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T:\Josienne Mon\"/>
    </mc:Choice>
  </mc:AlternateContent>
  <xr:revisionPtr revIDLastSave="0" documentId="13_ncr:1_{F5B45F99-52DB-4B49-BB58-F64D8C7B3654}" xr6:coauthVersionLast="47" xr6:coauthVersionMax="47" xr10:uidLastSave="{00000000-0000-0000-0000-000000000000}"/>
  <bookViews>
    <workbookView xWindow="-120" yWindow="-120" windowWidth="20730" windowHeight="11160" tabRatio="601" firstSheet="5" activeTab="7" xr2:uid="{00000000-000D-0000-FFFF-FFFF00000000}"/>
  </bookViews>
  <sheets>
    <sheet name="Till Feb 19" sheetId="4" r:id="rId1"/>
    <sheet name="April-July 2019" sheetId="12" r:id="rId2"/>
    <sheet name="Brian" sheetId="5" r:id="rId3"/>
    <sheet name="George" sheetId="17" r:id="rId4"/>
    <sheet name="Manuel" sheetId="16" r:id="rId5"/>
    <sheet name="FON005" sheetId="24" r:id="rId6"/>
    <sheet name="FON010" sheetId="23" r:id="rId7"/>
    <sheet name="FON011" sheetId="25" r:id="rId8"/>
    <sheet name="FON012" sheetId="21" r:id="rId9"/>
    <sheet name="FON018" sheetId="20" r:id="rId10"/>
    <sheet name="FON020" sheetId="22" r:id="rId11"/>
    <sheet name="Paul" sheetId="18" r:id="rId12"/>
    <sheet name="Gerrard" sheetId="19" r:id="rId13"/>
    <sheet name="ManuelXX" sheetId="7" state="hidden" r:id="rId14"/>
    <sheet name="Sheet1" sheetId="15" state="hidden" r:id="rId15"/>
    <sheet name="BrianXX" sheetId="8" state="hidden" r:id="rId16"/>
    <sheet name="PAULXX" sheetId="14" state="hidden" r:id="rId17"/>
    <sheet name="CHRIS CINI- CHARLIE DEBONO " sheetId="13" r:id="rId18"/>
    <sheet name="GerrardCX" sheetId="9" state="hidden" r:id="rId19"/>
    <sheet name="True Copy" sheetId="10" r:id="rId20"/>
  </sheets>
  <definedNames>
    <definedName name="_xlnm.Print_Area" localSheetId="2">Brian!$A$1:$M$2</definedName>
    <definedName name="_xlnm.Print_Area" localSheetId="15">BrianXX!$A$1:$L$163</definedName>
    <definedName name="_xlnm.Print_Area" localSheetId="17">'CHRIS CINI- CHARLIE DEBONO '!$A$1:$N$96</definedName>
    <definedName name="_xlnm.Print_Area" localSheetId="3">George!$A$1:$M$2</definedName>
    <definedName name="_xlnm.Print_Area" localSheetId="12">Gerrard!$A$1:$M$2</definedName>
    <definedName name="_xlnm.Print_Area" localSheetId="4">Manuel!$A$1:$M$2</definedName>
    <definedName name="_xlnm.Print_Area" localSheetId="13">ManuelXX!$A$1:$N$128</definedName>
    <definedName name="_xlnm.Print_Area" localSheetId="11">Paul!$A$1:$M$2</definedName>
    <definedName name="_xlnm.Print_Area" localSheetId="16">PAULXX!$A$1:$M$3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6" i="25" l="1"/>
  <c r="H132" i="23" l="1"/>
  <c r="G55" i="25"/>
  <c r="H55" i="25" s="1"/>
  <c r="C126" i="20" l="1"/>
  <c r="C79" i="21" l="1"/>
  <c r="C52" i="23" l="1"/>
  <c r="H47" i="23" l="1"/>
  <c r="H19" i="23"/>
  <c r="C12" i="25" l="1"/>
  <c r="C16" i="23" l="1"/>
  <c r="C15" i="23"/>
  <c r="C16" i="20" l="1"/>
  <c r="O25" i="17" l="1"/>
  <c r="O27" i="17" s="1"/>
  <c r="G23" i="18" l="1"/>
  <c r="G24" i="18"/>
  <c r="H24" i="18" s="1"/>
  <c r="G25" i="18"/>
  <c r="H25" i="18" s="1"/>
  <c r="G26" i="18"/>
  <c r="H26" i="18" s="1"/>
  <c r="D24" i="18"/>
  <c r="K24" i="18" s="1"/>
  <c r="L24" i="18" s="1"/>
  <c r="D25" i="18"/>
  <c r="K25" i="18" s="1"/>
  <c r="L25" i="18" s="1"/>
  <c r="D26" i="18"/>
  <c r="K26" i="18" s="1"/>
  <c r="L26" i="18" s="1"/>
  <c r="G21" i="5" l="1"/>
  <c r="G22" i="5"/>
  <c r="G23" i="5"/>
  <c r="H23" i="18"/>
  <c r="D23" i="18"/>
  <c r="K23" i="18" s="1"/>
  <c r="L23" i="18" s="1"/>
  <c r="M23" i="18" s="1"/>
  <c r="G22" i="18"/>
  <c r="H22" i="18" s="1"/>
  <c r="D22" i="18"/>
  <c r="K22" i="18" s="1"/>
  <c r="L22" i="18" s="1"/>
  <c r="M22" i="18" s="1"/>
  <c r="G15" i="18"/>
  <c r="H15" i="18" s="1"/>
  <c r="G16" i="18"/>
  <c r="H16" i="18" s="1"/>
  <c r="G17" i="18"/>
  <c r="H17" i="18" s="1"/>
  <c r="G18" i="18"/>
  <c r="H18" i="18" s="1"/>
  <c r="G19" i="18"/>
  <c r="H19" i="18" s="1"/>
  <c r="G20" i="18"/>
  <c r="H20" i="18" s="1"/>
  <c r="G21" i="18"/>
  <c r="H21" i="18" s="1"/>
  <c r="D15" i="18"/>
  <c r="K15" i="18" s="1"/>
  <c r="D16" i="18"/>
  <c r="K16" i="18" s="1"/>
  <c r="L16" i="18" s="1"/>
  <c r="M16" i="18" s="1"/>
  <c r="D17" i="18"/>
  <c r="K17" i="18" s="1"/>
  <c r="L17" i="18" s="1"/>
  <c r="M17" i="18" s="1"/>
  <c r="D18" i="18"/>
  <c r="K18" i="18" s="1"/>
  <c r="L18" i="18" s="1"/>
  <c r="M18" i="18" s="1"/>
  <c r="D19" i="18"/>
  <c r="K19" i="18" s="1"/>
  <c r="L19" i="18" s="1"/>
  <c r="M19" i="18" s="1"/>
  <c r="D20" i="18"/>
  <c r="K20" i="18" s="1"/>
  <c r="L20" i="18" s="1"/>
  <c r="M20" i="18" s="1"/>
  <c r="D21" i="18"/>
  <c r="K21" i="18" s="1"/>
  <c r="L21" i="18" s="1"/>
  <c r="M21" i="18" s="1"/>
  <c r="H21" i="5" l="1"/>
  <c r="H22" i="5"/>
  <c r="L22" i="17"/>
  <c r="L23" i="17"/>
  <c r="L24" i="17"/>
  <c r="L25" i="17"/>
  <c r="L26" i="17"/>
  <c r="L27" i="17"/>
  <c r="L28" i="17"/>
  <c r="L29" i="17"/>
  <c r="L30" i="17"/>
  <c r="K5" i="17"/>
  <c r="K6" i="17"/>
  <c r="G14" i="18"/>
  <c r="H14" i="18" s="1"/>
  <c r="D14" i="18"/>
  <c r="K14" i="18" s="1"/>
  <c r="G13" i="18"/>
  <c r="H13" i="18" s="1"/>
  <c r="D13" i="18"/>
  <c r="K13" i="18" s="1"/>
  <c r="G12" i="18"/>
  <c r="H12" i="18" s="1"/>
  <c r="D12" i="18"/>
  <c r="K12" i="18" s="1"/>
  <c r="G11" i="18"/>
  <c r="H11" i="18" s="1"/>
  <c r="D11" i="18"/>
  <c r="K11" i="18" s="1"/>
  <c r="G10" i="18"/>
  <c r="H10" i="18" s="1"/>
  <c r="D10" i="18"/>
  <c r="K10" i="18" s="1"/>
  <c r="G9" i="18"/>
  <c r="H9" i="18" s="1"/>
  <c r="D9" i="18"/>
  <c r="K9" i="18" s="1"/>
  <c r="G8" i="18"/>
  <c r="H8" i="18" s="1"/>
  <c r="D8" i="18"/>
  <c r="K8" i="18" s="1"/>
  <c r="G7" i="18"/>
  <c r="H7" i="18" s="1"/>
  <c r="D7" i="18"/>
  <c r="K7" i="18" s="1"/>
  <c r="G6" i="18"/>
  <c r="H6" i="18" s="1"/>
  <c r="D6" i="18"/>
  <c r="K6" i="18" s="1"/>
  <c r="G5" i="18"/>
  <c r="H5" i="18" s="1"/>
  <c r="D5" i="18"/>
  <c r="K5" i="18" s="1"/>
  <c r="G21" i="17"/>
  <c r="H21" i="17" s="1"/>
  <c r="D21" i="17"/>
  <c r="K21" i="17" s="1"/>
  <c r="L21" i="17" s="1"/>
  <c r="M21" i="17" s="1"/>
  <c r="G20" i="17"/>
  <c r="H20" i="17" s="1"/>
  <c r="D20" i="17"/>
  <c r="K20" i="17" s="1"/>
  <c r="L20" i="17" s="1"/>
  <c r="M20" i="17" s="1"/>
  <c r="G19" i="17"/>
  <c r="H19" i="17" s="1"/>
  <c r="D19" i="17"/>
  <c r="K19" i="17" s="1"/>
  <c r="L19" i="17" s="1"/>
  <c r="M19" i="17" s="1"/>
  <c r="G18" i="17"/>
  <c r="H18" i="17" s="1"/>
  <c r="D18" i="17"/>
  <c r="K18" i="17" s="1"/>
  <c r="L18" i="17" s="1"/>
  <c r="M18" i="17" s="1"/>
  <c r="G17" i="17"/>
  <c r="H17" i="17" s="1"/>
  <c r="D17" i="17"/>
  <c r="K17" i="17" s="1"/>
  <c r="L17" i="17" s="1"/>
  <c r="M17" i="17" s="1"/>
  <c r="G16" i="17"/>
  <c r="H16" i="17" s="1"/>
  <c r="D16" i="17"/>
  <c r="K16" i="17" s="1"/>
  <c r="L16" i="17" s="1"/>
  <c r="M16" i="17" s="1"/>
  <c r="G15" i="17"/>
  <c r="H15" i="17" s="1"/>
  <c r="D15" i="17"/>
  <c r="K15" i="17" s="1"/>
  <c r="L15" i="17" s="1"/>
  <c r="M15" i="17" s="1"/>
  <c r="G14" i="17"/>
  <c r="H14" i="17" s="1"/>
  <c r="D14" i="17"/>
  <c r="K14" i="17" s="1"/>
  <c r="L14" i="17" s="1"/>
  <c r="M14" i="17" s="1"/>
  <c r="G13" i="17"/>
  <c r="H13" i="17" s="1"/>
  <c r="D13" i="17"/>
  <c r="K13" i="17" s="1"/>
  <c r="G12" i="17"/>
  <c r="H12" i="17" s="1"/>
  <c r="D12" i="17"/>
  <c r="K12" i="17" s="1"/>
  <c r="G11" i="17"/>
  <c r="H11" i="17" s="1"/>
  <c r="D11" i="17"/>
  <c r="K11" i="17" s="1"/>
  <c r="G10" i="17"/>
  <c r="H10" i="17" s="1"/>
  <c r="D10" i="17"/>
  <c r="K10" i="17" s="1"/>
  <c r="G9" i="17"/>
  <c r="H9" i="17" s="1"/>
  <c r="D9" i="17"/>
  <c r="K9" i="17" s="1"/>
  <c r="G8" i="17"/>
  <c r="H8" i="17" s="1"/>
  <c r="D8" i="17"/>
  <c r="K8" i="17" s="1"/>
  <c r="G7" i="17"/>
  <c r="H7" i="17" s="1"/>
  <c r="D7" i="17"/>
  <c r="K7" i="17" s="1"/>
  <c r="G6" i="17"/>
  <c r="H6" i="17" s="1"/>
  <c r="G5" i="17"/>
  <c r="H5" i="17" s="1"/>
  <c r="G4" i="17"/>
  <c r="H4" i="17" s="1"/>
  <c r="D4" i="17"/>
  <c r="K4" i="17" s="1"/>
  <c r="D22" i="5"/>
  <c r="K22" i="5" s="1"/>
  <c r="D21" i="5"/>
  <c r="K21" i="5" s="1"/>
  <c r="G20" i="5"/>
  <c r="H20" i="5" s="1"/>
  <c r="D20" i="5"/>
  <c r="K20" i="5" s="1"/>
  <c r="G19" i="5"/>
  <c r="H19" i="5" s="1"/>
  <c r="D19" i="5"/>
  <c r="K19" i="5" s="1"/>
  <c r="G18" i="5"/>
  <c r="H18" i="5" s="1"/>
  <c r="D18" i="5"/>
  <c r="K18" i="5" s="1"/>
  <c r="G17" i="5"/>
  <c r="H17" i="5" s="1"/>
  <c r="D17" i="5"/>
  <c r="K17" i="5" s="1"/>
  <c r="G16" i="5"/>
  <c r="H16" i="5" s="1"/>
  <c r="D16" i="5"/>
  <c r="K16" i="5" s="1"/>
  <c r="G15" i="5"/>
  <c r="H15" i="5" s="1"/>
  <c r="D15" i="5"/>
  <c r="K15" i="5" s="1"/>
  <c r="G14" i="5"/>
  <c r="H14" i="5" s="1"/>
  <c r="D14" i="5"/>
  <c r="K14" i="5" s="1"/>
  <c r="G13" i="5"/>
  <c r="H13" i="5" s="1"/>
  <c r="D13" i="5"/>
  <c r="K13" i="5" s="1"/>
  <c r="G12" i="5"/>
  <c r="H12" i="5" s="1"/>
  <c r="D12" i="5"/>
  <c r="K12" i="5" s="1"/>
  <c r="G11" i="5"/>
  <c r="H11" i="5" s="1"/>
  <c r="D11" i="5"/>
  <c r="K11" i="5" s="1"/>
  <c r="G10" i="5"/>
  <c r="H10" i="5" s="1"/>
  <c r="D10" i="5"/>
  <c r="K10" i="5" s="1"/>
  <c r="G9" i="5"/>
  <c r="H9" i="5" s="1"/>
  <c r="D9" i="5"/>
  <c r="K9" i="5" s="1"/>
  <c r="G8" i="5"/>
  <c r="H8" i="5" s="1"/>
  <c r="D8" i="5"/>
  <c r="K8" i="5" s="1"/>
  <c r="G7" i="5"/>
  <c r="H7" i="5" s="1"/>
  <c r="D7" i="5"/>
  <c r="K7" i="5" s="1"/>
  <c r="G6" i="5"/>
  <c r="H6" i="5" s="1"/>
  <c r="C6" i="5"/>
  <c r="B6" i="5"/>
  <c r="G5" i="5"/>
  <c r="H5" i="5" s="1"/>
  <c r="D5" i="5"/>
  <c r="K5" i="5" s="1"/>
  <c r="G4" i="5"/>
  <c r="H4" i="5" s="1"/>
  <c r="D4" i="5"/>
  <c r="K4" i="5" s="1"/>
  <c r="D6" i="5" l="1"/>
  <c r="K6" i="5" s="1"/>
  <c r="K21" i="16" l="1"/>
  <c r="K22" i="16"/>
  <c r="K23" i="16"/>
  <c r="G20" i="16" l="1"/>
  <c r="H20" i="16" s="1"/>
  <c r="D20" i="16"/>
  <c r="K20" i="16" s="1"/>
  <c r="G19" i="16"/>
  <c r="H19" i="16" s="1"/>
  <c r="D19" i="16"/>
  <c r="K19" i="16" s="1"/>
  <c r="G18" i="16"/>
  <c r="H18" i="16" s="1"/>
  <c r="D18" i="16"/>
  <c r="K18" i="16" s="1"/>
  <c r="G17" i="16"/>
  <c r="H17" i="16" s="1"/>
  <c r="D17" i="16"/>
  <c r="K17" i="16" s="1"/>
  <c r="G16" i="16"/>
  <c r="H16" i="16" s="1"/>
  <c r="D16" i="16"/>
  <c r="K16" i="16" s="1"/>
  <c r="G15" i="16"/>
  <c r="H15" i="16" s="1"/>
  <c r="D15" i="16"/>
  <c r="K15" i="16" s="1"/>
  <c r="G14" i="16"/>
  <c r="H14" i="16" s="1"/>
  <c r="D14" i="16"/>
  <c r="K14" i="16" s="1"/>
  <c r="G13" i="16" l="1"/>
  <c r="H13" i="16" s="1"/>
  <c r="D13" i="16"/>
  <c r="K13" i="16" s="1"/>
  <c r="G12" i="16"/>
  <c r="H12" i="16" s="1"/>
  <c r="D12" i="16"/>
  <c r="K12" i="16" s="1"/>
  <c r="G11" i="16"/>
  <c r="H11" i="16" s="1"/>
  <c r="D11" i="16"/>
  <c r="K11" i="16" s="1"/>
  <c r="G10" i="16"/>
  <c r="H10" i="16" s="1"/>
  <c r="D10" i="16"/>
  <c r="K10" i="16" s="1"/>
  <c r="G9" i="16"/>
  <c r="H9" i="16" s="1"/>
  <c r="C9" i="16"/>
  <c r="B9" i="16"/>
  <c r="G8" i="16"/>
  <c r="H8" i="16" s="1"/>
  <c r="D8" i="16"/>
  <c r="K8" i="16" s="1"/>
  <c r="G7" i="16"/>
  <c r="H7" i="16" s="1"/>
  <c r="D7" i="16"/>
  <c r="K7" i="16" s="1"/>
  <c r="G6" i="16"/>
  <c r="H6" i="16" s="1"/>
  <c r="D6" i="16"/>
  <c r="K6" i="16" s="1"/>
  <c r="G5" i="16"/>
  <c r="H5" i="16" s="1"/>
  <c r="D5" i="16"/>
  <c r="K5" i="16" s="1"/>
  <c r="G4" i="16"/>
  <c r="H4" i="16" s="1"/>
  <c r="D4" i="16"/>
  <c r="K4" i="16" s="1"/>
  <c r="D9" i="16" l="1"/>
  <c r="K9" i="16" s="1"/>
  <c r="J3" i="19"/>
  <c r="G4" i="18"/>
  <c r="H4" i="18" s="1"/>
  <c r="D4" i="18"/>
  <c r="K4" i="18" s="1"/>
  <c r="L4" i="18" l="1"/>
  <c r="M4" i="18" s="1"/>
  <c r="L15" i="18"/>
  <c r="M15" i="18" s="1"/>
  <c r="L7" i="18"/>
  <c r="M7" i="18" s="1"/>
  <c r="L6" i="18"/>
  <c r="M6" i="18" s="1"/>
  <c r="L13" i="18"/>
  <c r="M13" i="18" s="1"/>
  <c r="L12" i="18"/>
  <c r="M12" i="18" s="1"/>
  <c r="L14" i="18"/>
  <c r="M14" i="18" s="1"/>
  <c r="L11" i="18"/>
  <c r="M11" i="18" s="1"/>
  <c r="L10" i="18"/>
  <c r="M10" i="18" s="1"/>
  <c r="L8" i="18"/>
  <c r="M8" i="18" s="1"/>
  <c r="L5" i="18"/>
  <c r="M5" i="18" s="1"/>
  <c r="L9" i="18"/>
  <c r="M9" i="18" s="1"/>
  <c r="J4" i="18"/>
  <c r="J15" i="18"/>
  <c r="J7" i="18"/>
  <c r="J13" i="18"/>
  <c r="J5" i="18"/>
  <c r="J8" i="18"/>
  <c r="J6" i="18"/>
  <c r="J10" i="18"/>
  <c r="J14" i="18"/>
  <c r="J12" i="18"/>
  <c r="J9" i="18"/>
  <c r="J11" i="18"/>
  <c r="D459" i="13"/>
  <c r="K459" i="13" s="1"/>
  <c r="L459" i="13" s="1"/>
  <c r="M459" i="13" s="1"/>
  <c r="G459" i="13"/>
  <c r="H459" i="13" s="1"/>
  <c r="J459" i="13" s="1"/>
  <c r="D460" i="13"/>
  <c r="K460" i="13" s="1"/>
  <c r="L460" i="13" s="1"/>
  <c r="M460" i="13" s="1"/>
  <c r="G460" i="13"/>
  <c r="H460" i="13" s="1"/>
  <c r="J460" i="13" s="1"/>
  <c r="D461" i="13"/>
  <c r="K461" i="13" s="1"/>
  <c r="L461" i="13" s="1"/>
  <c r="M461" i="13" s="1"/>
  <c r="G461" i="13"/>
  <c r="H461" i="13" s="1"/>
  <c r="J461" i="13" s="1"/>
  <c r="D462" i="13"/>
  <c r="K462" i="13" s="1"/>
  <c r="L462" i="13" s="1"/>
  <c r="M462" i="13" s="1"/>
  <c r="G462" i="13"/>
  <c r="H462" i="13" s="1"/>
  <c r="J462" i="13" s="1"/>
  <c r="D463" i="13"/>
  <c r="K463" i="13" s="1"/>
  <c r="L463" i="13" s="1"/>
  <c r="M463" i="13" s="1"/>
  <c r="G463" i="13"/>
  <c r="H463" i="13" s="1"/>
  <c r="J463" i="13" s="1"/>
  <c r="D464" i="13"/>
  <c r="K464" i="13" s="1"/>
  <c r="L464" i="13" s="1"/>
  <c r="M464" i="13" s="1"/>
  <c r="G464" i="13"/>
  <c r="H464" i="13" s="1"/>
  <c r="J464" i="13" s="1"/>
  <c r="D465" i="13"/>
  <c r="K465" i="13" s="1"/>
  <c r="L465" i="13" s="1"/>
  <c r="M465" i="13" s="1"/>
  <c r="G465" i="13"/>
  <c r="H465" i="13" s="1"/>
  <c r="J465" i="13" s="1"/>
  <c r="D466" i="13"/>
  <c r="K466" i="13" s="1"/>
  <c r="L466" i="13" s="1"/>
  <c r="M466" i="13" s="1"/>
  <c r="G466" i="13"/>
  <c r="H466" i="13" s="1"/>
  <c r="J466" i="13" s="1"/>
  <c r="D467" i="13"/>
  <c r="K467" i="13" s="1"/>
  <c r="L467" i="13" s="1"/>
  <c r="M467" i="13" s="1"/>
  <c r="G467" i="13"/>
  <c r="H467" i="13" s="1"/>
  <c r="J467" i="13" s="1"/>
  <c r="D468" i="13"/>
  <c r="K468" i="13" s="1"/>
  <c r="L468" i="13" s="1"/>
  <c r="M468" i="13" s="1"/>
  <c r="G468" i="13"/>
  <c r="H468" i="13" s="1"/>
  <c r="J468" i="13" s="1"/>
  <c r="D469" i="13"/>
  <c r="K469" i="13" s="1"/>
  <c r="L469" i="13" s="1"/>
  <c r="M469" i="13" s="1"/>
  <c r="G469" i="13"/>
  <c r="H469" i="13" s="1"/>
  <c r="J469" i="13" s="1"/>
  <c r="D470" i="13"/>
  <c r="K470" i="13" s="1"/>
  <c r="L470" i="13" s="1"/>
  <c r="M470" i="13" s="1"/>
  <c r="G470" i="13"/>
  <c r="H470" i="13" s="1"/>
  <c r="J470" i="13" s="1"/>
  <c r="D471" i="13"/>
  <c r="K471" i="13" s="1"/>
  <c r="L471" i="13" s="1"/>
  <c r="M471" i="13" s="1"/>
  <c r="G471" i="13"/>
  <c r="H471" i="13" s="1"/>
  <c r="J471" i="13" s="1"/>
  <c r="D472" i="13"/>
  <c r="K472" i="13" s="1"/>
  <c r="L472" i="13" s="1"/>
  <c r="M472" i="13" s="1"/>
  <c r="G472" i="13"/>
  <c r="H472" i="13" s="1"/>
  <c r="J472" i="13" s="1"/>
  <c r="D473" i="13"/>
  <c r="K473" i="13" s="1"/>
  <c r="L473" i="13" s="1"/>
  <c r="M473" i="13" s="1"/>
  <c r="G473" i="13"/>
  <c r="H473" i="13" s="1"/>
  <c r="J473" i="13" s="1"/>
  <c r="D474" i="13"/>
  <c r="K474" i="13" s="1"/>
  <c r="L474" i="13" s="1"/>
  <c r="M474" i="13" s="1"/>
  <c r="G474" i="13"/>
  <c r="H474" i="13" s="1"/>
  <c r="J474" i="13" s="1"/>
  <c r="D475" i="13"/>
  <c r="K475" i="13" s="1"/>
  <c r="L475" i="13" s="1"/>
  <c r="M475" i="13" s="1"/>
  <c r="G475" i="13"/>
  <c r="H475" i="13" s="1"/>
  <c r="J475" i="13" s="1"/>
  <c r="D476" i="13"/>
  <c r="K476" i="13" s="1"/>
  <c r="L476" i="13" s="1"/>
  <c r="M476" i="13" s="1"/>
  <c r="G476" i="13"/>
  <c r="H476" i="13" s="1"/>
  <c r="J476" i="13" s="1"/>
  <c r="D477" i="13"/>
  <c r="K477" i="13" s="1"/>
  <c r="L477" i="13" s="1"/>
  <c r="M477" i="13" s="1"/>
  <c r="G477" i="13"/>
  <c r="H477" i="13" s="1"/>
  <c r="J477" i="13" s="1"/>
  <c r="D478" i="13"/>
  <c r="K478" i="13" s="1"/>
  <c r="L478" i="13" s="1"/>
  <c r="M478" i="13" s="1"/>
  <c r="G478" i="13"/>
  <c r="H478" i="13" s="1"/>
  <c r="J478" i="13" s="1"/>
  <c r="D479" i="13"/>
  <c r="K479" i="13" s="1"/>
  <c r="L479" i="13" s="1"/>
  <c r="M479" i="13" s="1"/>
  <c r="G479" i="13"/>
  <c r="H479" i="13" s="1"/>
  <c r="J479" i="13" s="1"/>
  <c r="D480" i="13"/>
  <c r="K480" i="13" s="1"/>
  <c r="L480" i="13" s="1"/>
  <c r="M480" i="13" s="1"/>
  <c r="G480" i="13"/>
  <c r="H480" i="13" s="1"/>
  <c r="J480" i="13" s="1"/>
  <c r="D481" i="13"/>
  <c r="K481" i="13" s="1"/>
  <c r="L481" i="13" s="1"/>
  <c r="M481" i="13" s="1"/>
  <c r="G481" i="13"/>
  <c r="H481" i="13" s="1"/>
  <c r="J481" i="13" s="1"/>
  <c r="D482" i="13"/>
  <c r="K482" i="13" s="1"/>
  <c r="L482" i="13" s="1"/>
  <c r="M482" i="13" s="1"/>
  <c r="G482" i="13"/>
  <c r="H482" i="13" s="1"/>
  <c r="J482" i="13" s="1"/>
  <c r="D483" i="13"/>
  <c r="K483" i="13" s="1"/>
  <c r="L483" i="13" s="1"/>
  <c r="M483" i="13" s="1"/>
  <c r="G483" i="13"/>
  <c r="H483" i="13" s="1"/>
  <c r="J483" i="13" s="1"/>
  <c r="D484" i="13"/>
  <c r="K484" i="13" s="1"/>
  <c r="L484" i="13" s="1"/>
  <c r="M484" i="13" s="1"/>
  <c r="G484" i="13"/>
  <c r="H484" i="13" s="1"/>
  <c r="J484" i="13" s="1"/>
  <c r="D485" i="13"/>
  <c r="K485" i="13" s="1"/>
  <c r="L485" i="13" s="1"/>
  <c r="M485" i="13" s="1"/>
  <c r="G485" i="13"/>
  <c r="H485" i="13" s="1"/>
  <c r="J485" i="13" s="1"/>
  <c r="D486" i="13"/>
  <c r="K486" i="13" s="1"/>
  <c r="L486" i="13" s="1"/>
  <c r="M486" i="13" s="1"/>
  <c r="G486" i="13"/>
  <c r="H486" i="13" s="1"/>
  <c r="J486" i="13" s="1"/>
  <c r="D487" i="13"/>
  <c r="K487" i="13" s="1"/>
  <c r="L487" i="13" s="1"/>
  <c r="M487" i="13" s="1"/>
  <c r="G487" i="13"/>
  <c r="H487" i="13" s="1"/>
  <c r="J487" i="13" s="1"/>
  <c r="D488" i="13"/>
  <c r="K488" i="13" s="1"/>
  <c r="L488" i="13" s="1"/>
  <c r="M488" i="13" s="1"/>
  <c r="G488" i="13"/>
  <c r="H488" i="13" s="1"/>
  <c r="J488" i="13" s="1"/>
  <c r="D489" i="13"/>
  <c r="K489" i="13" s="1"/>
  <c r="L489" i="13" s="1"/>
  <c r="M489" i="13" s="1"/>
  <c r="G489" i="13"/>
  <c r="H489" i="13" s="1"/>
  <c r="J489" i="13" s="1"/>
  <c r="D490" i="13"/>
  <c r="K490" i="13" s="1"/>
  <c r="L490" i="13" s="1"/>
  <c r="M490" i="13" s="1"/>
  <c r="G490" i="13"/>
  <c r="H490" i="13" s="1"/>
  <c r="J490" i="13" s="1"/>
  <c r="D491" i="13"/>
  <c r="K491" i="13" s="1"/>
  <c r="L491" i="13" s="1"/>
  <c r="M491" i="13" s="1"/>
  <c r="G491" i="13"/>
  <c r="H491" i="13" s="1"/>
  <c r="J491" i="13" s="1"/>
  <c r="D492" i="13"/>
  <c r="K492" i="13" s="1"/>
  <c r="L492" i="13" s="1"/>
  <c r="M492" i="13" s="1"/>
  <c r="G492" i="13"/>
  <c r="H492" i="13" s="1"/>
  <c r="J492" i="13" s="1"/>
  <c r="D493" i="13"/>
  <c r="K493" i="13" s="1"/>
  <c r="L493" i="13" s="1"/>
  <c r="M493" i="13" s="1"/>
  <c r="G493" i="13"/>
  <c r="H493" i="13" s="1"/>
  <c r="J493" i="13" s="1"/>
  <c r="D494" i="13"/>
  <c r="K494" i="13" s="1"/>
  <c r="L494" i="13" s="1"/>
  <c r="M494" i="13" s="1"/>
  <c r="G494" i="13"/>
  <c r="H494" i="13" s="1"/>
  <c r="J494" i="13" s="1"/>
  <c r="D495" i="13"/>
  <c r="K495" i="13" s="1"/>
  <c r="L495" i="13" s="1"/>
  <c r="M495" i="13" s="1"/>
  <c r="G495" i="13"/>
  <c r="H495" i="13" s="1"/>
  <c r="J495" i="13" s="1"/>
  <c r="D496" i="13"/>
  <c r="K496" i="13" s="1"/>
  <c r="L496" i="13" s="1"/>
  <c r="M496" i="13" s="1"/>
  <c r="G496" i="13"/>
  <c r="H496" i="13" s="1"/>
  <c r="J496" i="13" s="1"/>
  <c r="D497" i="13"/>
  <c r="K497" i="13" s="1"/>
  <c r="L497" i="13" s="1"/>
  <c r="M497" i="13" s="1"/>
  <c r="G497" i="13"/>
  <c r="H497" i="13" s="1"/>
  <c r="J497" i="13" s="1"/>
  <c r="D498" i="13"/>
  <c r="K498" i="13" s="1"/>
  <c r="L498" i="13" s="1"/>
  <c r="M498" i="13" s="1"/>
  <c r="G498" i="13"/>
  <c r="H498" i="13" s="1"/>
  <c r="J498" i="13" s="1"/>
  <c r="D499" i="13"/>
  <c r="K499" i="13" s="1"/>
  <c r="L499" i="13" s="1"/>
  <c r="M499" i="13" s="1"/>
  <c r="G499" i="13"/>
  <c r="H499" i="13" s="1"/>
  <c r="J499" i="13" s="1"/>
  <c r="D500" i="13"/>
  <c r="K500" i="13" s="1"/>
  <c r="L500" i="13" s="1"/>
  <c r="M500" i="13" s="1"/>
  <c r="G500" i="13"/>
  <c r="H500" i="13" s="1"/>
  <c r="J500" i="13" s="1"/>
  <c r="D501" i="13"/>
  <c r="K501" i="13" s="1"/>
  <c r="L501" i="13" s="1"/>
  <c r="M501" i="13" s="1"/>
  <c r="G501" i="13"/>
  <c r="H501" i="13" s="1"/>
  <c r="J501" i="13" s="1"/>
  <c r="D502" i="13"/>
  <c r="K502" i="13" s="1"/>
  <c r="L502" i="13" s="1"/>
  <c r="M502" i="13" s="1"/>
  <c r="G502" i="13"/>
  <c r="H502" i="13" s="1"/>
  <c r="J502" i="13" s="1"/>
  <c r="D503" i="13"/>
  <c r="K503" i="13" s="1"/>
  <c r="L503" i="13" s="1"/>
  <c r="M503" i="13" s="1"/>
  <c r="G503" i="13"/>
  <c r="H503" i="13" s="1"/>
  <c r="J503" i="13" s="1"/>
  <c r="D504" i="13"/>
  <c r="K504" i="13" s="1"/>
  <c r="L504" i="13" s="1"/>
  <c r="M504" i="13" s="1"/>
  <c r="G504" i="13"/>
  <c r="H504" i="13" s="1"/>
  <c r="J504" i="13" s="1"/>
  <c r="D505" i="13"/>
  <c r="K505" i="13" s="1"/>
  <c r="L505" i="13" s="1"/>
  <c r="M505" i="13" s="1"/>
  <c r="G505" i="13"/>
  <c r="H505" i="13" s="1"/>
  <c r="J505" i="13" s="1"/>
  <c r="D506" i="13"/>
  <c r="K506" i="13" s="1"/>
  <c r="L506" i="13" s="1"/>
  <c r="M506" i="13" s="1"/>
  <c r="G506" i="13"/>
  <c r="H506" i="13" s="1"/>
  <c r="J506" i="13" s="1"/>
  <c r="D507" i="13"/>
  <c r="K507" i="13" s="1"/>
  <c r="L507" i="13" s="1"/>
  <c r="M507" i="13" s="1"/>
  <c r="G507" i="13"/>
  <c r="H507" i="13" s="1"/>
  <c r="J507" i="13" s="1"/>
  <c r="D508" i="13"/>
  <c r="K508" i="13" s="1"/>
  <c r="L508" i="13" s="1"/>
  <c r="M508" i="13" s="1"/>
  <c r="G508" i="13"/>
  <c r="H508" i="13" s="1"/>
  <c r="J508" i="13" s="1"/>
  <c r="D509" i="13"/>
  <c r="K509" i="13" s="1"/>
  <c r="L509" i="13" s="1"/>
  <c r="M509" i="13" s="1"/>
  <c r="G509" i="13"/>
  <c r="H509" i="13" s="1"/>
  <c r="J509" i="13" s="1"/>
  <c r="D510" i="13"/>
  <c r="K510" i="13" s="1"/>
  <c r="L510" i="13" s="1"/>
  <c r="M510" i="13" s="1"/>
  <c r="G510" i="13"/>
  <c r="H510" i="13" s="1"/>
  <c r="J510" i="13" s="1"/>
  <c r="D511" i="13"/>
  <c r="K511" i="13" s="1"/>
  <c r="L511" i="13" s="1"/>
  <c r="M511" i="13" s="1"/>
  <c r="G511" i="13"/>
  <c r="H511" i="13" s="1"/>
  <c r="J511" i="13" s="1"/>
  <c r="D512" i="13"/>
  <c r="K512" i="13" s="1"/>
  <c r="L512" i="13" s="1"/>
  <c r="M512" i="13" s="1"/>
  <c r="G512" i="13"/>
  <c r="H512" i="13" s="1"/>
  <c r="J512" i="13" s="1"/>
  <c r="D513" i="13"/>
  <c r="K513" i="13" s="1"/>
  <c r="L513" i="13" s="1"/>
  <c r="M513" i="13" s="1"/>
  <c r="G513" i="13"/>
  <c r="H513" i="13" s="1"/>
  <c r="J513" i="13" s="1"/>
  <c r="D514" i="13"/>
  <c r="K514" i="13" s="1"/>
  <c r="L514" i="13" s="1"/>
  <c r="M514" i="13" s="1"/>
  <c r="G514" i="13"/>
  <c r="H514" i="13" s="1"/>
  <c r="J514" i="13" s="1"/>
  <c r="D515" i="13"/>
  <c r="K515" i="13" s="1"/>
  <c r="L515" i="13" s="1"/>
  <c r="M515" i="13" s="1"/>
  <c r="G515" i="13"/>
  <c r="H515" i="13" s="1"/>
  <c r="J515" i="13" s="1"/>
  <c r="D516" i="13"/>
  <c r="K516" i="13" s="1"/>
  <c r="L516" i="13" s="1"/>
  <c r="M516" i="13" s="1"/>
  <c r="G516" i="13"/>
  <c r="H516" i="13" s="1"/>
  <c r="J516" i="13" s="1"/>
  <c r="D517" i="13"/>
  <c r="K517" i="13" s="1"/>
  <c r="L517" i="13" s="1"/>
  <c r="M517" i="13" s="1"/>
  <c r="G517" i="13"/>
  <c r="H517" i="13" s="1"/>
  <c r="J517" i="13" s="1"/>
  <c r="D518" i="13"/>
  <c r="K518" i="13" s="1"/>
  <c r="L518" i="13" s="1"/>
  <c r="M518" i="13" s="1"/>
  <c r="G518" i="13"/>
  <c r="H518" i="13" s="1"/>
  <c r="J518" i="13" s="1"/>
  <c r="D519" i="13"/>
  <c r="K519" i="13" s="1"/>
  <c r="L519" i="13" s="1"/>
  <c r="M519" i="13" s="1"/>
  <c r="G519" i="13"/>
  <c r="H519" i="13" s="1"/>
  <c r="J519" i="13" s="1"/>
  <c r="D520" i="13"/>
  <c r="K520" i="13" s="1"/>
  <c r="L520" i="13" s="1"/>
  <c r="M520" i="13" s="1"/>
  <c r="G520" i="13"/>
  <c r="H520" i="13" s="1"/>
  <c r="J520" i="13" s="1"/>
  <c r="D521" i="13"/>
  <c r="K521" i="13" s="1"/>
  <c r="L521" i="13" s="1"/>
  <c r="M521" i="13" s="1"/>
  <c r="G521" i="13"/>
  <c r="H521" i="13" s="1"/>
  <c r="J521" i="13" s="1"/>
  <c r="D522" i="13"/>
  <c r="K522" i="13" s="1"/>
  <c r="L522" i="13" s="1"/>
  <c r="M522" i="13" s="1"/>
  <c r="G522" i="13"/>
  <c r="H522" i="13" s="1"/>
  <c r="J522" i="13" s="1"/>
  <c r="D523" i="13"/>
  <c r="K523" i="13" s="1"/>
  <c r="L523" i="13" s="1"/>
  <c r="M523" i="13" s="1"/>
  <c r="G523" i="13"/>
  <c r="H523" i="13" s="1"/>
  <c r="J523" i="13" s="1"/>
  <c r="D524" i="13"/>
  <c r="K524" i="13" s="1"/>
  <c r="L524" i="13" s="1"/>
  <c r="M524" i="13" s="1"/>
  <c r="G524" i="13"/>
  <c r="H524" i="13" s="1"/>
  <c r="J524" i="13" s="1"/>
  <c r="D525" i="13"/>
  <c r="K525" i="13" s="1"/>
  <c r="L525" i="13" s="1"/>
  <c r="M525" i="13" s="1"/>
  <c r="G525" i="13"/>
  <c r="H525" i="13" s="1"/>
  <c r="J525" i="13" s="1"/>
  <c r="D526" i="13"/>
  <c r="K526" i="13" s="1"/>
  <c r="L526" i="13" s="1"/>
  <c r="M526" i="13" s="1"/>
  <c r="G526" i="13"/>
  <c r="H526" i="13" s="1"/>
  <c r="J526" i="13" s="1"/>
  <c r="D527" i="13"/>
  <c r="K527" i="13" s="1"/>
  <c r="L527" i="13" s="1"/>
  <c r="M527" i="13" s="1"/>
  <c r="G527" i="13"/>
  <c r="H527" i="13" s="1"/>
  <c r="J527" i="13" s="1"/>
  <c r="D528" i="13"/>
  <c r="K528" i="13" s="1"/>
  <c r="L528" i="13" s="1"/>
  <c r="M528" i="13" s="1"/>
  <c r="G528" i="13"/>
  <c r="H528" i="13" s="1"/>
  <c r="J528" i="13" s="1"/>
  <c r="D529" i="13"/>
  <c r="K529" i="13" s="1"/>
  <c r="L529" i="13" s="1"/>
  <c r="M529" i="13" s="1"/>
  <c r="G529" i="13"/>
  <c r="H529" i="13" s="1"/>
  <c r="J529" i="13" s="1"/>
  <c r="D530" i="13"/>
  <c r="K530" i="13" s="1"/>
  <c r="L530" i="13" s="1"/>
  <c r="M530" i="13" s="1"/>
  <c r="G530" i="13"/>
  <c r="H530" i="13" s="1"/>
  <c r="J530" i="13" s="1"/>
  <c r="D531" i="13"/>
  <c r="K531" i="13" s="1"/>
  <c r="L531" i="13" s="1"/>
  <c r="M531" i="13" s="1"/>
  <c r="G531" i="13"/>
  <c r="H531" i="13" s="1"/>
  <c r="J531" i="13" s="1"/>
  <c r="D532" i="13"/>
  <c r="K532" i="13" s="1"/>
  <c r="L532" i="13" s="1"/>
  <c r="M532" i="13" s="1"/>
  <c r="G532" i="13"/>
  <c r="H532" i="13" s="1"/>
  <c r="J532" i="13" s="1"/>
  <c r="D533" i="13"/>
  <c r="K533" i="13" s="1"/>
  <c r="L533" i="13" s="1"/>
  <c r="M533" i="13" s="1"/>
  <c r="G533" i="13"/>
  <c r="H533" i="13" s="1"/>
  <c r="J533" i="13" s="1"/>
  <c r="D534" i="13"/>
  <c r="K534" i="13" s="1"/>
  <c r="L534" i="13" s="1"/>
  <c r="M534" i="13" s="1"/>
  <c r="G534" i="13"/>
  <c r="H534" i="13" s="1"/>
  <c r="J534" i="13" s="1"/>
  <c r="D535" i="13"/>
  <c r="K535" i="13" s="1"/>
  <c r="L535" i="13" s="1"/>
  <c r="M535" i="13" s="1"/>
  <c r="G535" i="13"/>
  <c r="H535" i="13" s="1"/>
  <c r="J535" i="13" s="1"/>
  <c r="D536" i="13"/>
  <c r="K536" i="13" s="1"/>
  <c r="L536" i="13" s="1"/>
  <c r="M536" i="13" s="1"/>
  <c r="G536" i="13"/>
  <c r="H536" i="13" s="1"/>
  <c r="J536" i="13" s="1"/>
  <c r="D537" i="13"/>
  <c r="K537" i="13" s="1"/>
  <c r="L537" i="13" s="1"/>
  <c r="M537" i="13" s="1"/>
  <c r="G537" i="13"/>
  <c r="H537" i="13" s="1"/>
  <c r="J537" i="13" s="1"/>
  <c r="D538" i="13"/>
  <c r="K538" i="13" s="1"/>
  <c r="L538" i="13" s="1"/>
  <c r="M538" i="13" s="1"/>
  <c r="G538" i="13"/>
  <c r="H538" i="13" s="1"/>
  <c r="J538" i="13" s="1"/>
  <c r="D539" i="13"/>
  <c r="K539" i="13" s="1"/>
  <c r="L539" i="13" s="1"/>
  <c r="M539" i="13" s="1"/>
  <c r="G539" i="13"/>
  <c r="H539" i="13" s="1"/>
  <c r="J539" i="13" s="1"/>
  <c r="D540" i="13"/>
  <c r="K540" i="13" s="1"/>
  <c r="L540" i="13" s="1"/>
  <c r="M540" i="13" s="1"/>
  <c r="G540" i="13"/>
  <c r="H540" i="13" s="1"/>
  <c r="J540" i="13" s="1"/>
  <c r="D541" i="13"/>
  <c r="K541" i="13" s="1"/>
  <c r="L541" i="13" s="1"/>
  <c r="M541" i="13" s="1"/>
  <c r="G541" i="13"/>
  <c r="H541" i="13" s="1"/>
  <c r="J541" i="13" s="1"/>
  <c r="D542" i="13"/>
  <c r="K542" i="13" s="1"/>
  <c r="L542" i="13" s="1"/>
  <c r="M542" i="13" s="1"/>
  <c r="G542" i="13"/>
  <c r="H542" i="13" s="1"/>
  <c r="J542" i="13" s="1"/>
  <c r="D543" i="13"/>
  <c r="K543" i="13" s="1"/>
  <c r="L543" i="13" s="1"/>
  <c r="M543" i="13" s="1"/>
  <c r="G543" i="13"/>
  <c r="H543" i="13" s="1"/>
  <c r="J543" i="13" s="1"/>
  <c r="D544" i="13"/>
  <c r="K544" i="13" s="1"/>
  <c r="L544" i="13" s="1"/>
  <c r="M544" i="13" s="1"/>
  <c r="G544" i="13"/>
  <c r="H544" i="13" s="1"/>
  <c r="J544" i="13" s="1"/>
  <c r="D545" i="13"/>
  <c r="K545" i="13" s="1"/>
  <c r="L545" i="13" s="1"/>
  <c r="M545" i="13" s="1"/>
  <c r="G545" i="13"/>
  <c r="H545" i="13" s="1"/>
  <c r="J545" i="13" s="1"/>
  <c r="D546" i="13"/>
  <c r="K546" i="13" s="1"/>
  <c r="L546" i="13" s="1"/>
  <c r="M546" i="13" s="1"/>
  <c r="G546" i="13"/>
  <c r="H546" i="13" s="1"/>
  <c r="J546" i="13" s="1"/>
  <c r="D547" i="13"/>
  <c r="K547" i="13" s="1"/>
  <c r="L547" i="13" s="1"/>
  <c r="M547" i="13" s="1"/>
  <c r="G547" i="13"/>
  <c r="H547" i="13" s="1"/>
  <c r="J547" i="13" s="1"/>
  <c r="D548" i="13"/>
  <c r="K548" i="13" s="1"/>
  <c r="L548" i="13" s="1"/>
  <c r="M548" i="13" s="1"/>
  <c r="G548" i="13"/>
  <c r="H548" i="13" s="1"/>
  <c r="J548" i="13" s="1"/>
  <c r="D549" i="13"/>
  <c r="K549" i="13" s="1"/>
  <c r="L549" i="13" s="1"/>
  <c r="M549" i="13" s="1"/>
  <c r="G549" i="13"/>
  <c r="H549" i="13" s="1"/>
  <c r="J549" i="13" s="1"/>
  <c r="D550" i="13"/>
  <c r="K550" i="13" s="1"/>
  <c r="L550" i="13" s="1"/>
  <c r="M550" i="13" s="1"/>
  <c r="G550" i="13"/>
  <c r="H550" i="13" s="1"/>
  <c r="J550" i="13" s="1"/>
  <c r="D551" i="13"/>
  <c r="K551" i="13" s="1"/>
  <c r="L551" i="13" s="1"/>
  <c r="M551" i="13" s="1"/>
  <c r="G551" i="13"/>
  <c r="H551" i="13" s="1"/>
  <c r="J551" i="13" s="1"/>
  <c r="D552" i="13"/>
  <c r="K552" i="13" s="1"/>
  <c r="L552" i="13" s="1"/>
  <c r="M552" i="13" s="1"/>
  <c r="G552" i="13"/>
  <c r="H552" i="13" s="1"/>
  <c r="J552" i="13" s="1"/>
  <c r="D553" i="13"/>
  <c r="K553" i="13" s="1"/>
  <c r="L553" i="13" s="1"/>
  <c r="M553" i="13" s="1"/>
  <c r="G553" i="13"/>
  <c r="H553" i="13" s="1"/>
  <c r="J553" i="13" s="1"/>
  <c r="D554" i="13"/>
  <c r="K554" i="13" s="1"/>
  <c r="L554" i="13" s="1"/>
  <c r="M554" i="13" s="1"/>
  <c r="G554" i="13"/>
  <c r="H554" i="13" s="1"/>
  <c r="J554" i="13" s="1"/>
  <c r="D555" i="13"/>
  <c r="K555" i="13" s="1"/>
  <c r="L555" i="13" s="1"/>
  <c r="M555" i="13" s="1"/>
  <c r="G555" i="13"/>
  <c r="H555" i="13" s="1"/>
  <c r="J555" i="13" s="1"/>
  <c r="D556" i="13"/>
  <c r="K556" i="13" s="1"/>
  <c r="L556" i="13" s="1"/>
  <c r="M556" i="13" s="1"/>
  <c r="G556" i="13"/>
  <c r="H556" i="13" s="1"/>
  <c r="J556" i="13" s="1"/>
  <c r="D557" i="13"/>
  <c r="K557" i="13" s="1"/>
  <c r="L557" i="13" s="1"/>
  <c r="M557" i="13" s="1"/>
  <c r="G557" i="13"/>
  <c r="H557" i="13" s="1"/>
  <c r="J557" i="13" s="1"/>
  <c r="D558" i="13"/>
  <c r="K558" i="13" s="1"/>
  <c r="L558" i="13" s="1"/>
  <c r="M558" i="13" s="1"/>
  <c r="G558" i="13"/>
  <c r="H558" i="13" s="1"/>
  <c r="J558" i="13" s="1"/>
  <c r="D559" i="13"/>
  <c r="K559" i="13" s="1"/>
  <c r="L559" i="13" s="1"/>
  <c r="M559" i="13" s="1"/>
  <c r="G559" i="13"/>
  <c r="H559" i="13" s="1"/>
  <c r="J559" i="13" s="1"/>
  <c r="D560" i="13"/>
  <c r="K560" i="13" s="1"/>
  <c r="L560" i="13" s="1"/>
  <c r="M560" i="13" s="1"/>
  <c r="G560" i="13"/>
  <c r="H560" i="13" s="1"/>
  <c r="J560" i="13" s="1"/>
  <c r="D561" i="13"/>
  <c r="K561" i="13" s="1"/>
  <c r="L561" i="13" s="1"/>
  <c r="M561" i="13" s="1"/>
  <c r="G561" i="13"/>
  <c r="H561" i="13" s="1"/>
  <c r="J561" i="13" s="1"/>
  <c r="D562" i="13"/>
  <c r="K562" i="13" s="1"/>
  <c r="L562" i="13" s="1"/>
  <c r="M562" i="13" s="1"/>
  <c r="G562" i="13"/>
  <c r="H562" i="13" s="1"/>
  <c r="J562" i="13" s="1"/>
  <c r="D563" i="13"/>
  <c r="K563" i="13" s="1"/>
  <c r="L563" i="13" s="1"/>
  <c r="M563" i="13" s="1"/>
  <c r="G563" i="13"/>
  <c r="H563" i="13" s="1"/>
  <c r="J563" i="13" s="1"/>
  <c r="D564" i="13"/>
  <c r="K564" i="13" s="1"/>
  <c r="L564" i="13" s="1"/>
  <c r="M564" i="13" s="1"/>
  <c r="G564" i="13"/>
  <c r="H564" i="13" s="1"/>
  <c r="J564" i="13" s="1"/>
  <c r="D565" i="13"/>
  <c r="K565" i="13" s="1"/>
  <c r="L565" i="13" s="1"/>
  <c r="M565" i="13" s="1"/>
  <c r="G565" i="13"/>
  <c r="H565" i="13" s="1"/>
  <c r="J565" i="13" s="1"/>
  <c r="D566" i="13"/>
  <c r="K566" i="13" s="1"/>
  <c r="L566" i="13" s="1"/>
  <c r="M566" i="13" s="1"/>
  <c r="G566" i="13"/>
  <c r="H566" i="13" s="1"/>
  <c r="J566" i="13" s="1"/>
  <c r="D567" i="13"/>
  <c r="K567" i="13" s="1"/>
  <c r="L567" i="13" s="1"/>
  <c r="M567" i="13" s="1"/>
  <c r="G567" i="13"/>
  <c r="H567" i="13" s="1"/>
  <c r="J567" i="13" s="1"/>
  <c r="D568" i="13"/>
  <c r="K568" i="13" s="1"/>
  <c r="L568" i="13" s="1"/>
  <c r="M568" i="13" s="1"/>
  <c r="G568" i="13"/>
  <c r="H568" i="13" s="1"/>
  <c r="J568" i="13" s="1"/>
  <c r="D569" i="13"/>
  <c r="K569" i="13" s="1"/>
  <c r="L569" i="13" s="1"/>
  <c r="M569" i="13" s="1"/>
  <c r="G569" i="13"/>
  <c r="H569" i="13" s="1"/>
  <c r="J569" i="13" s="1"/>
  <c r="D570" i="13"/>
  <c r="K570" i="13" s="1"/>
  <c r="L570" i="13" s="1"/>
  <c r="M570" i="13" s="1"/>
  <c r="G570" i="13"/>
  <c r="H570" i="13" s="1"/>
  <c r="J570" i="13" s="1"/>
  <c r="D571" i="13"/>
  <c r="K571" i="13" s="1"/>
  <c r="L571" i="13" s="1"/>
  <c r="M571" i="13" s="1"/>
  <c r="G571" i="13"/>
  <c r="H571" i="13" s="1"/>
  <c r="J571" i="13" s="1"/>
  <c r="D572" i="13"/>
  <c r="K572" i="13" s="1"/>
  <c r="L572" i="13" s="1"/>
  <c r="M572" i="13" s="1"/>
  <c r="G572" i="13"/>
  <c r="H572" i="13" s="1"/>
  <c r="J572" i="13" s="1"/>
  <c r="D573" i="13"/>
  <c r="K573" i="13" s="1"/>
  <c r="L573" i="13" s="1"/>
  <c r="M573" i="13" s="1"/>
  <c r="G573" i="13"/>
  <c r="H573" i="13" s="1"/>
  <c r="J573" i="13" s="1"/>
  <c r="D574" i="13"/>
  <c r="K574" i="13" s="1"/>
  <c r="L574" i="13" s="1"/>
  <c r="M574" i="13" s="1"/>
  <c r="G574" i="13"/>
  <c r="H574" i="13" s="1"/>
  <c r="J574" i="13" s="1"/>
  <c r="D575" i="13"/>
  <c r="K575" i="13" s="1"/>
  <c r="L575" i="13" s="1"/>
  <c r="M575" i="13" s="1"/>
  <c r="G575" i="13"/>
  <c r="H575" i="13" s="1"/>
  <c r="J575" i="13" s="1"/>
  <c r="D576" i="13"/>
  <c r="K576" i="13" s="1"/>
  <c r="L576" i="13" s="1"/>
  <c r="M576" i="13" s="1"/>
  <c r="G576" i="13"/>
  <c r="H576" i="13" s="1"/>
  <c r="J576" i="13" s="1"/>
  <c r="D577" i="13"/>
  <c r="K577" i="13" s="1"/>
  <c r="L577" i="13" s="1"/>
  <c r="M577" i="13" s="1"/>
  <c r="G577" i="13"/>
  <c r="H577" i="13" s="1"/>
  <c r="J577" i="13" s="1"/>
  <c r="D578" i="13"/>
  <c r="K578" i="13" s="1"/>
  <c r="L578" i="13" s="1"/>
  <c r="M578" i="13" s="1"/>
  <c r="G578" i="13"/>
  <c r="H578" i="13" s="1"/>
  <c r="J578" i="13" s="1"/>
  <c r="D579" i="13"/>
  <c r="K579" i="13" s="1"/>
  <c r="L579" i="13" s="1"/>
  <c r="M579" i="13" s="1"/>
  <c r="G579" i="13"/>
  <c r="H579" i="13" s="1"/>
  <c r="J579" i="13" s="1"/>
  <c r="D580" i="13"/>
  <c r="K580" i="13" s="1"/>
  <c r="L580" i="13" s="1"/>
  <c r="M580" i="13" s="1"/>
  <c r="G580" i="13"/>
  <c r="H580" i="13" s="1"/>
  <c r="J580" i="13" s="1"/>
  <c r="D581" i="13"/>
  <c r="K581" i="13" s="1"/>
  <c r="L581" i="13" s="1"/>
  <c r="M581" i="13" s="1"/>
  <c r="G581" i="13"/>
  <c r="H581" i="13" s="1"/>
  <c r="J581" i="13" s="1"/>
  <c r="D582" i="13"/>
  <c r="K582" i="13" s="1"/>
  <c r="L582" i="13" s="1"/>
  <c r="M582" i="13" s="1"/>
  <c r="G582" i="13"/>
  <c r="H582" i="13" s="1"/>
  <c r="J582" i="13" s="1"/>
  <c r="D583" i="13"/>
  <c r="K583" i="13" s="1"/>
  <c r="L583" i="13" s="1"/>
  <c r="M583" i="13" s="1"/>
  <c r="G583" i="13"/>
  <c r="H583" i="13" s="1"/>
  <c r="J583" i="13" s="1"/>
  <c r="D584" i="13"/>
  <c r="K584" i="13" s="1"/>
  <c r="L584" i="13" s="1"/>
  <c r="M584" i="13" s="1"/>
  <c r="G584" i="13"/>
  <c r="H584" i="13" s="1"/>
  <c r="J584" i="13" s="1"/>
  <c r="D585" i="13"/>
  <c r="K585" i="13" s="1"/>
  <c r="L585" i="13" s="1"/>
  <c r="M585" i="13" s="1"/>
  <c r="G585" i="13"/>
  <c r="H585" i="13" s="1"/>
  <c r="J585" i="13" s="1"/>
  <c r="D586" i="13"/>
  <c r="K586" i="13" s="1"/>
  <c r="L586" i="13" s="1"/>
  <c r="M586" i="13" s="1"/>
  <c r="G586" i="13"/>
  <c r="H586" i="13" s="1"/>
  <c r="J586" i="13" s="1"/>
  <c r="D587" i="13"/>
  <c r="K587" i="13" s="1"/>
  <c r="L587" i="13" s="1"/>
  <c r="M587" i="13" s="1"/>
  <c r="G587" i="13"/>
  <c r="H587" i="13" s="1"/>
  <c r="J587" i="13" s="1"/>
  <c r="D588" i="13"/>
  <c r="K588" i="13" s="1"/>
  <c r="L588" i="13" s="1"/>
  <c r="M588" i="13" s="1"/>
  <c r="G588" i="13"/>
  <c r="H588" i="13" s="1"/>
  <c r="J588" i="13" s="1"/>
  <c r="D589" i="13"/>
  <c r="K589" i="13" s="1"/>
  <c r="L589" i="13" s="1"/>
  <c r="M589" i="13" s="1"/>
  <c r="G589" i="13"/>
  <c r="H589" i="13" s="1"/>
  <c r="J589" i="13" s="1"/>
  <c r="D590" i="13"/>
  <c r="K590" i="13" s="1"/>
  <c r="L590" i="13" s="1"/>
  <c r="M590" i="13" s="1"/>
  <c r="G590" i="13"/>
  <c r="H590" i="13" s="1"/>
  <c r="J590" i="13" s="1"/>
  <c r="D591" i="13"/>
  <c r="K591" i="13" s="1"/>
  <c r="L591" i="13" s="1"/>
  <c r="M591" i="13" s="1"/>
  <c r="G591" i="13"/>
  <c r="H591" i="13" s="1"/>
  <c r="J591" i="13" s="1"/>
  <c r="D592" i="13"/>
  <c r="K592" i="13" s="1"/>
  <c r="L592" i="13" s="1"/>
  <c r="M592" i="13" s="1"/>
  <c r="G592" i="13"/>
  <c r="H592" i="13" s="1"/>
  <c r="J592" i="13" s="1"/>
  <c r="D593" i="13"/>
  <c r="K593" i="13" s="1"/>
  <c r="L593" i="13" s="1"/>
  <c r="M593" i="13" s="1"/>
  <c r="G593" i="13"/>
  <c r="H593" i="13" s="1"/>
  <c r="J593" i="13" s="1"/>
  <c r="D594" i="13"/>
  <c r="K594" i="13" s="1"/>
  <c r="L594" i="13" s="1"/>
  <c r="M594" i="13" s="1"/>
  <c r="G594" i="13"/>
  <c r="H594" i="13" s="1"/>
  <c r="J594" i="13" s="1"/>
  <c r="D595" i="13"/>
  <c r="K595" i="13" s="1"/>
  <c r="L595" i="13" s="1"/>
  <c r="M595" i="13" s="1"/>
  <c r="G595" i="13"/>
  <c r="H595" i="13" s="1"/>
  <c r="J595" i="13" s="1"/>
  <c r="D596" i="13"/>
  <c r="K596" i="13" s="1"/>
  <c r="L596" i="13" s="1"/>
  <c r="M596" i="13" s="1"/>
  <c r="G596" i="13"/>
  <c r="H596" i="13" s="1"/>
  <c r="J596" i="13" s="1"/>
  <c r="D597" i="13"/>
  <c r="K597" i="13" s="1"/>
  <c r="L597" i="13" s="1"/>
  <c r="M597" i="13" s="1"/>
  <c r="G597" i="13"/>
  <c r="H597" i="13" s="1"/>
  <c r="J597" i="13" s="1"/>
  <c r="D598" i="13"/>
  <c r="K598" i="13" s="1"/>
  <c r="L598" i="13" s="1"/>
  <c r="M598" i="13" s="1"/>
  <c r="G598" i="13"/>
  <c r="H598" i="13" s="1"/>
  <c r="J598" i="13" s="1"/>
  <c r="D599" i="13"/>
  <c r="K599" i="13" s="1"/>
  <c r="L599" i="13" s="1"/>
  <c r="M599" i="13" s="1"/>
  <c r="G599" i="13"/>
  <c r="H599" i="13" s="1"/>
  <c r="J599" i="13" s="1"/>
  <c r="D600" i="13"/>
  <c r="K600" i="13" s="1"/>
  <c r="L600" i="13" s="1"/>
  <c r="M600" i="13" s="1"/>
  <c r="G600" i="13"/>
  <c r="H600" i="13" s="1"/>
  <c r="J600" i="13" s="1"/>
  <c r="D601" i="13"/>
  <c r="K601" i="13" s="1"/>
  <c r="L601" i="13" s="1"/>
  <c r="M601" i="13" s="1"/>
  <c r="G601" i="13"/>
  <c r="H601" i="13" s="1"/>
  <c r="J601" i="13" s="1"/>
  <c r="D602" i="13"/>
  <c r="K602" i="13" s="1"/>
  <c r="L602" i="13" s="1"/>
  <c r="M602" i="13" s="1"/>
  <c r="G602" i="13"/>
  <c r="H602" i="13" s="1"/>
  <c r="J602" i="13" s="1"/>
  <c r="D603" i="13"/>
  <c r="K603" i="13" s="1"/>
  <c r="L603" i="13" s="1"/>
  <c r="M603" i="13" s="1"/>
  <c r="G603" i="13"/>
  <c r="H603" i="13" s="1"/>
  <c r="J603" i="13" s="1"/>
  <c r="D604" i="13"/>
  <c r="K604" i="13" s="1"/>
  <c r="L604" i="13" s="1"/>
  <c r="M604" i="13" s="1"/>
  <c r="G604" i="13"/>
  <c r="H604" i="13" s="1"/>
  <c r="J604" i="13" s="1"/>
  <c r="D605" i="13"/>
  <c r="K605" i="13" s="1"/>
  <c r="L605" i="13" s="1"/>
  <c r="M605" i="13" s="1"/>
  <c r="G605" i="13"/>
  <c r="H605" i="13" s="1"/>
  <c r="J605" i="13" s="1"/>
  <c r="D606" i="13"/>
  <c r="K606" i="13" s="1"/>
  <c r="L606" i="13" s="1"/>
  <c r="M606" i="13" s="1"/>
  <c r="G606" i="13"/>
  <c r="H606" i="13" s="1"/>
  <c r="J606" i="13" s="1"/>
  <c r="D607" i="13"/>
  <c r="K607" i="13" s="1"/>
  <c r="L607" i="13" s="1"/>
  <c r="M607" i="13" s="1"/>
  <c r="G607" i="13"/>
  <c r="H607" i="13" s="1"/>
  <c r="J607" i="13" s="1"/>
  <c r="D608" i="13"/>
  <c r="K608" i="13" s="1"/>
  <c r="L608" i="13" s="1"/>
  <c r="M608" i="13" s="1"/>
  <c r="G608" i="13"/>
  <c r="H608" i="13" s="1"/>
  <c r="J608" i="13" s="1"/>
  <c r="D609" i="13"/>
  <c r="K609" i="13" s="1"/>
  <c r="L609" i="13" s="1"/>
  <c r="M609" i="13" s="1"/>
  <c r="G609" i="13"/>
  <c r="H609" i="13" s="1"/>
  <c r="J609" i="13" s="1"/>
  <c r="D610" i="13"/>
  <c r="K610" i="13" s="1"/>
  <c r="L610" i="13" s="1"/>
  <c r="M610" i="13" s="1"/>
  <c r="G610" i="13"/>
  <c r="H610" i="13" s="1"/>
  <c r="J610" i="13" s="1"/>
  <c r="D611" i="13"/>
  <c r="K611" i="13" s="1"/>
  <c r="L611" i="13" s="1"/>
  <c r="M611" i="13" s="1"/>
  <c r="G611" i="13"/>
  <c r="H611" i="13" s="1"/>
  <c r="J611" i="13" s="1"/>
  <c r="D612" i="13"/>
  <c r="K612" i="13" s="1"/>
  <c r="L612" i="13" s="1"/>
  <c r="M612" i="13" s="1"/>
  <c r="G612" i="13"/>
  <c r="H612" i="13" s="1"/>
  <c r="J612" i="13" s="1"/>
  <c r="D613" i="13"/>
  <c r="K613" i="13" s="1"/>
  <c r="L613" i="13" s="1"/>
  <c r="M613" i="13" s="1"/>
  <c r="G613" i="13"/>
  <c r="H613" i="13" s="1"/>
  <c r="J613" i="13" s="1"/>
  <c r="D614" i="13"/>
  <c r="K614" i="13" s="1"/>
  <c r="L614" i="13" s="1"/>
  <c r="M614" i="13" s="1"/>
  <c r="G614" i="13"/>
  <c r="H614" i="13" s="1"/>
  <c r="J614" i="13" s="1"/>
  <c r="D615" i="13"/>
  <c r="K615" i="13" s="1"/>
  <c r="L615" i="13" s="1"/>
  <c r="M615" i="13" s="1"/>
  <c r="G615" i="13"/>
  <c r="H615" i="13" s="1"/>
  <c r="J615" i="13" s="1"/>
  <c r="D616" i="13"/>
  <c r="K616" i="13" s="1"/>
  <c r="L616" i="13" s="1"/>
  <c r="M616" i="13" s="1"/>
  <c r="G616" i="13"/>
  <c r="H616" i="13" s="1"/>
  <c r="J616" i="13" s="1"/>
  <c r="D617" i="13"/>
  <c r="K617" i="13" s="1"/>
  <c r="L617" i="13" s="1"/>
  <c r="M617" i="13" s="1"/>
  <c r="G617" i="13"/>
  <c r="H617" i="13" s="1"/>
  <c r="J617" i="13" s="1"/>
  <c r="D618" i="13"/>
  <c r="K618" i="13" s="1"/>
  <c r="L618" i="13" s="1"/>
  <c r="M618" i="13" s="1"/>
  <c r="G618" i="13"/>
  <c r="H618" i="13" s="1"/>
  <c r="J618" i="13" s="1"/>
  <c r="D619" i="13"/>
  <c r="K619" i="13" s="1"/>
  <c r="L619" i="13" s="1"/>
  <c r="M619" i="13" s="1"/>
  <c r="G619" i="13"/>
  <c r="H619" i="13" s="1"/>
  <c r="J619" i="13" s="1"/>
  <c r="D620" i="13"/>
  <c r="K620" i="13" s="1"/>
  <c r="L620" i="13" s="1"/>
  <c r="M620" i="13" s="1"/>
  <c r="G620" i="13"/>
  <c r="H620" i="13" s="1"/>
  <c r="J620" i="13" s="1"/>
  <c r="D621" i="13"/>
  <c r="K621" i="13" s="1"/>
  <c r="L621" i="13" s="1"/>
  <c r="M621" i="13" s="1"/>
  <c r="G621" i="13"/>
  <c r="H621" i="13" s="1"/>
  <c r="J621" i="13" s="1"/>
  <c r="D622" i="13"/>
  <c r="K622" i="13" s="1"/>
  <c r="L622" i="13" s="1"/>
  <c r="M622" i="13" s="1"/>
  <c r="G622" i="13"/>
  <c r="H622" i="13" s="1"/>
  <c r="J622" i="13" s="1"/>
  <c r="D623" i="13"/>
  <c r="K623" i="13" s="1"/>
  <c r="L623" i="13" s="1"/>
  <c r="M623" i="13" s="1"/>
  <c r="G623" i="13"/>
  <c r="H623" i="13" s="1"/>
  <c r="J623" i="13" s="1"/>
  <c r="D624" i="13"/>
  <c r="K624" i="13" s="1"/>
  <c r="L624" i="13" s="1"/>
  <c r="M624" i="13" s="1"/>
  <c r="G624" i="13"/>
  <c r="H624" i="13" s="1"/>
  <c r="J624" i="13" s="1"/>
  <c r="D625" i="13"/>
  <c r="K625" i="13" s="1"/>
  <c r="L625" i="13" s="1"/>
  <c r="M625" i="13" s="1"/>
  <c r="G625" i="13"/>
  <c r="H625" i="13" s="1"/>
  <c r="J625" i="13" s="1"/>
  <c r="D626" i="13"/>
  <c r="K626" i="13" s="1"/>
  <c r="L626" i="13" s="1"/>
  <c r="M626" i="13" s="1"/>
  <c r="G626" i="13"/>
  <c r="H626" i="13" s="1"/>
  <c r="J626" i="13" s="1"/>
  <c r="D627" i="13"/>
  <c r="K627" i="13" s="1"/>
  <c r="L627" i="13" s="1"/>
  <c r="M627" i="13" s="1"/>
  <c r="G627" i="13"/>
  <c r="H627" i="13" s="1"/>
  <c r="J627" i="13" s="1"/>
  <c r="D628" i="13"/>
  <c r="K628" i="13" s="1"/>
  <c r="L628" i="13" s="1"/>
  <c r="M628" i="13" s="1"/>
  <c r="G628" i="13"/>
  <c r="H628" i="13" s="1"/>
  <c r="J628" i="13" s="1"/>
  <c r="D629" i="13"/>
  <c r="K629" i="13" s="1"/>
  <c r="L629" i="13" s="1"/>
  <c r="M629" i="13" s="1"/>
  <c r="G629" i="13"/>
  <c r="H629" i="13" s="1"/>
  <c r="J629" i="13" s="1"/>
  <c r="D630" i="13"/>
  <c r="K630" i="13" s="1"/>
  <c r="L630" i="13" s="1"/>
  <c r="M630" i="13" s="1"/>
  <c r="G630" i="13"/>
  <c r="H630" i="13" s="1"/>
  <c r="J630" i="13" s="1"/>
  <c r="D631" i="13"/>
  <c r="K631" i="13" s="1"/>
  <c r="L631" i="13" s="1"/>
  <c r="M631" i="13" s="1"/>
  <c r="G631" i="13"/>
  <c r="H631" i="13" s="1"/>
  <c r="J631" i="13" s="1"/>
  <c r="D632" i="13"/>
  <c r="K632" i="13" s="1"/>
  <c r="L632" i="13" s="1"/>
  <c r="M632" i="13" s="1"/>
  <c r="G632" i="13"/>
  <c r="H632" i="13" s="1"/>
  <c r="J632" i="13" s="1"/>
  <c r="D633" i="13"/>
  <c r="K633" i="13" s="1"/>
  <c r="L633" i="13" s="1"/>
  <c r="M633" i="13" s="1"/>
  <c r="G633" i="13"/>
  <c r="H633" i="13" s="1"/>
  <c r="J633" i="13" s="1"/>
  <c r="D634" i="13"/>
  <c r="K634" i="13" s="1"/>
  <c r="L634" i="13" s="1"/>
  <c r="M634" i="13" s="1"/>
  <c r="G634" i="13"/>
  <c r="H634" i="13" s="1"/>
  <c r="J634" i="13" s="1"/>
  <c r="D635" i="13"/>
  <c r="K635" i="13" s="1"/>
  <c r="L635" i="13" s="1"/>
  <c r="M635" i="13" s="1"/>
  <c r="G635" i="13"/>
  <c r="H635" i="13" s="1"/>
  <c r="J635" i="13" s="1"/>
  <c r="D636" i="13"/>
  <c r="K636" i="13" s="1"/>
  <c r="L636" i="13" s="1"/>
  <c r="M636" i="13" s="1"/>
  <c r="G636" i="13"/>
  <c r="H636" i="13" s="1"/>
  <c r="J636" i="13" s="1"/>
  <c r="D637" i="13"/>
  <c r="K637" i="13" s="1"/>
  <c r="L637" i="13" s="1"/>
  <c r="M637" i="13" s="1"/>
  <c r="G637" i="13"/>
  <c r="H637" i="13" s="1"/>
  <c r="J637" i="13" s="1"/>
  <c r="D638" i="13"/>
  <c r="K638" i="13" s="1"/>
  <c r="L638" i="13" s="1"/>
  <c r="M638" i="13" s="1"/>
  <c r="G638" i="13"/>
  <c r="H638" i="13" s="1"/>
  <c r="J638" i="13" s="1"/>
  <c r="D639" i="13"/>
  <c r="K639" i="13" s="1"/>
  <c r="L639" i="13" s="1"/>
  <c r="M639" i="13" s="1"/>
  <c r="G639" i="13"/>
  <c r="H639" i="13" s="1"/>
  <c r="J639" i="13" s="1"/>
  <c r="D640" i="13"/>
  <c r="K640" i="13" s="1"/>
  <c r="L640" i="13" s="1"/>
  <c r="M640" i="13" s="1"/>
  <c r="G640" i="13"/>
  <c r="H640" i="13" s="1"/>
  <c r="J640" i="13" s="1"/>
  <c r="D641" i="13"/>
  <c r="K641" i="13" s="1"/>
  <c r="L641" i="13" s="1"/>
  <c r="M641" i="13" s="1"/>
  <c r="G641" i="13"/>
  <c r="H641" i="13" s="1"/>
  <c r="J641" i="13" s="1"/>
  <c r="D642" i="13"/>
  <c r="K642" i="13" s="1"/>
  <c r="L642" i="13" s="1"/>
  <c r="M642" i="13" s="1"/>
  <c r="G642" i="13"/>
  <c r="H642" i="13" s="1"/>
  <c r="J642" i="13" s="1"/>
  <c r="D643" i="13"/>
  <c r="K643" i="13" s="1"/>
  <c r="L643" i="13" s="1"/>
  <c r="M643" i="13" s="1"/>
  <c r="G643" i="13"/>
  <c r="H643" i="13" s="1"/>
  <c r="J643" i="13" s="1"/>
  <c r="D644" i="13"/>
  <c r="K644" i="13" s="1"/>
  <c r="L644" i="13" s="1"/>
  <c r="M644" i="13" s="1"/>
  <c r="G644" i="13"/>
  <c r="H644" i="13" s="1"/>
  <c r="J644" i="13" s="1"/>
  <c r="D645" i="13"/>
  <c r="K645" i="13" s="1"/>
  <c r="L645" i="13" s="1"/>
  <c r="M645" i="13" s="1"/>
  <c r="G645" i="13"/>
  <c r="H645" i="13" s="1"/>
  <c r="J645" i="13" s="1"/>
  <c r="D646" i="13"/>
  <c r="K646" i="13" s="1"/>
  <c r="L646" i="13" s="1"/>
  <c r="M646" i="13" s="1"/>
  <c r="G646" i="13"/>
  <c r="H646" i="13" s="1"/>
  <c r="J646" i="13" s="1"/>
  <c r="D647" i="13"/>
  <c r="K647" i="13" s="1"/>
  <c r="L647" i="13" s="1"/>
  <c r="M647" i="13" s="1"/>
  <c r="G647" i="13"/>
  <c r="H647" i="13" s="1"/>
  <c r="J647" i="13" s="1"/>
  <c r="D648" i="13"/>
  <c r="K648" i="13" s="1"/>
  <c r="L648" i="13" s="1"/>
  <c r="M648" i="13" s="1"/>
  <c r="G648" i="13"/>
  <c r="H648" i="13" s="1"/>
  <c r="J648" i="13" s="1"/>
  <c r="D649" i="13"/>
  <c r="K649" i="13" s="1"/>
  <c r="L649" i="13" s="1"/>
  <c r="M649" i="13" s="1"/>
  <c r="G649" i="13"/>
  <c r="H649" i="13" s="1"/>
  <c r="J649" i="13" s="1"/>
  <c r="D650" i="13"/>
  <c r="K650" i="13" s="1"/>
  <c r="L650" i="13" s="1"/>
  <c r="M650" i="13" s="1"/>
  <c r="G650" i="13"/>
  <c r="H650" i="13" s="1"/>
  <c r="J650" i="13" s="1"/>
  <c r="D651" i="13"/>
  <c r="K651" i="13" s="1"/>
  <c r="L651" i="13" s="1"/>
  <c r="M651" i="13" s="1"/>
  <c r="G651" i="13"/>
  <c r="H651" i="13" s="1"/>
  <c r="J651" i="13" s="1"/>
  <c r="D652" i="13"/>
  <c r="K652" i="13" s="1"/>
  <c r="L652" i="13" s="1"/>
  <c r="M652" i="13" s="1"/>
  <c r="G652" i="13"/>
  <c r="H652" i="13" s="1"/>
  <c r="J652" i="13" s="1"/>
  <c r="D653" i="13"/>
  <c r="K653" i="13" s="1"/>
  <c r="L653" i="13" s="1"/>
  <c r="M653" i="13" s="1"/>
  <c r="G653" i="13"/>
  <c r="H653" i="13" s="1"/>
  <c r="J653" i="13" s="1"/>
  <c r="D654" i="13"/>
  <c r="K654" i="13" s="1"/>
  <c r="L654" i="13" s="1"/>
  <c r="M654" i="13" s="1"/>
  <c r="G654" i="13"/>
  <c r="H654" i="13" s="1"/>
  <c r="J654" i="13" s="1"/>
  <c r="D655" i="13"/>
  <c r="K655" i="13" s="1"/>
  <c r="L655" i="13" s="1"/>
  <c r="M655" i="13" s="1"/>
  <c r="G655" i="13"/>
  <c r="H655" i="13" s="1"/>
  <c r="J655" i="13" s="1"/>
  <c r="D656" i="13"/>
  <c r="K656" i="13" s="1"/>
  <c r="L656" i="13" s="1"/>
  <c r="M656" i="13" s="1"/>
  <c r="G656" i="13"/>
  <c r="H656" i="13" s="1"/>
  <c r="J656" i="13" s="1"/>
  <c r="D657" i="13"/>
  <c r="K657" i="13" s="1"/>
  <c r="L657" i="13" s="1"/>
  <c r="M657" i="13" s="1"/>
  <c r="G657" i="13"/>
  <c r="H657" i="13" s="1"/>
  <c r="J657" i="13" s="1"/>
  <c r="D658" i="13"/>
  <c r="K658" i="13" s="1"/>
  <c r="L658" i="13" s="1"/>
  <c r="M658" i="13" s="1"/>
  <c r="G658" i="13"/>
  <c r="H658" i="13" s="1"/>
  <c r="J658" i="13" s="1"/>
  <c r="D659" i="13"/>
  <c r="K659" i="13" s="1"/>
  <c r="L659" i="13" s="1"/>
  <c r="M659" i="13" s="1"/>
  <c r="G659" i="13"/>
  <c r="H659" i="13" s="1"/>
  <c r="J659" i="13" s="1"/>
  <c r="D660" i="13"/>
  <c r="K660" i="13" s="1"/>
  <c r="L660" i="13" s="1"/>
  <c r="M660" i="13" s="1"/>
  <c r="G660" i="13"/>
  <c r="H660" i="13" s="1"/>
  <c r="J660" i="13" s="1"/>
  <c r="D661" i="13"/>
  <c r="K661" i="13" s="1"/>
  <c r="L661" i="13" s="1"/>
  <c r="M661" i="13" s="1"/>
  <c r="G661" i="13"/>
  <c r="H661" i="13" s="1"/>
  <c r="J661" i="13" s="1"/>
  <c r="D662" i="13"/>
  <c r="K662" i="13" s="1"/>
  <c r="L662" i="13" s="1"/>
  <c r="M662" i="13" s="1"/>
  <c r="G662" i="13"/>
  <c r="H662" i="13" s="1"/>
  <c r="J662" i="13" s="1"/>
  <c r="D663" i="13"/>
  <c r="K663" i="13" s="1"/>
  <c r="L663" i="13" s="1"/>
  <c r="M663" i="13" s="1"/>
  <c r="G663" i="13"/>
  <c r="H663" i="13" s="1"/>
  <c r="J663" i="13" s="1"/>
  <c r="D664" i="13"/>
  <c r="K664" i="13" s="1"/>
  <c r="L664" i="13" s="1"/>
  <c r="M664" i="13" s="1"/>
  <c r="G664" i="13"/>
  <c r="H664" i="13" s="1"/>
  <c r="J664" i="13" s="1"/>
  <c r="D665" i="13"/>
  <c r="K665" i="13" s="1"/>
  <c r="L665" i="13" s="1"/>
  <c r="M665" i="13" s="1"/>
  <c r="G665" i="13"/>
  <c r="H665" i="13" s="1"/>
  <c r="J665" i="13" s="1"/>
  <c r="D666" i="13"/>
  <c r="K666" i="13" s="1"/>
  <c r="L666" i="13" s="1"/>
  <c r="M666" i="13" s="1"/>
  <c r="G666" i="13"/>
  <c r="H666" i="13" s="1"/>
  <c r="J666" i="13" s="1"/>
  <c r="D667" i="13"/>
  <c r="K667" i="13" s="1"/>
  <c r="L667" i="13" s="1"/>
  <c r="M667" i="13" s="1"/>
  <c r="G667" i="13"/>
  <c r="H667" i="13" s="1"/>
  <c r="J667" i="13" s="1"/>
  <c r="D668" i="13"/>
  <c r="K668" i="13" s="1"/>
  <c r="L668" i="13" s="1"/>
  <c r="M668" i="13" s="1"/>
  <c r="G668" i="13"/>
  <c r="H668" i="13" s="1"/>
  <c r="J668" i="13" s="1"/>
  <c r="D669" i="13"/>
  <c r="K669" i="13" s="1"/>
  <c r="L669" i="13" s="1"/>
  <c r="M669" i="13" s="1"/>
  <c r="G669" i="13"/>
  <c r="H669" i="13" s="1"/>
  <c r="J669" i="13" s="1"/>
  <c r="D670" i="13"/>
  <c r="K670" i="13" s="1"/>
  <c r="L670" i="13" s="1"/>
  <c r="M670" i="13" s="1"/>
  <c r="G670" i="13"/>
  <c r="H670" i="13" s="1"/>
  <c r="J670" i="13" s="1"/>
  <c r="D671" i="13"/>
  <c r="K671" i="13" s="1"/>
  <c r="L671" i="13" s="1"/>
  <c r="M671" i="13" s="1"/>
  <c r="G671" i="13"/>
  <c r="H671" i="13" s="1"/>
  <c r="J671" i="13" s="1"/>
  <c r="D672" i="13"/>
  <c r="K672" i="13" s="1"/>
  <c r="L672" i="13" s="1"/>
  <c r="M672" i="13" s="1"/>
  <c r="G672" i="13"/>
  <c r="H672" i="13" s="1"/>
  <c r="J672" i="13" s="1"/>
  <c r="D673" i="13"/>
  <c r="K673" i="13" s="1"/>
  <c r="L673" i="13" s="1"/>
  <c r="M673" i="13" s="1"/>
  <c r="G673" i="13"/>
  <c r="H673" i="13" s="1"/>
  <c r="J673" i="13" s="1"/>
  <c r="D674" i="13"/>
  <c r="K674" i="13" s="1"/>
  <c r="L674" i="13" s="1"/>
  <c r="M674" i="13" s="1"/>
  <c r="G674" i="13"/>
  <c r="H674" i="13" s="1"/>
  <c r="J674" i="13" s="1"/>
  <c r="D675" i="13"/>
  <c r="K675" i="13" s="1"/>
  <c r="L675" i="13" s="1"/>
  <c r="M675" i="13" s="1"/>
  <c r="G675" i="13"/>
  <c r="H675" i="13" s="1"/>
  <c r="J675" i="13" s="1"/>
  <c r="D676" i="13"/>
  <c r="K676" i="13" s="1"/>
  <c r="L676" i="13" s="1"/>
  <c r="M676" i="13" s="1"/>
  <c r="G676" i="13"/>
  <c r="H676" i="13" s="1"/>
  <c r="J676" i="13" s="1"/>
  <c r="D677" i="13"/>
  <c r="K677" i="13" s="1"/>
  <c r="L677" i="13" s="1"/>
  <c r="M677" i="13" s="1"/>
  <c r="G677" i="13"/>
  <c r="H677" i="13" s="1"/>
  <c r="J677" i="13" s="1"/>
  <c r="D678" i="13"/>
  <c r="K678" i="13" s="1"/>
  <c r="L678" i="13" s="1"/>
  <c r="M678" i="13" s="1"/>
  <c r="G678" i="13"/>
  <c r="H678" i="13" s="1"/>
  <c r="J678" i="13" s="1"/>
  <c r="D679" i="13"/>
  <c r="K679" i="13" s="1"/>
  <c r="L679" i="13" s="1"/>
  <c r="M679" i="13" s="1"/>
  <c r="G679" i="13"/>
  <c r="H679" i="13" s="1"/>
  <c r="J679" i="13" s="1"/>
  <c r="D680" i="13"/>
  <c r="K680" i="13" s="1"/>
  <c r="L680" i="13" s="1"/>
  <c r="M680" i="13" s="1"/>
  <c r="G680" i="13"/>
  <c r="H680" i="13" s="1"/>
  <c r="J680" i="13" s="1"/>
  <c r="D681" i="13"/>
  <c r="K681" i="13" s="1"/>
  <c r="L681" i="13" s="1"/>
  <c r="M681" i="13" s="1"/>
  <c r="G681" i="13"/>
  <c r="H681" i="13" s="1"/>
  <c r="J681" i="13" s="1"/>
  <c r="D682" i="13"/>
  <c r="K682" i="13" s="1"/>
  <c r="L682" i="13" s="1"/>
  <c r="M682" i="13" s="1"/>
  <c r="G682" i="13"/>
  <c r="H682" i="13" s="1"/>
  <c r="J682" i="13" s="1"/>
  <c r="D683" i="13"/>
  <c r="K683" i="13" s="1"/>
  <c r="L683" i="13" s="1"/>
  <c r="M683" i="13" s="1"/>
  <c r="G683" i="13"/>
  <c r="H683" i="13" s="1"/>
  <c r="J683" i="13" s="1"/>
  <c r="D684" i="13"/>
  <c r="K684" i="13" s="1"/>
  <c r="L684" i="13" s="1"/>
  <c r="M684" i="13" s="1"/>
  <c r="G684" i="13"/>
  <c r="H684" i="13" s="1"/>
  <c r="J684" i="13" s="1"/>
  <c r="D685" i="13"/>
  <c r="K685" i="13" s="1"/>
  <c r="L685" i="13" s="1"/>
  <c r="M685" i="13" s="1"/>
  <c r="G685" i="13"/>
  <c r="H685" i="13" s="1"/>
  <c r="J685" i="13" s="1"/>
  <c r="D686" i="13"/>
  <c r="K686" i="13" s="1"/>
  <c r="L686" i="13" s="1"/>
  <c r="M686" i="13" s="1"/>
  <c r="G686" i="13"/>
  <c r="H686" i="13" s="1"/>
  <c r="J686" i="13" s="1"/>
  <c r="D687" i="13"/>
  <c r="K687" i="13" s="1"/>
  <c r="L687" i="13" s="1"/>
  <c r="M687" i="13" s="1"/>
  <c r="G687" i="13"/>
  <c r="H687" i="13" s="1"/>
  <c r="J687" i="13" s="1"/>
  <c r="D688" i="13"/>
  <c r="K688" i="13" s="1"/>
  <c r="L688" i="13" s="1"/>
  <c r="M688" i="13" s="1"/>
  <c r="G688" i="13"/>
  <c r="H688" i="13" s="1"/>
  <c r="J688" i="13" s="1"/>
  <c r="D689" i="13"/>
  <c r="K689" i="13" s="1"/>
  <c r="L689" i="13" s="1"/>
  <c r="M689" i="13" s="1"/>
  <c r="G689" i="13"/>
  <c r="H689" i="13" s="1"/>
  <c r="J689" i="13" s="1"/>
  <c r="D690" i="13"/>
  <c r="K690" i="13" s="1"/>
  <c r="L690" i="13" s="1"/>
  <c r="M690" i="13" s="1"/>
  <c r="G690" i="13"/>
  <c r="H690" i="13" s="1"/>
  <c r="J690" i="13" s="1"/>
  <c r="D691" i="13"/>
  <c r="K691" i="13" s="1"/>
  <c r="L691" i="13" s="1"/>
  <c r="M691" i="13" s="1"/>
  <c r="G691" i="13"/>
  <c r="H691" i="13" s="1"/>
  <c r="J691" i="13" s="1"/>
  <c r="D692" i="13"/>
  <c r="K692" i="13" s="1"/>
  <c r="L692" i="13" s="1"/>
  <c r="M692" i="13" s="1"/>
  <c r="G692" i="13"/>
  <c r="H692" i="13" s="1"/>
  <c r="J692" i="13" s="1"/>
  <c r="D693" i="13"/>
  <c r="K693" i="13" s="1"/>
  <c r="L693" i="13" s="1"/>
  <c r="M693" i="13" s="1"/>
  <c r="G693" i="13"/>
  <c r="H693" i="13" s="1"/>
  <c r="J693" i="13" s="1"/>
  <c r="D694" i="13"/>
  <c r="K694" i="13" s="1"/>
  <c r="L694" i="13" s="1"/>
  <c r="M694" i="13" s="1"/>
  <c r="G694" i="13"/>
  <c r="H694" i="13" s="1"/>
  <c r="J694" i="13" s="1"/>
  <c r="D695" i="13"/>
  <c r="K695" i="13" s="1"/>
  <c r="L695" i="13" s="1"/>
  <c r="M695" i="13" s="1"/>
  <c r="G695" i="13"/>
  <c r="H695" i="13" s="1"/>
  <c r="J695" i="13" s="1"/>
  <c r="C428" i="13"/>
  <c r="B428" i="13"/>
  <c r="C414" i="13"/>
  <c r="B414" i="13"/>
  <c r="C462" i="8"/>
  <c r="B462" i="8"/>
  <c r="C433" i="8"/>
  <c r="B433" i="8"/>
  <c r="D419" i="8"/>
  <c r="K419" i="8" s="1"/>
  <c r="L419" i="8" s="1"/>
  <c r="M419" i="8" s="1"/>
  <c r="G419" i="8"/>
  <c r="H419" i="8" s="1"/>
  <c r="J419" i="8" s="1"/>
  <c r="D420" i="8"/>
  <c r="K420" i="8" s="1"/>
  <c r="L420" i="8" s="1"/>
  <c r="M420" i="8" s="1"/>
  <c r="G420" i="8"/>
  <c r="H420" i="8" s="1"/>
  <c r="J420" i="8" s="1"/>
  <c r="D421" i="8"/>
  <c r="K421" i="8" s="1"/>
  <c r="L421" i="8" s="1"/>
  <c r="M421" i="8" s="1"/>
  <c r="G421" i="8"/>
  <c r="H421" i="8" s="1"/>
  <c r="J421" i="8" s="1"/>
  <c r="D422" i="8"/>
  <c r="K422" i="8" s="1"/>
  <c r="L422" i="8" s="1"/>
  <c r="M422" i="8" s="1"/>
  <c r="G422" i="8"/>
  <c r="H422" i="8" s="1"/>
  <c r="J422" i="8" s="1"/>
  <c r="D423" i="8"/>
  <c r="K423" i="8" s="1"/>
  <c r="L423" i="8" s="1"/>
  <c r="M423" i="8" s="1"/>
  <c r="G423" i="8"/>
  <c r="H423" i="8" s="1"/>
  <c r="J423" i="8" s="1"/>
  <c r="D424" i="8"/>
  <c r="K424" i="8" s="1"/>
  <c r="L424" i="8" s="1"/>
  <c r="M424" i="8" s="1"/>
  <c r="G424" i="8"/>
  <c r="H424" i="8" s="1"/>
  <c r="J424" i="8" s="1"/>
  <c r="D425" i="8"/>
  <c r="K425" i="8" s="1"/>
  <c r="L425" i="8" s="1"/>
  <c r="M425" i="8" s="1"/>
  <c r="G425" i="8"/>
  <c r="H425" i="8" s="1"/>
  <c r="J425" i="8" s="1"/>
  <c r="D426" i="8"/>
  <c r="K426" i="8" s="1"/>
  <c r="L426" i="8" s="1"/>
  <c r="M426" i="8" s="1"/>
  <c r="G426" i="8"/>
  <c r="H426" i="8" s="1"/>
  <c r="J426" i="8" s="1"/>
  <c r="D427" i="8"/>
  <c r="K427" i="8" s="1"/>
  <c r="L427" i="8" s="1"/>
  <c r="M427" i="8" s="1"/>
  <c r="G427" i="8"/>
  <c r="H427" i="8" s="1"/>
  <c r="J427" i="8" s="1"/>
  <c r="D428" i="8"/>
  <c r="K428" i="8" s="1"/>
  <c r="L428" i="8" s="1"/>
  <c r="M428" i="8" s="1"/>
  <c r="G428" i="8"/>
  <c r="H428" i="8" s="1"/>
  <c r="J428" i="8" s="1"/>
  <c r="D429" i="8"/>
  <c r="K429" i="8" s="1"/>
  <c r="L429" i="8" s="1"/>
  <c r="M429" i="8" s="1"/>
  <c r="G429" i="8"/>
  <c r="H429" i="8" s="1"/>
  <c r="J429" i="8" s="1"/>
  <c r="D430" i="8"/>
  <c r="K430" i="8" s="1"/>
  <c r="L430" i="8" s="1"/>
  <c r="M430" i="8" s="1"/>
  <c r="G430" i="8"/>
  <c r="H430" i="8" s="1"/>
  <c r="J430" i="8" s="1"/>
  <c r="D431" i="8"/>
  <c r="K431" i="8" s="1"/>
  <c r="L431" i="8" s="1"/>
  <c r="M431" i="8" s="1"/>
  <c r="G431" i="8"/>
  <c r="H431" i="8" s="1"/>
  <c r="J431" i="8" s="1"/>
  <c r="D432" i="8"/>
  <c r="K432" i="8" s="1"/>
  <c r="L432" i="8" s="1"/>
  <c r="M432" i="8" s="1"/>
  <c r="G432" i="8"/>
  <c r="H432" i="8" s="1"/>
  <c r="J432" i="8" s="1"/>
  <c r="G433" i="8"/>
  <c r="H433" i="8" s="1"/>
  <c r="J433" i="8" s="1"/>
  <c r="D434" i="8"/>
  <c r="K434" i="8" s="1"/>
  <c r="L434" i="8" s="1"/>
  <c r="M434" i="8" s="1"/>
  <c r="G434" i="8"/>
  <c r="H434" i="8" s="1"/>
  <c r="J434" i="8" s="1"/>
  <c r="D435" i="8"/>
  <c r="K435" i="8" s="1"/>
  <c r="L435" i="8" s="1"/>
  <c r="M435" i="8" s="1"/>
  <c r="G435" i="8"/>
  <c r="H435" i="8" s="1"/>
  <c r="J435" i="8" s="1"/>
  <c r="D436" i="8"/>
  <c r="K436" i="8" s="1"/>
  <c r="L436" i="8" s="1"/>
  <c r="M436" i="8" s="1"/>
  <c r="G436" i="8"/>
  <c r="H436" i="8" s="1"/>
  <c r="J436" i="8" s="1"/>
  <c r="D437" i="8"/>
  <c r="K437" i="8" s="1"/>
  <c r="L437" i="8" s="1"/>
  <c r="M437" i="8" s="1"/>
  <c r="G437" i="8"/>
  <c r="H437" i="8" s="1"/>
  <c r="J437" i="8" s="1"/>
  <c r="D438" i="8"/>
  <c r="K438" i="8" s="1"/>
  <c r="L438" i="8" s="1"/>
  <c r="M438" i="8" s="1"/>
  <c r="G438" i="8"/>
  <c r="H438" i="8" s="1"/>
  <c r="J438" i="8" s="1"/>
  <c r="D439" i="8"/>
  <c r="K439" i="8" s="1"/>
  <c r="L439" i="8" s="1"/>
  <c r="M439" i="8" s="1"/>
  <c r="G439" i="8"/>
  <c r="H439" i="8" s="1"/>
  <c r="J439" i="8" s="1"/>
  <c r="D440" i="8"/>
  <c r="K440" i="8" s="1"/>
  <c r="L440" i="8" s="1"/>
  <c r="M440" i="8" s="1"/>
  <c r="G440" i="8"/>
  <c r="H440" i="8" s="1"/>
  <c r="J440" i="8" s="1"/>
  <c r="D441" i="8"/>
  <c r="K441" i="8" s="1"/>
  <c r="L441" i="8" s="1"/>
  <c r="M441" i="8" s="1"/>
  <c r="G441" i="8"/>
  <c r="H441" i="8" s="1"/>
  <c r="J441" i="8" s="1"/>
  <c r="D442" i="8"/>
  <c r="K442" i="8" s="1"/>
  <c r="L442" i="8" s="1"/>
  <c r="M442" i="8" s="1"/>
  <c r="G442" i="8"/>
  <c r="H442" i="8" s="1"/>
  <c r="J442" i="8" s="1"/>
  <c r="D443" i="8"/>
  <c r="K443" i="8" s="1"/>
  <c r="L443" i="8" s="1"/>
  <c r="M443" i="8" s="1"/>
  <c r="G443" i="8"/>
  <c r="H443" i="8" s="1"/>
  <c r="J443" i="8" s="1"/>
  <c r="D444" i="8"/>
  <c r="K444" i="8" s="1"/>
  <c r="L444" i="8" s="1"/>
  <c r="M444" i="8" s="1"/>
  <c r="G444" i="8"/>
  <c r="H444" i="8" s="1"/>
  <c r="J444" i="8" s="1"/>
  <c r="D445" i="8"/>
  <c r="K445" i="8" s="1"/>
  <c r="L445" i="8" s="1"/>
  <c r="M445" i="8" s="1"/>
  <c r="G445" i="8"/>
  <c r="H445" i="8" s="1"/>
  <c r="J445" i="8" s="1"/>
  <c r="D446" i="8"/>
  <c r="K446" i="8" s="1"/>
  <c r="L446" i="8" s="1"/>
  <c r="M446" i="8" s="1"/>
  <c r="G446" i="8"/>
  <c r="H446" i="8" s="1"/>
  <c r="J446" i="8" s="1"/>
  <c r="D447" i="8"/>
  <c r="K447" i="8" s="1"/>
  <c r="L447" i="8" s="1"/>
  <c r="M447" i="8" s="1"/>
  <c r="G447" i="8"/>
  <c r="H447" i="8" s="1"/>
  <c r="J447" i="8" s="1"/>
  <c r="D448" i="8"/>
  <c r="K448" i="8" s="1"/>
  <c r="L448" i="8" s="1"/>
  <c r="M448" i="8" s="1"/>
  <c r="G448" i="8"/>
  <c r="H448" i="8" s="1"/>
  <c r="J448" i="8" s="1"/>
  <c r="D449" i="8"/>
  <c r="K449" i="8" s="1"/>
  <c r="L449" i="8" s="1"/>
  <c r="M449" i="8" s="1"/>
  <c r="G449" i="8"/>
  <c r="H449" i="8" s="1"/>
  <c r="J449" i="8" s="1"/>
  <c r="D450" i="8"/>
  <c r="K450" i="8" s="1"/>
  <c r="L450" i="8" s="1"/>
  <c r="M450" i="8" s="1"/>
  <c r="G450" i="8"/>
  <c r="H450" i="8" s="1"/>
  <c r="J450" i="8" s="1"/>
  <c r="D451" i="8"/>
  <c r="K451" i="8" s="1"/>
  <c r="L451" i="8" s="1"/>
  <c r="M451" i="8" s="1"/>
  <c r="G451" i="8"/>
  <c r="H451" i="8" s="1"/>
  <c r="J451" i="8" s="1"/>
  <c r="D452" i="8"/>
  <c r="K452" i="8" s="1"/>
  <c r="L452" i="8" s="1"/>
  <c r="M452" i="8" s="1"/>
  <c r="G452" i="8"/>
  <c r="H452" i="8" s="1"/>
  <c r="J452" i="8" s="1"/>
  <c r="D453" i="8"/>
  <c r="K453" i="8" s="1"/>
  <c r="L453" i="8" s="1"/>
  <c r="M453" i="8" s="1"/>
  <c r="G453" i="8"/>
  <c r="H453" i="8" s="1"/>
  <c r="J453" i="8" s="1"/>
  <c r="D454" i="8"/>
  <c r="K454" i="8" s="1"/>
  <c r="L454" i="8" s="1"/>
  <c r="M454" i="8" s="1"/>
  <c r="G454" i="8"/>
  <c r="H454" i="8" s="1"/>
  <c r="J454" i="8" s="1"/>
  <c r="D455" i="8"/>
  <c r="K455" i="8" s="1"/>
  <c r="L455" i="8" s="1"/>
  <c r="M455" i="8" s="1"/>
  <c r="G455" i="8"/>
  <c r="H455" i="8" s="1"/>
  <c r="J455" i="8" s="1"/>
  <c r="D456" i="8"/>
  <c r="K456" i="8" s="1"/>
  <c r="L456" i="8" s="1"/>
  <c r="M456" i="8" s="1"/>
  <c r="G456" i="8"/>
  <c r="H456" i="8" s="1"/>
  <c r="J456" i="8" s="1"/>
  <c r="D457" i="8"/>
  <c r="K457" i="8" s="1"/>
  <c r="L457" i="8" s="1"/>
  <c r="M457" i="8" s="1"/>
  <c r="G457" i="8"/>
  <c r="H457" i="8" s="1"/>
  <c r="J457" i="8" s="1"/>
  <c r="D458" i="8"/>
  <c r="K458" i="8" s="1"/>
  <c r="L458" i="8" s="1"/>
  <c r="M458" i="8" s="1"/>
  <c r="G458" i="8"/>
  <c r="H458" i="8" s="1"/>
  <c r="J458" i="8" s="1"/>
  <c r="D459" i="8"/>
  <c r="K459" i="8" s="1"/>
  <c r="L459" i="8" s="1"/>
  <c r="M459" i="8" s="1"/>
  <c r="G459" i="8"/>
  <c r="H459" i="8" s="1"/>
  <c r="J459" i="8" s="1"/>
  <c r="D460" i="8"/>
  <c r="K460" i="8" s="1"/>
  <c r="L460" i="8" s="1"/>
  <c r="M460" i="8" s="1"/>
  <c r="G460" i="8"/>
  <c r="H460" i="8" s="1"/>
  <c r="J460" i="8" s="1"/>
  <c r="D461" i="8"/>
  <c r="K461" i="8" s="1"/>
  <c r="L461" i="8" s="1"/>
  <c r="M461" i="8" s="1"/>
  <c r="G461" i="8"/>
  <c r="H461" i="8" s="1"/>
  <c r="J461" i="8" s="1"/>
  <c r="G462" i="8"/>
  <c r="H462" i="8" s="1"/>
  <c r="J462" i="8" s="1"/>
  <c r="D463" i="8"/>
  <c r="K463" i="8" s="1"/>
  <c r="L463" i="8" s="1"/>
  <c r="M463" i="8" s="1"/>
  <c r="G463" i="8"/>
  <c r="H463" i="8" s="1"/>
  <c r="J463" i="8" s="1"/>
  <c r="D464" i="8"/>
  <c r="K464" i="8" s="1"/>
  <c r="L464" i="8" s="1"/>
  <c r="M464" i="8" s="1"/>
  <c r="G464" i="8"/>
  <c r="H464" i="8" s="1"/>
  <c r="J464" i="8" s="1"/>
  <c r="D465" i="8"/>
  <c r="K465" i="8" s="1"/>
  <c r="L465" i="8" s="1"/>
  <c r="M465" i="8" s="1"/>
  <c r="G465" i="8"/>
  <c r="H465" i="8" s="1"/>
  <c r="J465" i="8" s="1"/>
  <c r="D466" i="8"/>
  <c r="K466" i="8" s="1"/>
  <c r="L466" i="8" s="1"/>
  <c r="M466" i="8" s="1"/>
  <c r="G466" i="8"/>
  <c r="H466" i="8" s="1"/>
  <c r="J466" i="8" s="1"/>
  <c r="D467" i="8"/>
  <c r="K467" i="8" s="1"/>
  <c r="L467" i="8" s="1"/>
  <c r="M467" i="8" s="1"/>
  <c r="G467" i="8"/>
  <c r="H467" i="8" s="1"/>
  <c r="J467" i="8" s="1"/>
  <c r="D468" i="8"/>
  <c r="K468" i="8" s="1"/>
  <c r="L468" i="8" s="1"/>
  <c r="M468" i="8" s="1"/>
  <c r="G468" i="8"/>
  <c r="H468" i="8" s="1"/>
  <c r="J468" i="8" s="1"/>
  <c r="D469" i="8"/>
  <c r="K469" i="8" s="1"/>
  <c r="L469" i="8" s="1"/>
  <c r="M469" i="8" s="1"/>
  <c r="G469" i="8"/>
  <c r="H469" i="8" s="1"/>
  <c r="J469" i="8" s="1"/>
  <c r="D470" i="8"/>
  <c r="K470" i="8" s="1"/>
  <c r="L470" i="8" s="1"/>
  <c r="M470" i="8" s="1"/>
  <c r="G470" i="8"/>
  <c r="H470" i="8" s="1"/>
  <c r="J470" i="8" s="1"/>
  <c r="D471" i="8"/>
  <c r="K471" i="8" s="1"/>
  <c r="L471" i="8" s="1"/>
  <c r="M471" i="8" s="1"/>
  <c r="G471" i="8"/>
  <c r="H471" i="8" s="1"/>
  <c r="J471" i="8" s="1"/>
  <c r="D472" i="8"/>
  <c r="K472" i="8" s="1"/>
  <c r="L472" i="8" s="1"/>
  <c r="M472" i="8" s="1"/>
  <c r="G472" i="8"/>
  <c r="H472" i="8" s="1"/>
  <c r="J472" i="8" s="1"/>
  <c r="D473" i="8"/>
  <c r="K473" i="8" s="1"/>
  <c r="L473" i="8" s="1"/>
  <c r="M473" i="8" s="1"/>
  <c r="G473" i="8"/>
  <c r="H473" i="8" s="1"/>
  <c r="J473" i="8" s="1"/>
  <c r="D474" i="8"/>
  <c r="K474" i="8" s="1"/>
  <c r="L474" i="8" s="1"/>
  <c r="M474" i="8" s="1"/>
  <c r="G474" i="8"/>
  <c r="H474" i="8" s="1"/>
  <c r="J474" i="8" s="1"/>
  <c r="D475" i="8"/>
  <c r="K475" i="8" s="1"/>
  <c r="L475" i="8" s="1"/>
  <c r="M475" i="8" s="1"/>
  <c r="G475" i="8"/>
  <c r="H475" i="8" s="1"/>
  <c r="J475" i="8" s="1"/>
  <c r="D476" i="8"/>
  <c r="K476" i="8" s="1"/>
  <c r="L476" i="8" s="1"/>
  <c r="M476" i="8" s="1"/>
  <c r="G476" i="8"/>
  <c r="H476" i="8" s="1"/>
  <c r="J476" i="8" s="1"/>
  <c r="D477" i="8"/>
  <c r="K477" i="8" s="1"/>
  <c r="L477" i="8" s="1"/>
  <c r="M477" i="8" s="1"/>
  <c r="G477" i="8"/>
  <c r="H477" i="8" s="1"/>
  <c r="J477" i="8" s="1"/>
  <c r="D478" i="8"/>
  <c r="K478" i="8" s="1"/>
  <c r="L478" i="8" s="1"/>
  <c r="M478" i="8" s="1"/>
  <c r="G478" i="8"/>
  <c r="H478" i="8" s="1"/>
  <c r="J478" i="8" s="1"/>
  <c r="D479" i="8"/>
  <c r="K479" i="8" s="1"/>
  <c r="L479" i="8" s="1"/>
  <c r="M479" i="8" s="1"/>
  <c r="G479" i="8"/>
  <c r="H479" i="8" s="1"/>
  <c r="J479" i="8" s="1"/>
  <c r="D480" i="8"/>
  <c r="K480" i="8" s="1"/>
  <c r="L480" i="8" s="1"/>
  <c r="M480" i="8" s="1"/>
  <c r="G480" i="8"/>
  <c r="H480" i="8" s="1"/>
  <c r="J480" i="8" s="1"/>
  <c r="D481" i="8"/>
  <c r="K481" i="8" s="1"/>
  <c r="L481" i="8" s="1"/>
  <c r="M481" i="8" s="1"/>
  <c r="G481" i="8"/>
  <c r="H481" i="8" s="1"/>
  <c r="J481" i="8" s="1"/>
  <c r="D482" i="8"/>
  <c r="K482" i="8" s="1"/>
  <c r="L482" i="8" s="1"/>
  <c r="M482" i="8" s="1"/>
  <c r="G482" i="8"/>
  <c r="H482" i="8" s="1"/>
  <c r="J482" i="8" s="1"/>
  <c r="D483" i="8"/>
  <c r="K483" i="8" s="1"/>
  <c r="L483" i="8" s="1"/>
  <c r="M483" i="8" s="1"/>
  <c r="G483" i="8"/>
  <c r="H483" i="8" s="1"/>
  <c r="J483" i="8" s="1"/>
  <c r="D484" i="8"/>
  <c r="K484" i="8" s="1"/>
  <c r="L484" i="8" s="1"/>
  <c r="M484" i="8" s="1"/>
  <c r="G484" i="8"/>
  <c r="H484" i="8" s="1"/>
  <c r="J484" i="8" s="1"/>
  <c r="D485" i="8"/>
  <c r="K485" i="8" s="1"/>
  <c r="L485" i="8" s="1"/>
  <c r="M485" i="8" s="1"/>
  <c r="G485" i="8"/>
  <c r="H485" i="8" s="1"/>
  <c r="J485" i="8" s="1"/>
  <c r="D486" i="8"/>
  <c r="K486" i="8" s="1"/>
  <c r="L486" i="8" s="1"/>
  <c r="M486" i="8" s="1"/>
  <c r="G486" i="8"/>
  <c r="H486" i="8" s="1"/>
  <c r="J486" i="8" s="1"/>
  <c r="D487" i="8"/>
  <c r="K487" i="8" s="1"/>
  <c r="L487" i="8" s="1"/>
  <c r="M487" i="8" s="1"/>
  <c r="G487" i="8"/>
  <c r="H487" i="8" s="1"/>
  <c r="J487" i="8" s="1"/>
  <c r="D488" i="8"/>
  <c r="K488" i="8" s="1"/>
  <c r="L488" i="8" s="1"/>
  <c r="M488" i="8" s="1"/>
  <c r="G488" i="8"/>
  <c r="H488" i="8" s="1"/>
  <c r="J488" i="8" s="1"/>
  <c r="D489" i="8"/>
  <c r="K489" i="8" s="1"/>
  <c r="L489" i="8" s="1"/>
  <c r="M489" i="8" s="1"/>
  <c r="G489" i="8"/>
  <c r="H489" i="8" s="1"/>
  <c r="J489" i="8" s="1"/>
  <c r="D490" i="8"/>
  <c r="K490" i="8" s="1"/>
  <c r="L490" i="8" s="1"/>
  <c r="M490" i="8" s="1"/>
  <c r="G490" i="8"/>
  <c r="H490" i="8" s="1"/>
  <c r="J490" i="8" s="1"/>
  <c r="D491" i="8"/>
  <c r="K491" i="8" s="1"/>
  <c r="L491" i="8" s="1"/>
  <c r="M491" i="8" s="1"/>
  <c r="G491" i="8"/>
  <c r="H491" i="8" s="1"/>
  <c r="J491" i="8" s="1"/>
  <c r="D492" i="8"/>
  <c r="K492" i="8" s="1"/>
  <c r="L492" i="8" s="1"/>
  <c r="M492" i="8" s="1"/>
  <c r="G492" i="8"/>
  <c r="H492" i="8" s="1"/>
  <c r="J492" i="8" s="1"/>
  <c r="D493" i="8"/>
  <c r="K493" i="8" s="1"/>
  <c r="L493" i="8" s="1"/>
  <c r="M493" i="8" s="1"/>
  <c r="G493" i="8"/>
  <c r="H493" i="8" s="1"/>
  <c r="J493" i="8" s="1"/>
  <c r="D494" i="8"/>
  <c r="K494" i="8" s="1"/>
  <c r="L494" i="8" s="1"/>
  <c r="M494" i="8" s="1"/>
  <c r="G494" i="8"/>
  <c r="H494" i="8" s="1"/>
  <c r="J494" i="8" s="1"/>
  <c r="D495" i="8"/>
  <c r="K495" i="8" s="1"/>
  <c r="L495" i="8" s="1"/>
  <c r="M495" i="8" s="1"/>
  <c r="G495" i="8"/>
  <c r="H495" i="8" s="1"/>
  <c r="J495" i="8" s="1"/>
  <c r="D496" i="8"/>
  <c r="K496" i="8" s="1"/>
  <c r="L496" i="8" s="1"/>
  <c r="M496" i="8" s="1"/>
  <c r="G496" i="8"/>
  <c r="H496" i="8" s="1"/>
  <c r="J496" i="8" s="1"/>
  <c r="D497" i="8"/>
  <c r="K497" i="8" s="1"/>
  <c r="L497" i="8" s="1"/>
  <c r="M497" i="8" s="1"/>
  <c r="G497" i="8"/>
  <c r="H497" i="8" s="1"/>
  <c r="J497" i="8" s="1"/>
  <c r="D498" i="8"/>
  <c r="K498" i="8" s="1"/>
  <c r="L498" i="8" s="1"/>
  <c r="M498" i="8" s="1"/>
  <c r="G498" i="8"/>
  <c r="H498" i="8" s="1"/>
  <c r="J498" i="8" s="1"/>
  <c r="D499" i="8"/>
  <c r="K499" i="8" s="1"/>
  <c r="L499" i="8" s="1"/>
  <c r="M499" i="8" s="1"/>
  <c r="G499" i="8"/>
  <c r="H499" i="8" s="1"/>
  <c r="J499" i="8" s="1"/>
  <c r="D500" i="8"/>
  <c r="K500" i="8" s="1"/>
  <c r="L500" i="8" s="1"/>
  <c r="M500" i="8" s="1"/>
  <c r="G500" i="8"/>
  <c r="H500" i="8" s="1"/>
  <c r="J500" i="8" s="1"/>
  <c r="D501" i="8"/>
  <c r="K501" i="8" s="1"/>
  <c r="L501" i="8" s="1"/>
  <c r="M501" i="8" s="1"/>
  <c r="G501" i="8"/>
  <c r="H501" i="8" s="1"/>
  <c r="J501" i="8" s="1"/>
  <c r="D502" i="8"/>
  <c r="K502" i="8" s="1"/>
  <c r="L502" i="8" s="1"/>
  <c r="M502" i="8" s="1"/>
  <c r="G502" i="8"/>
  <c r="H502" i="8" s="1"/>
  <c r="J502" i="8" s="1"/>
  <c r="D503" i="8"/>
  <c r="K503" i="8" s="1"/>
  <c r="L503" i="8" s="1"/>
  <c r="M503" i="8" s="1"/>
  <c r="G503" i="8"/>
  <c r="H503" i="8" s="1"/>
  <c r="J503" i="8" s="1"/>
  <c r="D504" i="8"/>
  <c r="K504" i="8" s="1"/>
  <c r="L504" i="8" s="1"/>
  <c r="M504" i="8" s="1"/>
  <c r="G504" i="8"/>
  <c r="H504" i="8" s="1"/>
  <c r="J504" i="8" s="1"/>
  <c r="D505" i="8"/>
  <c r="K505" i="8" s="1"/>
  <c r="L505" i="8" s="1"/>
  <c r="M505" i="8" s="1"/>
  <c r="G505" i="8"/>
  <c r="H505" i="8" s="1"/>
  <c r="J505" i="8" s="1"/>
  <c r="D506" i="8"/>
  <c r="K506" i="8" s="1"/>
  <c r="L506" i="8" s="1"/>
  <c r="M506" i="8" s="1"/>
  <c r="G506" i="8"/>
  <c r="H506" i="8" s="1"/>
  <c r="J506" i="8" s="1"/>
  <c r="D507" i="8"/>
  <c r="K507" i="8" s="1"/>
  <c r="L507" i="8" s="1"/>
  <c r="M507" i="8" s="1"/>
  <c r="G507" i="8"/>
  <c r="H507" i="8" s="1"/>
  <c r="J507" i="8" s="1"/>
  <c r="D508" i="8"/>
  <c r="K508" i="8" s="1"/>
  <c r="L508" i="8" s="1"/>
  <c r="M508" i="8" s="1"/>
  <c r="G508" i="8"/>
  <c r="H508" i="8" s="1"/>
  <c r="J508" i="8" s="1"/>
  <c r="D509" i="8"/>
  <c r="K509" i="8" s="1"/>
  <c r="L509" i="8" s="1"/>
  <c r="M509" i="8" s="1"/>
  <c r="G509" i="8"/>
  <c r="H509" i="8" s="1"/>
  <c r="J509" i="8" s="1"/>
  <c r="D510" i="8"/>
  <c r="K510" i="8" s="1"/>
  <c r="L510" i="8" s="1"/>
  <c r="M510" i="8" s="1"/>
  <c r="G510" i="8"/>
  <c r="H510" i="8" s="1"/>
  <c r="J510" i="8" s="1"/>
  <c r="D511" i="8"/>
  <c r="K511" i="8" s="1"/>
  <c r="L511" i="8" s="1"/>
  <c r="M511" i="8" s="1"/>
  <c r="G511" i="8"/>
  <c r="H511" i="8" s="1"/>
  <c r="J511" i="8" s="1"/>
  <c r="D512" i="8"/>
  <c r="K512" i="8" s="1"/>
  <c r="L512" i="8" s="1"/>
  <c r="M512" i="8" s="1"/>
  <c r="G512" i="8"/>
  <c r="H512" i="8" s="1"/>
  <c r="J512" i="8" s="1"/>
  <c r="D513" i="8"/>
  <c r="K513" i="8" s="1"/>
  <c r="L513" i="8" s="1"/>
  <c r="M513" i="8" s="1"/>
  <c r="G513" i="8"/>
  <c r="H513" i="8" s="1"/>
  <c r="J513" i="8" s="1"/>
  <c r="D514" i="8"/>
  <c r="K514" i="8" s="1"/>
  <c r="L514" i="8" s="1"/>
  <c r="M514" i="8" s="1"/>
  <c r="G514" i="8"/>
  <c r="H514" i="8" s="1"/>
  <c r="J514" i="8" s="1"/>
  <c r="D515" i="8"/>
  <c r="K515" i="8" s="1"/>
  <c r="L515" i="8" s="1"/>
  <c r="M515" i="8" s="1"/>
  <c r="G515" i="8"/>
  <c r="H515" i="8" s="1"/>
  <c r="J515" i="8" s="1"/>
  <c r="D516" i="8"/>
  <c r="K516" i="8" s="1"/>
  <c r="L516" i="8" s="1"/>
  <c r="M516" i="8" s="1"/>
  <c r="G516" i="8"/>
  <c r="H516" i="8" s="1"/>
  <c r="J516" i="8" s="1"/>
  <c r="D517" i="8"/>
  <c r="K517" i="8" s="1"/>
  <c r="L517" i="8" s="1"/>
  <c r="M517" i="8" s="1"/>
  <c r="G517" i="8"/>
  <c r="H517" i="8" s="1"/>
  <c r="J517" i="8" s="1"/>
  <c r="D518" i="8"/>
  <c r="K518" i="8" s="1"/>
  <c r="L518" i="8" s="1"/>
  <c r="M518" i="8" s="1"/>
  <c r="G518" i="8"/>
  <c r="H518" i="8" s="1"/>
  <c r="J518" i="8" s="1"/>
  <c r="D519" i="8"/>
  <c r="K519" i="8" s="1"/>
  <c r="L519" i="8" s="1"/>
  <c r="M519" i="8" s="1"/>
  <c r="G519" i="8"/>
  <c r="H519" i="8" s="1"/>
  <c r="J519" i="8" s="1"/>
  <c r="D520" i="8"/>
  <c r="K520" i="8" s="1"/>
  <c r="L520" i="8" s="1"/>
  <c r="M520" i="8" s="1"/>
  <c r="G520" i="8"/>
  <c r="H520" i="8" s="1"/>
  <c r="J520" i="8" s="1"/>
  <c r="D521" i="8"/>
  <c r="K521" i="8" s="1"/>
  <c r="L521" i="8" s="1"/>
  <c r="M521" i="8" s="1"/>
  <c r="G521" i="8"/>
  <c r="H521" i="8" s="1"/>
  <c r="J521" i="8" s="1"/>
  <c r="D522" i="8"/>
  <c r="K522" i="8" s="1"/>
  <c r="L522" i="8" s="1"/>
  <c r="M522" i="8" s="1"/>
  <c r="G522" i="8"/>
  <c r="H522" i="8" s="1"/>
  <c r="J522" i="8" s="1"/>
  <c r="D523" i="8"/>
  <c r="K523" i="8" s="1"/>
  <c r="L523" i="8" s="1"/>
  <c r="M523" i="8" s="1"/>
  <c r="G523" i="8"/>
  <c r="H523" i="8" s="1"/>
  <c r="J523" i="8" s="1"/>
  <c r="D524" i="8"/>
  <c r="K524" i="8" s="1"/>
  <c r="L524" i="8" s="1"/>
  <c r="M524" i="8" s="1"/>
  <c r="G524" i="8"/>
  <c r="H524" i="8" s="1"/>
  <c r="J524" i="8" s="1"/>
  <c r="D525" i="8"/>
  <c r="K525" i="8" s="1"/>
  <c r="L525" i="8" s="1"/>
  <c r="M525" i="8" s="1"/>
  <c r="G525" i="8"/>
  <c r="H525" i="8" s="1"/>
  <c r="J525" i="8" s="1"/>
  <c r="D526" i="8"/>
  <c r="K526" i="8" s="1"/>
  <c r="L526" i="8" s="1"/>
  <c r="M526" i="8" s="1"/>
  <c r="G526" i="8"/>
  <c r="H526" i="8" s="1"/>
  <c r="J526" i="8" s="1"/>
  <c r="D527" i="8"/>
  <c r="K527" i="8" s="1"/>
  <c r="L527" i="8" s="1"/>
  <c r="M527" i="8" s="1"/>
  <c r="G527" i="8"/>
  <c r="H527" i="8" s="1"/>
  <c r="J527" i="8" s="1"/>
  <c r="D528" i="8"/>
  <c r="K528" i="8" s="1"/>
  <c r="L528" i="8" s="1"/>
  <c r="M528" i="8" s="1"/>
  <c r="G528" i="8"/>
  <c r="H528" i="8" s="1"/>
  <c r="J528" i="8" s="1"/>
  <c r="D529" i="8"/>
  <c r="K529" i="8" s="1"/>
  <c r="L529" i="8" s="1"/>
  <c r="M529" i="8" s="1"/>
  <c r="G529" i="8"/>
  <c r="H529" i="8" s="1"/>
  <c r="J529" i="8" s="1"/>
  <c r="D530" i="8"/>
  <c r="K530" i="8" s="1"/>
  <c r="L530" i="8" s="1"/>
  <c r="M530" i="8" s="1"/>
  <c r="G530" i="8"/>
  <c r="H530" i="8" s="1"/>
  <c r="J530" i="8" s="1"/>
  <c r="D531" i="8"/>
  <c r="K531" i="8" s="1"/>
  <c r="L531" i="8" s="1"/>
  <c r="M531" i="8" s="1"/>
  <c r="G531" i="8"/>
  <c r="H531" i="8" s="1"/>
  <c r="J531" i="8" s="1"/>
  <c r="D532" i="8"/>
  <c r="K532" i="8" s="1"/>
  <c r="L532" i="8" s="1"/>
  <c r="M532" i="8" s="1"/>
  <c r="G532" i="8"/>
  <c r="H532" i="8" s="1"/>
  <c r="J532" i="8" s="1"/>
  <c r="D533" i="8"/>
  <c r="K533" i="8" s="1"/>
  <c r="L533" i="8" s="1"/>
  <c r="M533" i="8" s="1"/>
  <c r="G533" i="8"/>
  <c r="H533" i="8" s="1"/>
  <c r="J533" i="8" s="1"/>
  <c r="D534" i="8"/>
  <c r="K534" i="8" s="1"/>
  <c r="L534" i="8" s="1"/>
  <c r="M534" i="8" s="1"/>
  <c r="G534" i="8"/>
  <c r="H534" i="8" s="1"/>
  <c r="J534" i="8" s="1"/>
  <c r="D535" i="8"/>
  <c r="K535" i="8" s="1"/>
  <c r="L535" i="8" s="1"/>
  <c r="M535" i="8" s="1"/>
  <c r="G535" i="8"/>
  <c r="H535" i="8" s="1"/>
  <c r="J535" i="8" s="1"/>
  <c r="D536" i="8"/>
  <c r="K536" i="8" s="1"/>
  <c r="L536" i="8" s="1"/>
  <c r="M536" i="8" s="1"/>
  <c r="G536" i="8"/>
  <c r="H536" i="8" s="1"/>
  <c r="J536" i="8" s="1"/>
  <c r="D537" i="8"/>
  <c r="K537" i="8" s="1"/>
  <c r="L537" i="8" s="1"/>
  <c r="M537" i="8" s="1"/>
  <c r="G537" i="8"/>
  <c r="H537" i="8" s="1"/>
  <c r="J537" i="8" s="1"/>
  <c r="D538" i="8"/>
  <c r="K538" i="8" s="1"/>
  <c r="L538" i="8" s="1"/>
  <c r="M538" i="8" s="1"/>
  <c r="G538" i="8"/>
  <c r="H538" i="8" s="1"/>
  <c r="J538" i="8" s="1"/>
  <c r="D539" i="8"/>
  <c r="K539" i="8" s="1"/>
  <c r="L539" i="8" s="1"/>
  <c r="M539" i="8" s="1"/>
  <c r="G539" i="8"/>
  <c r="H539" i="8" s="1"/>
  <c r="J539" i="8" s="1"/>
  <c r="D540" i="8"/>
  <c r="K540" i="8" s="1"/>
  <c r="L540" i="8" s="1"/>
  <c r="M540" i="8" s="1"/>
  <c r="G540" i="8"/>
  <c r="H540" i="8" s="1"/>
  <c r="J540" i="8" s="1"/>
  <c r="D541" i="8"/>
  <c r="K541" i="8" s="1"/>
  <c r="L541" i="8" s="1"/>
  <c r="M541" i="8" s="1"/>
  <c r="G541" i="8"/>
  <c r="H541" i="8" s="1"/>
  <c r="J541" i="8" s="1"/>
  <c r="D542" i="8"/>
  <c r="K542" i="8" s="1"/>
  <c r="L542" i="8" s="1"/>
  <c r="M542" i="8" s="1"/>
  <c r="G542" i="8"/>
  <c r="H542" i="8" s="1"/>
  <c r="J542" i="8" s="1"/>
  <c r="D543" i="8"/>
  <c r="K543" i="8" s="1"/>
  <c r="L543" i="8" s="1"/>
  <c r="M543" i="8" s="1"/>
  <c r="G543" i="8"/>
  <c r="H543" i="8" s="1"/>
  <c r="J543" i="8" s="1"/>
  <c r="D544" i="8"/>
  <c r="K544" i="8" s="1"/>
  <c r="L544" i="8" s="1"/>
  <c r="M544" i="8" s="1"/>
  <c r="G544" i="8"/>
  <c r="H544" i="8" s="1"/>
  <c r="J544" i="8" s="1"/>
  <c r="D545" i="8"/>
  <c r="K545" i="8" s="1"/>
  <c r="L545" i="8" s="1"/>
  <c r="M545" i="8" s="1"/>
  <c r="G545" i="8"/>
  <c r="H545" i="8" s="1"/>
  <c r="J545" i="8" s="1"/>
  <c r="D546" i="8"/>
  <c r="K546" i="8" s="1"/>
  <c r="L546" i="8" s="1"/>
  <c r="M546" i="8" s="1"/>
  <c r="G546" i="8"/>
  <c r="H546" i="8" s="1"/>
  <c r="J546" i="8" s="1"/>
  <c r="D547" i="8"/>
  <c r="K547" i="8" s="1"/>
  <c r="L547" i="8" s="1"/>
  <c r="M547" i="8" s="1"/>
  <c r="G547" i="8"/>
  <c r="H547" i="8" s="1"/>
  <c r="J547" i="8" s="1"/>
  <c r="D548" i="8"/>
  <c r="K548" i="8" s="1"/>
  <c r="L548" i="8" s="1"/>
  <c r="M548" i="8" s="1"/>
  <c r="G548" i="8"/>
  <c r="H548" i="8" s="1"/>
  <c r="J548" i="8" s="1"/>
  <c r="D549" i="8"/>
  <c r="K549" i="8" s="1"/>
  <c r="L549" i="8" s="1"/>
  <c r="M549" i="8" s="1"/>
  <c r="G549" i="8"/>
  <c r="H549" i="8" s="1"/>
  <c r="J549" i="8" s="1"/>
  <c r="D550" i="8"/>
  <c r="K550" i="8" s="1"/>
  <c r="L550" i="8" s="1"/>
  <c r="M550" i="8" s="1"/>
  <c r="G550" i="8"/>
  <c r="H550" i="8" s="1"/>
  <c r="J550" i="8" s="1"/>
  <c r="D551" i="8"/>
  <c r="K551" i="8" s="1"/>
  <c r="L551" i="8" s="1"/>
  <c r="M551" i="8" s="1"/>
  <c r="G551" i="8"/>
  <c r="H551" i="8" s="1"/>
  <c r="J551" i="8" s="1"/>
  <c r="D552" i="8"/>
  <c r="K552" i="8" s="1"/>
  <c r="L552" i="8" s="1"/>
  <c r="M552" i="8" s="1"/>
  <c r="G552" i="8"/>
  <c r="H552" i="8" s="1"/>
  <c r="J552" i="8" s="1"/>
  <c r="D553" i="8"/>
  <c r="K553" i="8" s="1"/>
  <c r="L553" i="8" s="1"/>
  <c r="M553" i="8" s="1"/>
  <c r="G553" i="8"/>
  <c r="H553" i="8" s="1"/>
  <c r="J553" i="8" s="1"/>
  <c r="D554" i="8"/>
  <c r="K554" i="8" s="1"/>
  <c r="L554" i="8" s="1"/>
  <c r="M554" i="8" s="1"/>
  <c r="G554" i="8"/>
  <c r="H554" i="8" s="1"/>
  <c r="J554" i="8" s="1"/>
  <c r="D555" i="8"/>
  <c r="K555" i="8" s="1"/>
  <c r="L555" i="8" s="1"/>
  <c r="M555" i="8" s="1"/>
  <c r="G555" i="8"/>
  <c r="H555" i="8" s="1"/>
  <c r="J555" i="8" s="1"/>
  <c r="D556" i="8"/>
  <c r="K556" i="8" s="1"/>
  <c r="L556" i="8" s="1"/>
  <c r="M556" i="8" s="1"/>
  <c r="G556" i="8"/>
  <c r="H556" i="8" s="1"/>
  <c r="J556" i="8" s="1"/>
  <c r="D557" i="8"/>
  <c r="K557" i="8" s="1"/>
  <c r="L557" i="8" s="1"/>
  <c r="M557" i="8" s="1"/>
  <c r="G557" i="8"/>
  <c r="H557" i="8" s="1"/>
  <c r="J557" i="8" s="1"/>
  <c r="D558" i="8"/>
  <c r="K558" i="8" s="1"/>
  <c r="L558" i="8" s="1"/>
  <c r="M558" i="8" s="1"/>
  <c r="G558" i="8"/>
  <c r="H558" i="8" s="1"/>
  <c r="J558" i="8" s="1"/>
  <c r="D559" i="8"/>
  <c r="K559" i="8" s="1"/>
  <c r="L559" i="8" s="1"/>
  <c r="M559" i="8" s="1"/>
  <c r="G559" i="8"/>
  <c r="H559" i="8" s="1"/>
  <c r="J559" i="8" s="1"/>
  <c r="D560" i="8"/>
  <c r="K560" i="8" s="1"/>
  <c r="L560" i="8" s="1"/>
  <c r="M560" i="8" s="1"/>
  <c r="G560" i="8"/>
  <c r="H560" i="8" s="1"/>
  <c r="J560" i="8" s="1"/>
  <c r="D561" i="8"/>
  <c r="K561" i="8" s="1"/>
  <c r="L561" i="8" s="1"/>
  <c r="M561" i="8" s="1"/>
  <c r="G561" i="8"/>
  <c r="H561" i="8" s="1"/>
  <c r="J561" i="8" s="1"/>
  <c r="D562" i="8"/>
  <c r="K562" i="8" s="1"/>
  <c r="L562" i="8" s="1"/>
  <c r="M562" i="8" s="1"/>
  <c r="G562" i="8"/>
  <c r="H562" i="8" s="1"/>
  <c r="J562" i="8" s="1"/>
  <c r="D563" i="8"/>
  <c r="K563" i="8" s="1"/>
  <c r="L563" i="8" s="1"/>
  <c r="M563" i="8" s="1"/>
  <c r="G563" i="8"/>
  <c r="H563" i="8" s="1"/>
  <c r="J563" i="8" s="1"/>
  <c r="D564" i="8"/>
  <c r="K564" i="8" s="1"/>
  <c r="L564" i="8" s="1"/>
  <c r="M564" i="8" s="1"/>
  <c r="G564" i="8"/>
  <c r="H564" i="8" s="1"/>
  <c r="J564" i="8" s="1"/>
  <c r="D565" i="8"/>
  <c r="K565" i="8" s="1"/>
  <c r="L565" i="8" s="1"/>
  <c r="M565" i="8" s="1"/>
  <c r="G565" i="8"/>
  <c r="H565" i="8" s="1"/>
  <c r="J565" i="8" s="1"/>
  <c r="D566" i="8"/>
  <c r="K566" i="8" s="1"/>
  <c r="L566" i="8" s="1"/>
  <c r="M566" i="8" s="1"/>
  <c r="G566" i="8"/>
  <c r="H566" i="8" s="1"/>
  <c r="J566" i="8" s="1"/>
  <c r="D567" i="8"/>
  <c r="K567" i="8" s="1"/>
  <c r="L567" i="8" s="1"/>
  <c r="M567" i="8" s="1"/>
  <c r="G567" i="8"/>
  <c r="H567" i="8" s="1"/>
  <c r="J567" i="8" s="1"/>
  <c r="D568" i="8"/>
  <c r="K568" i="8" s="1"/>
  <c r="L568" i="8" s="1"/>
  <c r="M568" i="8" s="1"/>
  <c r="G568" i="8"/>
  <c r="H568" i="8" s="1"/>
  <c r="J568" i="8" s="1"/>
  <c r="D569" i="8"/>
  <c r="K569" i="8" s="1"/>
  <c r="L569" i="8" s="1"/>
  <c r="M569" i="8" s="1"/>
  <c r="G569" i="8"/>
  <c r="H569" i="8" s="1"/>
  <c r="J569" i="8" s="1"/>
  <c r="D570" i="8"/>
  <c r="K570" i="8" s="1"/>
  <c r="L570" i="8" s="1"/>
  <c r="M570" i="8" s="1"/>
  <c r="G570" i="8"/>
  <c r="H570" i="8" s="1"/>
  <c r="J570" i="8" s="1"/>
  <c r="D571" i="8"/>
  <c r="K571" i="8" s="1"/>
  <c r="L571" i="8" s="1"/>
  <c r="M571" i="8" s="1"/>
  <c r="G571" i="8"/>
  <c r="H571" i="8" s="1"/>
  <c r="J571" i="8" s="1"/>
  <c r="D572" i="8"/>
  <c r="K572" i="8" s="1"/>
  <c r="L572" i="8" s="1"/>
  <c r="M572" i="8" s="1"/>
  <c r="G572" i="8"/>
  <c r="H572" i="8" s="1"/>
  <c r="J572" i="8" s="1"/>
  <c r="D573" i="8"/>
  <c r="K573" i="8" s="1"/>
  <c r="L573" i="8" s="1"/>
  <c r="M573" i="8" s="1"/>
  <c r="G573" i="8"/>
  <c r="H573" i="8" s="1"/>
  <c r="J573" i="8" s="1"/>
  <c r="D574" i="8"/>
  <c r="K574" i="8" s="1"/>
  <c r="L574" i="8" s="1"/>
  <c r="M574" i="8" s="1"/>
  <c r="G574" i="8"/>
  <c r="H574" i="8" s="1"/>
  <c r="J574" i="8" s="1"/>
  <c r="D575" i="8"/>
  <c r="K575" i="8" s="1"/>
  <c r="L575" i="8" s="1"/>
  <c r="M575" i="8" s="1"/>
  <c r="G575" i="8"/>
  <c r="H575" i="8" s="1"/>
  <c r="J575" i="8" s="1"/>
  <c r="D576" i="8"/>
  <c r="K576" i="8" s="1"/>
  <c r="L576" i="8" s="1"/>
  <c r="M576" i="8" s="1"/>
  <c r="G576" i="8"/>
  <c r="H576" i="8" s="1"/>
  <c r="J576" i="8" s="1"/>
  <c r="D577" i="8"/>
  <c r="K577" i="8" s="1"/>
  <c r="L577" i="8" s="1"/>
  <c r="M577" i="8" s="1"/>
  <c r="G577" i="8"/>
  <c r="H577" i="8" s="1"/>
  <c r="J577" i="8" s="1"/>
  <c r="D578" i="8"/>
  <c r="K578" i="8" s="1"/>
  <c r="L578" i="8" s="1"/>
  <c r="M578" i="8" s="1"/>
  <c r="G578" i="8"/>
  <c r="H578" i="8" s="1"/>
  <c r="J578" i="8" s="1"/>
  <c r="D579" i="8"/>
  <c r="K579" i="8" s="1"/>
  <c r="L579" i="8" s="1"/>
  <c r="M579" i="8" s="1"/>
  <c r="G579" i="8"/>
  <c r="H579" i="8" s="1"/>
  <c r="J579" i="8" s="1"/>
  <c r="D580" i="8"/>
  <c r="K580" i="8" s="1"/>
  <c r="L580" i="8" s="1"/>
  <c r="M580" i="8" s="1"/>
  <c r="G580" i="8"/>
  <c r="H580" i="8" s="1"/>
  <c r="J580" i="8" s="1"/>
  <c r="D581" i="8"/>
  <c r="K581" i="8" s="1"/>
  <c r="L581" i="8" s="1"/>
  <c r="M581" i="8" s="1"/>
  <c r="G581" i="8"/>
  <c r="H581" i="8" s="1"/>
  <c r="J581" i="8" s="1"/>
  <c r="D582" i="8"/>
  <c r="K582" i="8" s="1"/>
  <c r="L582" i="8" s="1"/>
  <c r="M582" i="8" s="1"/>
  <c r="G582" i="8"/>
  <c r="H582" i="8" s="1"/>
  <c r="J582" i="8" s="1"/>
  <c r="D583" i="8"/>
  <c r="K583" i="8" s="1"/>
  <c r="L583" i="8" s="1"/>
  <c r="M583" i="8" s="1"/>
  <c r="G583" i="8"/>
  <c r="H583" i="8" s="1"/>
  <c r="J583" i="8" s="1"/>
  <c r="D584" i="8"/>
  <c r="K584" i="8" s="1"/>
  <c r="L584" i="8" s="1"/>
  <c r="M584" i="8" s="1"/>
  <c r="G584" i="8"/>
  <c r="H584" i="8" s="1"/>
  <c r="J584" i="8" s="1"/>
  <c r="D585" i="8"/>
  <c r="K585" i="8" s="1"/>
  <c r="L585" i="8" s="1"/>
  <c r="M585" i="8" s="1"/>
  <c r="G585" i="8"/>
  <c r="H585" i="8" s="1"/>
  <c r="J585" i="8" s="1"/>
  <c r="D586" i="8"/>
  <c r="K586" i="8" s="1"/>
  <c r="L586" i="8" s="1"/>
  <c r="M586" i="8" s="1"/>
  <c r="G586" i="8"/>
  <c r="H586" i="8" s="1"/>
  <c r="J586" i="8" s="1"/>
  <c r="D587" i="8"/>
  <c r="K587" i="8" s="1"/>
  <c r="L587" i="8" s="1"/>
  <c r="M587" i="8" s="1"/>
  <c r="G587" i="8"/>
  <c r="H587" i="8" s="1"/>
  <c r="J587" i="8" s="1"/>
  <c r="D588" i="8"/>
  <c r="K588" i="8" s="1"/>
  <c r="L588" i="8" s="1"/>
  <c r="M588" i="8" s="1"/>
  <c r="G588" i="8"/>
  <c r="H588" i="8" s="1"/>
  <c r="J588" i="8" s="1"/>
  <c r="D589" i="8"/>
  <c r="K589" i="8" s="1"/>
  <c r="L589" i="8" s="1"/>
  <c r="M589" i="8" s="1"/>
  <c r="G589" i="8"/>
  <c r="H589" i="8" s="1"/>
  <c r="J589" i="8" s="1"/>
  <c r="D590" i="8"/>
  <c r="K590" i="8" s="1"/>
  <c r="L590" i="8" s="1"/>
  <c r="M590" i="8" s="1"/>
  <c r="G590" i="8"/>
  <c r="H590" i="8" s="1"/>
  <c r="J590" i="8" s="1"/>
  <c r="D591" i="8"/>
  <c r="K591" i="8" s="1"/>
  <c r="L591" i="8" s="1"/>
  <c r="M591" i="8" s="1"/>
  <c r="G591" i="8"/>
  <c r="H591" i="8" s="1"/>
  <c r="J591" i="8" s="1"/>
  <c r="D592" i="8"/>
  <c r="K592" i="8" s="1"/>
  <c r="L592" i="8" s="1"/>
  <c r="M592" i="8" s="1"/>
  <c r="G592" i="8"/>
  <c r="H592" i="8" s="1"/>
  <c r="J592" i="8" s="1"/>
  <c r="D593" i="8"/>
  <c r="K593" i="8" s="1"/>
  <c r="L593" i="8" s="1"/>
  <c r="M593" i="8" s="1"/>
  <c r="G593" i="8"/>
  <c r="H593" i="8" s="1"/>
  <c r="J593" i="8" s="1"/>
  <c r="D594" i="8"/>
  <c r="K594" i="8" s="1"/>
  <c r="L594" i="8" s="1"/>
  <c r="M594" i="8" s="1"/>
  <c r="G594" i="8"/>
  <c r="H594" i="8" s="1"/>
  <c r="J594" i="8" s="1"/>
  <c r="D595" i="8"/>
  <c r="K595" i="8" s="1"/>
  <c r="L595" i="8" s="1"/>
  <c r="M595" i="8" s="1"/>
  <c r="G595" i="8"/>
  <c r="H595" i="8" s="1"/>
  <c r="J595" i="8" s="1"/>
  <c r="D596" i="8"/>
  <c r="K596" i="8" s="1"/>
  <c r="L596" i="8" s="1"/>
  <c r="M596" i="8" s="1"/>
  <c r="G596" i="8"/>
  <c r="H596" i="8" s="1"/>
  <c r="J596" i="8" s="1"/>
  <c r="D597" i="8"/>
  <c r="K597" i="8" s="1"/>
  <c r="L597" i="8" s="1"/>
  <c r="M597" i="8" s="1"/>
  <c r="G597" i="8"/>
  <c r="H597" i="8" s="1"/>
  <c r="J597" i="8" s="1"/>
  <c r="D598" i="8"/>
  <c r="K598" i="8" s="1"/>
  <c r="L598" i="8" s="1"/>
  <c r="M598" i="8" s="1"/>
  <c r="G598" i="8"/>
  <c r="H598" i="8" s="1"/>
  <c r="J598" i="8" s="1"/>
  <c r="D599" i="8"/>
  <c r="K599" i="8" s="1"/>
  <c r="L599" i="8" s="1"/>
  <c r="M599" i="8" s="1"/>
  <c r="G599" i="8"/>
  <c r="H599" i="8" s="1"/>
  <c r="J599" i="8" s="1"/>
  <c r="D600" i="8"/>
  <c r="K600" i="8" s="1"/>
  <c r="L600" i="8" s="1"/>
  <c r="M600" i="8" s="1"/>
  <c r="G600" i="8"/>
  <c r="H600" i="8" s="1"/>
  <c r="J600" i="8" s="1"/>
  <c r="D601" i="8"/>
  <c r="K601" i="8" s="1"/>
  <c r="L601" i="8" s="1"/>
  <c r="M601" i="8" s="1"/>
  <c r="G601" i="8"/>
  <c r="H601" i="8" s="1"/>
  <c r="J601" i="8" s="1"/>
  <c r="D602" i="8"/>
  <c r="K602" i="8" s="1"/>
  <c r="L602" i="8" s="1"/>
  <c r="M602" i="8" s="1"/>
  <c r="G602" i="8"/>
  <c r="H602" i="8" s="1"/>
  <c r="J602" i="8" s="1"/>
  <c r="D603" i="8"/>
  <c r="K603" i="8" s="1"/>
  <c r="L603" i="8" s="1"/>
  <c r="M603" i="8" s="1"/>
  <c r="G603" i="8"/>
  <c r="H603" i="8" s="1"/>
  <c r="J603" i="8" s="1"/>
  <c r="D604" i="8"/>
  <c r="K604" i="8" s="1"/>
  <c r="L604" i="8" s="1"/>
  <c r="M604" i="8" s="1"/>
  <c r="G604" i="8"/>
  <c r="H604" i="8" s="1"/>
  <c r="J604" i="8" s="1"/>
  <c r="D605" i="8"/>
  <c r="K605" i="8" s="1"/>
  <c r="L605" i="8" s="1"/>
  <c r="M605" i="8" s="1"/>
  <c r="G605" i="8"/>
  <c r="H605" i="8" s="1"/>
  <c r="J605" i="8" s="1"/>
  <c r="D606" i="8"/>
  <c r="K606" i="8" s="1"/>
  <c r="L606" i="8" s="1"/>
  <c r="M606" i="8" s="1"/>
  <c r="G606" i="8"/>
  <c r="H606" i="8" s="1"/>
  <c r="J606" i="8" s="1"/>
  <c r="D607" i="8"/>
  <c r="K607" i="8" s="1"/>
  <c r="L607" i="8" s="1"/>
  <c r="M607" i="8" s="1"/>
  <c r="G607" i="8"/>
  <c r="H607" i="8" s="1"/>
  <c r="J607" i="8" s="1"/>
  <c r="D608" i="8"/>
  <c r="K608" i="8" s="1"/>
  <c r="L608" i="8" s="1"/>
  <c r="M608" i="8" s="1"/>
  <c r="G608" i="8"/>
  <c r="H608" i="8" s="1"/>
  <c r="J608" i="8" s="1"/>
  <c r="D609" i="8"/>
  <c r="K609" i="8" s="1"/>
  <c r="L609" i="8" s="1"/>
  <c r="M609" i="8" s="1"/>
  <c r="G609" i="8"/>
  <c r="H609" i="8" s="1"/>
  <c r="J609" i="8" s="1"/>
  <c r="D610" i="8"/>
  <c r="K610" i="8" s="1"/>
  <c r="L610" i="8" s="1"/>
  <c r="M610" i="8" s="1"/>
  <c r="G610" i="8"/>
  <c r="H610" i="8" s="1"/>
  <c r="J610" i="8" s="1"/>
  <c r="D611" i="8"/>
  <c r="K611" i="8" s="1"/>
  <c r="L611" i="8" s="1"/>
  <c r="M611" i="8" s="1"/>
  <c r="G611" i="8"/>
  <c r="H611" i="8" s="1"/>
  <c r="J611" i="8" s="1"/>
  <c r="D612" i="8"/>
  <c r="K612" i="8" s="1"/>
  <c r="L612" i="8" s="1"/>
  <c r="M612" i="8" s="1"/>
  <c r="G612" i="8"/>
  <c r="H612" i="8" s="1"/>
  <c r="J612" i="8" s="1"/>
  <c r="D613" i="8"/>
  <c r="K613" i="8" s="1"/>
  <c r="L613" i="8" s="1"/>
  <c r="M613" i="8" s="1"/>
  <c r="G613" i="8"/>
  <c r="H613" i="8" s="1"/>
  <c r="J613" i="8" s="1"/>
  <c r="D614" i="8"/>
  <c r="K614" i="8" s="1"/>
  <c r="L614" i="8" s="1"/>
  <c r="M614" i="8" s="1"/>
  <c r="G614" i="8"/>
  <c r="H614" i="8" s="1"/>
  <c r="J614" i="8" s="1"/>
  <c r="D615" i="8"/>
  <c r="K615" i="8" s="1"/>
  <c r="L615" i="8" s="1"/>
  <c r="M615" i="8" s="1"/>
  <c r="G615" i="8"/>
  <c r="H615" i="8" s="1"/>
  <c r="J615" i="8" s="1"/>
  <c r="D616" i="8"/>
  <c r="K616" i="8" s="1"/>
  <c r="L616" i="8" s="1"/>
  <c r="M616" i="8" s="1"/>
  <c r="G616" i="8"/>
  <c r="H616" i="8" s="1"/>
  <c r="J616" i="8" s="1"/>
  <c r="D617" i="8"/>
  <c r="K617" i="8" s="1"/>
  <c r="L617" i="8" s="1"/>
  <c r="M617" i="8" s="1"/>
  <c r="G617" i="8"/>
  <c r="H617" i="8" s="1"/>
  <c r="J617" i="8" s="1"/>
  <c r="D618" i="8"/>
  <c r="K618" i="8" s="1"/>
  <c r="L618" i="8" s="1"/>
  <c r="M618" i="8" s="1"/>
  <c r="G618" i="8"/>
  <c r="H618" i="8" s="1"/>
  <c r="J618" i="8" s="1"/>
  <c r="D619" i="8"/>
  <c r="K619" i="8" s="1"/>
  <c r="L619" i="8" s="1"/>
  <c r="M619" i="8" s="1"/>
  <c r="G619" i="8"/>
  <c r="H619" i="8" s="1"/>
  <c r="J619" i="8" s="1"/>
  <c r="D620" i="8"/>
  <c r="K620" i="8" s="1"/>
  <c r="L620" i="8" s="1"/>
  <c r="M620" i="8" s="1"/>
  <c r="G620" i="8"/>
  <c r="H620" i="8" s="1"/>
  <c r="J620" i="8" s="1"/>
  <c r="D621" i="8"/>
  <c r="K621" i="8" s="1"/>
  <c r="L621" i="8" s="1"/>
  <c r="M621" i="8" s="1"/>
  <c r="G621" i="8"/>
  <c r="H621" i="8" s="1"/>
  <c r="J621" i="8" s="1"/>
  <c r="D622" i="8"/>
  <c r="K622" i="8" s="1"/>
  <c r="L622" i="8" s="1"/>
  <c r="M622" i="8" s="1"/>
  <c r="G622" i="8"/>
  <c r="H622" i="8" s="1"/>
  <c r="J622" i="8" s="1"/>
  <c r="D623" i="8"/>
  <c r="K623" i="8" s="1"/>
  <c r="L623" i="8" s="1"/>
  <c r="M623" i="8" s="1"/>
  <c r="G623" i="8"/>
  <c r="H623" i="8" s="1"/>
  <c r="J623" i="8" s="1"/>
  <c r="D624" i="8"/>
  <c r="K624" i="8" s="1"/>
  <c r="L624" i="8" s="1"/>
  <c r="M624" i="8" s="1"/>
  <c r="G624" i="8"/>
  <c r="H624" i="8" s="1"/>
  <c r="J624" i="8" s="1"/>
  <c r="D625" i="8"/>
  <c r="K625" i="8" s="1"/>
  <c r="L625" i="8" s="1"/>
  <c r="M625" i="8" s="1"/>
  <c r="G625" i="8"/>
  <c r="H625" i="8" s="1"/>
  <c r="J625" i="8" s="1"/>
  <c r="D626" i="8"/>
  <c r="K626" i="8" s="1"/>
  <c r="L626" i="8" s="1"/>
  <c r="M626" i="8" s="1"/>
  <c r="G626" i="8"/>
  <c r="H626" i="8" s="1"/>
  <c r="J626" i="8" s="1"/>
  <c r="D627" i="8"/>
  <c r="K627" i="8" s="1"/>
  <c r="L627" i="8" s="1"/>
  <c r="M627" i="8" s="1"/>
  <c r="G627" i="8"/>
  <c r="H627" i="8" s="1"/>
  <c r="J627" i="8" s="1"/>
  <c r="D628" i="8"/>
  <c r="K628" i="8" s="1"/>
  <c r="L628" i="8" s="1"/>
  <c r="M628" i="8" s="1"/>
  <c r="G628" i="8"/>
  <c r="H628" i="8" s="1"/>
  <c r="J628" i="8" s="1"/>
  <c r="D629" i="8"/>
  <c r="K629" i="8" s="1"/>
  <c r="L629" i="8" s="1"/>
  <c r="M629" i="8" s="1"/>
  <c r="G629" i="8"/>
  <c r="H629" i="8" s="1"/>
  <c r="J629" i="8" s="1"/>
  <c r="D630" i="8"/>
  <c r="K630" i="8" s="1"/>
  <c r="L630" i="8" s="1"/>
  <c r="M630" i="8" s="1"/>
  <c r="G630" i="8"/>
  <c r="H630" i="8" s="1"/>
  <c r="J630" i="8" s="1"/>
  <c r="D631" i="8"/>
  <c r="K631" i="8" s="1"/>
  <c r="L631" i="8" s="1"/>
  <c r="M631" i="8" s="1"/>
  <c r="G631" i="8"/>
  <c r="H631" i="8" s="1"/>
  <c r="J631" i="8" s="1"/>
  <c r="D632" i="8"/>
  <c r="K632" i="8" s="1"/>
  <c r="L632" i="8" s="1"/>
  <c r="M632" i="8" s="1"/>
  <c r="G632" i="8"/>
  <c r="H632" i="8" s="1"/>
  <c r="J632" i="8" s="1"/>
  <c r="D633" i="8"/>
  <c r="K633" i="8" s="1"/>
  <c r="L633" i="8" s="1"/>
  <c r="M633" i="8" s="1"/>
  <c r="G633" i="8"/>
  <c r="H633" i="8" s="1"/>
  <c r="J633" i="8" s="1"/>
  <c r="D634" i="8"/>
  <c r="K634" i="8" s="1"/>
  <c r="L634" i="8" s="1"/>
  <c r="M634" i="8" s="1"/>
  <c r="G634" i="8"/>
  <c r="H634" i="8" s="1"/>
  <c r="J634" i="8" s="1"/>
  <c r="D635" i="8"/>
  <c r="K635" i="8" s="1"/>
  <c r="L635" i="8" s="1"/>
  <c r="M635" i="8" s="1"/>
  <c r="G635" i="8"/>
  <c r="H635" i="8" s="1"/>
  <c r="J635" i="8" s="1"/>
  <c r="D636" i="8"/>
  <c r="K636" i="8" s="1"/>
  <c r="L636" i="8" s="1"/>
  <c r="M636" i="8" s="1"/>
  <c r="G636" i="8"/>
  <c r="H636" i="8" s="1"/>
  <c r="J636" i="8" s="1"/>
  <c r="D637" i="8"/>
  <c r="K637" i="8" s="1"/>
  <c r="L637" i="8" s="1"/>
  <c r="M637" i="8" s="1"/>
  <c r="G637" i="8"/>
  <c r="H637" i="8" s="1"/>
  <c r="J637" i="8" s="1"/>
  <c r="D638" i="8"/>
  <c r="K638" i="8" s="1"/>
  <c r="L638" i="8" s="1"/>
  <c r="M638" i="8" s="1"/>
  <c r="G638" i="8"/>
  <c r="H638" i="8" s="1"/>
  <c r="J638" i="8" s="1"/>
  <c r="D639" i="8"/>
  <c r="K639" i="8" s="1"/>
  <c r="L639" i="8" s="1"/>
  <c r="M639" i="8" s="1"/>
  <c r="G639" i="8"/>
  <c r="H639" i="8" s="1"/>
  <c r="J639" i="8" s="1"/>
  <c r="D640" i="8"/>
  <c r="K640" i="8" s="1"/>
  <c r="L640" i="8" s="1"/>
  <c r="M640" i="8" s="1"/>
  <c r="G640" i="8"/>
  <c r="H640" i="8" s="1"/>
  <c r="J640" i="8" s="1"/>
  <c r="D641" i="8"/>
  <c r="K641" i="8" s="1"/>
  <c r="L641" i="8" s="1"/>
  <c r="M641" i="8" s="1"/>
  <c r="G641" i="8"/>
  <c r="H641" i="8" s="1"/>
  <c r="J641" i="8" s="1"/>
  <c r="D642" i="8"/>
  <c r="K642" i="8" s="1"/>
  <c r="L642" i="8" s="1"/>
  <c r="M642" i="8" s="1"/>
  <c r="G642" i="8"/>
  <c r="H642" i="8" s="1"/>
  <c r="J642" i="8" s="1"/>
  <c r="D643" i="8"/>
  <c r="K643" i="8" s="1"/>
  <c r="L643" i="8" s="1"/>
  <c r="M643" i="8" s="1"/>
  <c r="G643" i="8"/>
  <c r="H643" i="8" s="1"/>
  <c r="J643" i="8" s="1"/>
  <c r="D644" i="8"/>
  <c r="K644" i="8" s="1"/>
  <c r="L644" i="8" s="1"/>
  <c r="M644" i="8" s="1"/>
  <c r="G644" i="8"/>
  <c r="H644" i="8" s="1"/>
  <c r="J644" i="8" s="1"/>
  <c r="D645" i="8"/>
  <c r="K645" i="8" s="1"/>
  <c r="L645" i="8" s="1"/>
  <c r="M645" i="8" s="1"/>
  <c r="G645" i="8"/>
  <c r="H645" i="8" s="1"/>
  <c r="J645" i="8" s="1"/>
  <c r="D646" i="8"/>
  <c r="K646" i="8" s="1"/>
  <c r="L646" i="8" s="1"/>
  <c r="M646" i="8" s="1"/>
  <c r="G646" i="8"/>
  <c r="H646" i="8" s="1"/>
  <c r="J646" i="8" s="1"/>
  <c r="D647" i="8"/>
  <c r="K647" i="8" s="1"/>
  <c r="L647" i="8" s="1"/>
  <c r="M647" i="8" s="1"/>
  <c r="G647" i="8"/>
  <c r="H647" i="8" s="1"/>
  <c r="J647" i="8" s="1"/>
  <c r="D648" i="8"/>
  <c r="K648" i="8" s="1"/>
  <c r="L648" i="8" s="1"/>
  <c r="M648" i="8" s="1"/>
  <c r="G648" i="8"/>
  <c r="H648" i="8" s="1"/>
  <c r="J648" i="8" s="1"/>
  <c r="D649" i="8"/>
  <c r="K649" i="8" s="1"/>
  <c r="L649" i="8" s="1"/>
  <c r="M649" i="8" s="1"/>
  <c r="G649" i="8"/>
  <c r="H649" i="8" s="1"/>
  <c r="J649" i="8" s="1"/>
  <c r="D650" i="8"/>
  <c r="K650" i="8" s="1"/>
  <c r="L650" i="8" s="1"/>
  <c r="M650" i="8" s="1"/>
  <c r="G650" i="8"/>
  <c r="H650" i="8" s="1"/>
  <c r="J650" i="8" s="1"/>
  <c r="D651" i="8"/>
  <c r="K651" i="8" s="1"/>
  <c r="L651" i="8" s="1"/>
  <c r="M651" i="8" s="1"/>
  <c r="G651" i="8"/>
  <c r="H651" i="8" s="1"/>
  <c r="J651" i="8" s="1"/>
  <c r="D652" i="8"/>
  <c r="K652" i="8" s="1"/>
  <c r="L652" i="8" s="1"/>
  <c r="M652" i="8" s="1"/>
  <c r="G652" i="8"/>
  <c r="H652" i="8" s="1"/>
  <c r="J652" i="8" s="1"/>
  <c r="D653" i="8"/>
  <c r="K653" i="8" s="1"/>
  <c r="L653" i="8" s="1"/>
  <c r="M653" i="8" s="1"/>
  <c r="G653" i="8"/>
  <c r="H653" i="8" s="1"/>
  <c r="J653" i="8" s="1"/>
  <c r="D654" i="8"/>
  <c r="K654" i="8" s="1"/>
  <c r="L654" i="8" s="1"/>
  <c r="M654" i="8" s="1"/>
  <c r="G654" i="8"/>
  <c r="H654" i="8" s="1"/>
  <c r="J654" i="8" s="1"/>
  <c r="D655" i="8"/>
  <c r="K655" i="8" s="1"/>
  <c r="L655" i="8" s="1"/>
  <c r="M655" i="8" s="1"/>
  <c r="G655" i="8"/>
  <c r="H655" i="8" s="1"/>
  <c r="J655" i="8" s="1"/>
  <c r="D656" i="8"/>
  <c r="K656" i="8" s="1"/>
  <c r="L656" i="8" s="1"/>
  <c r="M656" i="8" s="1"/>
  <c r="G656" i="8"/>
  <c r="H656" i="8" s="1"/>
  <c r="J656" i="8" s="1"/>
  <c r="D657" i="8"/>
  <c r="K657" i="8" s="1"/>
  <c r="L657" i="8" s="1"/>
  <c r="M657" i="8" s="1"/>
  <c r="G657" i="8"/>
  <c r="H657" i="8" s="1"/>
  <c r="J657" i="8" s="1"/>
  <c r="D658" i="8"/>
  <c r="K658" i="8" s="1"/>
  <c r="L658" i="8" s="1"/>
  <c r="M658" i="8" s="1"/>
  <c r="G658" i="8"/>
  <c r="H658" i="8" s="1"/>
  <c r="J658" i="8" s="1"/>
  <c r="D659" i="8"/>
  <c r="K659" i="8" s="1"/>
  <c r="L659" i="8" s="1"/>
  <c r="M659" i="8" s="1"/>
  <c r="G659" i="8"/>
  <c r="H659" i="8" s="1"/>
  <c r="J659" i="8" s="1"/>
  <c r="D660" i="8"/>
  <c r="K660" i="8" s="1"/>
  <c r="L660" i="8" s="1"/>
  <c r="M660" i="8" s="1"/>
  <c r="G660" i="8"/>
  <c r="H660" i="8" s="1"/>
  <c r="J660" i="8" s="1"/>
  <c r="D661" i="8"/>
  <c r="K661" i="8" s="1"/>
  <c r="L661" i="8" s="1"/>
  <c r="M661" i="8" s="1"/>
  <c r="G661" i="8"/>
  <c r="H661" i="8" s="1"/>
  <c r="J661" i="8" s="1"/>
  <c r="D662" i="8"/>
  <c r="K662" i="8" s="1"/>
  <c r="L662" i="8" s="1"/>
  <c r="M662" i="8" s="1"/>
  <c r="G662" i="8"/>
  <c r="H662" i="8" s="1"/>
  <c r="J662" i="8" s="1"/>
  <c r="D663" i="8"/>
  <c r="K663" i="8" s="1"/>
  <c r="L663" i="8" s="1"/>
  <c r="M663" i="8" s="1"/>
  <c r="G663" i="8"/>
  <c r="H663" i="8" s="1"/>
  <c r="J663" i="8" s="1"/>
  <c r="D664" i="8"/>
  <c r="K664" i="8" s="1"/>
  <c r="L664" i="8" s="1"/>
  <c r="M664" i="8" s="1"/>
  <c r="G664" i="8"/>
  <c r="H664" i="8" s="1"/>
  <c r="J664" i="8" s="1"/>
  <c r="D665" i="8"/>
  <c r="K665" i="8" s="1"/>
  <c r="L665" i="8" s="1"/>
  <c r="M665" i="8" s="1"/>
  <c r="G665" i="8"/>
  <c r="H665" i="8" s="1"/>
  <c r="J665" i="8" s="1"/>
  <c r="D666" i="8"/>
  <c r="K666" i="8" s="1"/>
  <c r="L666" i="8" s="1"/>
  <c r="M666" i="8" s="1"/>
  <c r="G666" i="8"/>
  <c r="H666" i="8" s="1"/>
  <c r="J666" i="8" s="1"/>
  <c r="D667" i="8"/>
  <c r="K667" i="8" s="1"/>
  <c r="L667" i="8" s="1"/>
  <c r="M667" i="8" s="1"/>
  <c r="G667" i="8"/>
  <c r="H667" i="8" s="1"/>
  <c r="J667" i="8" s="1"/>
  <c r="D668" i="8"/>
  <c r="K668" i="8" s="1"/>
  <c r="L668" i="8" s="1"/>
  <c r="M668" i="8" s="1"/>
  <c r="G668" i="8"/>
  <c r="H668" i="8" s="1"/>
  <c r="J668" i="8" s="1"/>
  <c r="D669" i="8"/>
  <c r="K669" i="8" s="1"/>
  <c r="L669" i="8" s="1"/>
  <c r="M669" i="8" s="1"/>
  <c r="G669" i="8"/>
  <c r="H669" i="8" s="1"/>
  <c r="J669" i="8" s="1"/>
  <c r="D670" i="8"/>
  <c r="K670" i="8" s="1"/>
  <c r="L670" i="8" s="1"/>
  <c r="M670" i="8" s="1"/>
  <c r="G670" i="8"/>
  <c r="H670" i="8" s="1"/>
  <c r="J670" i="8" s="1"/>
  <c r="D671" i="8"/>
  <c r="K671" i="8" s="1"/>
  <c r="L671" i="8" s="1"/>
  <c r="M671" i="8" s="1"/>
  <c r="G671" i="8"/>
  <c r="H671" i="8" s="1"/>
  <c r="J671" i="8" s="1"/>
  <c r="D672" i="8"/>
  <c r="K672" i="8" s="1"/>
  <c r="L672" i="8" s="1"/>
  <c r="M672" i="8" s="1"/>
  <c r="G672" i="8"/>
  <c r="H672" i="8" s="1"/>
  <c r="J672" i="8" s="1"/>
  <c r="D673" i="8"/>
  <c r="K673" i="8" s="1"/>
  <c r="L673" i="8" s="1"/>
  <c r="M673" i="8" s="1"/>
  <c r="G673" i="8"/>
  <c r="H673" i="8" s="1"/>
  <c r="J673" i="8" s="1"/>
  <c r="D674" i="8"/>
  <c r="K674" i="8" s="1"/>
  <c r="L674" i="8" s="1"/>
  <c r="M674" i="8" s="1"/>
  <c r="G674" i="8"/>
  <c r="H674" i="8" s="1"/>
  <c r="J674" i="8" s="1"/>
  <c r="D675" i="8"/>
  <c r="K675" i="8" s="1"/>
  <c r="L675" i="8" s="1"/>
  <c r="M675" i="8" s="1"/>
  <c r="G675" i="8"/>
  <c r="H675" i="8" s="1"/>
  <c r="J675" i="8" s="1"/>
  <c r="D676" i="8"/>
  <c r="K676" i="8" s="1"/>
  <c r="L676" i="8" s="1"/>
  <c r="M676" i="8" s="1"/>
  <c r="G676" i="8"/>
  <c r="H676" i="8" s="1"/>
  <c r="J676" i="8" s="1"/>
  <c r="D677" i="8"/>
  <c r="K677" i="8" s="1"/>
  <c r="L677" i="8" s="1"/>
  <c r="M677" i="8" s="1"/>
  <c r="G677" i="8"/>
  <c r="H677" i="8" s="1"/>
  <c r="J677" i="8" s="1"/>
  <c r="D678" i="8"/>
  <c r="K678" i="8" s="1"/>
  <c r="L678" i="8" s="1"/>
  <c r="M678" i="8" s="1"/>
  <c r="G678" i="8"/>
  <c r="H678" i="8" s="1"/>
  <c r="J678" i="8" s="1"/>
  <c r="D679" i="8"/>
  <c r="K679" i="8" s="1"/>
  <c r="L679" i="8" s="1"/>
  <c r="M679" i="8" s="1"/>
  <c r="G679" i="8"/>
  <c r="H679" i="8" s="1"/>
  <c r="J679" i="8" s="1"/>
  <c r="D680" i="8"/>
  <c r="K680" i="8" s="1"/>
  <c r="L680" i="8" s="1"/>
  <c r="M680" i="8" s="1"/>
  <c r="G680" i="8"/>
  <c r="H680" i="8" s="1"/>
  <c r="J680" i="8" s="1"/>
  <c r="D681" i="8"/>
  <c r="K681" i="8" s="1"/>
  <c r="L681" i="8" s="1"/>
  <c r="M681" i="8" s="1"/>
  <c r="G681" i="8"/>
  <c r="H681" i="8" s="1"/>
  <c r="J681" i="8" s="1"/>
  <c r="D682" i="8"/>
  <c r="K682" i="8" s="1"/>
  <c r="L682" i="8" s="1"/>
  <c r="M682" i="8" s="1"/>
  <c r="G682" i="8"/>
  <c r="H682" i="8" s="1"/>
  <c r="J682" i="8" s="1"/>
  <c r="D683" i="8"/>
  <c r="K683" i="8" s="1"/>
  <c r="L683" i="8" s="1"/>
  <c r="M683" i="8" s="1"/>
  <c r="G683" i="8"/>
  <c r="H683" i="8" s="1"/>
  <c r="J683" i="8" s="1"/>
  <c r="D684" i="8"/>
  <c r="K684" i="8" s="1"/>
  <c r="L684" i="8" s="1"/>
  <c r="M684" i="8" s="1"/>
  <c r="G684" i="8"/>
  <c r="H684" i="8" s="1"/>
  <c r="J684" i="8" s="1"/>
  <c r="D685" i="8"/>
  <c r="K685" i="8" s="1"/>
  <c r="L685" i="8" s="1"/>
  <c r="M685" i="8" s="1"/>
  <c r="G685" i="8"/>
  <c r="H685" i="8" s="1"/>
  <c r="J685" i="8" s="1"/>
  <c r="D686" i="8"/>
  <c r="K686" i="8" s="1"/>
  <c r="L686" i="8" s="1"/>
  <c r="M686" i="8" s="1"/>
  <c r="G686" i="8"/>
  <c r="H686" i="8" s="1"/>
  <c r="J686" i="8" s="1"/>
  <c r="D687" i="8"/>
  <c r="K687" i="8" s="1"/>
  <c r="L687" i="8" s="1"/>
  <c r="M687" i="8" s="1"/>
  <c r="G687" i="8"/>
  <c r="H687" i="8" s="1"/>
  <c r="J687" i="8" s="1"/>
  <c r="D688" i="8"/>
  <c r="K688" i="8" s="1"/>
  <c r="L688" i="8" s="1"/>
  <c r="M688" i="8" s="1"/>
  <c r="G688" i="8"/>
  <c r="H688" i="8" s="1"/>
  <c r="J688" i="8" s="1"/>
  <c r="D689" i="8"/>
  <c r="K689" i="8" s="1"/>
  <c r="L689" i="8" s="1"/>
  <c r="M689" i="8" s="1"/>
  <c r="G689" i="8"/>
  <c r="H689" i="8" s="1"/>
  <c r="J689" i="8" s="1"/>
  <c r="D690" i="8"/>
  <c r="K690" i="8" s="1"/>
  <c r="L690" i="8" s="1"/>
  <c r="M690" i="8" s="1"/>
  <c r="G690" i="8"/>
  <c r="H690" i="8" s="1"/>
  <c r="J690" i="8" s="1"/>
  <c r="D691" i="8"/>
  <c r="K691" i="8" s="1"/>
  <c r="L691" i="8" s="1"/>
  <c r="M691" i="8" s="1"/>
  <c r="G691" i="8"/>
  <c r="H691" i="8" s="1"/>
  <c r="J691" i="8" s="1"/>
  <c r="D692" i="8"/>
  <c r="K692" i="8" s="1"/>
  <c r="L692" i="8" s="1"/>
  <c r="M692" i="8" s="1"/>
  <c r="G692" i="8"/>
  <c r="H692" i="8" s="1"/>
  <c r="J692" i="8" s="1"/>
  <c r="D693" i="8"/>
  <c r="K693" i="8" s="1"/>
  <c r="L693" i="8" s="1"/>
  <c r="M693" i="8" s="1"/>
  <c r="G693" i="8"/>
  <c r="H693" i="8" s="1"/>
  <c r="J693" i="8" s="1"/>
  <c r="D694" i="8"/>
  <c r="K694" i="8" s="1"/>
  <c r="L694" i="8" s="1"/>
  <c r="M694" i="8" s="1"/>
  <c r="G694" i="8"/>
  <c r="H694" i="8" s="1"/>
  <c r="J694" i="8" s="1"/>
  <c r="D695" i="8"/>
  <c r="K695" i="8" s="1"/>
  <c r="L695" i="8" s="1"/>
  <c r="M695" i="8" s="1"/>
  <c r="G695" i="8"/>
  <c r="H695" i="8" s="1"/>
  <c r="J695" i="8" s="1"/>
  <c r="D696" i="8"/>
  <c r="K696" i="8" s="1"/>
  <c r="L696" i="8" s="1"/>
  <c r="M696" i="8" s="1"/>
  <c r="G696" i="8"/>
  <c r="H696" i="8" s="1"/>
  <c r="J696" i="8" s="1"/>
  <c r="D697" i="8"/>
  <c r="K697" i="8" s="1"/>
  <c r="L697" i="8" s="1"/>
  <c r="M697" i="8" s="1"/>
  <c r="G697" i="8"/>
  <c r="H697" i="8" s="1"/>
  <c r="J697" i="8" s="1"/>
  <c r="D698" i="8"/>
  <c r="K698" i="8" s="1"/>
  <c r="L698" i="8" s="1"/>
  <c r="M698" i="8" s="1"/>
  <c r="G698" i="8"/>
  <c r="H698" i="8" s="1"/>
  <c r="J698" i="8" s="1"/>
  <c r="D699" i="8"/>
  <c r="K699" i="8" s="1"/>
  <c r="L699" i="8" s="1"/>
  <c r="M699" i="8" s="1"/>
  <c r="G699" i="8"/>
  <c r="H699" i="8" s="1"/>
  <c r="J699" i="8" s="1"/>
  <c r="D700" i="8"/>
  <c r="K700" i="8" s="1"/>
  <c r="L700" i="8" s="1"/>
  <c r="M700" i="8" s="1"/>
  <c r="G700" i="8"/>
  <c r="H700" i="8" s="1"/>
  <c r="J700" i="8" s="1"/>
  <c r="D701" i="8"/>
  <c r="K701" i="8" s="1"/>
  <c r="L701" i="8" s="1"/>
  <c r="M701" i="8" s="1"/>
  <c r="G701" i="8"/>
  <c r="H701" i="8" s="1"/>
  <c r="J701" i="8" s="1"/>
  <c r="D702" i="8"/>
  <c r="K702" i="8" s="1"/>
  <c r="L702" i="8" s="1"/>
  <c r="M702" i="8" s="1"/>
  <c r="G702" i="8"/>
  <c r="H702" i="8" s="1"/>
  <c r="J702" i="8" s="1"/>
  <c r="D703" i="8"/>
  <c r="K703" i="8" s="1"/>
  <c r="L703" i="8" s="1"/>
  <c r="M703" i="8" s="1"/>
  <c r="G703" i="8"/>
  <c r="H703" i="8" s="1"/>
  <c r="J703" i="8" s="1"/>
  <c r="D704" i="8"/>
  <c r="K704" i="8" s="1"/>
  <c r="L704" i="8" s="1"/>
  <c r="M704" i="8" s="1"/>
  <c r="G704" i="8"/>
  <c r="H704" i="8" s="1"/>
  <c r="J704" i="8" s="1"/>
  <c r="D705" i="8"/>
  <c r="K705" i="8" s="1"/>
  <c r="L705" i="8" s="1"/>
  <c r="M705" i="8" s="1"/>
  <c r="G705" i="8"/>
  <c r="H705" i="8" s="1"/>
  <c r="J705" i="8" s="1"/>
  <c r="D706" i="8"/>
  <c r="K706" i="8" s="1"/>
  <c r="L706" i="8" s="1"/>
  <c r="M706" i="8" s="1"/>
  <c r="G706" i="8"/>
  <c r="H706" i="8" s="1"/>
  <c r="J706" i="8" s="1"/>
  <c r="D707" i="8"/>
  <c r="K707" i="8" s="1"/>
  <c r="L707" i="8" s="1"/>
  <c r="M707" i="8" s="1"/>
  <c r="G707" i="8"/>
  <c r="H707" i="8" s="1"/>
  <c r="J707" i="8" s="1"/>
  <c r="D708" i="8"/>
  <c r="K708" i="8" s="1"/>
  <c r="L708" i="8" s="1"/>
  <c r="M708" i="8" s="1"/>
  <c r="G708" i="8"/>
  <c r="H708" i="8" s="1"/>
  <c r="J708" i="8" s="1"/>
  <c r="D709" i="8"/>
  <c r="K709" i="8" s="1"/>
  <c r="L709" i="8" s="1"/>
  <c r="M709" i="8" s="1"/>
  <c r="G709" i="8"/>
  <c r="H709" i="8" s="1"/>
  <c r="J709" i="8" s="1"/>
  <c r="D710" i="8"/>
  <c r="K710" i="8" s="1"/>
  <c r="L710" i="8" s="1"/>
  <c r="M710" i="8" s="1"/>
  <c r="G710" i="8"/>
  <c r="H710" i="8" s="1"/>
  <c r="J710" i="8" s="1"/>
  <c r="D711" i="8"/>
  <c r="K711" i="8" s="1"/>
  <c r="L711" i="8" s="1"/>
  <c r="M711" i="8" s="1"/>
  <c r="G711" i="8"/>
  <c r="H711" i="8" s="1"/>
  <c r="J711" i="8" s="1"/>
  <c r="D712" i="8"/>
  <c r="K712" i="8" s="1"/>
  <c r="L712" i="8" s="1"/>
  <c r="M712" i="8" s="1"/>
  <c r="G712" i="8"/>
  <c r="H712" i="8" s="1"/>
  <c r="J712" i="8" s="1"/>
  <c r="D713" i="8"/>
  <c r="K713" i="8" s="1"/>
  <c r="L713" i="8" s="1"/>
  <c r="M713" i="8" s="1"/>
  <c r="G713" i="8"/>
  <c r="H713" i="8" s="1"/>
  <c r="J713" i="8" s="1"/>
  <c r="D714" i="8"/>
  <c r="K714" i="8" s="1"/>
  <c r="L714" i="8" s="1"/>
  <c r="M714" i="8" s="1"/>
  <c r="G714" i="8"/>
  <c r="H714" i="8" s="1"/>
  <c r="J714" i="8" s="1"/>
  <c r="D715" i="8"/>
  <c r="K715" i="8" s="1"/>
  <c r="L715" i="8" s="1"/>
  <c r="M715" i="8" s="1"/>
  <c r="G715" i="8"/>
  <c r="H715" i="8" s="1"/>
  <c r="J715" i="8" s="1"/>
  <c r="D716" i="8"/>
  <c r="K716" i="8" s="1"/>
  <c r="L716" i="8" s="1"/>
  <c r="M716" i="8" s="1"/>
  <c r="G716" i="8"/>
  <c r="H716" i="8" s="1"/>
  <c r="J716" i="8" s="1"/>
  <c r="D717" i="8"/>
  <c r="K717" i="8" s="1"/>
  <c r="L717" i="8" s="1"/>
  <c r="M717" i="8" s="1"/>
  <c r="G717" i="8"/>
  <c r="H717" i="8" s="1"/>
  <c r="J717" i="8" s="1"/>
  <c r="D718" i="8"/>
  <c r="K718" i="8" s="1"/>
  <c r="L718" i="8" s="1"/>
  <c r="M718" i="8" s="1"/>
  <c r="G718" i="8"/>
  <c r="H718" i="8" s="1"/>
  <c r="J718" i="8" s="1"/>
  <c r="D719" i="8"/>
  <c r="K719" i="8" s="1"/>
  <c r="L719" i="8" s="1"/>
  <c r="M719" i="8" s="1"/>
  <c r="G719" i="8"/>
  <c r="H719" i="8" s="1"/>
  <c r="J719" i="8" s="1"/>
  <c r="D720" i="8"/>
  <c r="K720" i="8" s="1"/>
  <c r="L720" i="8" s="1"/>
  <c r="M720" i="8" s="1"/>
  <c r="G720" i="8"/>
  <c r="H720" i="8" s="1"/>
  <c r="J720" i="8" s="1"/>
  <c r="D721" i="8"/>
  <c r="K721" i="8" s="1"/>
  <c r="L721" i="8" s="1"/>
  <c r="M721" i="8" s="1"/>
  <c r="G721" i="8"/>
  <c r="H721" i="8" s="1"/>
  <c r="J721" i="8" s="1"/>
  <c r="D722" i="8"/>
  <c r="K722" i="8" s="1"/>
  <c r="L722" i="8" s="1"/>
  <c r="M722" i="8" s="1"/>
  <c r="G722" i="8"/>
  <c r="H722" i="8" s="1"/>
  <c r="J722" i="8" s="1"/>
  <c r="D723" i="8"/>
  <c r="K723" i="8" s="1"/>
  <c r="L723" i="8" s="1"/>
  <c r="M723" i="8" s="1"/>
  <c r="G723" i="8"/>
  <c r="H723" i="8" s="1"/>
  <c r="J723" i="8" s="1"/>
  <c r="D724" i="8"/>
  <c r="K724" i="8" s="1"/>
  <c r="L724" i="8" s="1"/>
  <c r="M724" i="8" s="1"/>
  <c r="G724" i="8"/>
  <c r="H724" i="8" s="1"/>
  <c r="J724" i="8" s="1"/>
  <c r="D725" i="8"/>
  <c r="K725" i="8" s="1"/>
  <c r="L725" i="8" s="1"/>
  <c r="M725" i="8" s="1"/>
  <c r="G725" i="8"/>
  <c r="H725" i="8" s="1"/>
  <c r="J725" i="8" s="1"/>
  <c r="D726" i="8"/>
  <c r="K726" i="8" s="1"/>
  <c r="L726" i="8" s="1"/>
  <c r="M726" i="8" s="1"/>
  <c r="G726" i="8"/>
  <c r="H726" i="8" s="1"/>
  <c r="J726" i="8" s="1"/>
  <c r="D727" i="8"/>
  <c r="K727" i="8" s="1"/>
  <c r="L727" i="8" s="1"/>
  <c r="M727" i="8" s="1"/>
  <c r="G727" i="8"/>
  <c r="H727" i="8" s="1"/>
  <c r="J727" i="8" s="1"/>
  <c r="D728" i="8"/>
  <c r="K728" i="8" s="1"/>
  <c r="L728" i="8" s="1"/>
  <c r="M728" i="8" s="1"/>
  <c r="G728" i="8"/>
  <c r="H728" i="8" s="1"/>
  <c r="J728" i="8" s="1"/>
  <c r="D729" i="8"/>
  <c r="K729" i="8" s="1"/>
  <c r="L729" i="8" s="1"/>
  <c r="M729" i="8" s="1"/>
  <c r="G729" i="8"/>
  <c r="H729" i="8" s="1"/>
  <c r="J729" i="8" s="1"/>
  <c r="D730" i="8"/>
  <c r="K730" i="8" s="1"/>
  <c r="L730" i="8" s="1"/>
  <c r="M730" i="8" s="1"/>
  <c r="G730" i="8"/>
  <c r="H730" i="8" s="1"/>
  <c r="J730" i="8" s="1"/>
  <c r="D731" i="8"/>
  <c r="K731" i="8" s="1"/>
  <c r="L731" i="8" s="1"/>
  <c r="M731" i="8" s="1"/>
  <c r="G731" i="8"/>
  <c r="H731" i="8" s="1"/>
  <c r="J731" i="8" s="1"/>
  <c r="D732" i="8"/>
  <c r="K732" i="8" s="1"/>
  <c r="L732" i="8" s="1"/>
  <c r="M732" i="8" s="1"/>
  <c r="G732" i="8"/>
  <c r="H732" i="8" s="1"/>
  <c r="J732" i="8" s="1"/>
  <c r="D733" i="8"/>
  <c r="K733" i="8" s="1"/>
  <c r="L733" i="8" s="1"/>
  <c r="M733" i="8" s="1"/>
  <c r="G733" i="8"/>
  <c r="H733" i="8" s="1"/>
  <c r="J733" i="8" s="1"/>
  <c r="D734" i="8"/>
  <c r="K734" i="8" s="1"/>
  <c r="L734" i="8" s="1"/>
  <c r="M734" i="8" s="1"/>
  <c r="G734" i="8"/>
  <c r="H734" i="8" s="1"/>
  <c r="J734" i="8" s="1"/>
  <c r="D735" i="8"/>
  <c r="K735" i="8" s="1"/>
  <c r="L735" i="8" s="1"/>
  <c r="M735" i="8" s="1"/>
  <c r="G735" i="8"/>
  <c r="H735" i="8" s="1"/>
  <c r="J735" i="8" s="1"/>
  <c r="D736" i="8"/>
  <c r="K736" i="8" s="1"/>
  <c r="L736" i="8" s="1"/>
  <c r="M736" i="8" s="1"/>
  <c r="G736" i="8"/>
  <c r="H736" i="8" s="1"/>
  <c r="J736" i="8" s="1"/>
  <c r="D737" i="8"/>
  <c r="K737" i="8" s="1"/>
  <c r="L737" i="8" s="1"/>
  <c r="M737" i="8" s="1"/>
  <c r="G737" i="8"/>
  <c r="H737" i="8" s="1"/>
  <c r="J737" i="8" s="1"/>
  <c r="D738" i="8"/>
  <c r="K738" i="8" s="1"/>
  <c r="L738" i="8" s="1"/>
  <c r="M738" i="8" s="1"/>
  <c r="G738" i="8"/>
  <c r="H738" i="8" s="1"/>
  <c r="J738" i="8" s="1"/>
  <c r="D739" i="8"/>
  <c r="K739" i="8" s="1"/>
  <c r="L739" i="8" s="1"/>
  <c r="M739" i="8" s="1"/>
  <c r="G739" i="8"/>
  <c r="H739" i="8" s="1"/>
  <c r="J739" i="8" s="1"/>
  <c r="D740" i="8"/>
  <c r="K740" i="8" s="1"/>
  <c r="L740" i="8" s="1"/>
  <c r="M740" i="8" s="1"/>
  <c r="G740" i="8"/>
  <c r="H740" i="8" s="1"/>
  <c r="J740" i="8" s="1"/>
  <c r="D741" i="8"/>
  <c r="K741" i="8" s="1"/>
  <c r="L741" i="8" s="1"/>
  <c r="M741" i="8" s="1"/>
  <c r="G741" i="8"/>
  <c r="H741" i="8" s="1"/>
  <c r="J741" i="8" s="1"/>
  <c r="D742" i="8"/>
  <c r="K742" i="8" s="1"/>
  <c r="L742" i="8" s="1"/>
  <c r="M742" i="8" s="1"/>
  <c r="G742" i="8"/>
  <c r="H742" i="8" s="1"/>
  <c r="J742" i="8" s="1"/>
  <c r="D743" i="8"/>
  <c r="K743" i="8" s="1"/>
  <c r="L743" i="8" s="1"/>
  <c r="M743" i="8" s="1"/>
  <c r="G743" i="8"/>
  <c r="H743" i="8" s="1"/>
  <c r="J743" i="8" s="1"/>
  <c r="D744" i="8"/>
  <c r="K744" i="8" s="1"/>
  <c r="L744" i="8" s="1"/>
  <c r="M744" i="8" s="1"/>
  <c r="G744" i="8"/>
  <c r="H744" i="8" s="1"/>
  <c r="J744" i="8" s="1"/>
  <c r="D745" i="8"/>
  <c r="K745" i="8" s="1"/>
  <c r="L745" i="8" s="1"/>
  <c r="M745" i="8" s="1"/>
  <c r="G745" i="8"/>
  <c r="H745" i="8" s="1"/>
  <c r="J745" i="8" s="1"/>
  <c r="D746" i="8"/>
  <c r="K746" i="8" s="1"/>
  <c r="L746" i="8" s="1"/>
  <c r="M746" i="8" s="1"/>
  <c r="G746" i="8"/>
  <c r="H746" i="8" s="1"/>
  <c r="J746" i="8" s="1"/>
  <c r="D747" i="8"/>
  <c r="K747" i="8" s="1"/>
  <c r="L747" i="8" s="1"/>
  <c r="M747" i="8" s="1"/>
  <c r="G747" i="8"/>
  <c r="H747" i="8" s="1"/>
  <c r="J747" i="8" s="1"/>
  <c r="D748" i="8"/>
  <c r="K748" i="8" s="1"/>
  <c r="L748" i="8" s="1"/>
  <c r="M748" i="8" s="1"/>
  <c r="G748" i="8"/>
  <c r="H748" i="8" s="1"/>
  <c r="J748" i="8" s="1"/>
  <c r="D749" i="8"/>
  <c r="K749" i="8" s="1"/>
  <c r="L749" i="8" s="1"/>
  <c r="M749" i="8" s="1"/>
  <c r="G749" i="8"/>
  <c r="H749" i="8" s="1"/>
  <c r="J749" i="8" s="1"/>
  <c r="D750" i="8"/>
  <c r="K750" i="8" s="1"/>
  <c r="L750" i="8" s="1"/>
  <c r="M750" i="8" s="1"/>
  <c r="G750" i="8"/>
  <c r="H750" i="8" s="1"/>
  <c r="J750" i="8" s="1"/>
  <c r="D751" i="8"/>
  <c r="K751" i="8" s="1"/>
  <c r="L751" i="8" s="1"/>
  <c r="M751" i="8" s="1"/>
  <c r="G751" i="8"/>
  <c r="H751" i="8" s="1"/>
  <c r="J751" i="8" s="1"/>
  <c r="D752" i="8"/>
  <c r="K752" i="8" s="1"/>
  <c r="L752" i="8" s="1"/>
  <c r="M752" i="8" s="1"/>
  <c r="G752" i="8"/>
  <c r="H752" i="8" s="1"/>
  <c r="J752" i="8" s="1"/>
  <c r="D753" i="8"/>
  <c r="K753" i="8" s="1"/>
  <c r="L753" i="8" s="1"/>
  <c r="M753" i="8" s="1"/>
  <c r="G753" i="8"/>
  <c r="H753" i="8" s="1"/>
  <c r="J753" i="8" s="1"/>
  <c r="D754" i="8"/>
  <c r="K754" i="8" s="1"/>
  <c r="L754" i="8" s="1"/>
  <c r="M754" i="8" s="1"/>
  <c r="G754" i="8"/>
  <c r="H754" i="8" s="1"/>
  <c r="J754" i="8" s="1"/>
  <c r="D755" i="8"/>
  <c r="K755" i="8" s="1"/>
  <c r="L755" i="8" s="1"/>
  <c r="M755" i="8" s="1"/>
  <c r="G755" i="8"/>
  <c r="H755" i="8" s="1"/>
  <c r="J755" i="8" s="1"/>
  <c r="D756" i="8"/>
  <c r="K756" i="8" s="1"/>
  <c r="L756" i="8" s="1"/>
  <c r="M756" i="8" s="1"/>
  <c r="G756" i="8"/>
  <c r="H756" i="8" s="1"/>
  <c r="J756" i="8" s="1"/>
  <c r="D757" i="8"/>
  <c r="K757" i="8" s="1"/>
  <c r="L757" i="8" s="1"/>
  <c r="M757" i="8" s="1"/>
  <c r="G757" i="8"/>
  <c r="H757" i="8" s="1"/>
  <c r="J757" i="8" s="1"/>
  <c r="D758" i="8"/>
  <c r="K758" i="8" s="1"/>
  <c r="L758" i="8" s="1"/>
  <c r="M758" i="8" s="1"/>
  <c r="G758" i="8"/>
  <c r="H758" i="8" s="1"/>
  <c r="J758" i="8" s="1"/>
  <c r="D759" i="8"/>
  <c r="K759" i="8" s="1"/>
  <c r="L759" i="8" s="1"/>
  <c r="M759" i="8" s="1"/>
  <c r="G759" i="8"/>
  <c r="H759" i="8" s="1"/>
  <c r="J759" i="8" s="1"/>
  <c r="D760" i="8"/>
  <c r="K760" i="8" s="1"/>
  <c r="L760" i="8" s="1"/>
  <c r="M760" i="8" s="1"/>
  <c r="G760" i="8"/>
  <c r="H760" i="8" s="1"/>
  <c r="J760" i="8" s="1"/>
  <c r="D761" i="8"/>
  <c r="K761" i="8" s="1"/>
  <c r="L761" i="8" s="1"/>
  <c r="M761" i="8" s="1"/>
  <c r="G761" i="8"/>
  <c r="H761" i="8" s="1"/>
  <c r="J761" i="8" s="1"/>
  <c r="D762" i="8"/>
  <c r="K762" i="8" s="1"/>
  <c r="L762" i="8" s="1"/>
  <c r="M762" i="8" s="1"/>
  <c r="G762" i="8"/>
  <c r="H762" i="8" s="1"/>
  <c r="J762" i="8" s="1"/>
  <c r="D763" i="8"/>
  <c r="K763" i="8" s="1"/>
  <c r="L763" i="8" s="1"/>
  <c r="M763" i="8" s="1"/>
  <c r="G763" i="8"/>
  <c r="H763" i="8" s="1"/>
  <c r="J763" i="8" s="1"/>
  <c r="D764" i="8"/>
  <c r="K764" i="8" s="1"/>
  <c r="L764" i="8" s="1"/>
  <c r="M764" i="8" s="1"/>
  <c r="G764" i="8"/>
  <c r="H764" i="8" s="1"/>
  <c r="J764" i="8" s="1"/>
  <c r="D765" i="8"/>
  <c r="K765" i="8" s="1"/>
  <c r="L765" i="8" s="1"/>
  <c r="M765" i="8" s="1"/>
  <c r="G765" i="8"/>
  <c r="H765" i="8" s="1"/>
  <c r="J765" i="8" s="1"/>
  <c r="D766" i="8"/>
  <c r="K766" i="8" s="1"/>
  <c r="L766" i="8" s="1"/>
  <c r="M766" i="8" s="1"/>
  <c r="G766" i="8"/>
  <c r="H766" i="8" s="1"/>
  <c r="J766" i="8" s="1"/>
  <c r="D767" i="8"/>
  <c r="K767" i="8" s="1"/>
  <c r="L767" i="8" s="1"/>
  <c r="M767" i="8" s="1"/>
  <c r="G767" i="8"/>
  <c r="H767" i="8" s="1"/>
  <c r="J767" i="8" s="1"/>
  <c r="D768" i="8"/>
  <c r="K768" i="8" s="1"/>
  <c r="L768" i="8" s="1"/>
  <c r="M768" i="8" s="1"/>
  <c r="G768" i="8"/>
  <c r="H768" i="8" s="1"/>
  <c r="J768" i="8" s="1"/>
  <c r="D769" i="8"/>
  <c r="K769" i="8" s="1"/>
  <c r="L769" i="8" s="1"/>
  <c r="M769" i="8" s="1"/>
  <c r="G769" i="8"/>
  <c r="H769" i="8" s="1"/>
  <c r="J769" i="8" s="1"/>
  <c r="D770" i="8"/>
  <c r="K770" i="8" s="1"/>
  <c r="L770" i="8" s="1"/>
  <c r="M770" i="8" s="1"/>
  <c r="G770" i="8"/>
  <c r="H770" i="8" s="1"/>
  <c r="J770" i="8" s="1"/>
  <c r="D771" i="8"/>
  <c r="K771" i="8" s="1"/>
  <c r="L771" i="8" s="1"/>
  <c r="M771" i="8" s="1"/>
  <c r="G771" i="8"/>
  <c r="H771" i="8" s="1"/>
  <c r="J771" i="8" s="1"/>
  <c r="D772" i="8"/>
  <c r="K772" i="8" s="1"/>
  <c r="L772" i="8" s="1"/>
  <c r="M772" i="8" s="1"/>
  <c r="G772" i="8"/>
  <c r="H772" i="8" s="1"/>
  <c r="J772" i="8" s="1"/>
  <c r="D773" i="8"/>
  <c r="K773" i="8" s="1"/>
  <c r="L773" i="8" s="1"/>
  <c r="M773" i="8" s="1"/>
  <c r="G773" i="8"/>
  <c r="H773" i="8" s="1"/>
  <c r="J773" i="8" s="1"/>
  <c r="D774" i="8"/>
  <c r="K774" i="8" s="1"/>
  <c r="L774" i="8" s="1"/>
  <c r="M774" i="8" s="1"/>
  <c r="G774" i="8"/>
  <c r="H774" i="8" s="1"/>
  <c r="J774" i="8" s="1"/>
  <c r="D775" i="8"/>
  <c r="K775" i="8" s="1"/>
  <c r="L775" i="8" s="1"/>
  <c r="M775" i="8" s="1"/>
  <c r="G775" i="8"/>
  <c r="H775" i="8" s="1"/>
  <c r="J775" i="8" s="1"/>
  <c r="D776" i="8"/>
  <c r="K776" i="8" s="1"/>
  <c r="L776" i="8" s="1"/>
  <c r="M776" i="8" s="1"/>
  <c r="G776" i="8"/>
  <c r="H776" i="8" s="1"/>
  <c r="J776" i="8" s="1"/>
  <c r="D777" i="8"/>
  <c r="K777" i="8" s="1"/>
  <c r="L777" i="8" s="1"/>
  <c r="M777" i="8" s="1"/>
  <c r="G777" i="8"/>
  <c r="H777" i="8" s="1"/>
  <c r="J777" i="8" s="1"/>
  <c r="D778" i="8"/>
  <c r="K778" i="8" s="1"/>
  <c r="L778" i="8" s="1"/>
  <c r="M778" i="8" s="1"/>
  <c r="G778" i="8"/>
  <c r="H778" i="8" s="1"/>
  <c r="J778" i="8" s="1"/>
  <c r="D779" i="8"/>
  <c r="K779" i="8" s="1"/>
  <c r="L779" i="8" s="1"/>
  <c r="M779" i="8" s="1"/>
  <c r="G779" i="8"/>
  <c r="H779" i="8" s="1"/>
  <c r="J779" i="8" s="1"/>
  <c r="D780" i="8"/>
  <c r="K780" i="8" s="1"/>
  <c r="L780" i="8" s="1"/>
  <c r="M780" i="8" s="1"/>
  <c r="G780" i="8"/>
  <c r="H780" i="8" s="1"/>
  <c r="J780" i="8" s="1"/>
  <c r="D781" i="8"/>
  <c r="K781" i="8" s="1"/>
  <c r="L781" i="8" s="1"/>
  <c r="M781" i="8" s="1"/>
  <c r="G781" i="8"/>
  <c r="H781" i="8" s="1"/>
  <c r="J781" i="8" s="1"/>
  <c r="D782" i="8"/>
  <c r="K782" i="8" s="1"/>
  <c r="L782" i="8" s="1"/>
  <c r="M782" i="8" s="1"/>
  <c r="G782" i="8"/>
  <c r="H782" i="8" s="1"/>
  <c r="J782" i="8" s="1"/>
  <c r="D783" i="8"/>
  <c r="K783" i="8" s="1"/>
  <c r="L783" i="8" s="1"/>
  <c r="M783" i="8" s="1"/>
  <c r="G783" i="8"/>
  <c r="H783" i="8" s="1"/>
  <c r="J783" i="8" s="1"/>
  <c r="D784" i="8"/>
  <c r="K784" i="8" s="1"/>
  <c r="L784" i="8" s="1"/>
  <c r="M784" i="8" s="1"/>
  <c r="G784" i="8"/>
  <c r="H784" i="8" s="1"/>
  <c r="J784" i="8" s="1"/>
  <c r="D785" i="8"/>
  <c r="K785" i="8" s="1"/>
  <c r="L785" i="8" s="1"/>
  <c r="M785" i="8" s="1"/>
  <c r="G785" i="8"/>
  <c r="H785" i="8" s="1"/>
  <c r="J785" i="8" s="1"/>
  <c r="D786" i="8"/>
  <c r="K786" i="8" s="1"/>
  <c r="L786" i="8" s="1"/>
  <c r="M786" i="8" s="1"/>
  <c r="G786" i="8"/>
  <c r="H786" i="8" s="1"/>
  <c r="J786" i="8" s="1"/>
  <c r="D787" i="8"/>
  <c r="K787" i="8" s="1"/>
  <c r="L787" i="8" s="1"/>
  <c r="M787" i="8" s="1"/>
  <c r="G787" i="8"/>
  <c r="H787" i="8" s="1"/>
  <c r="J787" i="8" s="1"/>
  <c r="D788" i="8"/>
  <c r="K788" i="8" s="1"/>
  <c r="L788" i="8" s="1"/>
  <c r="M788" i="8" s="1"/>
  <c r="G788" i="8"/>
  <c r="H788" i="8" s="1"/>
  <c r="J788" i="8" s="1"/>
  <c r="D789" i="8"/>
  <c r="K789" i="8" s="1"/>
  <c r="L789" i="8" s="1"/>
  <c r="M789" i="8" s="1"/>
  <c r="G789" i="8"/>
  <c r="H789" i="8" s="1"/>
  <c r="J789" i="8" s="1"/>
  <c r="D790" i="8"/>
  <c r="K790" i="8" s="1"/>
  <c r="L790" i="8" s="1"/>
  <c r="M790" i="8" s="1"/>
  <c r="G790" i="8"/>
  <c r="H790" i="8" s="1"/>
  <c r="J790" i="8" s="1"/>
  <c r="D791" i="8"/>
  <c r="K791" i="8" s="1"/>
  <c r="L791" i="8" s="1"/>
  <c r="M791" i="8" s="1"/>
  <c r="G791" i="8"/>
  <c r="H791" i="8" s="1"/>
  <c r="J791" i="8" s="1"/>
  <c r="D792" i="8"/>
  <c r="K792" i="8" s="1"/>
  <c r="L792" i="8" s="1"/>
  <c r="M792" i="8" s="1"/>
  <c r="G792" i="8"/>
  <c r="H792" i="8" s="1"/>
  <c r="J792" i="8" s="1"/>
  <c r="D793" i="8"/>
  <c r="K793" i="8" s="1"/>
  <c r="L793" i="8" s="1"/>
  <c r="M793" i="8" s="1"/>
  <c r="G793" i="8"/>
  <c r="H793" i="8" s="1"/>
  <c r="J793" i="8" s="1"/>
  <c r="D794" i="8"/>
  <c r="K794" i="8" s="1"/>
  <c r="L794" i="8" s="1"/>
  <c r="M794" i="8" s="1"/>
  <c r="G794" i="8"/>
  <c r="H794" i="8" s="1"/>
  <c r="J794" i="8" s="1"/>
  <c r="D795" i="8"/>
  <c r="K795" i="8" s="1"/>
  <c r="L795" i="8" s="1"/>
  <c r="M795" i="8" s="1"/>
  <c r="G795" i="8"/>
  <c r="H795" i="8" s="1"/>
  <c r="J795" i="8" s="1"/>
  <c r="D796" i="8"/>
  <c r="K796" i="8" s="1"/>
  <c r="L796" i="8" s="1"/>
  <c r="M796" i="8" s="1"/>
  <c r="G796" i="8"/>
  <c r="H796" i="8" s="1"/>
  <c r="J796" i="8" s="1"/>
  <c r="D797" i="8"/>
  <c r="K797" i="8" s="1"/>
  <c r="L797" i="8" s="1"/>
  <c r="M797" i="8" s="1"/>
  <c r="G797" i="8"/>
  <c r="H797" i="8" s="1"/>
  <c r="J797" i="8" s="1"/>
  <c r="D798" i="8"/>
  <c r="K798" i="8" s="1"/>
  <c r="L798" i="8" s="1"/>
  <c r="M798" i="8" s="1"/>
  <c r="G798" i="8"/>
  <c r="H798" i="8" s="1"/>
  <c r="J798" i="8" s="1"/>
  <c r="D799" i="8"/>
  <c r="K799" i="8" s="1"/>
  <c r="L799" i="8" s="1"/>
  <c r="M799" i="8" s="1"/>
  <c r="G799" i="8"/>
  <c r="H799" i="8" s="1"/>
  <c r="J799" i="8" s="1"/>
  <c r="D800" i="8"/>
  <c r="K800" i="8" s="1"/>
  <c r="L800" i="8" s="1"/>
  <c r="M800" i="8" s="1"/>
  <c r="G800" i="8"/>
  <c r="H800" i="8" s="1"/>
  <c r="J800" i="8" s="1"/>
  <c r="D801" i="8"/>
  <c r="K801" i="8" s="1"/>
  <c r="L801" i="8" s="1"/>
  <c r="M801" i="8" s="1"/>
  <c r="G801" i="8"/>
  <c r="H801" i="8" s="1"/>
  <c r="J801" i="8" s="1"/>
  <c r="D802" i="8"/>
  <c r="K802" i="8" s="1"/>
  <c r="L802" i="8" s="1"/>
  <c r="M802" i="8" s="1"/>
  <c r="G802" i="8"/>
  <c r="H802" i="8" s="1"/>
  <c r="J802" i="8" s="1"/>
  <c r="D803" i="8"/>
  <c r="K803" i="8" s="1"/>
  <c r="L803" i="8" s="1"/>
  <c r="M803" i="8" s="1"/>
  <c r="G803" i="8"/>
  <c r="H803" i="8" s="1"/>
  <c r="J803" i="8" s="1"/>
  <c r="D804" i="8"/>
  <c r="K804" i="8" s="1"/>
  <c r="L804" i="8" s="1"/>
  <c r="M804" i="8" s="1"/>
  <c r="G804" i="8"/>
  <c r="H804" i="8" s="1"/>
  <c r="J804" i="8" s="1"/>
  <c r="D805" i="8"/>
  <c r="K805" i="8" s="1"/>
  <c r="L805" i="8" s="1"/>
  <c r="M805" i="8" s="1"/>
  <c r="G805" i="8"/>
  <c r="H805" i="8" s="1"/>
  <c r="J805" i="8" s="1"/>
  <c r="D806" i="8"/>
  <c r="K806" i="8" s="1"/>
  <c r="L806" i="8" s="1"/>
  <c r="M806" i="8" s="1"/>
  <c r="G806" i="8"/>
  <c r="H806" i="8" s="1"/>
  <c r="J806" i="8" s="1"/>
  <c r="D807" i="8"/>
  <c r="K807" i="8" s="1"/>
  <c r="L807" i="8" s="1"/>
  <c r="M807" i="8" s="1"/>
  <c r="G807" i="8"/>
  <c r="H807" i="8" s="1"/>
  <c r="J807" i="8" s="1"/>
  <c r="D808" i="8"/>
  <c r="K808" i="8" s="1"/>
  <c r="L808" i="8" s="1"/>
  <c r="M808" i="8" s="1"/>
  <c r="G808" i="8"/>
  <c r="H808" i="8" s="1"/>
  <c r="J808" i="8" s="1"/>
  <c r="D809" i="8"/>
  <c r="K809" i="8" s="1"/>
  <c r="L809" i="8" s="1"/>
  <c r="M809" i="8" s="1"/>
  <c r="G809" i="8"/>
  <c r="H809" i="8" s="1"/>
  <c r="J809" i="8" s="1"/>
  <c r="D810" i="8"/>
  <c r="K810" i="8" s="1"/>
  <c r="L810" i="8" s="1"/>
  <c r="M810" i="8" s="1"/>
  <c r="G810" i="8"/>
  <c r="H810" i="8" s="1"/>
  <c r="J810" i="8" s="1"/>
  <c r="D811" i="8"/>
  <c r="K811" i="8" s="1"/>
  <c r="L811" i="8" s="1"/>
  <c r="M811" i="8" s="1"/>
  <c r="G811" i="8"/>
  <c r="H811" i="8" s="1"/>
  <c r="J811" i="8" s="1"/>
  <c r="D812" i="8"/>
  <c r="K812" i="8" s="1"/>
  <c r="L812" i="8" s="1"/>
  <c r="M812" i="8" s="1"/>
  <c r="G812" i="8"/>
  <c r="H812" i="8" s="1"/>
  <c r="J812" i="8" s="1"/>
  <c r="D813" i="8"/>
  <c r="K813" i="8" s="1"/>
  <c r="L813" i="8" s="1"/>
  <c r="M813" i="8" s="1"/>
  <c r="G813" i="8"/>
  <c r="H813" i="8" s="1"/>
  <c r="J813" i="8" s="1"/>
  <c r="D814" i="8"/>
  <c r="K814" i="8" s="1"/>
  <c r="L814" i="8" s="1"/>
  <c r="M814" i="8" s="1"/>
  <c r="G814" i="8"/>
  <c r="H814" i="8" s="1"/>
  <c r="J814" i="8" s="1"/>
  <c r="D815" i="8"/>
  <c r="K815" i="8" s="1"/>
  <c r="L815" i="8" s="1"/>
  <c r="M815" i="8" s="1"/>
  <c r="G815" i="8"/>
  <c r="H815" i="8" s="1"/>
  <c r="J815" i="8" s="1"/>
  <c r="D816" i="8"/>
  <c r="K816" i="8" s="1"/>
  <c r="L816" i="8" s="1"/>
  <c r="M816" i="8" s="1"/>
  <c r="G816" i="8"/>
  <c r="H816" i="8" s="1"/>
  <c r="J816" i="8" s="1"/>
  <c r="D817" i="8"/>
  <c r="K817" i="8" s="1"/>
  <c r="L817" i="8" s="1"/>
  <c r="M817" i="8" s="1"/>
  <c r="G817" i="8"/>
  <c r="H817" i="8" s="1"/>
  <c r="J817" i="8" s="1"/>
  <c r="D818" i="8"/>
  <c r="K818" i="8" s="1"/>
  <c r="L818" i="8" s="1"/>
  <c r="M818" i="8" s="1"/>
  <c r="G818" i="8"/>
  <c r="H818" i="8" s="1"/>
  <c r="J818" i="8" s="1"/>
  <c r="D819" i="8"/>
  <c r="K819" i="8" s="1"/>
  <c r="L819" i="8" s="1"/>
  <c r="M819" i="8" s="1"/>
  <c r="G819" i="8"/>
  <c r="H819" i="8" s="1"/>
  <c r="J819" i="8" s="1"/>
  <c r="D820" i="8"/>
  <c r="K820" i="8" s="1"/>
  <c r="L820" i="8" s="1"/>
  <c r="M820" i="8" s="1"/>
  <c r="G820" i="8"/>
  <c r="H820" i="8" s="1"/>
  <c r="J820" i="8" s="1"/>
  <c r="D821" i="8"/>
  <c r="K821" i="8" s="1"/>
  <c r="L821" i="8" s="1"/>
  <c r="M821" i="8" s="1"/>
  <c r="G821" i="8"/>
  <c r="H821" i="8" s="1"/>
  <c r="J821" i="8" s="1"/>
  <c r="D822" i="8"/>
  <c r="K822" i="8" s="1"/>
  <c r="L822" i="8" s="1"/>
  <c r="M822" i="8" s="1"/>
  <c r="G822" i="8"/>
  <c r="H822" i="8" s="1"/>
  <c r="J822" i="8" s="1"/>
  <c r="D823" i="8"/>
  <c r="K823" i="8" s="1"/>
  <c r="L823" i="8" s="1"/>
  <c r="M823" i="8" s="1"/>
  <c r="G823" i="8"/>
  <c r="H823" i="8" s="1"/>
  <c r="J823" i="8" s="1"/>
  <c r="D824" i="8"/>
  <c r="K824" i="8" s="1"/>
  <c r="L824" i="8" s="1"/>
  <c r="M824" i="8" s="1"/>
  <c r="G824" i="8"/>
  <c r="H824" i="8" s="1"/>
  <c r="J824" i="8" s="1"/>
  <c r="D825" i="8"/>
  <c r="K825" i="8" s="1"/>
  <c r="L825" i="8" s="1"/>
  <c r="M825" i="8" s="1"/>
  <c r="G825" i="8"/>
  <c r="H825" i="8" s="1"/>
  <c r="J825" i="8" s="1"/>
  <c r="D826" i="8"/>
  <c r="K826" i="8" s="1"/>
  <c r="L826" i="8" s="1"/>
  <c r="M826" i="8" s="1"/>
  <c r="G826" i="8"/>
  <c r="H826" i="8" s="1"/>
  <c r="J826" i="8" s="1"/>
  <c r="D827" i="8"/>
  <c r="K827" i="8" s="1"/>
  <c r="L827" i="8" s="1"/>
  <c r="M827" i="8" s="1"/>
  <c r="G827" i="8"/>
  <c r="H827" i="8" s="1"/>
  <c r="J827" i="8" s="1"/>
  <c r="D828" i="8"/>
  <c r="K828" i="8" s="1"/>
  <c r="L828" i="8" s="1"/>
  <c r="M828" i="8" s="1"/>
  <c r="G828" i="8"/>
  <c r="H828" i="8" s="1"/>
  <c r="J828" i="8" s="1"/>
  <c r="D829" i="8"/>
  <c r="K829" i="8" s="1"/>
  <c r="L829" i="8" s="1"/>
  <c r="M829" i="8" s="1"/>
  <c r="G829" i="8"/>
  <c r="H829" i="8" s="1"/>
  <c r="J829" i="8" s="1"/>
  <c r="D830" i="8"/>
  <c r="K830" i="8" s="1"/>
  <c r="L830" i="8" s="1"/>
  <c r="M830" i="8" s="1"/>
  <c r="G830" i="8"/>
  <c r="H830" i="8" s="1"/>
  <c r="J830" i="8" s="1"/>
  <c r="D831" i="8"/>
  <c r="K831" i="8" s="1"/>
  <c r="L831" i="8" s="1"/>
  <c r="M831" i="8" s="1"/>
  <c r="G831" i="8"/>
  <c r="H831" i="8" s="1"/>
  <c r="J831" i="8" s="1"/>
  <c r="D832" i="8"/>
  <c r="K832" i="8" s="1"/>
  <c r="L832" i="8" s="1"/>
  <c r="M832" i="8" s="1"/>
  <c r="G832" i="8"/>
  <c r="H832" i="8" s="1"/>
  <c r="J832" i="8" s="1"/>
  <c r="D833" i="8"/>
  <c r="K833" i="8" s="1"/>
  <c r="L833" i="8" s="1"/>
  <c r="M833" i="8" s="1"/>
  <c r="G833" i="8"/>
  <c r="H833" i="8" s="1"/>
  <c r="J833" i="8" s="1"/>
  <c r="D834" i="8"/>
  <c r="K834" i="8" s="1"/>
  <c r="L834" i="8" s="1"/>
  <c r="M834" i="8" s="1"/>
  <c r="G834" i="8"/>
  <c r="H834" i="8" s="1"/>
  <c r="J834" i="8" s="1"/>
  <c r="D835" i="8"/>
  <c r="K835" i="8" s="1"/>
  <c r="L835" i="8" s="1"/>
  <c r="M835" i="8" s="1"/>
  <c r="G835" i="8"/>
  <c r="H835" i="8" s="1"/>
  <c r="J835" i="8" s="1"/>
  <c r="D836" i="8"/>
  <c r="K836" i="8" s="1"/>
  <c r="L836" i="8" s="1"/>
  <c r="M836" i="8" s="1"/>
  <c r="G836" i="8"/>
  <c r="H836" i="8" s="1"/>
  <c r="J836" i="8" s="1"/>
  <c r="D837" i="8"/>
  <c r="K837" i="8" s="1"/>
  <c r="L837" i="8" s="1"/>
  <c r="M837" i="8" s="1"/>
  <c r="G837" i="8"/>
  <c r="H837" i="8" s="1"/>
  <c r="J837" i="8" s="1"/>
  <c r="D838" i="8"/>
  <c r="K838" i="8" s="1"/>
  <c r="L838" i="8" s="1"/>
  <c r="M838" i="8" s="1"/>
  <c r="G838" i="8"/>
  <c r="H838" i="8" s="1"/>
  <c r="J838" i="8" s="1"/>
  <c r="D839" i="8"/>
  <c r="K839" i="8" s="1"/>
  <c r="L839" i="8" s="1"/>
  <c r="M839" i="8" s="1"/>
  <c r="G839" i="8"/>
  <c r="H839" i="8" s="1"/>
  <c r="J839" i="8" s="1"/>
  <c r="D840" i="8"/>
  <c r="K840" i="8" s="1"/>
  <c r="L840" i="8" s="1"/>
  <c r="M840" i="8" s="1"/>
  <c r="G840" i="8"/>
  <c r="H840" i="8" s="1"/>
  <c r="J840" i="8" s="1"/>
  <c r="D841" i="8"/>
  <c r="K841" i="8" s="1"/>
  <c r="L841" i="8" s="1"/>
  <c r="M841" i="8" s="1"/>
  <c r="G841" i="8"/>
  <c r="H841" i="8" s="1"/>
  <c r="J841" i="8" s="1"/>
  <c r="D842" i="8"/>
  <c r="K842" i="8" s="1"/>
  <c r="L842" i="8" s="1"/>
  <c r="M842" i="8" s="1"/>
  <c r="G842" i="8"/>
  <c r="H842" i="8" s="1"/>
  <c r="J842" i="8" s="1"/>
  <c r="D843" i="8"/>
  <c r="K843" i="8" s="1"/>
  <c r="L843" i="8" s="1"/>
  <c r="M843" i="8" s="1"/>
  <c r="G843" i="8"/>
  <c r="H843" i="8" s="1"/>
  <c r="J843" i="8" s="1"/>
  <c r="D844" i="8"/>
  <c r="K844" i="8" s="1"/>
  <c r="L844" i="8" s="1"/>
  <c r="M844" i="8" s="1"/>
  <c r="G844" i="8"/>
  <c r="H844" i="8" s="1"/>
  <c r="J844" i="8" s="1"/>
  <c r="D845" i="8"/>
  <c r="K845" i="8" s="1"/>
  <c r="L845" i="8" s="1"/>
  <c r="M845" i="8" s="1"/>
  <c r="G845" i="8"/>
  <c r="H845" i="8" s="1"/>
  <c r="J845" i="8" s="1"/>
  <c r="D846" i="8"/>
  <c r="K846" i="8" s="1"/>
  <c r="L846" i="8" s="1"/>
  <c r="M846" i="8" s="1"/>
  <c r="G846" i="8"/>
  <c r="H846" i="8" s="1"/>
  <c r="J846" i="8" s="1"/>
  <c r="D847" i="8"/>
  <c r="K847" i="8" s="1"/>
  <c r="L847" i="8" s="1"/>
  <c r="M847" i="8" s="1"/>
  <c r="G847" i="8"/>
  <c r="H847" i="8" s="1"/>
  <c r="J847" i="8" s="1"/>
  <c r="D848" i="8"/>
  <c r="K848" i="8" s="1"/>
  <c r="L848" i="8" s="1"/>
  <c r="M848" i="8" s="1"/>
  <c r="G848" i="8"/>
  <c r="H848" i="8" s="1"/>
  <c r="J848" i="8" s="1"/>
  <c r="D849" i="8"/>
  <c r="K849" i="8" s="1"/>
  <c r="L849" i="8" s="1"/>
  <c r="M849" i="8" s="1"/>
  <c r="G849" i="8"/>
  <c r="H849" i="8" s="1"/>
  <c r="J849" i="8" s="1"/>
  <c r="D850" i="8"/>
  <c r="K850" i="8" s="1"/>
  <c r="L850" i="8" s="1"/>
  <c r="M850" i="8" s="1"/>
  <c r="G850" i="8"/>
  <c r="H850" i="8" s="1"/>
  <c r="J850" i="8" s="1"/>
  <c r="D851" i="8"/>
  <c r="K851" i="8" s="1"/>
  <c r="L851" i="8" s="1"/>
  <c r="M851" i="8" s="1"/>
  <c r="G851" i="8"/>
  <c r="H851" i="8" s="1"/>
  <c r="J851" i="8" s="1"/>
  <c r="D852" i="8"/>
  <c r="K852" i="8" s="1"/>
  <c r="L852" i="8" s="1"/>
  <c r="M852" i="8" s="1"/>
  <c r="G852" i="8"/>
  <c r="H852" i="8" s="1"/>
  <c r="J852" i="8" s="1"/>
  <c r="D853" i="8"/>
  <c r="K853" i="8" s="1"/>
  <c r="L853" i="8" s="1"/>
  <c r="M853" i="8" s="1"/>
  <c r="G853" i="8"/>
  <c r="H853" i="8" s="1"/>
  <c r="J853" i="8" s="1"/>
  <c r="D854" i="8"/>
  <c r="K854" i="8" s="1"/>
  <c r="L854" i="8" s="1"/>
  <c r="M854" i="8" s="1"/>
  <c r="G854" i="8"/>
  <c r="H854" i="8" s="1"/>
  <c r="J854" i="8" s="1"/>
  <c r="D855" i="8"/>
  <c r="K855" i="8" s="1"/>
  <c r="L855" i="8" s="1"/>
  <c r="M855" i="8" s="1"/>
  <c r="G855" i="8"/>
  <c r="H855" i="8" s="1"/>
  <c r="J855" i="8" s="1"/>
  <c r="D856" i="8"/>
  <c r="K856" i="8" s="1"/>
  <c r="L856" i="8" s="1"/>
  <c r="M856" i="8" s="1"/>
  <c r="G856" i="8"/>
  <c r="H856" i="8" s="1"/>
  <c r="J856" i="8" s="1"/>
  <c r="D857" i="8"/>
  <c r="K857" i="8" s="1"/>
  <c r="L857" i="8" s="1"/>
  <c r="M857" i="8" s="1"/>
  <c r="G857" i="8"/>
  <c r="H857" i="8" s="1"/>
  <c r="J857" i="8" s="1"/>
  <c r="D858" i="8"/>
  <c r="K858" i="8" s="1"/>
  <c r="L858" i="8" s="1"/>
  <c r="M858" i="8" s="1"/>
  <c r="G858" i="8"/>
  <c r="H858" i="8" s="1"/>
  <c r="J858" i="8" s="1"/>
  <c r="D859" i="8"/>
  <c r="K859" i="8" s="1"/>
  <c r="L859" i="8" s="1"/>
  <c r="M859" i="8" s="1"/>
  <c r="G859" i="8"/>
  <c r="H859" i="8" s="1"/>
  <c r="J859" i="8" s="1"/>
  <c r="D860" i="8"/>
  <c r="K860" i="8" s="1"/>
  <c r="L860" i="8" s="1"/>
  <c r="M860" i="8" s="1"/>
  <c r="G860" i="8"/>
  <c r="H860" i="8" s="1"/>
  <c r="J860" i="8" s="1"/>
  <c r="D861" i="8"/>
  <c r="K861" i="8" s="1"/>
  <c r="L861" i="8" s="1"/>
  <c r="M861" i="8" s="1"/>
  <c r="G861" i="8"/>
  <c r="H861" i="8" s="1"/>
  <c r="J861" i="8" s="1"/>
  <c r="D862" i="8"/>
  <c r="K862" i="8" s="1"/>
  <c r="L862" i="8" s="1"/>
  <c r="M862" i="8" s="1"/>
  <c r="G862" i="8"/>
  <c r="H862" i="8" s="1"/>
  <c r="J862" i="8" s="1"/>
  <c r="D863" i="8"/>
  <c r="K863" i="8" s="1"/>
  <c r="L863" i="8" s="1"/>
  <c r="M863" i="8" s="1"/>
  <c r="G863" i="8"/>
  <c r="H863" i="8" s="1"/>
  <c r="J863" i="8" s="1"/>
  <c r="D864" i="8"/>
  <c r="K864" i="8" s="1"/>
  <c r="L864" i="8" s="1"/>
  <c r="M864" i="8" s="1"/>
  <c r="G864" i="8"/>
  <c r="H864" i="8" s="1"/>
  <c r="J864" i="8" s="1"/>
  <c r="D865" i="8"/>
  <c r="K865" i="8" s="1"/>
  <c r="L865" i="8" s="1"/>
  <c r="M865" i="8" s="1"/>
  <c r="G865" i="8"/>
  <c r="H865" i="8" s="1"/>
  <c r="J865" i="8" s="1"/>
  <c r="D866" i="8"/>
  <c r="K866" i="8" s="1"/>
  <c r="L866" i="8" s="1"/>
  <c r="M866" i="8" s="1"/>
  <c r="G866" i="8"/>
  <c r="H866" i="8" s="1"/>
  <c r="J866" i="8" s="1"/>
  <c r="D867" i="8"/>
  <c r="K867" i="8" s="1"/>
  <c r="L867" i="8" s="1"/>
  <c r="M867" i="8" s="1"/>
  <c r="G867" i="8"/>
  <c r="H867" i="8" s="1"/>
  <c r="J867" i="8" s="1"/>
  <c r="D868" i="8"/>
  <c r="K868" i="8" s="1"/>
  <c r="L868" i="8" s="1"/>
  <c r="M868" i="8" s="1"/>
  <c r="G868" i="8"/>
  <c r="H868" i="8" s="1"/>
  <c r="J868" i="8" s="1"/>
  <c r="D869" i="8"/>
  <c r="K869" i="8" s="1"/>
  <c r="L869" i="8" s="1"/>
  <c r="M869" i="8" s="1"/>
  <c r="G869" i="8"/>
  <c r="H869" i="8" s="1"/>
  <c r="J869" i="8" s="1"/>
  <c r="D870" i="8"/>
  <c r="K870" i="8" s="1"/>
  <c r="L870" i="8" s="1"/>
  <c r="M870" i="8" s="1"/>
  <c r="G870" i="8"/>
  <c r="H870" i="8" s="1"/>
  <c r="J870" i="8" s="1"/>
  <c r="D871" i="8"/>
  <c r="K871" i="8" s="1"/>
  <c r="L871" i="8" s="1"/>
  <c r="M871" i="8" s="1"/>
  <c r="G871" i="8"/>
  <c r="H871" i="8" s="1"/>
  <c r="J871" i="8" s="1"/>
  <c r="D872" i="8"/>
  <c r="K872" i="8" s="1"/>
  <c r="L872" i="8" s="1"/>
  <c r="M872" i="8" s="1"/>
  <c r="G872" i="8"/>
  <c r="H872" i="8" s="1"/>
  <c r="J872" i="8" s="1"/>
  <c r="D873" i="8"/>
  <c r="K873" i="8" s="1"/>
  <c r="L873" i="8" s="1"/>
  <c r="M873" i="8" s="1"/>
  <c r="G873" i="8"/>
  <c r="H873" i="8" s="1"/>
  <c r="J873" i="8" s="1"/>
  <c r="D874" i="8"/>
  <c r="K874" i="8" s="1"/>
  <c r="L874" i="8" s="1"/>
  <c r="M874" i="8" s="1"/>
  <c r="G874" i="8"/>
  <c r="H874" i="8" s="1"/>
  <c r="J874" i="8" s="1"/>
  <c r="D875" i="8"/>
  <c r="K875" i="8" s="1"/>
  <c r="L875" i="8" s="1"/>
  <c r="M875" i="8" s="1"/>
  <c r="G875" i="8"/>
  <c r="H875" i="8" s="1"/>
  <c r="J875" i="8" s="1"/>
  <c r="D876" i="8"/>
  <c r="K876" i="8" s="1"/>
  <c r="L876" i="8" s="1"/>
  <c r="M876" i="8" s="1"/>
  <c r="G876" i="8"/>
  <c r="H876" i="8" s="1"/>
  <c r="J876" i="8" s="1"/>
  <c r="D877" i="8"/>
  <c r="K877" i="8" s="1"/>
  <c r="L877" i="8" s="1"/>
  <c r="M877" i="8" s="1"/>
  <c r="G877" i="8"/>
  <c r="H877" i="8" s="1"/>
  <c r="J877" i="8" s="1"/>
  <c r="D878" i="8"/>
  <c r="K878" i="8" s="1"/>
  <c r="L878" i="8" s="1"/>
  <c r="M878" i="8" s="1"/>
  <c r="G878" i="8"/>
  <c r="H878" i="8" s="1"/>
  <c r="J878" i="8" s="1"/>
  <c r="D879" i="8"/>
  <c r="K879" i="8" s="1"/>
  <c r="L879" i="8" s="1"/>
  <c r="M879" i="8" s="1"/>
  <c r="G879" i="8"/>
  <c r="H879" i="8" s="1"/>
  <c r="J879" i="8" s="1"/>
  <c r="D880" i="8"/>
  <c r="K880" i="8" s="1"/>
  <c r="L880" i="8" s="1"/>
  <c r="M880" i="8" s="1"/>
  <c r="G880" i="8"/>
  <c r="H880" i="8" s="1"/>
  <c r="J880" i="8" s="1"/>
  <c r="D881" i="8"/>
  <c r="K881" i="8" s="1"/>
  <c r="L881" i="8" s="1"/>
  <c r="M881" i="8" s="1"/>
  <c r="G881" i="8"/>
  <c r="H881" i="8" s="1"/>
  <c r="J881" i="8" s="1"/>
  <c r="D882" i="8"/>
  <c r="K882" i="8" s="1"/>
  <c r="L882" i="8" s="1"/>
  <c r="M882" i="8" s="1"/>
  <c r="G882" i="8"/>
  <c r="H882" i="8" s="1"/>
  <c r="J882" i="8" s="1"/>
  <c r="D883" i="8"/>
  <c r="K883" i="8" s="1"/>
  <c r="L883" i="8" s="1"/>
  <c r="M883" i="8" s="1"/>
  <c r="G883" i="8"/>
  <c r="H883" i="8" s="1"/>
  <c r="J883" i="8" s="1"/>
  <c r="D884" i="8"/>
  <c r="K884" i="8" s="1"/>
  <c r="L884" i="8" s="1"/>
  <c r="M884" i="8" s="1"/>
  <c r="G884" i="8"/>
  <c r="H884" i="8" s="1"/>
  <c r="J884" i="8" s="1"/>
  <c r="D885" i="8"/>
  <c r="K885" i="8" s="1"/>
  <c r="L885" i="8" s="1"/>
  <c r="M885" i="8" s="1"/>
  <c r="G885" i="8"/>
  <c r="H885" i="8" s="1"/>
  <c r="J885" i="8" s="1"/>
  <c r="D886" i="8"/>
  <c r="K886" i="8" s="1"/>
  <c r="L886" i="8" s="1"/>
  <c r="M886" i="8" s="1"/>
  <c r="G886" i="8"/>
  <c r="H886" i="8" s="1"/>
  <c r="J886" i="8" s="1"/>
  <c r="D887" i="8"/>
  <c r="K887" i="8" s="1"/>
  <c r="L887" i="8" s="1"/>
  <c r="M887" i="8" s="1"/>
  <c r="G887" i="8"/>
  <c r="H887" i="8" s="1"/>
  <c r="J887" i="8" s="1"/>
  <c r="D888" i="8"/>
  <c r="K888" i="8" s="1"/>
  <c r="L888" i="8" s="1"/>
  <c r="M888" i="8" s="1"/>
  <c r="G888" i="8"/>
  <c r="H888" i="8" s="1"/>
  <c r="J888" i="8" s="1"/>
  <c r="D417" i="8"/>
  <c r="K417" i="8" s="1"/>
  <c r="L417" i="8" s="1"/>
  <c r="M417" i="8" s="1"/>
  <c r="G417" i="8"/>
  <c r="H417" i="8" s="1"/>
  <c r="J417" i="8" s="1"/>
  <c r="D418" i="8"/>
  <c r="K418" i="8" s="1"/>
  <c r="L418" i="8" s="1"/>
  <c r="M418" i="8" s="1"/>
  <c r="G418" i="8"/>
  <c r="H418" i="8" s="1"/>
  <c r="J418" i="8" s="1"/>
  <c r="D416" i="8"/>
  <c r="K416" i="8" s="1"/>
  <c r="L416" i="8" s="1"/>
  <c r="M416" i="8" s="1"/>
  <c r="G416" i="8"/>
  <c r="H416" i="8" s="1"/>
  <c r="J416" i="8" s="1"/>
  <c r="C402" i="8"/>
  <c r="B402" i="8"/>
  <c r="C398" i="8"/>
  <c r="B398" i="8"/>
  <c r="C470" i="7"/>
  <c r="B470" i="7"/>
  <c r="C464" i="7"/>
  <c r="B464" i="7"/>
  <c r="C449" i="7"/>
  <c r="B449" i="7"/>
  <c r="D433" i="8" l="1"/>
  <c r="K433" i="8" s="1"/>
  <c r="L433" i="8" s="1"/>
  <c r="M433" i="8" s="1"/>
  <c r="D462" i="8"/>
  <c r="K462" i="8" s="1"/>
  <c r="L462" i="8" s="1"/>
  <c r="M462" i="8" s="1"/>
  <c r="I440" i="7"/>
  <c r="C435" i="7"/>
  <c r="B435" i="7"/>
  <c r="G423" i="7"/>
  <c r="H423" i="7" s="1"/>
  <c r="J423" i="7" s="1"/>
  <c r="D413" i="7"/>
  <c r="K413" i="7" s="1"/>
  <c r="L413" i="7" s="1"/>
  <c r="M413" i="7" s="1"/>
  <c r="G413" i="7"/>
  <c r="H413" i="7" s="1"/>
  <c r="J413" i="7" s="1"/>
  <c r="D414" i="7"/>
  <c r="K414" i="7" s="1"/>
  <c r="L414" i="7" s="1"/>
  <c r="M414" i="7" s="1"/>
  <c r="G414" i="7"/>
  <c r="H414" i="7" s="1"/>
  <c r="J414" i="7" s="1"/>
  <c r="D415" i="7"/>
  <c r="K415" i="7" s="1"/>
  <c r="L415" i="7" s="1"/>
  <c r="M415" i="7" s="1"/>
  <c r="G415" i="7"/>
  <c r="H415" i="7" s="1"/>
  <c r="J415" i="7" s="1"/>
  <c r="D416" i="7"/>
  <c r="K416" i="7" s="1"/>
  <c r="L416" i="7" s="1"/>
  <c r="M416" i="7" s="1"/>
  <c r="G416" i="7"/>
  <c r="H416" i="7" s="1"/>
  <c r="J416" i="7" s="1"/>
  <c r="D417" i="7"/>
  <c r="K417" i="7" s="1"/>
  <c r="L417" i="7" s="1"/>
  <c r="M417" i="7" s="1"/>
  <c r="G417" i="7"/>
  <c r="H417" i="7" s="1"/>
  <c r="J417" i="7" s="1"/>
  <c r="D418" i="7"/>
  <c r="K418" i="7" s="1"/>
  <c r="L418" i="7" s="1"/>
  <c r="M418" i="7" s="1"/>
  <c r="G418" i="7"/>
  <c r="H418" i="7" s="1"/>
  <c r="J418" i="7" s="1"/>
  <c r="D419" i="7"/>
  <c r="K419" i="7" s="1"/>
  <c r="L419" i="7" s="1"/>
  <c r="M419" i="7" s="1"/>
  <c r="G419" i="7"/>
  <c r="H419" i="7" s="1"/>
  <c r="J419" i="7" s="1"/>
  <c r="D420" i="7"/>
  <c r="K420" i="7" s="1"/>
  <c r="L420" i="7" s="1"/>
  <c r="M420" i="7" s="1"/>
  <c r="G420" i="7"/>
  <c r="H420" i="7" s="1"/>
  <c r="J420" i="7" s="1"/>
  <c r="D421" i="7"/>
  <c r="K421" i="7" s="1"/>
  <c r="L421" i="7" s="1"/>
  <c r="M421" i="7" s="1"/>
  <c r="G421" i="7"/>
  <c r="H421" i="7" s="1"/>
  <c r="J421" i="7" s="1"/>
  <c r="D422" i="7"/>
  <c r="K422" i="7" s="1"/>
  <c r="L422" i="7" s="1"/>
  <c r="M422" i="7" s="1"/>
  <c r="G422" i="7"/>
  <c r="H422" i="7" s="1"/>
  <c r="J422" i="7" s="1"/>
  <c r="D423" i="7"/>
  <c r="K423" i="7" s="1"/>
  <c r="L423" i="7" s="1"/>
  <c r="M423" i="7" s="1"/>
  <c r="D424" i="7"/>
  <c r="K424" i="7" s="1"/>
  <c r="L424" i="7" s="1"/>
  <c r="M424" i="7" s="1"/>
  <c r="G424" i="7"/>
  <c r="H424" i="7" s="1"/>
  <c r="J424" i="7" s="1"/>
  <c r="D425" i="7"/>
  <c r="K425" i="7" s="1"/>
  <c r="L425" i="7" s="1"/>
  <c r="M425" i="7" s="1"/>
  <c r="G425" i="7"/>
  <c r="H425" i="7" s="1"/>
  <c r="J425" i="7" s="1"/>
  <c r="D426" i="7"/>
  <c r="K426" i="7" s="1"/>
  <c r="L426" i="7" s="1"/>
  <c r="M426" i="7" s="1"/>
  <c r="G426" i="7"/>
  <c r="H426" i="7" s="1"/>
  <c r="J426" i="7" s="1"/>
  <c r="D427" i="7"/>
  <c r="K427" i="7" s="1"/>
  <c r="L427" i="7" s="1"/>
  <c r="M427" i="7" s="1"/>
  <c r="G427" i="7"/>
  <c r="H427" i="7" s="1"/>
  <c r="J427" i="7" s="1"/>
  <c r="D428" i="7"/>
  <c r="K428" i="7" s="1"/>
  <c r="L428" i="7" s="1"/>
  <c r="M428" i="7" s="1"/>
  <c r="G428" i="7"/>
  <c r="H428" i="7" s="1"/>
  <c r="J428" i="7" s="1"/>
  <c r="D429" i="7"/>
  <c r="K429" i="7" s="1"/>
  <c r="L429" i="7" s="1"/>
  <c r="M429" i="7" s="1"/>
  <c r="G429" i="7"/>
  <c r="H429" i="7" s="1"/>
  <c r="J429" i="7" s="1"/>
  <c r="D430" i="7"/>
  <c r="K430" i="7" s="1"/>
  <c r="L430" i="7" s="1"/>
  <c r="M430" i="7" s="1"/>
  <c r="G430" i="7"/>
  <c r="H430" i="7" s="1"/>
  <c r="J430" i="7" s="1"/>
  <c r="D431" i="7"/>
  <c r="K431" i="7" s="1"/>
  <c r="L431" i="7" s="1"/>
  <c r="M431" i="7" s="1"/>
  <c r="G431" i="7"/>
  <c r="H431" i="7" s="1"/>
  <c r="J431" i="7" s="1"/>
  <c r="D432" i="7"/>
  <c r="K432" i="7" s="1"/>
  <c r="L432" i="7" s="1"/>
  <c r="M432" i="7" s="1"/>
  <c r="G432" i="7"/>
  <c r="H432" i="7" s="1"/>
  <c r="J432" i="7" s="1"/>
  <c r="D433" i="7"/>
  <c r="K433" i="7" s="1"/>
  <c r="L433" i="7" s="1"/>
  <c r="M433" i="7" s="1"/>
  <c r="G433" i="7"/>
  <c r="H433" i="7" s="1"/>
  <c r="J433" i="7" s="1"/>
  <c r="D434" i="7"/>
  <c r="K434" i="7" s="1"/>
  <c r="L434" i="7" s="1"/>
  <c r="M434" i="7" s="1"/>
  <c r="G434" i="7"/>
  <c r="H434" i="7" s="1"/>
  <c r="J434" i="7" s="1"/>
  <c r="G435" i="7"/>
  <c r="H435" i="7" s="1"/>
  <c r="J435" i="7" s="1"/>
  <c r="D436" i="7"/>
  <c r="K436" i="7" s="1"/>
  <c r="L436" i="7" s="1"/>
  <c r="M436" i="7" s="1"/>
  <c r="G436" i="7"/>
  <c r="H436" i="7" s="1"/>
  <c r="J436" i="7" s="1"/>
  <c r="D437" i="7"/>
  <c r="K437" i="7" s="1"/>
  <c r="L437" i="7" s="1"/>
  <c r="M437" i="7" s="1"/>
  <c r="G437" i="7"/>
  <c r="H437" i="7" s="1"/>
  <c r="J437" i="7" s="1"/>
  <c r="D438" i="7"/>
  <c r="K438" i="7" s="1"/>
  <c r="L438" i="7" s="1"/>
  <c r="M438" i="7" s="1"/>
  <c r="G438" i="7"/>
  <c r="H438" i="7" s="1"/>
  <c r="J438" i="7" s="1"/>
  <c r="D439" i="7"/>
  <c r="K439" i="7" s="1"/>
  <c r="L439" i="7" s="1"/>
  <c r="M439" i="7" s="1"/>
  <c r="G439" i="7"/>
  <c r="H439" i="7" s="1"/>
  <c r="J439" i="7" s="1"/>
  <c r="D440" i="7"/>
  <c r="K440" i="7" s="1"/>
  <c r="G440" i="7"/>
  <c r="H440" i="7" s="1"/>
  <c r="D441" i="7"/>
  <c r="K441" i="7" s="1"/>
  <c r="L441" i="7" s="1"/>
  <c r="M441" i="7" s="1"/>
  <c r="G441" i="7"/>
  <c r="H441" i="7" s="1"/>
  <c r="J441" i="7" s="1"/>
  <c r="D442" i="7"/>
  <c r="K442" i="7" s="1"/>
  <c r="L442" i="7" s="1"/>
  <c r="M442" i="7" s="1"/>
  <c r="G442" i="7"/>
  <c r="H442" i="7" s="1"/>
  <c r="J442" i="7" s="1"/>
  <c r="D443" i="7"/>
  <c r="K443" i="7" s="1"/>
  <c r="L443" i="7" s="1"/>
  <c r="M443" i="7" s="1"/>
  <c r="G443" i="7"/>
  <c r="H443" i="7" s="1"/>
  <c r="J443" i="7" s="1"/>
  <c r="D444" i="7"/>
  <c r="K444" i="7" s="1"/>
  <c r="L444" i="7" s="1"/>
  <c r="M444" i="7" s="1"/>
  <c r="G444" i="7"/>
  <c r="H444" i="7" s="1"/>
  <c r="J444" i="7" s="1"/>
  <c r="D445" i="7"/>
  <c r="K445" i="7" s="1"/>
  <c r="L445" i="7" s="1"/>
  <c r="M445" i="7" s="1"/>
  <c r="G445" i="7"/>
  <c r="H445" i="7" s="1"/>
  <c r="J445" i="7" s="1"/>
  <c r="D446" i="7"/>
  <c r="K446" i="7" s="1"/>
  <c r="L446" i="7" s="1"/>
  <c r="M446" i="7" s="1"/>
  <c r="G446" i="7"/>
  <c r="H446" i="7" s="1"/>
  <c r="J446" i="7" s="1"/>
  <c r="D447" i="7"/>
  <c r="K447" i="7" s="1"/>
  <c r="L447" i="7" s="1"/>
  <c r="M447" i="7" s="1"/>
  <c r="G447" i="7"/>
  <c r="H447" i="7" s="1"/>
  <c r="J447" i="7" s="1"/>
  <c r="D448" i="7"/>
  <c r="K448" i="7" s="1"/>
  <c r="L448" i="7" s="1"/>
  <c r="M448" i="7" s="1"/>
  <c r="G448" i="7"/>
  <c r="H448" i="7" s="1"/>
  <c r="J448" i="7" s="1"/>
  <c r="D449" i="7"/>
  <c r="K449" i="7" s="1"/>
  <c r="L449" i="7" s="1"/>
  <c r="M449" i="7" s="1"/>
  <c r="G449" i="7"/>
  <c r="H449" i="7" s="1"/>
  <c r="J449" i="7" s="1"/>
  <c r="D450" i="7"/>
  <c r="K450" i="7" s="1"/>
  <c r="L450" i="7" s="1"/>
  <c r="M450" i="7" s="1"/>
  <c r="G450" i="7"/>
  <c r="H450" i="7" s="1"/>
  <c r="J450" i="7" s="1"/>
  <c r="D451" i="7"/>
  <c r="K451" i="7" s="1"/>
  <c r="L451" i="7" s="1"/>
  <c r="M451" i="7" s="1"/>
  <c r="G451" i="7"/>
  <c r="H451" i="7" s="1"/>
  <c r="J451" i="7" s="1"/>
  <c r="D452" i="7"/>
  <c r="K452" i="7" s="1"/>
  <c r="L452" i="7" s="1"/>
  <c r="M452" i="7" s="1"/>
  <c r="G452" i="7"/>
  <c r="H452" i="7" s="1"/>
  <c r="J452" i="7" s="1"/>
  <c r="D453" i="7"/>
  <c r="K453" i="7" s="1"/>
  <c r="L453" i="7" s="1"/>
  <c r="M453" i="7" s="1"/>
  <c r="G453" i="7"/>
  <c r="H453" i="7" s="1"/>
  <c r="J453" i="7" s="1"/>
  <c r="D454" i="7"/>
  <c r="K454" i="7" s="1"/>
  <c r="L454" i="7" s="1"/>
  <c r="M454" i="7" s="1"/>
  <c r="G454" i="7"/>
  <c r="H454" i="7" s="1"/>
  <c r="J454" i="7" s="1"/>
  <c r="D455" i="7"/>
  <c r="K455" i="7" s="1"/>
  <c r="L455" i="7" s="1"/>
  <c r="M455" i="7" s="1"/>
  <c r="G455" i="7"/>
  <c r="H455" i="7" s="1"/>
  <c r="J455" i="7" s="1"/>
  <c r="D456" i="7"/>
  <c r="K456" i="7" s="1"/>
  <c r="L456" i="7" s="1"/>
  <c r="M456" i="7" s="1"/>
  <c r="G456" i="7"/>
  <c r="H456" i="7" s="1"/>
  <c r="J456" i="7" s="1"/>
  <c r="D457" i="7"/>
  <c r="K457" i="7" s="1"/>
  <c r="L457" i="7" s="1"/>
  <c r="M457" i="7" s="1"/>
  <c r="G457" i="7"/>
  <c r="H457" i="7" s="1"/>
  <c r="J457" i="7" s="1"/>
  <c r="D458" i="7"/>
  <c r="K458" i="7" s="1"/>
  <c r="L458" i="7" s="1"/>
  <c r="M458" i="7" s="1"/>
  <c r="G458" i="7"/>
  <c r="H458" i="7" s="1"/>
  <c r="J458" i="7" s="1"/>
  <c r="D459" i="7"/>
  <c r="K459" i="7" s="1"/>
  <c r="L459" i="7" s="1"/>
  <c r="M459" i="7" s="1"/>
  <c r="G459" i="7"/>
  <c r="H459" i="7" s="1"/>
  <c r="J459" i="7" s="1"/>
  <c r="D460" i="7"/>
  <c r="K460" i="7" s="1"/>
  <c r="L460" i="7" s="1"/>
  <c r="M460" i="7" s="1"/>
  <c r="G460" i="7"/>
  <c r="H460" i="7" s="1"/>
  <c r="J460" i="7" s="1"/>
  <c r="D461" i="7"/>
  <c r="K461" i="7" s="1"/>
  <c r="L461" i="7" s="1"/>
  <c r="M461" i="7" s="1"/>
  <c r="G461" i="7"/>
  <c r="H461" i="7" s="1"/>
  <c r="J461" i="7" s="1"/>
  <c r="D462" i="7"/>
  <c r="K462" i="7" s="1"/>
  <c r="L462" i="7" s="1"/>
  <c r="M462" i="7" s="1"/>
  <c r="G462" i="7"/>
  <c r="H462" i="7" s="1"/>
  <c r="J462" i="7" s="1"/>
  <c r="D463" i="7"/>
  <c r="K463" i="7" s="1"/>
  <c r="L463" i="7" s="1"/>
  <c r="M463" i="7" s="1"/>
  <c r="G463" i="7"/>
  <c r="H463" i="7" s="1"/>
  <c r="J463" i="7" s="1"/>
  <c r="D464" i="7"/>
  <c r="K464" i="7" s="1"/>
  <c r="L464" i="7" s="1"/>
  <c r="M464" i="7" s="1"/>
  <c r="G464" i="7"/>
  <c r="H464" i="7" s="1"/>
  <c r="J464" i="7" s="1"/>
  <c r="D465" i="7"/>
  <c r="K465" i="7" s="1"/>
  <c r="L465" i="7" s="1"/>
  <c r="M465" i="7" s="1"/>
  <c r="G465" i="7"/>
  <c r="H465" i="7" s="1"/>
  <c r="J465" i="7" s="1"/>
  <c r="D466" i="7"/>
  <c r="K466" i="7" s="1"/>
  <c r="L466" i="7" s="1"/>
  <c r="M466" i="7" s="1"/>
  <c r="G466" i="7"/>
  <c r="H466" i="7" s="1"/>
  <c r="J466" i="7" s="1"/>
  <c r="D467" i="7"/>
  <c r="K467" i="7" s="1"/>
  <c r="L467" i="7" s="1"/>
  <c r="M467" i="7" s="1"/>
  <c r="G467" i="7"/>
  <c r="H467" i="7" s="1"/>
  <c r="J467" i="7" s="1"/>
  <c r="D468" i="7"/>
  <c r="K468" i="7" s="1"/>
  <c r="L468" i="7" s="1"/>
  <c r="M468" i="7" s="1"/>
  <c r="G468" i="7"/>
  <c r="H468" i="7" s="1"/>
  <c r="J468" i="7" s="1"/>
  <c r="D469" i="7"/>
  <c r="K469" i="7" s="1"/>
  <c r="L469" i="7" s="1"/>
  <c r="M469" i="7" s="1"/>
  <c r="G469" i="7"/>
  <c r="H469" i="7" s="1"/>
  <c r="J469" i="7" s="1"/>
  <c r="D470" i="7"/>
  <c r="K470" i="7" s="1"/>
  <c r="L470" i="7" s="1"/>
  <c r="M470" i="7" s="1"/>
  <c r="G470" i="7"/>
  <c r="H470" i="7" s="1"/>
  <c r="J470" i="7" s="1"/>
  <c r="D471" i="7"/>
  <c r="K471" i="7" s="1"/>
  <c r="L471" i="7" s="1"/>
  <c r="M471" i="7" s="1"/>
  <c r="G471" i="7"/>
  <c r="H471" i="7" s="1"/>
  <c r="J471" i="7" s="1"/>
  <c r="D472" i="7"/>
  <c r="K472" i="7" s="1"/>
  <c r="L472" i="7" s="1"/>
  <c r="M472" i="7" s="1"/>
  <c r="G472" i="7"/>
  <c r="H472" i="7" s="1"/>
  <c r="J472" i="7" s="1"/>
  <c r="D473" i="7"/>
  <c r="K473" i="7" s="1"/>
  <c r="L473" i="7" s="1"/>
  <c r="M473" i="7" s="1"/>
  <c r="G473" i="7"/>
  <c r="H473" i="7" s="1"/>
  <c r="J473" i="7" s="1"/>
  <c r="D474" i="7"/>
  <c r="K474" i="7" s="1"/>
  <c r="L474" i="7" s="1"/>
  <c r="M474" i="7" s="1"/>
  <c r="G474" i="7"/>
  <c r="H474" i="7" s="1"/>
  <c r="J474" i="7" s="1"/>
  <c r="D475" i="7"/>
  <c r="K475" i="7" s="1"/>
  <c r="L475" i="7" s="1"/>
  <c r="M475" i="7" s="1"/>
  <c r="G475" i="7"/>
  <c r="H475" i="7" s="1"/>
  <c r="J475" i="7" s="1"/>
  <c r="D476" i="7"/>
  <c r="K476" i="7" s="1"/>
  <c r="L476" i="7" s="1"/>
  <c r="M476" i="7" s="1"/>
  <c r="G476" i="7"/>
  <c r="H476" i="7" s="1"/>
  <c r="J476" i="7" s="1"/>
  <c r="D477" i="7"/>
  <c r="K477" i="7" s="1"/>
  <c r="L477" i="7" s="1"/>
  <c r="M477" i="7" s="1"/>
  <c r="G477" i="7"/>
  <c r="H477" i="7" s="1"/>
  <c r="J477" i="7" s="1"/>
  <c r="D478" i="7"/>
  <c r="K478" i="7" s="1"/>
  <c r="L478" i="7" s="1"/>
  <c r="M478" i="7" s="1"/>
  <c r="G478" i="7"/>
  <c r="H478" i="7" s="1"/>
  <c r="J478" i="7" s="1"/>
  <c r="D479" i="7"/>
  <c r="K479" i="7" s="1"/>
  <c r="L479" i="7" s="1"/>
  <c r="M479" i="7" s="1"/>
  <c r="G479" i="7"/>
  <c r="H479" i="7" s="1"/>
  <c r="J479" i="7" s="1"/>
  <c r="D480" i="7"/>
  <c r="K480" i="7" s="1"/>
  <c r="L480" i="7" s="1"/>
  <c r="M480" i="7" s="1"/>
  <c r="G480" i="7"/>
  <c r="H480" i="7" s="1"/>
  <c r="J480" i="7" s="1"/>
  <c r="D481" i="7"/>
  <c r="K481" i="7" s="1"/>
  <c r="L481" i="7" s="1"/>
  <c r="M481" i="7" s="1"/>
  <c r="G481" i="7"/>
  <c r="H481" i="7" s="1"/>
  <c r="J481" i="7" s="1"/>
  <c r="D482" i="7"/>
  <c r="K482" i="7" s="1"/>
  <c r="L482" i="7" s="1"/>
  <c r="M482" i="7" s="1"/>
  <c r="G482" i="7"/>
  <c r="H482" i="7" s="1"/>
  <c r="J482" i="7" s="1"/>
  <c r="D483" i="7"/>
  <c r="K483" i="7" s="1"/>
  <c r="L483" i="7" s="1"/>
  <c r="M483" i="7" s="1"/>
  <c r="G483" i="7"/>
  <c r="H483" i="7" s="1"/>
  <c r="J483" i="7" s="1"/>
  <c r="D484" i="7"/>
  <c r="K484" i="7" s="1"/>
  <c r="L484" i="7" s="1"/>
  <c r="M484" i="7" s="1"/>
  <c r="G484" i="7"/>
  <c r="H484" i="7" s="1"/>
  <c r="J484" i="7" s="1"/>
  <c r="D485" i="7"/>
  <c r="K485" i="7" s="1"/>
  <c r="L485" i="7" s="1"/>
  <c r="M485" i="7" s="1"/>
  <c r="G485" i="7"/>
  <c r="H485" i="7" s="1"/>
  <c r="J485" i="7" s="1"/>
  <c r="D486" i="7"/>
  <c r="K486" i="7" s="1"/>
  <c r="L486" i="7" s="1"/>
  <c r="M486" i="7" s="1"/>
  <c r="G486" i="7"/>
  <c r="H486" i="7" s="1"/>
  <c r="J486" i="7" s="1"/>
  <c r="D487" i="7"/>
  <c r="K487" i="7" s="1"/>
  <c r="L487" i="7" s="1"/>
  <c r="M487" i="7" s="1"/>
  <c r="G487" i="7"/>
  <c r="H487" i="7" s="1"/>
  <c r="J487" i="7" s="1"/>
  <c r="D488" i="7"/>
  <c r="K488" i="7" s="1"/>
  <c r="L488" i="7" s="1"/>
  <c r="M488" i="7" s="1"/>
  <c r="G488" i="7"/>
  <c r="H488" i="7" s="1"/>
  <c r="J488" i="7" s="1"/>
  <c r="D489" i="7"/>
  <c r="K489" i="7" s="1"/>
  <c r="L489" i="7" s="1"/>
  <c r="M489" i="7" s="1"/>
  <c r="G489" i="7"/>
  <c r="H489" i="7" s="1"/>
  <c r="J489" i="7" s="1"/>
  <c r="D490" i="7"/>
  <c r="K490" i="7" s="1"/>
  <c r="L490" i="7" s="1"/>
  <c r="M490" i="7" s="1"/>
  <c r="G490" i="7"/>
  <c r="H490" i="7" s="1"/>
  <c r="J490" i="7" s="1"/>
  <c r="D491" i="7"/>
  <c r="K491" i="7" s="1"/>
  <c r="L491" i="7" s="1"/>
  <c r="M491" i="7" s="1"/>
  <c r="G491" i="7"/>
  <c r="H491" i="7" s="1"/>
  <c r="J491" i="7" s="1"/>
  <c r="D492" i="7"/>
  <c r="K492" i="7" s="1"/>
  <c r="L492" i="7" s="1"/>
  <c r="M492" i="7" s="1"/>
  <c r="G492" i="7"/>
  <c r="H492" i="7" s="1"/>
  <c r="J492" i="7" s="1"/>
  <c r="D493" i="7"/>
  <c r="K493" i="7" s="1"/>
  <c r="L493" i="7" s="1"/>
  <c r="M493" i="7" s="1"/>
  <c r="G493" i="7"/>
  <c r="H493" i="7" s="1"/>
  <c r="J493" i="7" s="1"/>
  <c r="D494" i="7"/>
  <c r="K494" i="7" s="1"/>
  <c r="L494" i="7" s="1"/>
  <c r="M494" i="7" s="1"/>
  <c r="G494" i="7"/>
  <c r="H494" i="7" s="1"/>
  <c r="J494" i="7" s="1"/>
  <c r="D495" i="7"/>
  <c r="K495" i="7" s="1"/>
  <c r="L495" i="7" s="1"/>
  <c r="M495" i="7" s="1"/>
  <c r="G495" i="7"/>
  <c r="H495" i="7" s="1"/>
  <c r="J495" i="7" s="1"/>
  <c r="D496" i="7"/>
  <c r="K496" i="7" s="1"/>
  <c r="L496" i="7" s="1"/>
  <c r="M496" i="7" s="1"/>
  <c r="G496" i="7"/>
  <c r="H496" i="7" s="1"/>
  <c r="J496" i="7" s="1"/>
  <c r="D497" i="7"/>
  <c r="K497" i="7" s="1"/>
  <c r="L497" i="7" s="1"/>
  <c r="M497" i="7" s="1"/>
  <c r="G497" i="7"/>
  <c r="H497" i="7" s="1"/>
  <c r="J497" i="7" s="1"/>
  <c r="D498" i="7"/>
  <c r="K498" i="7" s="1"/>
  <c r="L498" i="7" s="1"/>
  <c r="M498" i="7" s="1"/>
  <c r="G498" i="7"/>
  <c r="H498" i="7" s="1"/>
  <c r="J498" i="7" s="1"/>
  <c r="D499" i="7"/>
  <c r="K499" i="7" s="1"/>
  <c r="L499" i="7" s="1"/>
  <c r="M499" i="7" s="1"/>
  <c r="G499" i="7"/>
  <c r="H499" i="7" s="1"/>
  <c r="J499" i="7" s="1"/>
  <c r="D500" i="7"/>
  <c r="K500" i="7" s="1"/>
  <c r="L500" i="7" s="1"/>
  <c r="M500" i="7" s="1"/>
  <c r="G500" i="7"/>
  <c r="H500" i="7" s="1"/>
  <c r="J500" i="7" s="1"/>
  <c r="D501" i="7"/>
  <c r="K501" i="7" s="1"/>
  <c r="L501" i="7" s="1"/>
  <c r="M501" i="7" s="1"/>
  <c r="G501" i="7"/>
  <c r="H501" i="7" s="1"/>
  <c r="J501" i="7" s="1"/>
  <c r="D502" i="7"/>
  <c r="K502" i="7" s="1"/>
  <c r="L502" i="7" s="1"/>
  <c r="M502" i="7" s="1"/>
  <c r="G502" i="7"/>
  <c r="H502" i="7" s="1"/>
  <c r="J502" i="7" s="1"/>
  <c r="D503" i="7"/>
  <c r="K503" i="7" s="1"/>
  <c r="L503" i="7" s="1"/>
  <c r="M503" i="7" s="1"/>
  <c r="G503" i="7"/>
  <c r="H503" i="7" s="1"/>
  <c r="J503" i="7" s="1"/>
  <c r="D504" i="7"/>
  <c r="K504" i="7" s="1"/>
  <c r="L504" i="7" s="1"/>
  <c r="M504" i="7" s="1"/>
  <c r="G504" i="7"/>
  <c r="H504" i="7" s="1"/>
  <c r="J504" i="7" s="1"/>
  <c r="D505" i="7"/>
  <c r="K505" i="7" s="1"/>
  <c r="L505" i="7" s="1"/>
  <c r="M505" i="7" s="1"/>
  <c r="G505" i="7"/>
  <c r="H505" i="7" s="1"/>
  <c r="J505" i="7" s="1"/>
  <c r="D506" i="7"/>
  <c r="K506" i="7" s="1"/>
  <c r="L506" i="7" s="1"/>
  <c r="M506" i="7" s="1"/>
  <c r="G506" i="7"/>
  <c r="H506" i="7" s="1"/>
  <c r="J506" i="7" s="1"/>
  <c r="D507" i="7"/>
  <c r="K507" i="7" s="1"/>
  <c r="L507" i="7" s="1"/>
  <c r="M507" i="7" s="1"/>
  <c r="G507" i="7"/>
  <c r="H507" i="7" s="1"/>
  <c r="J507" i="7" s="1"/>
  <c r="D508" i="7"/>
  <c r="K508" i="7" s="1"/>
  <c r="L508" i="7" s="1"/>
  <c r="M508" i="7" s="1"/>
  <c r="G508" i="7"/>
  <c r="H508" i="7" s="1"/>
  <c r="J508" i="7" s="1"/>
  <c r="D509" i="7"/>
  <c r="K509" i="7" s="1"/>
  <c r="L509" i="7" s="1"/>
  <c r="M509" i="7" s="1"/>
  <c r="G509" i="7"/>
  <c r="H509" i="7" s="1"/>
  <c r="J509" i="7" s="1"/>
  <c r="D510" i="7"/>
  <c r="K510" i="7" s="1"/>
  <c r="L510" i="7" s="1"/>
  <c r="M510" i="7" s="1"/>
  <c r="G510" i="7"/>
  <c r="H510" i="7" s="1"/>
  <c r="J510" i="7" s="1"/>
  <c r="D511" i="7"/>
  <c r="K511" i="7" s="1"/>
  <c r="L511" i="7" s="1"/>
  <c r="M511" i="7" s="1"/>
  <c r="G511" i="7"/>
  <c r="H511" i="7" s="1"/>
  <c r="J511" i="7" s="1"/>
  <c r="D512" i="7"/>
  <c r="K512" i="7" s="1"/>
  <c r="L512" i="7" s="1"/>
  <c r="M512" i="7" s="1"/>
  <c r="G512" i="7"/>
  <c r="H512" i="7" s="1"/>
  <c r="J512" i="7" s="1"/>
  <c r="D513" i="7"/>
  <c r="K513" i="7" s="1"/>
  <c r="L513" i="7" s="1"/>
  <c r="M513" i="7" s="1"/>
  <c r="G513" i="7"/>
  <c r="H513" i="7" s="1"/>
  <c r="J513" i="7" s="1"/>
  <c r="D514" i="7"/>
  <c r="K514" i="7" s="1"/>
  <c r="L514" i="7" s="1"/>
  <c r="M514" i="7" s="1"/>
  <c r="G514" i="7"/>
  <c r="H514" i="7" s="1"/>
  <c r="J514" i="7" s="1"/>
  <c r="D515" i="7"/>
  <c r="K515" i="7" s="1"/>
  <c r="L515" i="7" s="1"/>
  <c r="M515" i="7" s="1"/>
  <c r="G515" i="7"/>
  <c r="H515" i="7" s="1"/>
  <c r="J515" i="7" s="1"/>
  <c r="D516" i="7"/>
  <c r="K516" i="7" s="1"/>
  <c r="L516" i="7" s="1"/>
  <c r="M516" i="7" s="1"/>
  <c r="G516" i="7"/>
  <c r="H516" i="7" s="1"/>
  <c r="J516" i="7" s="1"/>
  <c r="D517" i="7"/>
  <c r="K517" i="7" s="1"/>
  <c r="L517" i="7" s="1"/>
  <c r="M517" i="7" s="1"/>
  <c r="G517" i="7"/>
  <c r="H517" i="7" s="1"/>
  <c r="J517" i="7" s="1"/>
  <c r="D518" i="7"/>
  <c r="K518" i="7" s="1"/>
  <c r="L518" i="7" s="1"/>
  <c r="M518" i="7" s="1"/>
  <c r="G518" i="7"/>
  <c r="H518" i="7" s="1"/>
  <c r="J518" i="7" s="1"/>
  <c r="D519" i="7"/>
  <c r="K519" i="7" s="1"/>
  <c r="L519" i="7" s="1"/>
  <c r="M519" i="7" s="1"/>
  <c r="G519" i="7"/>
  <c r="H519" i="7" s="1"/>
  <c r="J519" i="7" s="1"/>
  <c r="D520" i="7"/>
  <c r="K520" i="7" s="1"/>
  <c r="L520" i="7" s="1"/>
  <c r="M520" i="7" s="1"/>
  <c r="G520" i="7"/>
  <c r="H520" i="7" s="1"/>
  <c r="J520" i="7" s="1"/>
  <c r="D521" i="7"/>
  <c r="K521" i="7" s="1"/>
  <c r="L521" i="7" s="1"/>
  <c r="M521" i="7" s="1"/>
  <c r="G521" i="7"/>
  <c r="H521" i="7" s="1"/>
  <c r="J521" i="7" s="1"/>
  <c r="D522" i="7"/>
  <c r="K522" i="7" s="1"/>
  <c r="L522" i="7" s="1"/>
  <c r="M522" i="7" s="1"/>
  <c r="G522" i="7"/>
  <c r="H522" i="7" s="1"/>
  <c r="J522" i="7" s="1"/>
  <c r="D523" i="7"/>
  <c r="K523" i="7" s="1"/>
  <c r="L523" i="7" s="1"/>
  <c r="M523" i="7" s="1"/>
  <c r="G523" i="7"/>
  <c r="H523" i="7" s="1"/>
  <c r="J523" i="7" s="1"/>
  <c r="D524" i="7"/>
  <c r="K524" i="7" s="1"/>
  <c r="L524" i="7" s="1"/>
  <c r="M524" i="7" s="1"/>
  <c r="G524" i="7"/>
  <c r="H524" i="7" s="1"/>
  <c r="J524" i="7" s="1"/>
  <c r="D525" i="7"/>
  <c r="K525" i="7" s="1"/>
  <c r="L525" i="7" s="1"/>
  <c r="M525" i="7" s="1"/>
  <c r="G525" i="7"/>
  <c r="H525" i="7" s="1"/>
  <c r="J525" i="7" s="1"/>
  <c r="D526" i="7"/>
  <c r="K526" i="7" s="1"/>
  <c r="L526" i="7" s="1"/>
  <c r="M526" i="7" s="1"/>
  <c r="G526" i="7"/>
  <c r="H526" i="7" s="1"/>
  <c r="J526" i="7" s="1"/>
  <c r="D527" i="7"/>
  <c r="K527" i="7" s="1"/>
  <c r="L527" i="7" s="1"/>
  <c r="M527" i="7" s="1"/>
  <c r="G527" i="7"/>
  <c r="H527" i="7" s="1"/>
  <c r="J527" i="7" s="1"/>
  <c r="D528" i="7"/>
  <c r="K528" i="7" s="1"/>
  <c r="L528" i="7" s="1"/>
  <c r="M528" i="7" s="1"/>
  <c r="G528" i="7"/>
  <c r="H528" i="7" s="1"/>
  <c r="J528" i="7" s="1"/>
  <c r="D529" i="7"/>
  <c r="K529" i="7" s="1"/>
  <c r="L529" i="7" s="1"/>
  <c r="M529" i="7" s="1"/>
  <c r="G529" i="7"/>
  <c r="H529" i="7" s="1"/>
  <c r="J529" i="7" s="1"/>
  <c r="D530" i="7"/>
  <c r="K530" i="7" s="1"/>
  <c r="L530" i="7" s="1"/>
  <c r="M530" i="7" s="1"/>
  <c r="G530" i="7"/>
  <c r="H530" i="7" s="1"/>
  <c r="J530" i="7" s="1"/>
  <c r="D531" i="7"/>
  <c r="K531" i="7" s="1"/>
  <c r="L531" i="7" s="1"/>
  <c r="M531" i="7" s="1"/>
  <c r="G531" i="7"/>
  <c r="H531" i="7" s="1"/>
  <c r="J531" i="7" s="1"/>
  <c r="D532" i="7"/>
  <c r="K532" i="7" s="1"/>
  <c r="L532" i="7" s="1"/>
  <c r="M532" i="7" s="1"/>
  <c r="G532" i="7"/>
  <c r="H532" i="7" s="1"/>
  <c r="J532" i="7" s="1"/>
  <c r="D533" i="7"/>
  <c r="K533" i="7" s="1"/>
  <c r="L533" i="7" s="1"/>
  <c r="M533" i="7" s="1"/>
  <c r="G533" i="7"/>
  <c r="H533" i="7" s="1"/>
  <c r="J533" i="7" s="1"/>
  <c r="D534" i="7"/>
  <c r="K534" i="7" s="1"/>
  <c r="L534" i="7" s="1"/>
  <c r="M534" i="7" s="1"/>
  <c r="G534" i="7"/>
  <c r="H534" i="7" s="1"/>
  <c r="J534" i="7" s="1"/>
  <c r="D535" i="7"/>
  <c r="K535" i="7" s="1"/>
  <c r="L535" i="7" s="1"/>
  <c r="M535" i="7" s="1"/>
  <c r="G535" i="7"/>
  <c r="H535" i="7" s="1"/>
  <c r="J535" i="7" s="1"/>
  <c r="D536" i="7"/>
  <c r="K536" i="7" s="1"/>
  <c r="L536" i="7" s="1"/>
  <c r="M536" i="7" s="1"/>
  <c r="G536" i="7"/>
  <c r="H536" i="7" s="1"/>
  <c r="J536" i="7" s="1"/>
  <c r="D537" i="7"/>
  <c r="K537" i="7" s="1"/>
  <c r="L537" i="7" s="1"/>
  <c r="M537" i="7" s="1"/>
  <c r="G537" i="7"/>
  <c r="H537" i="7" s="1"/>
  <c r="J537" i="7" s="1"/>
  <c r="D538" i="7"/>
  <c r="K538" i="7" s="1"/>
  <c r="L538" i="7" s="1"/>
  <c r="M538" i="7" s="1"/>
  <c r="G538" i="7"/>
  <c r="H538" i="7" s="1"/>
  <c r="J538" i="7" s="1"/>
  <c r="D539" i="7"/>
  <c r="K539" i="7" s="1"/>
  <c r="L539" i="7" s="1"/>
  <c r="M539" i="7" s="1"/>
  <c r="G539" i="7"/>
  <c r="H539" i="7" s="1"/>
  <c r="J539" i="7" s="1"/>
  <c r="D540" i="7"/>
  <c r="K540" i="7" s="1"/>
  <c r="L540" i="7" s="1"/>
  <c r="M540" i="7" s="1"/>
  <c r="G540" i="7"/>
  <c r="H540" i="7" s="1"/>
  <c r="J540" i="7" s="1"/>
  <c r="D541" i="7"/>
  <c r="K541" i="7" s="1"/>
  <c r="L541" i="7" s="1"/>
  <c r="M541" i="7" s="1"/>
  <c r="G541" i="7"/>
  <c r="H541" i="7" s="1"/>
  <c r="J541" i="7" s="1"/>
  <c r="D542" i="7"/>
  <c r="K542" i="7" s="1"/>
  <c r="L542" i="7" s="1"/>
  <c r="M542" i="7" s="1"/>
  <c r="G542" i="7"/>
  <c r="H542" i="7" s="1"/>
  <c r="J542" i="7" s="1"/>
  <c r="D543" i="7"/>
  <c r="K543" i="7" s="1"/>
  <c r="L543" i="7" s="1"/>
  <c r="M543" i="7" s="1"/>
  <c r="G543" i="7"/>
  <c r="H543" i="7" s="1"/>
  <c r="J543" i="7" s="1"/>
  <c r="D544" i="7"/>
  <c r="K544" i="7" s="1"/>
  <c r="L544" i="7" s="1"/>
  <c r="M544" i="7" s="1"/>
  <c r="G544" i="7"/>
  <c r="H544" i="7" s="1"/>
  <c r="J544" i="7" s="1"/>
  <c r="D545" i="7"/>
  <c r="K545" i="7" s="1"/>
  <c r="L545" i="7" s="1"/>
  <c r="M545" i="7" s="1"/>
  <c r="G545" i="7"/>
  <c r="H545" i="7" s="1"/>
  <c r="J545" i="7" s="1"/>
  <c r="D546" i="7"/>
  <c r="K546" i="7" s="1"/>
  <c r="L546" i="7" s="1"/>
  <c r="M546" i="7" s="1"/>
  <c r="G546" i="7"/>
  <c r="H546" i="7" s="1"/>
  <c r="J546" i="7" s="1"/>
  <c r="D547" i="7"/>
  <c r="K547" i="7" s="1"/>
  <c r="L547" i="7" s="1"/>
  <c r="M547" i="7" s="1"/>
  <c r="G547" i="7"/>
  <c r="H547" i="7" s="1"/>
  <c r="J547" i="7" s="1"/>
  <c r="D548" i="7"/>
  <c r="K548" i="7" s="1"/>
  <c r="L548" i="7" s="1"/>
  <c r="M548" i="7" s="1"/>
  <c r="G548" i="7"/>
  <c r="H548" i="7" s="1"/>
  <c r="J548" i="7" s="1"/>
  <c r="D549" i="7"/>
  <c r="K549" i="7" s="1"/>
  <c r="L549" i="7" s="1"/>
  <c r="M549" i="7" s="1"/>
  <c r="G549" i="7"/>
  <c r="H549" i="7" s="1"/>
  <c r="J549" i="7" s="1"/>
  <c r="D550" i="7"/>
  <c r="K550" i="7" s="1"/>
  <c r="L550" i="7" s="1"/>
  <c r="M550" i="7" s="1"/>
  <c r="G550" i="7"/>
  <c r="H550" i="7" s="1"/>
  <c r="J550" i="7" s="1"/>
  <c r="D551" i="7"/>
  <c r="K551" i="7" s="1"/>
  <c r="L551" i="7" s="1"/>
  <c r="M551" i="7" s="1"/>
  <c r="G551" i="7"/>
  <c r="H551" i="7" s="1"/>
  <c r="J551" i="7" s="1"/>
  <c r="D552" i="7"/>
  <c r="K552" i="7" s="1"/>
  <c r="L552" i="7" s="1"/>
  <c r="M552" i="7" s="1"/>
  <c r="G552" i="7"/>
  <c r="H552" i="7" s="1"/>
  <c r="J552" i="7" s="1"/>
  <c r="D553" i="7"/>
  <c r="K553" i="7" s="1"/>
  <c r="L553" i="7" s="1"/>
  <c r="M553" i="7" s="1"/>
  <c r="G553" i="7"/>
  <c r="H553" i="7" s="1"/>
  <c r="J553" i="7" s="1"/>
  <c r="D554" i="7"/>
  <c r="K554" i="7" s="1"/>
  <c r="L554" i="7" s="1"/>
  <c r="M554" i="7" s="1"/>
  <c r="G554" i="7"/>
  <c r="H554" i="7" s="1"/>
  <c r="J554" i="7" s="1"/>
  <c r="D555" i="7"/>
  <c r="K555" i="7" s="1"/>
  <c r="L555" i="7" s="1"/>
  <c r="M555" i="7" s="1"/>
  <c r="G555" i="7"/>
  <c r="H555" i="7" s="1"/>
  <c r="J555" i="7" s="1"/>
  <c r="D556" i="7"/>
  <c r="K556" i="7" s="1"/>
  <c r="L556" i="7" s="1"/>
  <c r="M556" i="7" s="1"/>
  <c r="G556" i="7"/>
  <c r="H556" i="7" s="1"/>
  <c r="J556" i="7" s="1"/>
  <c r="D557" i="7"/>
  <c r="K557" i="7" s="1"/>
  <c r="L557" i="7" s="1"/>
  <c r="M557" i="7" s="1"/>
  <c r="G557" i="7"/>
  <c r="H557" i="7" s="1"/>
  <c r="J557" i="7" s="1"/>
  <c r="D558" i="7"/>
  <c r="K558" i="7" s="1"/>
  <c r="L558" i="7" s="1"/>
  <c r="M558" i="7" s="1"/>
  <c r="G558" i="7"/>
  <c r="H558" i="7" s="1"/>
  <c r="J558" i="7" s="1"/>
  <c r="D559" i="7"/>
  <c r="K559" i="7" s="1"/>
  <c r="L559" i="7" s="1"/>
  <c r="M559" i="7" s="1"/>
  <c r="G559" i="7"/>
  <c r="H559" i="7" s="1"/>
  <c r="J559" i="7" s="1"/>
  <c r="D560" i="7"/>
  <c r="K560" i="7" s="1"/>
  <c r="L560" i="7" s="1"/>
  <c r="M560" i="7" s="1"/>
  <c r="G560" i="7"/>
  <c r="H560" i="7" s="1"/>
  <c r="J560" i="7" s="1"/>
  <c r="D561" i="7"/>
  <c r="K561" i="7" s="1"/>
  <c r="L561" i="7" s="1"/>
  <c r="M561" i="7" s="1"/>
  <c r="G561" i="7"/>
  <c r="H561" i="7" s="1"/>
  <c r="J561" i="7" s="1"/>
  <c r="D562" i="7"/>
  <c r="K562" i="7" s="1"/>
  <c r="L562" i="7" s="1"/>
  <c r="M562" i="7" s="1"/>
  <c r="G562" i="7"/>
  <c r="H562" i="7" s="1"/>
  <c r="J562" i="7" s="1"/>
  <c r="D563" i="7"/>
  <c r="K563" i="7" s="1"/>
  <c r="L563" i="7" s="1"/>
  <c r="M563" i="7" s="1"/>
  <c r="G563" i="7"/>
  <c r="H563" i="7" s="1"/>
  <c r="J563" i="7" s="1"/>
  <c r="D564" i="7"/>
  <c r="K564" i="7" s="1"/>
  <c r="L564" i="7" s="1"/>
  <c r="M564" i="7" s="1"/>
  <c r="G564" i="7"/>
  <c r="H564" i="7" s="1"/>
  <c r="J564" i="7" s="1"/>
  <c r="D565" i="7"/>
  <c r="K565" i="7" s="1"/>
  <c r="L565" i="7" s="1"/>
  <c r="M565" i="7" s="1"/>
  <c r="G565" i="7"/>
  <c r="H565" i="7" s="1"/>
  <c r="J565" i="7" s="1"/>
  <c r="D566" i="7"/>
  <c r="K566" i="7" s="1"/>
  <c r="L566" i="7" s="1"/>
  <c r="M566" i="7" s="1"/>
  <c r="G566" i="7"/>
  <c r="H566" i="7" s="1"/>
  <c r="J566" i="7" s="1"/>
  <c r="D567" i="7"/>
  <c r="K567" i="7" s="1"/>
  <c r="L567" i="7" s="1"/>
  <c r="M567" i="7" s="1"/>
  <c r="G567" i="7"/>
  <c r="H567" i="7" s="1"/>
  <c r="J567" i="7" s="1"/>
  <c r="D568" i="7"/>
  <c r="K568" i="7" s="1"/>
  <c r="L568" i="7" s="1"/>
  <c r="M568" i="7" s="1"/>
  <c r="G568" i="7"/>
  <c r="H568" i="7" s="1"/>
  <c r="J568" i="7" s="1"/>
  <c r="D569" i="7"/>
  <c r="K569" i="7" s="1"/>
  <c r="L569" i="7" s="1"/>
  <c r="M569" i="7" s="1"/>
  <c r="G569" i="7"/>
  <c r="H569" i="7" s="1"/>
  <c r="J569" i="7" s="1"/>
  <c r="D570" i="7"/>
  <c r="K570" i="7" s="1"/>
  <c r="L570" i="7" s="1"/>
  <c r="M570" i="7" s="1"/>
  <c r="G570" i="7"/>
  <c r="H570" i="7" s="1"/>
  <c r="J570" i="7" s="1"/>
  <c r="D571" i="7"/>
  <c r="K571" i="7" s="1"/>
  <c r="L571" i="7" s="1"/>
  <c r="M571" i="7" s="1"/>
  <c r="G571" i="7"/>
  <c r="H571" i="7" s="1"/>
  <c r="J571" i="7" s="1"/>
  <c r="D572" i="7"/>
  <c r="K572" i="7" s="1"/>
  <c r="L572" i="7" s="1"/>
  <c r="M572" i="7" s="1"/>
  <c r="G572" i="7"/>
  <c r="H572" i="7" s="1"/>
  <c r="J572" i="7" s="1"/>
  <c r="D573" i="7"/>
  <c r="K573" i="7" s="1"/>
  <c r="L573" i="7" s="1"/>
  <c r="M573" i="7" s="1"/>
  <c r="G573" i="7"/>
  <c r="H573" i="7" s="1"/>
  <c r="J573" i="7" s="1"/>
  <c r="D574" i="7"/>
  <c r="K574" i="7" s="1"/>
  <c r="L574" i="7" s="1"/>
  <c r="M574" i="7" s="1"/>
  <c r="G574" i="7"/>
  <c r="H574" i="7" s="1"/>
  <c r="J574" i="7" s="1"/>
  <c r="D575" i="7"/>
  <c r="K575" i="7" s="1"/>
  <c r="L575" i="7" s="1"/>
  <c r="M575" i="7" s="1"/>
  <c r="G575" i="7"/>
  <c r="H575" i="7" s="1"/>
  <c r="J575" i="7" s="1"/>
  <c r="D576" i="7"/>
  <c r="K576" i="7" s="1"/>
  <c r="L576" i="7" s="1"/>
  <c r="M576" i="7" s="1"/>
  <c r="G576" i="7"/>
  <c r="H576" i="7" s="1"/>
  <c r="J576" i="7" s="1"/>
  <c r="D577" i="7"/>
  <c r="K577" i="7" s="1"/>
  <c r="L577" i="7" s="1"/>
  <c r="M577" i="7" s="1"/>
  <c r="G577" i="7"/>
  <c r="H577" i="7" s="1"/>
  <c r="J577" i="7" s="1"/>
  <c r="D578" i="7"/>
  <c r="K578" i="7" s="1"/>
  <c r="L578" i="7" s="1"/>
  <c r="M578" i="7" s="1"/>
  <c r="G578" i="7"/>
  <c r="H578" i="7" s="1"/>
  <c r="J578" i="7" s="1"/>
  <c r="D579" i="7"/>
  <c r="K579" i="7" s="1"/>
  <c r="L579" i="7" s="1"/>
  <c r="M579" i="7" s="1"/>
  <c r="G579" i="7"/>
  <c r="H579" i="7" s="1"/>
  <c r="J579" i="7" s="1"/>
  <c r="D580" i="7"/>
  <c r="K580" i="7" s="1"/>
  <c r="L580" i="7" s="1"/>
  <c r="M580" i="7" s="1"/>
  <c r="G580" i="7"/>
  <c r="H580" i="7" s="1"/>
  <c r="J580" i="7" s="1"/>
  <c r="D581" i="7"/>
  <c r="K581" i="7" s="1"/>
  <c r="L581" i="7" s="1"/>
  <c r="M581" i="7" s="1"/>
  <c r="G581" i="7"/>
  <c r="H581" i="7" s="1"/>
  <c r="J581" i="7" s="1"/>
  <c r="D582" i="7"/>
  <c r="K582" i="7" s="1"/>
  <c r="L582" i="7" s="1"/>
  <c r="M582" i="7" s="1"/>
  <c r="G582" i="7"/>
  <c r="H582" i="7" s="1"/>
  <c r="J582" i="7" s="1"/>
  <c r="D583" i="7"/>
  <c r="K583" i="7" s="1"/>
  <c r="L583" i="7" s="1"/>
  <c r="M583" i="7" s="1"/>
  <c r="G583" i="7"/>
  <c r="H583" i="7" s="1"/>
  <c r="J583" i="7" s="1"/>
  <c r="D584" i="7"/>
  <c r="K584" i="7" s="1"/>
  <c r="L584" i="7" s="1"/>
  <c r="M584" i="7" s="1"/>
  <c r="G584" i="7"/>
  <c r="H584" i="7" s="1"/>
  <c r="J584" i="7" s="1"/>
  <c r="D585" i="7"/>
  <c r="K585" i="7" s="1"/>
  <c r="L585" i="7" s="1"/>
  <c r="M585" i="7" s="1"/>
  <c r="G585" i="7"/>
  <c r="H585" i="7" s="1"/>
  <c r="J585" i="7" s="1"/>
  <c r="D586" i="7"/>
  <c r="K586" i="7" s="1"/>
  <c r="L586" i="7" s="1"/>
  <c r="M586" i="7" s="1"/>
  <c r="G586" i="7"/>
  <c r="H586" i="7" s="1"/>
  <c r="J586" i="7" s="1"/>
  <c r="D587" i="7"/>
  <c r="K587" i="7" s="1"/>
  <c r="L587" i="7" s="1"/>
  <c r="M587" i="7" s="1"/>
  <c r="G587" i="7"/>
  <c r="H587" i="7" s="1"/>
  <c r="J587" i="7" s="1"/>
  <c r="D588" i="7"/>
  <c r="K588" i="7" s="1"/>
  <c r="L588" i="7" s="1"/>
  <c r="M588" i="7" s="1"/>
  <c r="G588" i="7"/>
  <c r="H588" i="7" s="1"/>
  <c r="J588" i="7" s="1"/>
  <c r="D589" i="7"/>
  <c r="K589" i="7" s="1"/>
  <c r="L589" i="7" s="1"/>
  <c r="M589" i="7" s="1"/>
  <c r="G589" i="7"/>
  <c r="H589" i="7" s="1"/>
  <c r="J589" i="7" s="1"/>
  <c r="D590" i="7"/>
  <c r="K590" i="7" s="1"/>
  <c r="L590" i="7" s="1"/>
  <c r="M590" i="7" s="1"/>
  <c r="G590" i="7"/>
  <c r="H590" i="7" s="1"/>
  <c r="J590" i="7" s="1"/>
  <c r="D591" i="7"/>
  <c r="K591" i="7" s="1"/>
  <c r="L591" i="7" s="1"/>
  <c r="M591" i="7" s="1"/>
  <c r="G591" i="7"/>
  <c r="H591" i="7" s="1"/>
  <c r="J591" i="7" s="1"/>
  <c r="D592" i="7"/>
  <c r="K592" i="7" s="1"/>
  <c r="L592" i="7" s="1"/>
  <c r="M592" i="7" s="1"/>
  <c r="G592" i="7"/>
  <c r="H592" i="7" s="1"/>
  <c r="J592" i="7" s="1"/>
  <c r="D593" i="7"/>
  <c r="K593" i="7" s="1"/>
  <c r="L593" i="7" s="1"/>
  <c r="M593" i="7" s="1"/>
  <c r="G593" i="7"/>
  <c r="H593" i="7" s="1"/>
  <c r="J593" i="7" s="1"/>
  <c r="D594" i="7"/>
  <c r="K594" i="7" s="1"/>
  <c r="L594" i="7" s="1"/>
  <c r="M594" i="7" s="1"/>
  <c r="G594" i="7"/>
  <c r="H594" i="7" s="1"/>
  <c r="J594" i="7" s="1"/>
  <c r="D595" i="7"/>
  <c r="K595" i="7" s="1"/>
  <c r="L595" i="7" s="1"/>
  <c r="M595" i="7" s="1"/>
  <c r="G595" i="7"/>
  <c r="H595" i="7" s="1"/>
  <c r="J595" i="7" s="1"/>
  <c r="D596" i="7"/>
  <c r="K596" i="7" s="1"/>
  <c r="L596" i="7" s="1"/>
  <c r="M596" i="7" s="1"/>
  <c r="G596" i="7"/>
  <c r="H596" i="7" s="1"/>
  <c r="J596" i="7" s="1"/>
  <c r="D597" i="7"/>
  <c r="K597" i="7" s="1"/>
  <c r="L597" i="7" s="1"/>
  <c r="M597" i="7" s="1"/>
  <c r="G597" i="7"/>
  <c r="H597" i="7" s="1"/>
  <c r="J597" i="7" s="1"/>
  <c r="D598" i="7"/>
  <c r="K598" i="7" s="1"/>
  <c r="L598" i="7" s="1"/>
  <c r="M598" i="7" s="1"/>
  <c r="G598" i="7"/>
  <c r="H598" i="7" s="1"/>
  <c r="J598" i="7" s="1"/>
  <c r="D599" i="7"/>
  <c r="K599" i="7" s="1"/>
  <c r="L599" i="7" s="1"/>
  <c r="M599" i="7" s="1"/>
  <c r="G599" i="7"/>
  <c r="H599" i="7" s="1"/>
  <c r="J599" i="7" s="1"/>
  <c r="D600" i="7"/>
  <c r="K600" i="7" s="1"/>
  <c r="L600" i="7" s="1"/>
  <c r="M600" i="7" s="1"/>
  <c r="G600" i="7"/>
  <c r="H600" i="7" s="1"/>
  <c r="J600" i="7" s="1"/>
  <c r="D601" i="7"/>
  <c r="K601" i="7" s="1"/>
  <c r="L601" i="7" s="1"/>
  <c r="M601" i="7" s="1"/>
  <c r="G601" i="7"/>
  <c r="H601" i="7" s="1"/>
  <c r="J601" i="7" s="1"/>
  <c r="D602" i="7"/>
  <c r="K602" i="7" s="1"/>
  <c r="L602" i="7" s="1"/>
  <c r="M602" i="7" s="1"/>
  <c r="G602" i="7"/>
  <c r="H602" i="7" s="1"/>
  <c r="J602" i="7" s="1"/>
  <c r="D603" i="7"/>
  <c r="K603" i="7" s="1"/>
  <c r="L603" i="7" s="1"/>
  <c r="M603" i="7" s="1"/>
  <c r="G603" i="7"/>
  <c r="H603" i="7" s="1"/>
  <c r="J603" i="7" s="1"/>
  <c r="D604" i="7"/>
  <c r="K604" i="7" s="1"/>
  <c r="L604" i="7" s="1"/>
  <c r="M604" i="7" s="1"/>
  <c r="G604" i="7"/>
  <c r="H604" i="7" s="1"/>
  <c r="J604" i="7" s="1"/>
  <c r="D605" i="7"/>
  <c r="K605" i="7" s="1"/>
  <c r="L605" i="7" s="1"/>
  <c r="M605" i="7" s="1"/>
  <c r="G605" i="7"/>
  <c r="H605" i="7" s="1"/>
  <c r="J605" i="7" s="1"/>
  <c r="D606" i="7"/>
  <c r="K606" i="7" s="1"/>
  <c r="L606" i="7" s="1"/>
  <c r="M606" i="7" s="1"/>
  <c r="G606" i="7"/>
  <c r="H606" i="7" s="1"/>
  <c r="J606" i="7" s="1"/>
  <c r="D607" i="7"/>
  <c r="K607" i="7" s="1"/>
  <c r="L607" i="7" s="1"/>
  <c r="M607" i="7" s="1"/>
  <c r="G607" i="7"/>
  <c r="H607" i="7" s="1"/>
  <c r="J607" i="7" s="1"/>
  <c r="D608" i="7"/>
  <c r="K608" i="7" s="1"/>
  <c r="L608" i="7" s="1"/>
  <c r="M608" i="7" s="1"/>
  <c r="G608" i="7"/>
  <c r="H608" i="7" s="1"/>
  <c r="J608" i="7" s="1"/>
  <c r="D609" i="7"/>
  <c r="K609" i="7" s="1"/>
  <c r="L609" i="7" s="1"/>
  <c r="M609" i="7" s="1"/>
  <c r="G609" i="7"/>
  <c r="H609" i="7" s="1"/>
  <c r="J609" i="7" s="1"/>
  <c r="D610" i="7"/>
  <c r="K610" i="7" s="1"/>
  <c r="L610" i="7" s="1"/>
  <c r="M610" i="7" s="1"/>
  <c r="G610" i="7"/>
  <c r="H610" i="7" s="1"/>
  <c r="J610" i="7" s="1"/>
  <c r="D611" i="7"/>
  <c r="K611" i="7" s="1"/>
  <c r="L611" i="7" s="1"/>
  <c r="M611" i="7" s="1"/>
  <c r="G611" i="7"/>
  <c r="H611" i="7" s="1"/>
  <c r="J611" i="7" s="1"/>
  <c r="D612" i="7"/>
  <c r="K612" i="7" s="1"/>
  <c r="L612" i="7" s="1"/>
  <c r="M612" i="7" s="1"/>
  <c r="G612" i="7"/>
  <c r="H612" i="7" s="1"/>
  <c r="J612" i="7" s="1"/>
  <c r="D613" i="7"/>
  <c r="K613" i="7" s="1"/>
  <c r="L613" i="7" s="1"/>
  <c r="M613" i="7" s="1"/>
  <c r="G613" i="7"/>
  <c r="H613" i="7" s="1"/>
  <c r="J613" i="7" s="1"/>
  <c r="D614" i="7"/>
  <c r="K614" i="7" s="1"/>
  <c r="L614" i="7" s="1"/>
  <c r="M614" i="7" s="1"/>
  <c r="G614" i="7"/>
  <c r="H614" i="7" s="1"/>
  <c r="J614" i="7" s="1"/>
  <c r="D615" i="7"/>
  <c r="K615" i="7" s="1"/>
  <c r="L615" i="7" s="1"/>
  <c r="M615" i="7" s="1"/>
  <c r="G615" i="7"/>
  <c r="H615" i="7" s="1"/>
  <c r="J615" i="7" s="1"/>
  <c r="D616" i="7"/>
  <c r="K616" i="7" s="1"/>
  <c r="L616" i="7" s="1"/>
  <c r="M616" i="7" s="1"/>
  <c r="G616" i="7"/>
  <c r="H616" i="7" s="1"/>
  <c r="J616" i="7" s="1"/>
  <c r="D617" i="7"/>
  <c r="K617" i="7" s="1"/>
  <c r="L617" i="7" s="1"/>
  <c r="M617" i="7" s="1"/>
  <c r="G617" i="7"/>
  <c r="H617" i="7" s="1"/>
  <c r="J617" i="7" s="1"/>
  <c r="D618" i="7"/>
  <c r="K618" i="7" s="1"/>
  <c r="L618" i="7" s="1"/>
  <c r="M618" i="7" s="1"/>
  <c r="G618" i="7"/>
  <c r="H618" i="7" s="1"/>
  <c r="J618" i="7" s="1"/>
  <c r="D619" i="7"/>
  <c r="K619" i="7" s="1"/>
  <c r="L619" i="7" s="1"/>
  <c r="M619" i="7" s="1"/>
  <c r="G619" i="7"/>
  <c r="H619" i="7" s="1"/>
  <c r="J619" i="7" s="1"/>
  <c r="D620" i="7"/>
  <c r="K620" i="7" s="1"/>
  <c r="L620" i="7" s="1"/>
  <c r="M620" i="7" s="1"/>
  <c r="G620" i="7"/>
  <c r="H620" i="7" s="1"/>
  <c r="J620" i="7" s="1"/>
  <c r="D621" i="7"/>
  <c r="K621" i="7" s="1"/>
  <c r="L621" i="7" s="1"/>
  <c r="M621" i="7" s="1"/>
  <c r="G621" i="7"/>
  <c r="H621" i="7" s="1"/>
  <c r="J621" i="7" s="1"/>
  <c r="D622" i="7"/>
  <c r="K622" i="7" s="1"/>
  <c r="L622" i="7" s="1"/>
  <c r="M622" i="7" s="1"/>
  <c r="G622" i="7"/>
  <c r="H622" i="7" s="1"/>
  <c r="J622" i="7" s="1"/>
  <c r="D623" i="7"/>
  <c r="K623" i="7" s="1"/>
  <c r="L623" i="7" s="1"/>
  <c r="M623" i="7" s="1"/>
  <c r="G623" i="7"/>
  <c r="H623" i="7" s="1"/>
  <c r="J623" i="7" s="1"/>
  <c r="D624" i="7"/>
  <c r="K624" i="7" s="1"/>
  <c r="L624" i="7" s="1"/>
  <c r="M624" i="7" s="1"/>
  <c r="G624" i="7"/>
  <c r="H624" i="7" s="1"/>
  <c r="J624" i="7" s="1"/>
  <c r="D625" i="7"/>
  <c r="K625" i="7" s="1"/>
  <c r="L625" i="7" s="1"/>
  <c r="M625" i="7" s="1"/>
  <c r="G625" i="7"/>
  <c r="H625" i="7" s="1"/>
  <c r="J625" i="7" s="1"/>
  <c r="D626" i="7"/>
  <c r="K626" i="7" s="1"/>
  <c r="L626" i="7" s="1"/>
  <c r="M626" i="7" s="1"/>
  <c r="G626" i="7"/>
  <c r="H626" i="7" s="1"/>
  <c r="J626" i="7" s="1"/>
  <c r="D627" i="7"/>
  <c r="K627" i="7" s="1"/>
  <c r="L627" i="7" s="1"/>
  <c r="M627" i="7" s="1"/>
  <c r="G627" i="7"/>
  <c r="H627" i="7" s="1"/>
  <c r="J627" i="7" s="1"/>
  <c r="D628" i="7"/>
  <c r="K628" i="7" s="1"/>
  <c r="L628" i="7" s="1"/>
  <c r="M628" i="7" s="1"/>
  <c r="G628" i="7"/>
  <c r="H628" i="7" s="1"/>
  <c r="J628" i="7" s="1"/>
  <c r="D629" i="7"/>
  <c r="K629" i="7" s="1"/>
  <c r="L629" i="7" s="1"/>
  <c r="M629" i="7" s="1"/>
  <c r="G629" i="7"/>
  <c r="H629" i="7" s="1"/>
  <c r="J629" i="7" s="1"/>
  <c r="D630" i="7"/>
  <c r="K630" i="7" s="1"/>
  <c r="L630" i="7" s="1"/>
  <c r="M630" i="7" s="1"/>
  <c r="G630" i="7"/>
  <c r="H630" i="7" s="1"/>
  <c r="J630" i="7" s="1"/>
  <c r="D631" i="7"/>
  <c r="K631" i="7" s="1"/>
  <c r="L631" i="7" s="1"/>
  <c r="M631" i="7" s="1"/>
  <c r="G631" i="7"/>
  <c r="H631" i="7" s="1"/>
  <c r="J631" i="7" s="1"/>
  <c r="D632" i="7"/>
  <c r="K632" i="7" s="1"/>
  <c r="L632" i="7" s="1"/>
  <c r="M632" i="7" s="1"/>
  <c r="G632" i="7"/>
  <c r="H632" i="7" s="1"/>
  <c r="J632" i="7" s="1"/>
  <c r="D633" i="7"/>
  <c r="K633" i="7" s="1"/>
  <c r="L633" i="7" s="1"/>
  <c r="M633" i="7" s="1"/>
  <c r="G633" i="7"/>
  <c r="H633" i="7" s="1"/>
  <c r="J633" i="7" s="1"/>
  <c r="D634" i="7"/>
  <c r="K634" i="7" s="1"/>
  <c r="L634" i="7" s="1"/>
  <c r="M634" i="7" s="1"/>
  <c r="G634" i="7"/>
  <c r="H634" i="7" s="1"/>
  <c r="J634" i="7" s="1"/>
  <c r="D635" i="7"/>
  <c r="K635" i="7" s="1"/>
  <c r="L635" i="7" s="1"/>
  <c r="M635" i="7" s="1"/>
  <c r="G635" i="7"/>
  <c r="H635" i="7" s="1"/>
  <c r="J635" i="7" s="1"/>
  <c r="D636" i="7"/>
  <c r="K636" i="7" s="1"/>
  <c r="L636" i="7" s="1"/>
  <c r="M636" i="7" s="1"/>
  <c r="G636" i="7"/>
  <c r="H636" i="7" s="1"/>
  <c r="J636" i="7" s="1"/>
  <c r="D637" i="7"/>
  <c r="K637" i="7" s="1"/>
  <c r="L637" i="7" s="1"/>
  <c r="M637" i="7" s="1"/>
  <c r="G637" i="7"/>
  <c r="H637" i="7" s="1"/>
  <c r="J637" i="7" s="1"/>
  <c r="D638" i="7"/>
  <c r="K638" i="7" s="1"/>
  <c r="L638" i="7" s="1"/>
  <c r="M638" i="7" s="1"/>
  <c r="G638" i="7"/>
  <c r="H638" i="7" s="1"/>
  <c r="J638" i="7" s="1"/>
  <c r="D639" i="7"/>
  <c r="K639" i="7" s="1"/>
  <c r="L639" i="7" s="1"/>
  <c r="M639" i="7" s="1"/>
  <c r="G639" i="7"/>
  <c r="H639" i="7" s="1"/>
  <c r="J639" i="7" s="1"/>
  <c r="D640" i="7"/>
  <c r="K640" i="7" s="1"/>
  <c r="L640" i="7" s="1"/>
  <c r="M640" i="7" s="1"/>
  <c r="G640" i="7"/>
  <c r="H640" i="7" s="1"/>
  <c r="J640" i="7" s="1"/>
  <c r="D641" i="7"/>
  <c r="K641" i="7" s="1"/>
  <c r="L641" i="7" s="1"/>
  <c r="M641" i="7" s="1"/>
  <c r="G641" i="7"/>
  <c r="H641" i="7" s="1"/>
  <c r="J641" i="7" s="1"/>
  <c r="D642" i="7"/>
  <c r="K642" i="7" s="1"/>
  <c r="L642" i="7" s="1"/>
  <c r="M642" i="7" s="1"/>
  <c r="G642" i="7"/>
  <c r="H642" i="7" s="1"/>
  <c r="J642" i="7" s="1"/>
  <c r="D643" i="7"/>
  <c r="K643" i="7" s="1"/>
  <c r="L643" i="7" s="1"/>
  <c r="M643" i="7" s="1"/>
  <c r="G643" i="7"/>
  <c r="H643" i="7" s="1"/>
  <c r="J643" i="7" s="1"/>
  <c r="D644" i="7"/>
  <c r="K644" i="7" s="1"/>
  <c r="L644" i="7" s="1"/>
  <c r="M644" i="7" s="1"/>
  <c r="G644" i="7"/>
  <c r="H644" i="7" s="1"/>
  <c r="J644" i="7" s="1"/>
  <c r="D645" i="7"/>
  <c r="K645" i="7" s="1"/>
  <c r="L645" i="7" s="1"/>
  <c r="M645" i="7" s="1"/>
  <c r="G645" i="7"/>
  <c r="H645" i="7" s="1"/>
  <c r="J645" i="7" s="1"/>
  <c r="D646" i="7"/>
  <c r="K646" i="7" s="1"/>
  <c r="L646" i="7" s="1"/>
  <c r="M646" i="7" s="1"/>
  <c r="G646" i="7"/>
  <c r="H646" i="7" s="1"/>
  <c r="J646" i="7" s="1"/>
  <c r="D647" i="7"/>
  <c r="K647" i="7" s="1"/>
  <c r="L647" i="7" s="1"/>
  <c r="M647" i="7" s="1"/>
  <c r="G647" i="7"/>
  <c r="H647" i="7" s="1"/>
  <c r="J647" i="7" s="1"/>
  <c r="D648" i="7"/>
  <c r="K648" i="7" s="1"/>
  <c r="L648" i="7" s="1"/>
  <c r="M648" i="7" s="1"/>
  <c r="G648" i="7"/>
  <c r="H648" i="7" s="1"/>
  <c r="J648" i="7" s="1"/>
  <c r="D649" i="7"/>
  <c r="K649" i="7" s="1"/>
  <c r="L649" i="7" s="1"/>
  <c r="M649" i="7" s="1"/>
  <c r="G649" i="7"/>
  <c r="H649" i="7" s="1"/>
  <c r="J649" i="7" s="1"/>
  <c r="D650" i="7"/>
  <c r="K650" i="7" s="1"/>
  <c r="L650" i="7" s="1"/>
  <c r="M650" i="7" s="1"/>
  <c r="G650" i="7"/>
  <c r="H650" i="7" s="1"/>
  <c r="J650" i="7" s="1"/>
  <c r="D651" i="7"/>
  <c r="K651" i="7" s="1"/>
  <c r="L651" i="7" s="1"/>
  <c r="M651" i="7" s="1"/>
  <c r="G651" i="7"/>
  <c r="H651" i="7" s="1"/>
  <c r="J651" i="7" s="1"/>
  <c r="D652" i="7"/>
  <c r="K652" i="7" s="1"/>
  <c r="L652" i="7" s="1"/>
  <c r="M652" i="7" s="1"/>
  <c r="G652" i="7"/>
  <c r="H652" i="7" s="1"/>
  <c r="J652" i="7" s="1"/>
  <c r="D653" i="7"/>
  <c r="K653" i="7" s="1"/>
  <c r="L653" i="7" s="1"/>
  <c r="M653" i="7" s="1"/>
  <c r="G653" i="7"/>
  <c r="H653" i="7" s="1"/>
  <c r="J653" i="7" s="1"/>
  <c r="D654" i="7"/>
  <c r="K654" i="7" s="1"/>
  <c r="L654" i="7" s="1"/>
  <c r="M654" i="7" s="1"/>
  <c r="G654" i="7"/>
  <c r="H654" i="7" s="1"/>
  <c r="J654" i="7" s="1"/>
  <c r="D655" i="7"/>
  <c r="K655" i="7" s="1"/>
  <c r="L655" i="7" s="1"/>
  <c r="M655" i="7" s="1"/>
  <c r="G655" i="7"/>
  <c r="H655" i="7" s="1"/>
  <c r="J655" i="7" s="1"/>
  <c r="D656" i="7"/>
  <c r="K656" i="7" s="1"/>
  <c r="L656" i="7" s="1"/>
  <c r="M656" i="7" s="1"/>
  <c r="G656" i="7"/>
  <c r="H656" i="7" s="1"/>
  <c r="J656" i="7" s="1"/>
  <c r="D657" i="7"/>
  <c r="K657" i="7" s="1"/>
  <c r="L657" i="7" s="1"/>
  <c r="M657" i="7" s="1"/>
  <c r="G657" i="7"/>
  <c r="H657" i="7" s="1"/>
  <c r="J657" i="7" s="1"/>
  <c r="D658" i="7"/>
  <c r="K658" i="7" s="1"/>
  <c r="L658" i="7" s="1"/>
  <c r="M658" i="7" s="1"/>
  <c r="G658" i="7"/>
  <c r="H658" i="7" s="1"/>
  <c r="J658" i="7" s="1"/>
  <c r="D659" i="7"/>
  <c r="K659" i="7" s="1"/>
  <c r="L659" i="7" s="1"/>
  <c r="M659" i="7" s="1"/>
  <c r="G659" i="7"/>
  <c r="H659" i="7" s="1"/>
  <c r="J659" i="7" s="1"/>
  <c r="D660" i="7"/>
  <c r="K660" i="7" s="1"/>
  <c r="L660" i="7" s="1"/>
  <c r="M660" i="7" s="1"/>
  <c r="G660" i="7"/>
  <c r="H660" i="7" s="1"/>
  <c r="J660" i="7" s="1"/>
  <c r="D661" i="7"/>
  <c r="K661" i="7" s="1"/>
  <c r="L661" i="7" s="1"/>
  <c r="M661" i="7" s="1"/>
  <c r="G661" i="7"/>
  <c r="H661" i="7" s="1"/>
  <c r="J661" i="7" s="1"/>
  <c r="D662" i="7"/>
  <c r="K662" i="7" s="1"/>
  <c r="L662" i="7" s="1"/>
  <c r="M662" i="7" s="1"/>
  <c r="G662" i="7"/>
  <c r="H662" i="7" s="1"/>
  <c r="J662" i="7" s="1"/>
  <c r="D663" i="7"/>
  <c r="K663" i="7" s="1"/>
  <c r="L663" i="7" s="1"/>
  <c r="M663" i="7" s="1"/>
  <c r="G663" i="7"/>
  <c r="H663" i="7" s="1"/>
  <c r="J663" i="7" s="1"/>
  <c r="D664" i="7"/>
  <c r="K664" i="7" s="1"/>
  <c r="L664" i="7" s="1"/>
  <c r="M664" i="7" s="1"/>
  <c r="G664" i="7"/>
  <c r="H664" i="7" s="1"/>
  <c r="J664" i="7" s="1"/>
  <c r="D665" i="7"/>
  <c r="K665" i="7" s="1"/>
  <c r="L665" i="7" s="1"/>
  <c r="M665" i="7" s="1"/>
  <c r="G665" i="7"/>
  <c r="H665" i="7" s="1"/>
  <c r="J665" i="7" s="1"/>
  <c r="D666" i="7"/>
  <c r="K666" i="7" s="1"/>
  <c r="L666" i="7" s="1"/>
  <c r="M666" i="7" s="1"/>
  <c r="G666" i="7"/>
  <c r="H666" i="7" s="1"/>
  <c r="J666" i="7" s="1"/>
  <c r="D667" i="7"/>
  <c r="K667" i="7" s="1"/>
  <c r="L667" i="7" s="1"/>
  <c r="M667" i="7" s="1"/>
  <c r="G667" i="7"/>
  <c r="H667" i="7" s="1"/>
  <c r="J667" i="7" s="1"/>
  <c r="D668" i="7"/>
  <c r="K668" i="7" s="1"/>
  <c r="L668" i="7" s="1"/>
  <c r="M668" i="7" s="1"/>
  <c r="G668" i="7"/>
  <c r="H668" i="7" s="1"/>
  <c r="J668" i="7" s="1"/>
  <c r="D669" i="7"/>
  <c r="K669" i="7" s="1"/>
  <c r="L669" i="7" s="1"/>
  <c r="M669" i="7" s="1"/>
  <c r="G669" i="7"/>
  <c r="H669" i="7" s="1"/>
  <c r="J669" i="7" s="1"/>
  <c r="D670" i="7"/>
  <c r="K670" i="7" s="1"/>
  <c r="L670" i="7" s="1"/>
  <c r="M670" i="7" s="1"/>
  <c r="G670" i="7"/>
  <c r="H670" i="7" s="1"/>
  <c r="J670" i="7" s="1"/>
  <c r="D671" i="7"/>
  <c r="K671" i="7" s="1"/>
  <c r="L671" i="7" s="1"/>
  <c r="M671" i="7" s="1"/>
  <c r="G671" i="7"/>
  <c r="H671" i="7" s="1"/>
  <c r="J671" i="7" s="1"/>
  <c r="D672" i="7"/>
  <c r="K672" i="7" s="1"/>
  <c r="L672" i="7" s="1"/>
  <c r="M672" i="7" s="1"/>
  <c r="G672" i="7"/>
  <c r="H672" i="7" s="1"/>
  <c r="J672" i="7" s="1"/>
  <c r="D673" i="7"/>
  <c r="K673" i="7" s="1"/>
  <c r="L673" i="7" s="1"/>
  <c r="M673" i="7" s="1"/>
  <c r="G673" i="7"/>
  <c r="H673" i="7" s="1"/>
  <c r="J673" i="7" s="1"/>
  <c r="D674" i="7"/>
  <c r="K674" i="7" s="1"/>
  <c r="L674" i="7" s="1"/>
  <c r="M674" i="7" s="1"/>
  <c r="G674" i="7"/>
  <c r="H674" i="7" s="1"/>
  <c r="J674" i="7" s="1"/>
  <c r="D675" i="7"/>
  <c r="K675" i="7" s="1"/>
  <c r="L675" i="7" s="1"/>
  <c r="M675" i="7" s="1"/>
  <c r="G675" i="7"/>
  <c r="H675" i="7" s="1"/>
  <c r="J675" i="7" s="1"/>
  <c r="D676" i="7"/>
  <c r="K676" i="7" s="1"/>
  <c r="L676" i="7" s="1"/>
  <c r="M676" i="7" s="1"/>
  <c r="G676" i="7"/>
  <c r="H676" i="7" s="1"/>
  <c r="J676" i="7" s="1"/>
  <c r="D677" i="7"/>
  <c r="K677" i="7" s="1"/>
  <c r="L677" i="7" s="1"/>
  <c r="M677" i="7" s="1"/>
  <c r="G677" i="7"/>
  <c r="H677" i="7" s="1"/>
  <c r="J677" i="7" s="1"/>
  <c r="D678" i="7"/>
  <c r="K678" i="7" s="1"/>
  <c r="L678" i="7" s="1"/>
  <c r="M678" i="7" s="1"/>
  <c r="G678" i="7"/>
  <c r="H678" i="7" s="1"/>
  <c r="J678" i="7" s="1"/>
  <c r="D679" i="7"/>
  <c r="K679" i="7" s="1"/>
  <c r="L679" i="7" s="1"/>
  <c r="M679" i="7" s="1"/>
  <c r="G679" i="7"/>
  <c r="H679" i="7" s="1"/>
  <c r="J679" i="7" s="1"/>
  <c r="D680" i="7"/>
  <c r="K680" i="7" s="1"/>
  <c r="L680" i="7" s="1"/>
  <c r="M680" i="7" s="1"/>
  <c r="G680" i="7"/>
  <c r="H680" i="7" s="1"/>
  <c r="J680" i="7" s="1"/>
  <c r="D681" i="7"/>
  <c r="K681" i="7" s="1"/>
  <c r="L681" i="7" s="1"/>
  <c r="M681" i="7" s="1"/>
  <c r="G681" i="7"/>
  <c r="H681" i="7" s="1"/>
  <c r="J681" i="7" s="1"/>
  <c r="D682" i="7"/>
  <c r="K682" i="7" s="1"/>
  <c r="L682" i="7" s="1"/>
  <c r="M682" i="7" s="1"/>
  <c r="G682" i="7"/>
  <c r="H682" i="7" s="1"/>
  <c r="J682" i="7" s="1"/>
  <c r="D683" i="7"/>
  <c r="K683" i="7" s="1"/>
  <c r="L683" i="7" s="1"/>
  <c r="M683" i="7" s="1"/>
  <c r="G683" i="7"/>
  <c r="H683" i="7" s="1"/>
  <c r="J683" i="7" s="1"/>
  <c r="D684" i="7"/>
  <c r="K684" i="7" s="1"/>
  <c r="L684" i="7" s="1"/>
  <c r="M684" i="7" s="1"/>
  <c r="G684" i="7"/>
  <c r="H684" i="7" s="1"/>
  <c r="J684" i="7" s="1"/>
  <c r="D685" i="7"/>
  <c r="K685" i="7" s="1"/>
  <c r="L685" i="7" s="1"/>
  <c r="M685" i="7" s="1"/>
  <c r="G685" i="7"/>
  <c r="H685" i="7" s="1"/>
  <c r="J685" i="7" s="1"/>
  <c r="D686" i="7"/>
  <c r="K686" i="7" s="1"/>
  <c r="L686" i="7" s="1"/>
  <c r="M686" i="7" s="1"/>
  <c r="G686" i="7"/>
  <c r="H686" i="7" s="1"/>
  <c r="J686" i="7" s="1"/>
  <c r="D687" i="7"/>
  <c r="K687" i="7" s="1"/>
  <c r="L687" i="7" s="1"/>
  <c r="M687" i="7" s="1"/>
  <c r="G687" i="7"/>
  <c r="H687" i="7" s="1"/>
  <c r="J687" i="7" s="1"/>
  <c r="D688" i="7"/>
  <c r="K688" i="7" s="1"/>
  <c r="L688" i="7" s="1"/>
  <c r="M688" i="7" s="1"/>
  <c r="G688" i="7"/>
  <c r="H688" i="7" s="1"/>
  <c r="J688" i="7" s="1"/>
  <c r="D689" i="7"/>
  <c r="K689" i="7" s="1"/>
  <c r="L689" i="7" s="1"/>
  <c r="M689" i="7" s="1"/>
  <c r="G689" i="7"/>
  <c r="H689" i="7" s="1"/>
  <c r="J689" i="7" s="1"/>
  <c r="D690" i="7"/>
  <c r="K690" i="7" s="1"/>
  <c r="L690" i="7" s="1"/>
  <c r="M690" i="7" s="1"/>
  <c r="G690" i="7"/>
  <c r="H690" i="7" s="1"/>
  <c r="J690" i="7" s="1"/>
  <c r="D691" i="7"/>
  <c r="K691" i="7" s="1"/>
  <c r="L691" i="7" s="1"/>
  <c r="M691" i="7" s="1"/>
  <c r="G691" i="7"/>
  <c r="H691" i="7" s="1"/>
  <c r="J691" i="7" s="1"/>
  <c r="D692" i="7"/>
  <c r="K692" i="7" s="1"/>
  <c r="L692" i="7" s="1"/>
  <c r="M692" i="7" s="1"/>
  <c r="G692" i="7"/>
  <c r="H692" i="7" s="1"/>
  <c r="J692" i="7" s="1"/>
  <c r="D693" i="7"/>
  <c r="K693" i="7" s="1"/>
  <c r="L693" i="7" s="1"/>
  <c r="M693" i="7" s="1"/>
  <c r="G693" i="7"/>
  <c r="H693" i="7" s="1"/>
  <c r="J693" i="7" s="1"/>
  <c r="D694" i="7"/>
  <c r="K694" i="7" s="1"/>
  <c r="L694" i="7" s="1"/>
  <c r="M694" i="7" s="1"/>
  <c r="G694" i="7"/>
  <c r="H694" i="7" s="1"/>
  <c r="J694" i="7" s="1"/>
  <c r="D695" i="7"/>
  <c r="K695" i="7" s="1"/>
  <c r="L695" i="7" s="1"/>
  <c r="M695" i="7" s="1"/>
  <c r="G695" i="7"/>
  <c r="H695" i="7" s="1"/>
  <c r="J695" i="7" s="1"/>
  <c r="D696" i="7"/>
  <c r="K696" i="7" s="1"/>
  <c r="L696" i="7" s="1"/>
  <c r="M696" i="7" s="1"/>
  <c r="G696" i="7"/>
  <c r="H696" i="7" s="1"/>
  <c r="J696" i="7" s="1"/>
  <c r="D697" i="7"/>
  <c r="K697" i="7" s="1"/>
  <c r="L697" i="7" s="1"/>
  <c r="M697" i="7" s="1"/>
  <c r="G697" i="7"/>
  <c r="H697" i="7" s="1"/>
  <c r="J697" i="7" s="1"/>
  <c r="D698" i="7"/>
  <c r="K698" i="7" s="1"/>
  <c r="L698" i="7" s="1"/>
  <c r="M698" i="7" s="1"/>
  <c r="G698" i="7"/>
  <c r="H698" i="7" s="1"/>
  <c r="J698" i="7" s="1"/>
  <c r="D699" i="7"/>
  <c r="K699" i="7" s="1"/>
  <c r="L699" i="7" s="1"/>
  <c r="M699" i="7" s="1"/>
  <c r="G699" i="7"/>
  <c r="H699" i="7" s="1"/>
  <c r="J699" i="7" s="1"/>
  <c r="D700" i="7"/>
  <c r="K700" i="7" s="1"/>
  <c r="L700" i="7" s="1"/>
  <c r="M700" i="7" s="1"/>
  <c r="G700" i="7"/>
  <c r="H700" i="7" s="1"/>
  <c r="J700" i="7" s="1"/>
  <c r="D701" i="7"/>
  <c r="K701" i="7" s="1"/>
  <c r="L701" i="7" s="1"/>
  <c r="M701" i="7" s="1"/>
  <c r="G701" i="7"/>
  <c r="H701" i="7" s="1"/>
  <c r="J701" i="7" s="1"/>
  <c r="D702" i="7"/>
  <c r="K702" i="7" s="1"/>
  <c r="L702" i="7" s="1"/>
  <c r="M702" i="7" s="1"/>
  <c r="G702" i="7"/>
  <c r="H702" i="7" s="1"/>
  <c r="J702" i="7" s="1"/>
  <c r="D703" i="7"/>
  <c r="K703" i="7" s="1"/>
  <c r="L703" i="7" s="1"/>
  <c r="M703" i="7" s="1"/>
  <c r="G703" i="7"/>
  <c r="H703" i="7" s="1"/>
  <c r="J703" i="7" s="1"/>
  <c r="D704" i="7"/>
  <c r="K704" i="7" s="1"/>
  <c r="L704" i="7" s="1"/>
  <c r="M704" i="7" s="1"/>
  <c r="G704" i="7"/>
  <c r="H704" i="7" s="1"/>
  <c r="J704" i="7" s="1"/>
  <c r="D705" i="7"/>
  <c r="K705" i="7" s="1"/>
  <c r="L705" i="7" s="1"/>
  <c r="M705" i="7" s="1"/>
  <c r="G705" i="7"/>
  <c r="H705" i="7" s="1"/>
  <c r="J705" i="7" s="1"/>
  <c r="D706" i="7"/>
  <c r="K706" i="7" s="1"/>
  <c r="L706" i="7" s="1"/>
  <c r="M706" i="7" s="1"/>
  <c r="G706" i="7"/>
  <c r="H706" i="7" s="1"/>
  <c r="J706" i="7" s="1"/>
  <c r="D707" i="7"/>
  <c r="K707" i="7" s="1"/>
  <c r="L707" i="7" s="1"/>
  <c r="M707" i="7" s="1"/>
  <c r="G707" i="7"/>
  <c r="H707" i="7" s="1"/>
  <c r="J707" i="7" s="1"/>
  <c r="D708" i="7"/>
  <c r="K708" i="7" s="1"/>
  <c r="L708" i="7" s="1"/>
  <c r="M708" i="7" s="1"/>
  <c r="G708" i="7"/>
  <c r="H708" i="7" s="1"/>
  <c r="J708" i="7" s="1"/>
  <c r="D709" i="7"/>
  <c r="K709" i="7" s="1"/>
  <c r="L709" i="7" s="1"/>
  <c r="M709" i="7" s="1"/>
  <c r="G709" i="7"/>
  <c r="H709" i="7" s="1"/>
  <c r="J709" i="7" s="1"/>
  <c r="D710" i="7"/>
  <c r="K710" i="7" s="1"/>
  <c r="L710" i="7" s="1"/>
  <c r="M710" i="7" s="1"/>
  <c r="G710" i="7"/>
  <c r="H710" i="7" s="1"/>
  <c r="J710" i="7" s="1"/>
  <c r="D711" i="7"/>
  <c r="K711" i="7" s="1"/>
  <c r="L711" i="7" s="1"/>
  <c r="M711" i="7" s="1"/>
  <c r="G711" i="7"/>
  <c r="H711" i="7" s="1"/>
  <c r="J711" i="7" s="1"/>
  <c r="D712" i="7"/>
  <c r="K712" i="7" s="1"/>
  <c r="L712" i="7" s="1"/>
  <c r="M712" i="7" s="1"/>
  <c r="G712" i="7"/>
  <c r="H712" i="7" s="1"/>
  <c r="J712" i="7" s="1"/>
  <c r="D713" i="7"/>
  <c r="K713" i="7" s="1"/>
  <c r="L713" i="7" s="1"/>
  <c r="M713" i="7" s="1"/>
  <c r="G713" i="7"/>
  <c r="H713" i="7" s="1"/>
  <c r="J713" i="7" s="1"/>
  <c r="D714" i="7"/>
  <c r="K714" i="7" s="1"/>
  <c r="L714" i="7" s="1"/>
  <c r="M714" i="7" s="1"/>
  <c r="G714" i="7"/>
  <c r="H714" i="7" s="1"/>
  <c r="J714" i="7" s="1"/>
  <c r="D715" i="7"/>
  <c r="K715" i="7" s="1"/>
  <c r="L715" i="7" s="1"/>
  <c r="M715" i="7" s="1"/>
  <c r="G715" i="7"/>
  <c r="H715" i="7" s="1"/>
  <c r="J715" i="7" s="1"/>
  <c r="D716" i="7"/>
  <c r="K716" i="7" s="1"/>
  <c r="L716" i="7" s="1"/>
  <c r="M716" i="7" s="1"/>
  <c r="G716" i="7"/>
  <c r="H716" i="7" s="1"/>
  <c r="J716" i="7" s="1"/>
  <c r="D717" i="7"/>
  <c r="K717" i="7" s="1"/>
  <c r="L717" i="7" s="1"/>
  <c r="M717" i="7" s="1"/>
  <c r="G717" i="7"/>
  <c r="H717" i="7" s="1"/>
  <c r="J717" i="7" s="1"/>
  <c r="D718" i="7"/>
  <c r="K718" i="7" s="1"/>
  <c r="L718" i="7" s="1"/>
  <c r="M718" i="7" s="1"/>
  <c r="G718" i="7"/>
  <c r="H718" i="7" s="1"/>
  <c r="J718" i="7" s="1"/>
  <c r="D719" i="7"/>
  <c r="K719" i="7" s="1"/>
  <c r="L719" i="7" s="1"/>
  <c r="M719" i="7" s="1"/>
  <c r="G719" i="7"/>
  <c r="H719" i="7" s="1"/>
  <c r="J719" i="7" s="1"/>
  <c r="D720" i="7"/>
  <c r="K720" i="7" s="1"/>
  <c r="L720" i="7" s="1"/>
  <c r="M720" i="7" s="1"/>
  <c r="G720" i="7"/>
  <c r="H720" i="7" s="1"/>
  <c r="J720" i="7" s="1"/>
  <c r="D721" i="7"/>
  <c r="K721" i="7" s="1"/>
  <c r="L721" i="7" s="1"/>
  <c r="M721" i="7" s="1"/>
  <c r="G721" i="7"/>
  <c r="H721" i="7" s="1"/>
  <c r="J721" i="7" s="1"/>
  <c r="D722" i="7"/>
  <c r="K722" i="7" s="1"/>
  <c r="L722" i="7" s="1"/>
  <c r="M722" i="7" s="1"/>
  <c r="G722" i="7"/>
  <c r="H722" i="7" s="1"/>
  <c r="J722" i="7" s="1"/>
  <c r="D723" i="7"/>
  <c r="K723" i="7" s="1"/>
  <c r="L723" i="7" s="1"/>
  <c r="M723" i="7" s="1"/>
  <c r="G723" i="7"/>
  <c r="H723" i="7" s="1"/>
  <c r="J723" i="7" s="1"/>
  <c r="D724" i="7"/>
  <c r="K724" i="7" s="1"/>
  <c r="L724" i="7" s="1"/>
  <c r="M724" i="7" s="1"/>
  <c r="G724" i="7"/>
  <c r="H724" i="7" s="1"/>
  <c r="J724" i="7" s="1"/>
  <c r="D725" i="7"/>
  <c r="K725" i="7" s="1"/>
  <c r="L725" i="7" s="1"/>
  <c r="M725" i="7" s="1"/>
  <c r="G725" i="7"/>
  <c r="H725" i="7" s="1"/>
  <c r="J725" i="7" s="1"/>
  <c r="D726" i="7"/>
  <c r="K726" i="7" s="1"/>
  <c r="L726" i="7" s="1"/>
  <c r="M726" i="7" s="1"/>
  <c r="G726" i="7"/>
  <c r="H726" i="7" s="1"/>
  <c r="J726" i="7" s="1"/>
  <c r="D727" i="7"/>
  <c r="K727" i="7" s="1"/>
  <c r="L727" i="7" s="1"/>
  <c r="M727" i="7" s="1"/>
  <c r="G727" i="7"/>
  <c r="H727" i="7" s="1"/>
  <c r="J727" i="7" s="1"/>
  <c r="D728" i="7"/>
  <c r="K728" i="7" s="1"/>
  <c r="L728" i="7" s="1"/>
  <c r="M728" i="7" s="1"/>
  <c r="G728" i="7"/>
  <c r="H728" i="7" s="1"/>
  <c r="J728" i="7" s="1"/>
  <c r="D729" i="7"/>
  <c r="K729" i="7" s="1"/>
  <c r="L729" i="7" s="1"/>
  <c r="M729" i="7" s="1"/>
  <c r="G729" i="7"/>
  <c r="H729" i="7" s="1"/>
  <c r="J729" i="7" s="1"/>
  <c r="D730" i="7"/>
  <c r="K730" i="7" s="1"/>
  <c r="L730" i="7" s="1"/>
  <c r="M730" i="7" s="1"/>
  <c r="G730" i="7"/>
  <c r="H730" i="7" s="1"/>
  <c r="J730" i="7" s="1"/>
  <c r="D731" i="7"/>
  <c r="K731" i="7" s="1"/>
  <c r="L731" i="7" s="1"/>
  <c r="M731" i="7" s="1"/>
  <c r="G731" i="7"/>
  <c r="H731" i="7" s="1"/>
  <c r="J731" i="7" s="1"/>
  <c r="D732" i="7"/>
  <c r="K732" i="7" s="1"/>
  <c r="L732" i="7" s="1"/>
  <c r="M732" i="7" s="1"/>
  <c r="G732" i="7"/>
  <c r="H732" i="7" s="1"/>
  <c r="J732" i="7" s="1"/>
  <c r="D733" i="7"/>
  <c r="K733" i="7" s="1"/>
  <c r="L733" i="7" s="1"/>
  <c r="M733" i="7" s="1"/>
  <c r="G733" i="7"/>
  <c r="H733" i="7" s="1"/>
  <c r="J733" i="7" s="1"/>
  <c r="D734" i="7"/>
  <c r="K734" i="7" s="1"/>
  <c r="L734" i="7" s="1"/>
  <c r="M734" i="7" s="1"/>
  <c r="G734" i="7"/>
  <c r="H734" i="7" s="1"/>
  <c r="J734" i="7" s="1"/>
  <c r="D735" i="7"/>
  <c r="K735" i="7" s="1"/>
  <c r="L735" i="7" s="1"/>
  <c r="M735" i="7" s="1"/>
  <c r="G735" i="7"/>
  <c r="H735" i="7" s="1"/>
  <c r="J735" i="7" s="1"/>
  <c r="D736" i="7"/>
  <c r="K736" i="7" s="1"/>
  <c r="L736" i="7" s="1"/>
  <c r="M736" i="7" s="1"/>
  <c r="G736" i="7"/>
  <c r="H736" i="7" s="1"/>
  <c r="J736" i="7" s="1"/>
  <c r="D737" i="7"/>
  <c r="K737" i="7" s="1"/>
  <c r="L737" i="7" s="1"/>
  <c r="M737" i="7" s="1"/>
  <c r="G737" i="7"/>
  <c r="H737" i="7" s="1"/>
  <c r="J737" i="7" s="1"/>
  <c r="D738" i="7"/>
  <c r="K738" i="7" s="1"/>
  <c r="L738" i="7" s="1"/>
  <c r="M738" i="7" s="1"/>
  <c r="G738" i="7"/>
  <c r="H738" i="7" s="1"/>
  <c r="J738" i="7" s="1"/>
  <c r="D739" i="7"/>
  <c r="K739" i="7" s="1"/>
  <c r="L739" i="7" s="1"/>
  <c r="M739" i="7" s="1"/>
  <c r="G739" i="7"/>
  <c r="H739" i="7" s="1"/>
  <c r="J739" i="7" s="1"/>
  <c r="D740" i="7"/>
  <c r="K740" i="7" s="1"/>
  <c r="L740" i="7" s="1"/>
  <c r="M740" i="7" s="1"/>
  <c r="G740" i="7"/>
  <c r="H740" i="7" s="1"/>
  <c r="J740" i="7" s="1"/>
  <c r="D741" i="7"/>
  <c r="K741" i="7" s="1"/>
  <c r="L741" i="7" s="1"/>
  <c r="M741" i="7" s="1"/>
  <c r="G741" i="7"/>
  <c r="H741" i="7" s="1"/>
  <c r="J741" i="7" s="1"/>
  <c r="D742" i="7"/>
  <c r="K742" i="7" s="1"/>
  <c r="L742" i="7" s="1"/>
  <c r="M742" i="7" s="1"/>
  <c r="G742" i="7"/>
  <c r="H742" i="7" s="1"/>
  <c r="J742" i="7" s="1"/>
  <c r="D743" i="7"/>
  <c r="K743" i="7" s="1"/>
  <c r="L743" i="7" s="1"/>
  <c r="M743" i="7" s="1"/>
  <c r="G743" i="7"/>
  <c r="H743" i="7" s="1"/>
  <c r="J743" i="7" s="1"/>
  <c r="D744" i="7"/>
  <c r="K744" i="7" s="1"/>
  <c r="L744" i="7" s="1"/>
  <c r="M744" i="7" s="1"/>
  <c r="G744" i="7"/>
  <c r="H744" i="7" s="1"/>
  <c r="J744" i="7" s="1"/>
  <c r="D745" i="7"/>
  <c r="K745" i="7" s="1"/>
  <c r="L745" i="7" s="1"/>
  <c r="M745" i="7" s="1"/>
  <c r="G745" i="7"/>
  <c r="H745" i="7" s="1"/>
  <c r="J745" i="7" s="1"/>
  <c r="D746" i="7"/>
  <c r="K746" i="7" s="1"/>
  <c r="L746" i="7" s="1"/>
  <c r="M746" i="7" s="1"/>
  <c r="G746" i="7"/>
  <c r="H746" i="7" s="1"/>
  <c r="J746" i="7" s="1"/>
  <c r="D747" i="7"/>
  <c r="K747" i="7" s="1"/>
  <c r="L747" i="7" s="1"/>
  <c r="M747" i="7" s="1"/>
  <c r="G747" i="7"/>
  <c r="H747" i="7" s="1"/>
  <c r="J747" i="7" s="1"/>
  <c r="D748" i="7"/>
  <c r="K748" i="7" s="1"/>
  <c r="L748" i="7" s="1"/>
  <c r="M748" i="7" s="1"/>
  <c r="G748" i="7"/>
  <c r="H748" i="7" s="1"/>
  <c r="J748" i="7" s="1"/>
  <c r="D749" i="7"/>
  <c r="K749" i="7" s="1"/>
  <c r="L749" i="7" s="1"/>
  <c r="M749" i="7" s="1"/>
  <c r="G749" i="7"/>
  <c r="H749" i="7" s="1"/>
  <c r="J749" i="7" s="1"/>
  <c r="D750" i="7"/>
  <c r="K750" i="7" s="1"/>
  <c r="L750" i="7" s="1"/>
  <c r="M750" i="7" s="1"/>
  <c r="G750" i="7"/>
  <c r="H750" i="7" s="1"/>
  <c r="J750" i="7" s="1"/>
  <c r="D751" i="7"/>
  <c r="K751" i="7" s="1"/>
  <c r="L751" i="7" s="1"/>
  <c r="M751" i="7" s="1"/>
  <c r="G751" i="7"/>
  <c r="H751" i="7" s="1"/>
  <c r="J751" i="7" s="1"/>
  <c r="D752" i="7"/>
  <c r="K752" i="7" s="1"/>
  <c r="L752" i="7" s="1"/>
  <c r="M752" i="7" s="1"/>
  <c r="G752" i="7"/>
  <c r="H752" i="7" s="1"/>
  <c r="J752" i="7" s="1"/>
  <c r="D753" i="7"/>
  <c r="K753" i="7" s="1"/>
  <c r="L753" i="7" s="1"/>
  <c r="M753" i="7" s="1"/>
  <c r="G753" i="7"/>
  <c r="H753" i="7" s="1"/>
  <c r="J753" i="7" s="1"/>
  <c r="D754" i="7"/>
  <c r="K754" i="7" s="1"/>
  <c r="L754" i="7" s="1"/>
  <c r="M754" i="7" s="1"/>
  <c r="G754" i="7"/>
  <c r="H754" i="7" s="1"/>
  <c r="J754" i="7" s="1"/>
  <c r="D755" i="7"/>
  <c r="K755" i="7" s="1"/>
  <c r="L755" i="7" s="1"/>
  <c r="M755" i="7" s="1"/>
  <c r="G755" i="7"/>
  <c r="H755" i="7" s="1"/>
  <c r="J755" i="7" s="1"/>
  <c r="D756" i="7"/>
  <c r="K756" i="7" s="1"/>
  <c r="L756" i="7" s="1"/>
  <c r="M756" i="7" s="1"/>
  <c r="G756" i="7"/>
  <c r="H756" i="7" s="1"/>
  <c r="J756" i="7" s="1"/>
  <c r="D757" i="7"/>
  <c r="K757" i="7" s="1"/>
  <c r="L757" i="7" s="1"/>
  <c r="M757" i="7" s="1"/>
  <c r="G757" i="7"/>
  <c r="H757" i="7" s="1"/>
  <c r="J757" i="7" s="1"/>
  <c r="D758" i="7"/>
  <c r="K758" i="7" s="1"/>
  <c r="L758" i="7" s="1"/>
  <c r="M758" i="7" s="1"/>
  <c r="G758" i="7"/>
  <c r="H758" i="7" s="1"/>
  <c r="J758" i="7" s="1"/>
  <c r="D759" i="7"/>
  <c r="K759" i="7" s="1"/>
  <c r="L759" i="7" s="1"/>
  <c r="M759" i="7" s="1"/>
  <c r="G759" i="7"/>
  <c r="H759" i="7" s="1"/>
  <c r="J759" i="7" s="1"/>
  <c r="D760" i="7"/>
  <c r="K760" i="7" s="1"/>
  <c r="L760" i="7" s="1"/>
  <c r="M760" i="7" s="1"/>
  <c r="G760" i="7"/>
  <c r="H760" i="7" s="1"/>
  <c r="J760" i="7" s="1"/>
  <c r="D761" i="7"/>
  <c r="K761" i="7" s="1"/>
  <c r="L761" i="7" s="1"/>
  <c r="M761" i="7" s="1"/>
  <c r="G761" i="7"/>
  <c r="H761" i="7" s="1"/>
  <c r="J761" i="7" s="1"/>
  <c r="D762" i="7"/>
  <c r="K762" i="7" s="1"/>
  <c r="L762" i="7" s="1"/>
  <c r="M762" i="7" s="1"/>
  <c r="G762" i="7"/>
  <c r="H762" i="7" s="1"/>
  <c r="J762" i="7" s="1"/>
  <c r="D763" i="7"/>
  <c r="K763" i="7" s="1"/>
  <c r="L763" i="7" s="1"/>
  <c r="M763" i="7" s="1"/>
  <c r="G763" i="7"/>
  <c r="H763" i="7" s="1"/>
  <c r="J763" i="7" s="1"/>
  <c r="D764" i="7"/>
  <c r="K764" i="7" s="1"/>
  <c r="L764" i="7" s="1"/>
  <c r="M764" i="7" s="1"/>
  <c r="G764" i="7"/>
  <c r="H764" i="7" s="1"/>
  <c r="J764" i="7" s="1"/>
  <c r="D765" i="7"/>
  <c r="K765" i="7" s="1"/>
  <c r="L765" i="7" s="1"/>
  <c r="M765" i="7" s="1"/>
  <c r="G765" i="7"/>
  <c r="H765" i="7" s="1"/>
  <c r="J765" i="7" s="1"/>
  <c r="D766" i="7"/>
  <c r="K766" i="7" s="1"/>
  <c r="L766" i="7" s="1"/>
  <c r="M766" i="7" s="1"/>
  <c r="G766" i="7"/>
  <c r="H766" i="7" s="1"/>
  <c r="J766" i="7" s="1"/>
  <c r="D767" i="7"/>
  <c r="K767" i="7" s="1"/>
  <c r="L767" i="7" s="1"/>
  <c r="M767" i="7" s="1"/>
  <c r="G767" i="7"/>
  <c r="H767" i="7" s="1"/>
  <c r="J767" i="7" s="1"/>
  <c r="D768" i="7"/>
  <c r="K768" i="7" s="1"/>
  <c r="L768" i="7" s="1"/>
  <c r="M768" i="7" s="1"/>
  <c r="G768" i="7"/>
  <c r="H768" i="7" s="1"/>
  <c r="J768" i="7" s="1"/>
  <c r="D769" i="7"/>
  <c r="K769" i="7" s="1"/>
  <c r="L769" i="7" s="1"/>
  <c r="M769" i="7" s="1"/>
  <c r="G769" i="7"/>
  <c r="H769" i="7" s="1"/>
  <c r="J769" i="7" s="1"/>
  <c r="D770" i="7"/>
  <c r="K770" i="7" s="1"/>
  <c r="L770" i="7" s="1"/>
  <c r="M770" i="7" s="1"/>
  <c r="G770" i="7"/>
  <c r="H770" i="7" s="1"/>
  <c r="J770" i="7" s="1"/>
  <c r="D771" i="7"/>
  <c r="K771" i="7" s="1"/>
  <c r="L771" i="7" s="1"/>
  <c r="M771" i="7" s="1"/>
  <c r="G771" i="7"/>
  <c r="H771" i="7" s="1"/>
  <c r="J771" i="7" s="1"/>
  <c r="D772" i="7"/>
  <c r="K772" i="7" s="1"/>
  <c r="L772" i="7" s="1"/>
  <c r="M772" i="7" s="1"/>
  <c r="G772" i="7"/>
  <c r="H772" i="7" s="1"/>
  <c r="J772" i="7" s="1"/>
  <c r="D773" i="7"/>
  <c r="K773" i="7" s="1"/>
  <c r="L773" i="7" s="1"/>
  <c r="M773" i="7" s="1"/>
  <c r="G773" i="7"/>
  <c r="H773" i="7" s="1"/>
  <c r="J773" i="7" s="1"/>
  <c r="D774" i="7"/>
  <c r="K774" i="7" s="1"/>
  <c r="L774" i="7" s="1"/>
  <c r="M774" i="7" s="1"/>
  <c r="G774" i="7"/>
  <c r="H774" i="7" s="1"/>
  <c r="J774" i="7" s="1"/>
  <c r="D775" i="7"/>
  <c r="K775" i="7" s="1"/>
  <c r="L775" i="7" s="1"/>
  <c r="M775" i="7" s="1"/>
  <c r="G775" i="7"/>
  <c r="H775" i="7" s="1"/>
  <c r="J775" i="7" s="1"/>
  <c r="D776" i="7"/>
  <c r="K776" i="7" s="1"/>
  <c r="L776" i="7" s="1"/>
  <c r="M776" i="7" s="1"/>
  <c r="G776" i="7"/>
  <c r="H776" i="7" s="1"/>
  <c r="J776" i="7" s="1"/>
  <c r="D777" i="7"/>
  <c r="K777" i="7" s="1"/>
  <c r="L777" i="7" s="1"/>
  <c r="M777" i="7" s="1"/>
  <c r="G777" i="7"/>
  <c r="H777" i="7" s="1"/>
  <c r="J777" i="7" s="1"/>
  <c r="D778" i="7"/>
  <c r="K778" i="7" s="1"/>
  <c r="L778" i="7" s="1"/>
  <c r="M778" i="7" s="1"/>
  <c r="G778" i="7"/>
  <c r="H778" i="7" s="1"/>
  <c r="J778" i="7" s="1"/>
  <c r="D779" i="7"/>
  <c r="K779" i="7" s="1"/>
  <c r="L779" i="7" s="1"/>
  <c r="M779" i="7" s="1"/>
  <c r="G779" i="7"/>
  <c r="H779" i="7" s="1"/>
  <c r="J779" i="7" s="1"/>
  <c r="D780" i="7"/>
  <c r="K780" i="7" s="1"/>
  <c r="L780" i="7" s="1"/>
  <c r="M780" i="7" s="1"/>
  <c r="G780" i="7"/>
  <c r="H780" i="7" s="1"/>
  <c r="J780" i="7" s="1"/>
  <c r="D781" i="7"/>
  <c r="K781" i="7" s="1"/>
  <c r="L781" i="7" s="1"/>
  <c r="M781" i="7" s="1"/>
  <c r="G781" i="7"/>
  <c r="H781" i="7" s="1"/>
  <c r="J781" i="7" s="1"/>
  <c r="D782" i="7"/>
  <c r="K782" i="7" s="1"/>
  <c r="L782" i="7" s="1"/>
  <c r="M782" i="7" s="1"/>
  <c r="G782" i="7"/>
  <c r="H782" i="7" s="1"/>
  <c r="J782" i="7" s="1"/>
  <c r="D783" i="7"/>
  <c r="K783" i="7" s="1"/>
  <c r="L783" i="7" s="1"/>
  <c r="M783" i="7" s="1"/>
  <c r="G783" i="7"/>
  <c r="H783" i="7" s="1"/>
  <c r="J783" i="7" s="1"/>
  <c r="D784" i="7"/>
  <c r="K784" i="7" s="1"/>
  <c r="L784" i="7" s="1"/>
  <c r="M784" i="7" s="1"/>
  <c r="G784" i="7"/>
  <c r="H784" i="7" s="1"/>
  <c r="J784" i="7" s="1"/>
  <c r="D785" i="7"/>
  <c r="K785" i="7" s="1"/>
  <c r="L785" i="7" s="1"/>
  <c r="M785" i="7" s="1"/>
  <c r="G785" i="7"/>
  <c r="H785" i="7" s="1"/>
  <c r="J785" i="7" s="1"/>
  <c r="D786" i="7"/>
  <c r="K786" i="7" s="1"/>
  <c r="L786" i="7" s="1"/>
  <c r="M786" i="7" s="1"/>
  <c r="G786" i="7"/>
  <c r="H786" i="7" s="1"/>
  <c r="J786" i="7" s="1"/>
  <c r="D787" i="7"/>
  <c r="K787" i="7" s="1"/>
  <c r="L787" i="7" s="1"/>
  <c r="M787" i="7" s="1"/>
  <c r="G787" i="7"/>
  <c r="H787" i="7" s="1"/>
  <c r="J787" i="7" s="1"/>
  <c r="D788" i="7"/>
  <c r="K788" i="7" s="1"/>
  <c r="L788" i="7" s="1"/>
  <c r="M788" i="7" s="1"/>
  <c r="G788" i="7"/>
  <c r="H788" i="7" s="1"/>
  <c r="J788" i="7" s="1"/>
  <c r="D789" i="7"/>
  <c r="K789" i="7" s="1"/>
  <c r="L789" i="7" s="1"/>
  <c r="M789" i="7" s="1"/>
  <c r="G789" i="7"/>
  <c r="H789" i="7" s="1"/>
  <c r="J789" i="7" s="1"/>
  <c r="D790" i="7"/>
  <c r="K790" i="7" s="1"/>
  <c r="L790" i="7" s="1"/>
  <c r="M790" i="7" s="1"/>
  <c r="G790" i="7"/>
  <c r="H790" i="7" s="1"/>
  <c r="J790" i="7" s="1"/>
  <c r="D791" i="7"/>
  <c r="K791" i="7" s="1"/>
  <c r="L791" i="7" s="1"/>
  <c r="M791" i="7" s="1"/>
  <c r="G791" i="7"/>
  <c r="H791" i="7" s="1"/>
  <c r="J791" i="7" s="1"/>
  <c r="D792" i="7"/>
  <c r="K792" i="7" s="1"/>
  <c r="L792" i="7" s="1"/>
  <c r="M792" i="7" s="1"/>
  <c r="G792" i="7"/>
  <c r="H792" i="7" s="1"/>
  <c r="J792" i="7" s="1"/>
  <c r="D793" i="7"/>
  <c r="K793" i="7" s="1"/>
  <c r="L793" i="7" s="1"/>
  <c r="M793" i="7" s="1"/>
  <c r="G793" i="7"/>
  <c r="H793" i="7" s="1"/>
  <c r="J793" i="7" s="1"/>
  <c r="D794" i="7"/>
  <c r="K794" i="7" s="1"/>
  <c r="L794" i="7" s="1"/>
  <c r="M794" i="7" s="1"/>
  <c r="G794" i="7"/>
  <c r="H794" i="7" s="1"/>
  <c r="J794" i="7" s="1"/>
  <c r="D795" i="7"/>
  <c r="K795" i="7" s="1"/>
  <c r="L795" i="7" s="1"/>
  <c r="M795" i="7" s="1"/>
  <c r="G795" i="7"/>
  <c r="H795" i="7" s="1"/>
  <c r="J795" i="7" s="1"/>
  <c r="D796" i="7"/>
  <c r="K796" i="7" s="1"/>
  <c r="L796" i="7" s="1"/>
  <c r="M796" i="7" s="1"/>
  <c r="G796" i="7"/>
  <c r="H796" i="7" s="1"/>
  <c r="J796" i="7" s="1"/>
  <c r="D797" i="7"/>
  <c r="K797" i="7" s="1"/>
  <c r="L797" i="7" s="1"/>
  <c r="M797" i="7" s="1"/>
  <c r="G797" i="7"/>
  <c r="H797" i="7" s="1"/>
  <c r="J797" i="7" s="1"/>
  <c r="D798" i="7"/>
  <c r="K798" i="7" s="1"/>
  <c r="L798" i="7" s="1"/>
  <c r="M798" i="7" s="1"/>
  <c r="G798" i="7"/>
  <c r="H798" i="7" s="1"/>
  <c r="J798" i="7" s="1"/>
  <c r="D799" i="7"/>
  <c r="K799" i="7" s="1"/>
  <c r="L799" i="7" s="1"/>
  <c r="M799" i="7" s="1"/>
  <c r="G799" i="7"/>
  <c r="H799" i="7" s="1"/>
  <c r="J799" i="7" s="1"/>
  <c r="D800" i="7"/>
  <c r="K800" i="7" s="1"/>
  <c r="L800" i="7" s="1"/>
  <c r="M800" i="7" s="1"/>
  <c r="G800" i="7"/>
  <c r="H800" i="7" s="1"/>
  <c r="J800" i="7" s="1"/>
  <c r="D801" i="7"/>
  <c r="K801" i="7" s="1"/>
  <c r="L801" i="7" s="1"/>
  <c r="M801" i="7" s="1"/>
  <c r="G801" i="7"/>
  <c r="H801" i="7" s="1"/>
  <c r="J801" i="7" s="1"/>
  <c r="D802" i="7"/>
  <c r="K802" i="7" s="1"/>
  <c r="L802" i="7" s="1"/>
  <c r="M802" i="7" s="1"/>
  <c r="G802" i="7"/>
  <c r="H802" i="7" s="1"/>
  <c r="J802" i="7" s="1"/>
  <c r="D803" i="7"/>
  <c r="K803" i="7" s="1"/>
  <c r="L803" i="7" s="1"/>
  <c r="M803" i="7" s="1"/>
  <c r="G803" i="7"/>
  <c r="H803" i="7" s="1"/>
  <c r="J803" i="7" s="1"/>
  <c r="D804" i="7"/>
  <c r="K804" i="7" s="1"/>
  <c r="L804" i="7" s="1"/>
  <c r="M804" i="7" s="1"/>
  <c r="G804" i="7"/>
  <c r="H804" i="7" s="1"/>
  <c r="J804" i="7" s="1"/>
  <c r="D805" i="7"/>
  <c r="K805" i="7" s="1"/>
  <c r="L805" i="7" s="1"/>
  <c r="M805" i="7" s="1"/>
  <c r="G805" i="7"/>
  <c r="H805" i="7" s="1"/>
  <c r="J805" i="7" s="1"/>
  <c r="D806" i="7"/>
  <c r="K806" i="7" s="1"/>
  <c r="L806" i="7" s="1"/>
  <c r="M806" i="7" s="1"/>
  <c r="G806" i="7"/>
  <c r="H806" i="7" s="1"/>
  <c r="J806" i="7" s="1"/>
  <c r="D807" i="7"/>
  <c r="K807" i="7" s="1"/>
  <c r="L807" i="7" s="1"/>
  <c r="M807" i="7" s="1"/>
  <c r="G807" i="7"/>
  <c r="H807" i="7" s="1"/>
  <c r="J807" i="7" s="1"/>
  <c r="D808" i="7"/>
  <c r="K808" i="7" s="1"/>
  <c r="L808" i="7" s="1"/>
  <c r="M808" i="7" s="1"/>
  <c r="G808" i="7"/>
  <c r="H808" i="7" s="1"/>
  <c r="J808" i="7" s="1"/>
  <c r="D809" i="7"/>
  <c r="K809" i="7" s="1"/>
  <c r="L809" i="7" s="1"/>
  <c r="M809" i="7" s="1"/>
  <c r="G809" i="7"/>
  <c r="H809" i="7" s="1"/>
  <c r="J809" i="7" s="1"/>
  <c r="D810" i="7"/>
  <c r="K810" i="7" s="1"/>
  <c r="L810" i="7" s="1"/>
  <c r="M810" i="7" s="1"/>
  <c r="G810" i="7"/>
  <c r="H810" i="7" s="1"/>
  <c r="J810" i="7" s="1"/>
  <c r="D811" i="7"/>
  <c r="K811" i="7" s="1"/>
  <c r="L811" i="7" s="1"/>
  <c r="M811" i="7" s="1"/>
  <c r="G811" i="7"/>
  <c r="H811" i="7" s="1"/>
  <c r="J811" i="7" s="1"/>
  <c r="D812" i="7"/>
  <c r="K812" i="7" s="1"/>
  <c r="L812" i="7" s="1"/>
  <c r="M812" i="7" s="1"/>
  <c r="G812" i="7"/>
  <c r="H812" i="7" s="1"/>
  <c r="J812" i="7" s="1"/>
  <c r="D813" i="7"/>
  <c r="K813" i="7" s="1"/>
  <c r="L813" i="7" s="1"/>
  <c r="M813" i="7" s="1"/>
  <c r="G813" i="7"/>
  <c r="H813" i="7" s="1"/>
  <c r="J813" i="7" s="1"/>
  <c r="D814" i="7"/>
  <c r="K814" i="7" s="1"/>
  <c r="L814" i="7" s="1"/>
  <c r="M814" i="7" s="1"/>
  <c r="G814" i="7"/>
  <c r="H814" i="7" s="1"/>
  <c r="J814" i="7" s="1"/>
  <c r="D815" i="7"/>
  <c r="K815" i="7" s="1"/>
  <c r="L815" i="7" s="1"/>
  <c r="M815" i="7" s="1"/>
  <c r="G815" i="7"/>
  <c r="H815" i="7" s="1"/>
  <c r="J815" i="7" s="1"/>
  <c r="D816" i="7"/>
  <c r="K816" i="7" s="1"/>
  <c r="L816" i="7" s="1"/>
  <c r="M816" i="7" s="1"/>
  <c r="G816" i="7"/>
  <c r="H816" i="7" s="1"/>
  <c r="J816" i="7" s="1"/>
  <c r="D817" i="7"/>
  <c r="K817" i="7" s="1"/>
  <c r="L817" i="7" s="1"/>
  <c r="M817" i="7" s="1"/>
  <c r="G817" i="7"/>
  <c r="H817" i="7" s="1"/>
  <c r="J817" i="7" s="1"/>
  <c r="D818" i="7"/>
  <c r="K818" i="7" s="1"/>
  <c r="L818" i="7" s="1"/>
  <c r="M818" i="7" s="1"/>
  <c r="G818" i="7"/>
  <c r="H818" i="7" s="1"/>
  <c r="J818" i="7" s="1"/>
  <c r="D819" i="7"/>
  <c r="K819" i="7" s="1"/>
  <c r="L819" i="7" s="1"/>
  <c r="M819" i="7" s="1"/>
  <c r="G819" i="7"/>
  <c r="H819" i="7" s="1"/>
  <c r="J819" i="7" s="1"/>
  <c r="D820" i="7"/>
  <c r="K820" i="7" s="1"/>
  <c r="L820" i="7" s="1"/>
  <c r="M820" i="7" s="1"/>
  <c r="G820" i="7"/>
  <c r="H820" i="7" s="1"/>
  <c r="J820" i="7" s="1"/>
  <c r="D821" i="7"/>
  <c r="K821" i="7" s="1"/>
  <c r="L821" i="7" s="1"/>
  <c r="M821" i="7" s="1"/>
  <c r="G821" i="7"/>
  <c r="H821" i="7" s="1"/>
  <c r="J821" i="7" s="1"/>
  <c r="D822" i="7"/>
  <c r="K822" i="7" s="1"/>
  <c r="L822" i="7" s="1"/>
  <c r="M822" i="7" s="1"/>
  <c r="G822" i="7"/>
  <c r="H822" i="7" s="1"/>
  <c r="J822" i="7" s="1"/>
  <c r="D823" i="7"/>
  <c r="K823" i="7" s="1"/>
  <c r="L823" i="7" s="1"/>
  <c r="M823" i="7" s="1"/>
  <c r="G823" i="7"/>
  <c r="H823" i="7" s="1"/>
  <c r="J823" i="7" s="1"/>
  <c r="D824" i="7"/>
  <c r="K824" i="7" s="1"/>
  <c r="L824" i="7" s="1"/>
  <c r="M824" i="7" s="1"/>
  <c r="G824" i="7"/>
  <c r="H824" i="7" s="1"/>
  <c r="J824" i="7" s="1"/>
  <c r="D825" i="7"/>
  <c r="K825" i="7" s="1"/>
  <c r="L825" i="7" s="1"/>
  <c r="M825" i="7" s="1"/>
  <c r="G825" i="7"/>
  <c r="H825" i="7" s="1"/>
  <c r="J825" i="7" s="1"/>
  <c r="D826" i="7"/>
  <c r="K826" i="7" s="1"/>
  <c r="L826" i="7" s="1"/>
  <c r="M826" i="7" s="1"/>
  <c r="G826" i="7"/>
  <c r="H826" i="7" s="1"/>
  <c r="J826" i="7" s="1"/>
  <c r="D827" i="7"/>
  <c r="K827" i="7" s="1"/>
  <c r="L827" i="7" s="1"/>
  <c r="M827" i="7" s="1"/>
  <c r="G827" i="7"/>
  <c r="H827" i="7" s="1"/>
  <c r="J827" i="7" s="1"/>
  <c r="D828" i="7"/>
  <c r="K828" i="7" s="1"/>
  <c r="L828" i="7" s="1"/>
  <c r="M828" i="7" s="1"/>
  <c r="G828" i="7"/>
  <c r="H828" i="7" s="1"/>
  <c r="J828" i="7" s="1"/>
  <c r="D829" i="7"/>
  <c r="K829" i="7" s="1"/>
  <c r="L829" i="7" s="1"/>
  <c r="M829" i="7" s="1"/>
  <c r="G829" i="7"/>
  <c r="H829" i="7" s="1"/>
  <c r="J829" i="7" s="1"/>
  <c r="D830" i="7"/>
  <c r="K830" i="7" s="1"/>
  <c r="L830" i="7" s="1"/>
  <c r="M830" i="7" s="1"/>
  <c r="G830" i="7"/>
  <c r="H830" i="7" s="1"/>
  <c r="J830" i="7" s="1"/>
  <c r="D831" i="7"/>
  <c r="K831" i="7" s="1"/>
  <c r="L831" i="7" s="1"/>
  <c r="M831" i="7" s="1"/>
  <c r="G831" i="7"/>
  <c r="H831" i="7" s="1"/>
  <c r="J831" i="7" s="1"/>
  <c r="D832" i="7"/>
  <c r="K832" i="7" s="1"/>
  <c r="L832" i="7" s="1"/>
  <c r="M832" i="7" s="1"/>
  <c r="G832" i="7"/>
  <c r="H832" i="7" s="1"/>
  <c r="J832" i="7" s="1"/>
  <c r="D833" i="7"/>
  <c r="K833" i="7" s="1"/>
  <c r="L833" i="7" s="1"/>
  <c r="M833" i="7" s="1"/>
  <c r="G833" i="7"/>
  <c r="H833" i="7" s="1"/>
  <c r="J833" i="7" s="1"/>
  <c r="D834" i="7"/>
  <c r="K834" i="7" s="1"/>
  <c r="L834" i="7" s="1"/>
  <c r="M834" i="7" s="1"/>
  <c r="G834" i="7"/>
  <c r="H834" i="7" s="1"/>
  <c r="J834" i="7" s="1"/>
  <c r="D835" i="7"/>
  <c r="K835" i="7" s="1"/>
  <c r="L835" i="7" s="1"/>
  <c r="M835" i="7" s="1"/>
  <c r="G835" i="7"/>
  <c r="H835" i="7" s="1"/>
  <c r="J835" i="7" s="1"/>
  <c r="D836" i="7"/>
  <c r="K836" i="7" s="1"/>
  <c r="L836" i="7" s="1"/>
  <c r="M836" i="7" s="1"/>
  <c r="G836" i="7"/>
  <c r="H836" i="7" s="1"/>
  <c r="J836" i="7" s="1"/>
  <c r="D837" i="7"/>
  <c r="K837" i="7" s="1"/>
  <c r="L837" i="7" s="1"/>
  <c r="M837" i="7" s="1"/>
  <c r="G837" i="7"/>
  <c r="H837" i="7" s="1"/>
  <c r="J837" i="7" s="1"/>
  <c r="D838" i="7"/>
  <c r="K838" i="7" s="1"/>
  <c r="L838" i="7" s="1"/>
  <c r="M838" i="7" s="1"/>
  <c r="G838" i="7"/>
  <c r="H838" i="7" s="1"/>
  <c r="J838" i="7" s="1"/>
  <c r="D839" i="7"/>
  <c r="K839" i="7" s="1"/>
  <c r="L839" i="7" s="1"/>
  <c r="M839" i="7" s="1"/>
  <c r="G839" i="7"/>
  <c r="H839" i="7" s="1"/>
  <c r="J839" i="7" s="1"/>
  <c r="D840" i="7"/>
  <c r="K840" i="7" s="1"/>
  <c r="L840" i="7" s="1"/>
  <c r="M840" i="7" s="1"/>
  <c r="G840" i="7"/>
  <c r="H840" i="7" s="1"/>
  <c r="J840" i="7" s="1"/>
  <c r="D841" i="7"/>
  <c r="K841" i="7" s="1"/>
  <c r="L841" i="7" s="1"/>
  <c r="M841" i="7" s="1"/>
  <c r="G841" i="7"/>
  <c r="H841" i="7" s="1"/>
  <c r="J841" i="7" s="1"/>
  <c r="D842" i="7"/>
  <c r="K842" i="7" s="1"/>
  <c r="L842" i="7" s="1"/>
  <c r="M842" i="7" s="1"/>
  <c r="G842" i="7"/>
  <c r="H842" i="7" s="1"/>
  <c r="J842" i="7" s="1"/>
  <c r="D843" i="7"/>
  <c r="K843" i="7" s="1"/>
  <c r="L843" i="7" s="1"/>
  <c r="M843" i="7" s="1"/>
  <c r="G843" i="7"/>
  <c r="H843" i="7" s="1"/>
  <c r="J843" i="7" s="1"/>
  <c r="D844" i="7"/>
  <c r="K844" i="7" s="1"/>
  <c r="L844" i="7" s="1"/>
  <c r="M844" i="7" s="1"/>
  <c r="G844" i="7"/>
  <c r="H844" i="7" s="1"/>
  <c r="J844" i="7" s="1"/>
  <c r="D845" i="7"/>
  <c r="K845" i="7" s="1"/>
  <c r="L845" i="7" s="1"/>
  <c r="M845" i="7" s="1"/>
  <c r="G845" i="7"/>
  <c r="H845" i="7" s="1"/>
  <c r="J845" i="7" s="1"/>
  <c r="D846" i="7"/>
  <c r="K846" i="7" s="1"/>
  <c r="L846" i="7" s="1"/>
  <c r="M846" i="7" s="1"/>
  <c r="G846" i="7"/>
  <c r="H846" i="7" s="1"/>
  <c r="J846" i="7" s="1"/>
  <c r="D847" i="7"/>
  <c r="K847" i="7" s="1"/>
  <c r="L847" i="7" s="1"/>
  <c r="M847" i="7" s="1"/>
  <c r="G847" i="7"/>
  <c r="H847" i="7" s="1"/>
  <c r="J847" i="7" s="1"/>
  <c r="D848" i="7"/>
  <c r="K848" i="7" s="1"/>
  <c r="L848" i="7" s="1"/>
  <c r="M848" i="7" s="1"/>
  <c r="G848" i="7"/>
  <c r="H848" i="7" s="1"/>
  <c r="J848" i="7" s="1"/>
  <c r="D849" i="7"/>
  <c r="K849" i="7" s="1"/>
  <c r="L849" i="7" s="1"/>
  <c r="M849" i="7" s="1"/>
  <c r="G849" i="7"/>
  <c r="H849" i="7" s="1"/>
  <c r="J849" i="7" s="1"/>
  <c r="D850" i="7"/>
  <c r="K850" i="7" s="1"/>
  <c r="L850" i="7" s="1"/>
  <c r="M850" i="7" s="1"/>
  <c r="G850" i="7"/>
  <c r="H850" i="7" s="1"/>
  <c r="J850" i="7" s="1"/>
  <c r="D851" i="7"/>
  <c r="K851" i="7" s="1"/>
  <c r="L851" i="7" s="1"/>
  <c r="M851" i="7" s="1"/>
  <c r="G851" i="7"/>
  <c r="H851" i="7" s="1"/>
  <c r="J851" i="7" s="1"/>
  <c r="D852" i="7"/>
  <c r="K852" i="7" s="1"/>
  <c r="L852" i="7" s="1"/>
  <c r="M852" i="7" s="1"/>
  <c r="G852" i="7"/>
  <c r="H852" i="7" s="1"/>
  <c r="J852" i="7" s="1"/>
  <c r="D853" i="7"/>
  <c r="K853" i="7" s="1"/>
  <c r="L853" i="7" s="1"/>
  <c r="M853" i="7" s="1"/>
  <c r="G853" i="7"/>
  <c r="H853" i="7" s="1"/>
  <c r="J853" i="7" s="1"/>
  <c r="D854" i="7"/>
  <c r="K854" i="7" s="1"/>
  <c r="L854" i="7" s="1"/>
  <c r="M854" i="7" s="1"/>
  <c r="G854" i="7"/>
  <c r="H854" i="7" s="1"/>
  <c r="J854" i="7" s="1"/>
  <c r="D855" i="7"/>
  <c r="K855" i="7" s="1"/>
  <c r="L855" i="7" s="1"/>
  <c r="M855" i="7" s="1"/>
  <c r="G855" i="7"/>
  <c r="H855" i="7" s="1"/>
  <c r="J855" i="7" s="1"/>
  <c r="D856" i="7"/>
  <c r="K856" i="7" s="1"/>
  <c r="L856" i="7" s="1"/>
  <c r="M856" i="7" s="1"/>
  <c r="G856" i="7"/>
  <c r="H856" i="7" s="1"/>
  <c r="J856" i="7" s="1"/>
  <c r="D857" i="7"/>
  <c r="K857" i="7" s="1"/>
  <c r="L857" i="7" s="1"/>
  <c r="M857" i="7" s="1"/>
  <c r="G857" i="7"/>
  <c r="H857" i="7" s="1"/>
  <c r="J857" i="7" s="1"/>
  <c r="D858" i="7"/>
  <c r="K858" i="7" s="1"/>
  <c r="L858" i="7" s="1"/>
  <c r="M858" i="7" s="1"/>
  <c r="G858" i="7"/>
  <c r="H858" i="7" s="1"/>
  <c r="J858" i="7" s="1"/>
  <c r="D859" i="7"/>
  <c r="K859" i="7" s="1"/>
  <c r="L859" i="7" s="1"/>
  <c r="M859" i="7" s="1"/>
  <c r="G859" i="7"/>
  <c r="H859" i="7" s="1"/>
  <c r="J859" i="7" s="1"/>
  <c r="D860" i="7"/>
  <c r="K860" i="7" s="1"/>
  <c r="L860" i="7" s="1"/>
  <c r="M860" i="7" s="1"/>
  <c r="G860" i="7"/>
  <c r="H860" i="7" s="1"/>
  <c r="J860" i="7" s="1"/>
  <c r="D861" i="7"/>
  <c r="K861" i="7" s="1"/>
  <c r="L861" i="7" s="1"/>
  <c r="M861" i="7" s="1"/>
  <c r="G861" i="7"/>
  <c r="H861" i="7" s="1"/>
  <c r="J861" i="7" s="1"/>
  <c r="D862" i="7"/>
  <c r="K862" i="7" s="1"/>
  <c r="L862" i="7" s="1"/>
  <c r="M862" i="7" s="1"/>
  <c r="G862" i="7"/>
  <c r="H862" i="7" s="1"/>
  <c r="J862" i="7" s="1"/>
  <c r="D863" i="7"/>
  <c r="K863" i="7" s="1"/>
  <c r="L863" i="7" s="1"/>
  <c r="M863" i="7" s="1"/>
  <c r="G863" i="7"/>
  <c r="H863" i="7" s="1"/>
  <c r="J863" i="7" s="1"/>
  <c r="D864" i="7"/>
  <c r="K864" i="7" s="1"/>
  <c r="L864" i="7" s="1"/>
  <c r="M864" i="7" s="1"/>
  <c r="G864" i="7"/>
  <c r="H864" i="7" s="1"/>
  <c r="J864" i="7" s="1"/>
  <c r="D865" i="7"/>
  <c r="K865" i="7" s="1"/>
  <c r="L865" i="7" s="1"/>
  <c r="M865" i="7" s="1"/>
  <c r="G865" i="7"/>
  <c r="H865" i="7" s="1"/>
  <c r="J865" i="7" s="1"/>
  <c r="D866" i="7"/>
  <c r="K866" i="7" s="1"/>
  <c r="L866" i="7" s="1"/>
  <c r="M866" i="7" s="1"/>
  <c r="G866" i="7"/>
  <c r="H866" i="7" s="1"/>
  <c r="J866" i="7" s="1"/>
  <c r="D867" i="7"/>
  <c r="K867" i="7" s="1"/>
  <c r="L867" i="7" s="1"/>
  <c r="M867" i="7" s="1"/>
  <c r="G867" i="7"/>
  <c r="H867" i="7" s="1"/>
  <c r="J867" i="7" s="1"/>
  <c r="D868" i="7"/>
  <c r="K868" i="7" s="1"/>
  <c r="L868" i="7" s="1"/>
  <c r="M868" i="7" s="1"/>
  <c r="G868" i="7"/>
  <c r="H868" i="7" s="1"/>
  <c r="J868" i="7" s="1"/>
  <c r="D435" i="7" l="1"/>
  <c r="K435" i="7" s="1"/>
  <c r="L435" i="7" s="1"/>
  <c r="M435" i="7" s="1"/>
  <c r="J440" i="7"/>
  <c r="L440" i="7"/>
  <c r="M440" i="7" s="1"/>
  <c r="D137" i="14"/>
  <c r="K137" i="14" s="1"/>
  <c r="L137" i="14" s="1"/>
  <c r="M137" i="14" s="1"/>
  <c r="G137" i="14"/>
  <c r="H137" i="14" s="1"/>
  <c r="J137" i="14" s="1"/>
  <c r="D138" i="14"/>
  <c r="K138" i="14" s="1"/>
  <c r="L138" i="14" s="1"/>
  <c r="M138" i="14" s="1"/>
  <c r="G138" i="14"/>
  <c r="H138" i="14" s="1"/>
  <c r="J138" i="14" s="1"/>
  <c r="D139" i="14"/>
  <c r="K139" i="14" s="1"/>
  <c r="L139" i="14" s="1"/>
  <c r="M139" i="14" s="1"/>
  <c r="G139" i="14"/>
  <c r="H139" i="14" s="1"/>
  <c r="J139" i="14" s="1"/>
  <c r="D140" i="14"/>
  <c r="K140" i="14" s="1"/>
  <c r="L140" i="14" s="1"/>
  <c r="M140" i="14" s="1"/>
  <c r="G140" i="14"/>
  <c r="H140" i="14" s="1"/>
  <c r="J140" i="14" s="1"/>
  <c r="D141" i="14"/>
  <c r="K141" i="14" s="1"/>
  <c r="L141" i="14" s="1"/>
  <c r="M141" i="14" s="1"/>
  <c r="G141" i="14"/>
  <c r="H141" i="14" s="1"/>
  <c r="J141" i="14" s="1"/>
  <c r="D142" i="14"/>
  <c r="K142" i="14" s="1"/>
  <c r="L142" i="14" s="1"/>
  <c r="M142" i="14" s="1"/>
  <c r="G142" i="14"/>
  <c r="H142" i="14" s="1"/>
  <c r="J142" i="14" s="1"/>
  <c r="D143" i="14"/>
  <c r="K143" i="14" s="1"/>
  <c r="L143" i="14" s="1"/>
  <c r="M143" i="14" s="1"/>
  <c r="G143" i="14"/>
  <c r="H143" i="14" s="1"/>
  <c r="J143" i="14" s="1"/>
  <c r="D144" i="14"/>
  <c r="K144" i="14" s="1"/>
  <c r="L144" i="14" s="1"/>
  <c r="M144" i="14" s="1"/>
  <c r="G144" i="14"/>
  <c r="H144" i="14" s="1"/>
  <c r="J144" i="14" s="1"/>
  <c r="D145" i="14"/>
  <c r="K145" i="14" s="1"/>
  <c r="L145" i="14" s="1"/>
  <c r="M145" i="14" s="1"/>
  <c r="G145" i="14"/>
  <c r="H145" i="14" s="1"/>
  <c r="J145" i="14" s="1"/>
  <c r="D146" i="14"/>
  <c r="K146" i="14" s="1"/>
  <c r="L146" i="14" s="1"/>
  <c r="M146" i="14" s="1"/>
  <c r="G146" i="14"/>
  <c r="H146" i="14" s="1"/>
  <c r="J146" i="14" s="1"/>
  <c r="D147" i="14"/>
  <c r="K147" i="14" s="1"/>
  <c r="L147" i="14" s="1"/>
  <c r="M147" i="14" s="1"/>
  <c r="G147" i="14"/>
  <c r="H147" i="14" s="1"/>
  <c r="J147" i="14" s="1"/>
  <c r="D148" i="14"/>
  <c r="K148" i="14" s="1"/>
  <c r="L148" i="14" s="1"/>
  <c r="M148" i="14" s="1"/>
  <c r="G148" i="14"/>
  <c r="H148" i="14" s="1"/>
  <c r="J148" i="14" s="1"/>
  <c r="D149" i="14"/>
  <c r="K149" i="14" s="1"/>
  <c r="L149" i="14" s="1"/>
  <c r="M149" i="14" s="1"/>
  <c r="G149" i="14"/>
  <c r="H149" i="14" s="1"/>
  <c r="J149" i="14" s="1"/>
  <c r="D150" i="14"/>
  <c r="K150" i="14" s="1"/>
  <c r="L150" i="14" s="1"/>
  <c r="M150" i="14" s="1"/>
  <c r="G150" i="14"/>
  <c r="H150" i="14" s="1"/>
  <c r="J150" i="14" s="1"/>
  <c r="D151" i="14"/>
  <c r="K151" i="14" s="1"/>
  <c r="L151" i="14" s="1"/>
  <c r="M151" i="14" s="1"/>
  <c r="G151" i="14"/>
  <c r="H151" i="14" s="1"/>
  <c r="J151" i="14" s="1"/>
  <c r="D152" i="14"/>
  <c r="K152" i="14" s="1"/>
  <c r="L152" i="14" s="1"/>
  <c r="M152" i="14" s="1"/>
  <c r="G152" i="14"/>
  <c r="H152" i="14" s="1"/>
  <c r="J152" i="14" s="1"/>
  <c r="D153" i="14"/>
  <c r="K153" i="14" s="1"/>
  <c r="L153" i="14" s="1"/>
  <c r="M153" i="14" s="1"/>
  <c r="G153" i="14"/>
  <c r="H153" i="14" s="1"/>
  <c r="J153" i="14" s="1"/>
  <c r="D154" i="14"/>
  <c r="K154" i="14" s="1"/>
  <c r="L154" i="14" s="1"/>
  <c r="M154" i="14" s="1"/>
  <c r="G154" i="14"/>
  <c r="H154" i="14" s="1"/>
  <c r="J154" i="14" s="1"/>
  <c r="D155" i="14"/>
  <c r="K155" i="14" s="1"/>
  <c r="L155" i="14" s="1"/>
  <c r="M155" i="14" s="1"/>
  <c r="G155" i="14"/>
  <c r="H155" i="14" s="1"/>
  <c r="J155" i="14" s="1"/>
  <c r="D156" i="14"/>
  <c r="K156" i="14" s="1"/>
  <c r="L156" i="14" s="1"/>
  <c r="M156" i="14" s="1"/>
  <c r="G156" i="14"/>
  <c r="H156" i="14" s="1"/>
  <c r="J156" i="14" s="1"/>
  <c r="D157" i="14"/>
  <c r="K157" i="14" s="1"/>
  <c r="L157" i="14" s="1"/>
  <c r="M157" i="14" s="1"/>
  <c r="G157" i="14"/>
  <c r="H157" i="14" s="1"/>
  <c r="J157" i="14" s="1"/>
  <c r="D158" i="14"/>
  <c r="K158" i="14" s="1"/>
  <c r="L158" i="14" s="1"/>
  <c r="M158" i="14" s="1"/>
  <c r="G158" i="14"/>
  <c r="H158" i="14" s="1"/>
  <c r="J158" i="14" s="1"/>
  <c r="D159" i="14"/>
  <c r="K159" i="14" s="1"/>
  <c r="L159" i="14" s="1"/>
  <c r="M159" i="14" s="1"/>
  <c r="G159" i="14"/>
  <c r="H159" i="14" s="1"/>
  <c r="J159" i="14" s="1"/>
  <c r="D160" i="14"/>
  <c r="K160" i="14" s="1"/>
  <c r="L160" i="14" s="1"/>
  <c r="M160" i="14" s="1"/>
  <c r="G160" i="14"/>
  <c r="H160" i="14" s="1"/>
  <c r="J160" i="14" s="1"/>
  <c r="D161" i="14"/>
  <c r="K161" i="14" s="1"/>
  <c r="L161" i="14" s="1"/>
  <c r="M161" i="14" s="1"/>
  <c r="G161" i="14"/>
  <c r="H161" i="14" s="1"/>
  <c r="J161" i="14" s="1"/>
  <c r="D162" i="14"/>
  <c r="K162" i="14" s="1"/>
  <c r="L162" i="14" s="1"/>
  <c r="M162" i="14" s="1"/>
  <c r="G162" i="14"/>
  <c r="H162" i="14" s="1"/>
  <c r="J162" i="14" s="1"/>
  <c r="D163" i="14"/>
  <c r="K163" i="14" s="1"/>
  <c r="L163" i="14" s="1"/>
  <c r="M163" i="14" s="1"/>
  <c r="G163" i="14"/>
  <c r="H163" i="14" s="1"/>
  <c r="J163" i="14" s="1"/>
  <c r="D164" i="14"/>
  <c r="K164" i="14" s="1"/>
  <c r="L164" i="14" s="1"/>
  <c r="M164" i="14" s="1"/>
  <c r="G164" i="14"/>
  <c r="H164" i="14" s="1"/>
  <c r="J164" i="14" s="1"/>
  <c r="D165" i="14"/>
  <c r="K165" i="14" s="1"/>
  <c r="L165" i="14" s="1"/>
  <c r="M165" i="14" s="1"/>
  <c r="G165" i="14"/>
  <c r="H165" i="14" s="1"/>
  <c r="J165" i="14" s="1"/>
  <c r="D166" i="14"/>
  <c r="K166" i="14" s="1"/>
  <c r="L166" i="14" s="1"/>
  <c r="M166" i="14" s="1"/>
  <c r="G166" i="14"/>
  <c r="H166" i="14" s="1"/>
  <c r="J166" i="14" s="1"/>
  <c r="D167" i="14"/>
  <c r="K167" i="14" s="1"/>
  <c r="L167" i="14" s="1"/>
  <c r="M167" i="14" s="1"/>
  <c r="G167" i="14"/>
  <c r="H167" i="14" s="1"/>
  <c r="J167" i="14" s="1"/>
  <c r="D168" i="14"/>
  <c r="K168" i="14" s="1"/>
  <c r="L168" i="14" s="1"/>
  <c r="M168" i="14" s="1"/>
  <c r="G168" i="14"/>
  <c r="H168" i="14" s="1"/>
  <c r="J168" i="14" s="1"/>
  <c r="D169" i="14"/>
  <c r="K169" i="14" s="1"/>
  <c r="L169" i="14" s="1"/>
  <c r="M169" i="14" s="1"/>
  <c r="G169" i="14"/>
  <c r="H169" i="14" s="1"/>
  <c r="J169" i="14" s="1"/>
  <c r="D170" i="14"/>
  <c r="K170" i="14" s="1"/>
  <c r="L170" i="14" s="1"/>
  <c r="M170" i="14" s="1"/>
  <c r="G170" i="14"/>
  <c r="H170" i="14" s="1"/>
  <c r="J170" i="14" s="1"/>
  <c r="D171" i="14"/>
  <c r="K171" i="14" s="1"/>
  <c r="L171" i="14" s="1"/>
  <c r="M171" i="14" s="1"/>
  <c r="G171" i="14"/>
  <c r="H171" i="14" s="1"/>
  <c r="J171" i="14" s="1"/>
  <c r="D172" i="14"/>
  <c r="K172" i="14" s="1"/>
  <c r="L172" i="14" s="1"/>
  <c r="M172" i="14" s="1"/>
  <c r="G172" i="14"/>
  <c r="H172" i="14" s="1"/>
  <c r="J172" i="14" s="1"/>
  <c r="D173" i="14"/>
  <c r="K173" i="14" s="1"/>
  <c r="L173" i="14" s="1"/>
  <c r="M173" i="14" s="1"/>
  <c r="G173" i="14"/>
  <c r="H173" i="14" s="1"/>
  <c r="J173" i="14" s="1"/>
  <c r="D174" i="14"/>
  <c r="K174" i="14" s="1"/>
  <c r="L174" i="14" s="1"/>
  <c r="M174" i="14" s="1"/>
  <c r="G174" i="14"/>
  <c r="H174" i="14" s="1"/>
  <c r="J174" i="14" s="1"/>
  <c r="D175" i="14"/>
  <c r="K175" i="14" s="1"/>
  <c r="L175" i="14" s="1"/>
  <c r="M175" i="14" s="1"/>
  <c r="G175" i="14"/>
  <c r="H175" i="14" s="1"/>
  <c r="J175" i="14" s="1"/>
  <c r="D176" i="14"/>
  <c r="K176" i="14" s="1"/>
  <c r="L176" i="14" s="1"/>
  <c r="M176" i="14" s="1"/>
  <c r="G176" i="14"/>
  <c r="H176" i="14" s="1"/>
  <c r="J176" i="14" s="1"/>
  <c r="D177" i="14"/>
  <c r="K177" i="14" s="1"/>
  <c r="L177" i="14" s="1"/>
  <c r="M177" i="14" s="1"/>
  <c r="G177" i="14"/>
  <c r="H177" i="14" s="1"/>
  <c r="J177" i="14" s="1"/>
  <c r="D178" i="14"/>
  <c r="K178" i="14" s="1"/>
  <c r="L178" i="14" s="1"/>
  <c r="M178" i="14" s="1"/>
  <c r="G178" i="14"/>
  <c r="H178" i="14" s="1"/>
  <c r="J178" i="14" s="1"/>
  <c r="D179" i="14"/>
  <c r="K179" i="14" s="1"/>
  <c r="L179" i="14" s="1"/>
  <c r="M179" i="14" s="1"/>
  <c r="G179" i="14"/>
  <c r="H179" i="14" s="1"/>
  <c r="J179" i="14" s="1"/>
  <c r="D180" i="14"/>
  <c r="K180" i="14" s="1"/>
  <c r="L180" i="14" s="1"/>
  <c r="M180" i="14" s="1"/>
  <c r="G180" i="14"/>
  <c r="H180" i="14" s="1"/>
  <c r="J180" i="14" s="1"/>
  <c r="D181" i="14"/>
  <c r="K181" i="14" s="1"/>
  <c r="L181" i="14" s="1"/>
  <c r="M181" i="14" s="1"/>
  <c r="G181" i="14"/>
  <c r="H181" i="14" s="1"/>
  <c r="J181" i="14" s="1"/>
  <c r="D182" i="14"/>
  <c r="K182" i="14" s="1"/>
  <c r="L182" i="14" s="1"/>
  <c r="M182" i="14" s="1"/>
  <c r="G182" i="14"/>
  <c r="H182" i="14" s="1"/>
  <c r="J182" i="14" s="1"/>
  <c r="D183" i="14"/>
  <c r="K183" i="14" s="1"/>
  <c r="L183" i="14" s="1"/>
  <c r="M183" i="14" s="1"/>
  <c r="G183" i="14"/>
  <c r="H183" i="14" s="1"/>
  <c r="J183" i="14" s="1"/>
  <c r="D184" i="14"/>
  <c r="K184" i="14" s="1"/>
  <c r="L184" i="14" s="1"/>
  <c r="M184" i="14" s="1"/>
  <c r="G184" i="14"/>
  <c r="H184" i="14" s="1"/>
  <c r="J184" i="14" s="1"/>
  <c r="D185" i="14"/>
  <c r="K185" i="14" s="1"/>
  <c r="L185" i="14" s="1"/>
  <c r="M185" i="14" s="1"/>
  <c r="G185" i="14"/>
  <c r="H185" i="14" s="1"/>
  <c r="J185" i="14" s="1"/>
  <c r="D186" i="14"/>
  <c r="K186" i="14" s="1"/>
  <c r="L186" i="14" s="1"/>
  <c r="M186" i="14" s="1"/>
  <c r="G186" i="14"/>
  <c r="H186" i="14" s="1"/>
  <c r="J186" i="14" s="1"/>
  <c r="D187" i="14"/>
  <c r="K187" i="14" s="1"/>
  <c r="L187" i="14" s="1"/>
  <c r="M187" i="14" s="1"/>
  <c r="G187" i="14"/>
  <c r="H187" i="14" s="1"/>
  <c r="J187" i="14" s="1"/>
  <c r="D188" i="14"/>
  <c r="K188" i="14" s="1"/>
  <c r="L188" i="14" s="1"/>
  <c r="M188" i="14" s="1"/>
  <c r="G188" i="14"/>
  <c r="H188" i="14" s="1"/>
  <c r="J188" i="14" s="1"/>
  <c r="D189" i="14"/>
  <c r="K189" i="14" s="1"/>
  <c r="L189" i="14" s="1"/>
  <c r="M189" i="14" s="1"/>
  <c r="G189" i="14"/>
  <c r="H189" i="14" s="1"/>
  <c r="J189" i="14" s="1"/>
  <c r="D190" i="14"/>
  <c r="K190" i="14" s="1"/>
  <c r="L190" i="14" s="1"/>
  <c r="M190" i="14" s="1"/>
  <c r="G190" i="14"/>
  <c r="H190" i="14" s="1"/>
  <c r="J190" i="14" s="1"/>
  <c r="D191" i="14"/>
  <c r="K191" i="14" s="1"/>
  <c r="L191" i="14" s="1"/>
  <c r="M191" i="14" s="1"/>
  <c r="G191" i="14"/>
  <c r="H191" i="14" s="1"/>
  <c r="J191" i="14" s="1"/>
  <c r="D192" i="14"/>
  <c r="K192" i="14" s="1"/>
  <c r="L192" i="14" s="1"/>
  <c r="M192" i="14" s="1"/>
  <c r="G192" i="14"/>
  <c r="H192" i="14" s="1"/>
  <c r="J192" i="14" s="1"/>
  <c r="D193" i="14"/>
  <c r="K193" i="14" s="1"/>
  <c r="L193" i="14" s="1"/>
  <c r="M193" i="14" s="1"/>
  <c r="G193" i="14"/>
  <c r="H193" i="14" s="1"/>
  <c r="J193" i="14" s="1"/>
  <c r="D194" i="14"/>
  <c r="K194" i="14" s="1"/>
  <c r="L194" i="14" s="1"/>
  <c r="M194" i="14" s="1"/>
  <c r="G194" i="14"/>
  <c r="H194" i="14" s="1"/>
  <c r="J194" i="14" s="1"/>
  <c r="D195" i="14"/>
  <c r="K195" i="14" s="1"/>
  <c r="L195" i="14" s="1"/>
  <c r="M195" i="14" s="1"/>
  <c r="G195" i="14"/>
  <c r="H195" i="14" s="1"/>
  <c r="J195" i="14" s="1"/>
  <c r="D196" i="14"/>
  <c r="K196" i="14" s="1"/>
  <c r="L196" i="14" s="1"/>
  <c r="M196" i="14" s="1"/>
  <c r="G196" i="14"/>
  <c r="H196" i="14" s="1"/>
  <c r="J196" i="14" s="1"/>
  <c r="D75" i="14"/>
  <c r="K75" i="14" s="1"/>
  <c r="L75" i="14" s="1"/>
  <c r="M75" i="14" s="1"/>
  <c r="G75" i="14"/>
  <c r="H75" i="14" s="1"/>
  <c r="J75" i="14" s="1"/>
  <c r="D76" i="14"/>
  <c r="K76" i="14" s="1"/>
  <c r="L76" i="14" s="1"/>
  <c r="M76" i="14" s="1"/>
  <c r="G76" i="14"/>
  <c r="H76" i="14" s="1"/>
  <c r="J76" i="14" s="1"/>
  <c r="D77" i="14"/>
  <c r="K77" i="14" s="1"/>
  <c r="L77" i="14" s="1"/>
  <c r="M77" i="14" s="1"/>
  <c r="G77" i="14"/>
  <c r="H77" i="14" s="1"/>
  <c r="J77" i="14" s="1"/>
  <c r="D78" i="14"/>
  <c r="K78" i="14" s="1"/>
  <c r="L78" i="14" s="1"/>
  <c r="M78" i="14" s="1"/>
  <c r="G78" i="14"/>
  <c r="H78" i="14" s="1"/>
  <c r="J78" i="14" s="1"/>
  <c r="D79" i="14"/>
  <c r="K79" i="14" s="1"/>
  <c r="L79" i="14" s="1"/>
  <c r="M79" i="14" s="1"/>
  <c r="G79" i="14"/>
  <c r="H79" i="14" s="1"/>
  <c r="J79" i="14" s="1"/>
  <c r="D80" i="14"/>
  <c r="K80" i="14" s="1"/>
  <c r="L80" i="14" s="1"/>
  <c r="M80" i="14" s="1"/>
  <c r="G80" i="14"/>
  <c r="H80" i="14" s="1"/>
  <c r="J80" i="14" s="1"/>
  <c r="D81" i="14"/>
  <c r="K81" i="14" s="1"/>
  <c r="L81" i="14" s="1"/>
  <c r="M81" i="14" s="1"/>
  <c r="G81" i="14"/>
  <c r="H81" i="14" s="1"/>
  <c r="J81" i="14" s="1"/>
  <c r="D82" i="14"/>
  <c r="K82" i="14" s="1"/>
  <c r="L82" i="14" s="1"/>
  <c r="M82" i="14" s="1"/>
  <c r="G82" i="14"/>
  <c r="H82" i="14" s="1"/>
  <c r="J82" i="14" s="1"/>
  <c r="D83" i="14"/>
  <c r="K83" i="14" s="1"/>
  <c r="L83" i="14" s="1"/>
  <c r="M83" i="14" s="1"/>
  <c r="G83" i="14"/>
  <c r="H83" i="14" s="1"/>
  <c r="J83" i="14" s="1"/>
  <c r="D84" i="14"/>
  <c r="K84" i="14" s="1"/>
  <c r="L84" i="14" s="1"/>
  <c r="M84" i="14" s="1"/>
  <c r="G84" i="14"/>
  <c r="H84" i="14" s="1"/>
  <c r="J84" i="14" s="1"/>
  <c r="D85" i="14"/>
  <c r="K85" i="14" s="1"/>
  <c r="L85" i="14" s="1"/>
  <c r="M85" i="14" s="1"/>
  <c r="G85" i="14"/>
  <c r="H85" i="14" s="1"/>
  <c r="J85" i="14" s="1"/>
  <c r="D86" i="14"/>
  <c r="K86" i="14" s="1"/>
  <c r="L86" i="14" s="1"/>
  <c r="M86" i="14" s="1"/>
  <c r="G86" i="14"/>
  <c r="H86" i="14" s="1"/>
  <c r="J86" i="14" s="1"/>
  <c r="D87" i="14"/>
  <c r="K87" i="14" s="1"/>
  <c r="L87" i="14" s="1"/>
  <c r="M87" i="14" s="1"/>
  <c r="G87" i="14"/>
  <c r="H87" i="14" s="1"/>
  <c r="J87" i="14" s="1"/>
  <c r="D88" i="14"/>
  <c r="K88" i="14" s="1"/>
  <c r="L88" i="14" s="1"/>
  <c r="M88" i="14" s="1"/>
  <c r="G88" i="14"/>
  <c r="H88" i="14" s="1"/>
  <c r="J88" i="14" s="1"/>
  <c r="D89" i="14"/>
  <c r="K89" i="14" s="1"/>
  <c r="L89" i="14" s="1"/>
  <c r="M89" i="14" s="1"/>
  <c r="G89" i="14"/>
  <c r="H89" i="14" s="1"/>
  <c r="J89" i="14" s="1"/>
  <c r="D90" i="14"/>
  <c r="K90" i="14" s="1"/>
  <c r="L90" i="14" s="1"/>
  <c r="M90" i="14" s="1"/>
  <c r="G90" i="14"/>
  <c r="H90" i="14" s="1"/>
  <c r="J90" i="14" s="1"/>
  <c r="D91" i="14"/>
  <c r="K91" i="14" s="1"/>
  <c r="L91" i="14" s="1"/>
  <c r="M91" i="14" s="1"/>
  <c r="G91" i="14"/>
  <c r="H91" i="14" s="1"/>
  <c r="J91" i="14" s="1"/>
  <c r="D92" i="14"/>
  <c r="K92" i="14" s="1"/>
  <c r="L92" i="14" s="1"/>
  <c r="M92" i="14" s="1"/>
  <c r="G92" i="14"/>
  <c r="H92" i="14" s="1"/>
  <c r="J92" i="14" s="1"/>
  <c r="D93" i="14"/>
  <c r="K93" i="14" s="1"/>
  <c r="L93" i="14" s="1"/>
  <c r="M93" i="14" s="1"/>
  <c r="G93" i="14"/>
  <c r="H93" i="14" s="1"/>
  <c r="J93" i="14" s="1"/>
  <c r="D94" i="14"/>
  <c r="K94" i="14" s="1"/>
  <c r="L94" i="14" s="1"/>
  <c r="M94" i="14" s="1"/>
  <c r="G94" i="14"/>
  <c r="H94" i="14" s="1"/>
  <c r="J94" i="14" s="1"/>
  <c r="D95" i="14"/>
  <c r="K95" i="14" s="1"/>
  <c r="L95" i="14" s="1"/>
  <c r="M95" i="14" s="1"/>
  <c r="G95" i="14"/>
  <c r="H95" i="14" s="1"/>
  <c r="J95" i="14" s="1"/>
  <c r="D96" i="14"/>
  <c r="K96" i="14" s="1"/>
  <c r="L96" i="14" s="1"/>
  <c r="M96" i="14" s="1"/>
  <c r="G96" i="14"/>
  <c r="H96" i="14" s="1"/>
  <c r="J96" i="14" s="1"/>
  <c r="D97" i="14"/>
  <c r="K97" i="14" s="1"/>
  <c r="L97" i="14" s="1"/>
  <c r="M97" i="14" s="1"/>
  <c r="G97" i="14"/>
  <c r="H97" i="14" s="1"/>
  <c r="J97" i="14" s="1"/>
  <c r="D98" i="14"/>
  <c r="K98" i="14" s="1"/>
  <c r="L98" i="14" s="1"/>
  <c r="M98" i="14" s="1"/>
  <c r="G98" i="14"/>
  <c r="H98" i="14" s="1"/>
  <c r="J98" i="14" s="1"/>
  <c r="D99" i="14"/>
  <c r="K99" i="14" s="1"/>
  <c r="L99" i="14" s="1"/>
  <c r="M99" i="14" s="1"/>
  <c r="G99" i="14"/>
  <c r="H99" i="14" s="1"/>
  <c r="J99" i="14" s="1"/>
  <c r="D100" i="14"/>
  <c r="K100" i="14" s="1"/>
  <c r="L100" i="14" s="1"/>
  <c r="M100" i="14" s="1"/>
  <c r="G100" i="14"/>
  <c r="H100" i="14" s="1"/>
  <c r="J100" i="14" s="1"/>
  <c r="D101" i="14"/>
  <c r="K101" i="14" s="1"/>
  <c r="L101" i="14" s="1"/>
  <c r="M101" i="14" s="1"/>
  <c r="G101" i="14"/>
  <c r="H101" i="14" s="1"/>
  <c r="J101" i="14" s="1"/>
  <c r="D102" i="14"/>
  <c r="K102" i="14" s="1"/>
  <c r="L102" i="14" s="1"/>
  <c r="M102" i="14" s="1"/>
  <c r="G102" i="14"/>
  <c r="H102" i="14" s="1"/>
  <c r="J102" i="14" s="1"/>
  <c r="D103" i="14"/>
  <c r="K103" i="14" s="1"/>
  <c r="L103" i="14" s="1"/>
  <c r="M103" i="14" s="1"/>
  <c r="G103" i="14"/>
  <c r="H103" i="14" s="1"/>
  <c r="J103" i="14" s="1"/>
  <c r="D104" i="14"/>
  <c r="K104" i="14" s="1"/>
  <c r="L104" i="14" s="1"/>
  <c r="M104" i="14" s="1"/>
  <c r="G104" i="14"/>
  <c r="H104" i="14" s="1"/>
  <c r="J104" i="14" s="1"/>
  <c r="D105" i="14"/>
  <c r="K105" i="14" s="1"/>
  <c r="L105" i="14" s="1"/>
  <c r="M105" i="14" s="1"/>
  <c r="G105" i="14"/>
  <c r="H105" i="14" s="1"/>
  <c r="J105" i="14" s="1"/>
  <c r="D106" i="14"/>
  <c r="K106" i="14" s="1"/>
  <c r="L106" i="14" s="1"/>
  <c r="M106" i="14" s="1"/>
  <c r="G106" i="14"/>
  <c r="H106" i="14" s="1"/>
  <c r="J106" i="14" s="1"/>
  <c r="D107" i="14"/>
  <c r="K107" i="14" s="1"/>
  <c r="L107" i="14" s="1"/>
  <c r="M107" i="14" s="1"/>
  <c r="G107" i="14"/>
  <c r="H107" i="14" s="1"/>
  <c r="J107" i="14" s="1"/>
  <c r="D108" i="14"/>
  <c r="K108" i="14" s="1"/>
  <c r="L108" i="14" s="1"/>
  <c r="M108" i="14" s="1"/>
  <c r="G108" i="14"/>
  <c r="H108" i="14" s="1"/>
  <c r="J108" i="14" s="1"/>
  <c r="D109" i="14"/>
  <c r="K109" i="14" s="1"/>
  <c r="L109" i="14" s="1"/>
  <c r="M109" i="14" s="1"/>
  <c r="G109" i="14"/>
  <c r="H109" i="14" s="1"/>
  <c r="J109" i="14" s="1"/>
  <c r="D110" i="14"/>
  <c r="K110" i="14" s="1"/>
  <c r="L110" i="14" s="1"/>
  <c r="M110" i="14" s="1"/>
  <c r="G110" i="14"/>
  <c r="H110" i="14" s="1"/>
  <c r="J110" i="14" s="1"/>
  <c r="D111" i="14"/>
  <c r="K111" i="14" s="1"/>
  <c r="L111" i="14" s="1"/>
  <c r="M111" i="14" s="1"/>
  <c r="G111" i="14"/>
  <c r="H111" i="14" s="1"/>
  <c r="J111" i="14" s="1"/>
  <c r="D112" i="14"/>
  <c r="K112" i="14" s="1"/>
  <c r="L112" i="14" s="1"/>
  <c r="M112" i="14" s="1"/>
  <c r="G112" i="14"/>
  <c r="H112" i="14" s="1"/>
  <c r="J112" i="14" s="1"/>
  <c r="D113" i="14"/>
  <c r="K113" i="14" s="1"/>
  <c r="L113" i="14" s="1"/>
  <c r="M113" i="14" s="1"/>
  <c r="G113" i="14"/>
  <c r="H113" i="14" s="1"/>
  <c r="J113" i="14" s="1"/>
  <c r="D114" i="14"/>
  <c r="K114" i="14" s="1"/>
  <c r="L114" i="14" s="1"/>
  <c r="M114" i="14" s="1"/>
  <c r="G114" i="14"/>
  <c r="H114" i="14" s="1"/>
  <c r="J114" i="14" s="1"/>
  <c r="D115" i="14"/>
  <c r="K115" i="14" s="1"/>
  <c r="L115" i="14" s="1"/>
  <c r="M115" i="14" s="1"/>
  <c r="G115" i="14"/>
  <c r="H115" i="14" s="1"/>
  <c r="J115" i="14" s="1"/>
  <c r="D116" i="14"/>
  <c r="K116" i="14" s="1"/>
  <c r="L116" i="14" s="1"/>
  <c r="M116" i="14" s="1"/>
  <c r="G116" i="14"/>
  <c r="H116" i="14" s="1"/>
  <c r="J116" i="14" s="1"/>
  <c r="D117" i="14"/>
  <c r="K117" i="14" s="1"/>
  <c r="L117" i="14" s="1"/>
  <c r="M117" i="14" s="1"/>
  <c r="G117" i="14"/>
  <c r="H117" i="14" s="1"/>
  <c r="J117" i="14" s="1"/>
  <c r="D118" i="14"/>
  <c r="K118" i="14" s="1"/>
  <c r="L118" i="14" s="1"/>
  <c r="M118" i="14" s="1"/>
  <c r="G118" i="14"/>
  <c r="H118" i="14" s="1"/>
  <c r="J118" i="14" s="1"/>
  <c r="D119" i="14"/>
  <c r="K119" i="14" s="1"/>
  <c r="L119" i="14" s="1"/>
  <c r="M119" i="14" s="1"/>
  <c r="G119" i="14"/>
  <c r="H119" i="14" s="1"/>
  <c r="J119" i="14" s="1"/>
  <c r="D120" i="14"/>
  <c r="K120" i="14" s="1"/>
  <c r="L120" i="14" s="1"/>
  <c r="M120" i="14" s="1"/>
  <c r="G120" i="14"/>
  <c r="H120" i="14" s="1"/>
  <c r="J120" i="14" s="1"/>
  <c r="D121" i="14"/>
  <c r="K121" i="14" s="1"/>
  <c r="L121" i="14" s="1"/>
  <c r="M121" i="14" s="1"/>
  <c r="G121" i="14"/>
  <c r="H121" i="14" s="1"/>
  <c r="J121" i="14" s="1"/>
  <c r="D122" i="14"/>
  <c r="K122" i="14" s="1"/>
  <c r="L122" i="14" s="1"/>
  <c r="M122" i="14" s="1"/>
  <c r="G122" i="14"/>
  <c r="H122" i="14" s="1"/>
  <c r="J122" i="14" s="1"/>
  <c r="D123" i="14"/>
  <c r="K123" i="14" s="1"/>
  <c r="L123" i="14" s="1"/>
  <c r="M123" i="14" s="1"/>
  <c r="G123" i="14"/>
  <c r="H123" i="14" s="1"/>
  <c r="J123" i="14" s="1"/>
  <c r="D124" i="14"/>
  <c r="K124" i="14" s="1"/>
  <c r="L124" i="14" s="1"/>
  <c r="M124" i="14" s="1"/>
  <c r="G124" i="14"/>
  <c r="H124" i="14" s="1"/>
  <c r="J124" i="14" s="1"/>
  <c r="D125" i="14"/>
  <c r="K125" i="14" s="1"/>
  <c r="L125" i="14" s="1"/>
  <c r="M125" i="14" s="1"/>
  <c r="G125" i="14"/>
  <c r="H125" i="14" s="1"/>
  <c r="J125" i="14" s="1"/>
  <c r="D126" i="14"/>
  <c r="K126" i="14" s="1"/>
  <c r="L126" i="14" s="1"/>
  <c r="M126" i="14" s="1"/>
  <c r="G126" i="14"/>
  <c r="H126" i="14" s="1"/>
  <c r="J126" i="14" s="1"/>
  <c r="D127" i="14"/>
  <c r="K127" i="14" s="1"/>
  <c r="L127" i="14" s="1"/>
  <c r="M127" i="14" s="1"/>
  <c r="G127" i="14"/>
  <c r="H127" i="14" s="1"/>
  <c r="J127" i="14" s="1"/>
  <c r="D128" i="14"/>
  <c r="K128" i="14" s="1"/>
  <c r="L128" i="14" s="1"/>
  <c r="M128" i="14" s="1"/>
  <c r="G128" i="14"/>
  <c r="H128" i="14" s="1"/>
  <c r="J128" i="14" s="1"/>
  <c r="D129" i="14"/>
  <c r="K129" i="14" s="1"/>
  <c r="L129" i="14" s="1"/>
  <c r="M129" i="14" s="1"/>
  <c r="G129" i="14"/>
  <c r="H129" i="14" s="1"/>
  <c r="J129" i="14" s="1"/>
  <c r="D130" i="14"/>
  <c r="K130" i="14" s="1"/>
  <c r="L130" i="14" s="1"/>
  <c r="M130" i="14" s="1"/>
  <c r="G130" i="14"/>
  <c r="H130" i="14" s="1"/>
  <c r="J130" i="14" s="1"/>
  <c r="D131" i="14"/>
  <c r="K131" i="14" s="1"/>
  <c r="L131" i="14" s="1"/>
  <c r="M131" i="14" s="1"/>
  <c r="G131" i="14"/>
  <c r="H131" i="14" s="1"/>
  <c r="J131" i="14" s="1"/>
  <c r="D132" i="14"/>
  <c r="K132" i="14" s="1"/>
  <c r="L132" i="14" s="1"/>
  <c r="M132" i="14" s="1"/>
  <c r="G132" i="14"/>
  <c r="H132" i="14" s="1"/>
  <c r="J132" i="14" s="1"/>
  <c r="D133" i="14"/>
  <c r="K133" i="14" s="1"/>
  <c r="L133" i="14" s="1"/>
  <c r="M133" i="14" s="1"/>
  <c r="G133" i="14"/>
  <c r="H133" i="14" s="1"/>
  <c r="J133" i="14" s="1"/>
  <c r="D134" i="14"/>
  <c r="K134" i="14" s="1"/>
  <c r="L134" i="14" s="1"/>
  <c r="M134" i="14" s="1"/>
  <c r="G134" i="14"/>
  <c r="H134" i="14" s="1"/>
  <c r="J134" i="14" s="1"/>
  <c r="D135" i="14"/>
  <c r="K135" i="14" s="1"/>
  <c r="L135" i="14" s="1"/>
  <c r="M135" i="14" s="1"/>
  <c r="G135" i="14"/>
  <c r="H135" i="14" s="1"/>
  <c r="J135" i="14" s="1"/>
  <c r="D136" i="14"/>
  <c r="K136" i="14" s="1"/>
  <c r="L136" i="14" s="1"/>
  <c r="M136" i="14" s="1"/>
  <c r="G136" i="14"/>
  <c r="H136" i="14" s="1"/>
  <c r="J136" i="14" s="1"/>
  <c r="C396" i="13"/>
  <c r="B396" i="13"/>
  <c r="C386" i="13" l="1"/>
  <c r="B386" i="13"/>
  <c r="C382" i="13"/>
  <c r="B382" i="13"/>
  <c r="C372" i="13"/>
  <c r="B372" i="13"/>
  <c r="D346" i="13"/>
  <c r="K346" i="13" s="1"/>
  <c r="L346" i="13" s="1"/>
  <c r="M346" i="13" s="1"/>
  <c r="G346" i="13"/>
  <c r="H346" i="13" s="1"/>
  <c r="J346" i="13" s="1"/>
  <c r="D347" i="13"/>
  <c r="K347" i="13" s="1"/>
  <c r="L347" i="13" s="1"/>
  <c r="M347" i="13" s="1"/>
  <c r="G347" i="13"/>
  <c r="H347" i="13" s="1"/>
  <c r="J347" i="13" s="1"/>
  <c r="D348" i="13"/>
  <c r="K348" i="13" s="1"/>
  <c r="L348" i="13" s="1"/>
  <c r="M348" i="13" s="1"/>
  <c r="G348" i="13"/>
  <c r="H348" i="13" s="1"/>
  <c r="J348" i="13" s="1"/>
  <c r="D349" i="13"/>
  <c r="K349" i="13" s="1"/>
  <c r="L349" i="13" s="1"/>
  <c r="M349" i="13" s="1"/>
  <c r="G349" i="13"/>
  <c r="H349" i="13" s="1"/>
  <c r="J349" i="13" s="1"/>
  <c r="D350" i="13"/>
  <c r="K350" i="13" s="1"/>
  <c r="L350" i="13" s="1"/>
  <c r="M350" i="13" s="1"/>
  <c r="G350" i="13"/>
  <c r="H350" i="13" s="1"/>
  <c r="J350" i="13" s="1"/>
  <c r="D351" i="13"/>
  <c r="K351" i="13" s="1"/>
  <c r="L351" i="13" s="1"/>
  <c r="M351" i="13" s="1"/>
  <c r="G351" i="13"/>
  <c r="H351" i="13" s="1"/>
  <c r="J351" i="13" s="1"/>
  <c r="D352" i="13"/>
  <c r="K352" i="13" s="1"/>
  <c r="L352" i="13" s="1"/>
  <c r="M352" i="13" s="1"/>
  <c r="G352" i="13"/>
  <c r="H352" i="13" s="1"/>
  <c r="J352" i="13" s="1"/>
  <c r="D353" i="13"/>
  <c r="K353" i="13" s="1"/>
  <c r="L353" i="13" s="1"/>
  <c r="M353" i="13" s="1"/>
  <c r="G353" i="13"/>
  <c r="H353" i="13" s="1"/>
  <c r="J353" i="13" s="1"/>
  <c r="D354" i="13"/>
  <c r="K354" i="13" s="1"/>
  <c r="L354" i="13" s="1"/>
  <c r="M354" i="13" s="1"/>
  <c r="G354" i="13"/>
  <c r="H354" i="13" s="1"/>
  <c r="J354" i="13" s="1"/>
  <c r="D355" i="13"/>
  <c r="K355" i="13" s="1"/>
  <c r="L355" i="13" s="1"/>
  <c r="M355" i="13" s="1"/>
  <c r="G355" i="13"/>
  <c r="H355" i="13" s="1"/>
  <c r="J355" i="13" s="1"/>
  <c r="D356" i="13"/>
  <c r="K356" i="13" s="1"/>
  <c r="L356" i="13" s="1"/>
  <c r="M356" i="13" s="1"/>
  <c r="G356" i="13"/>
  <c r="H356" i="13" s="1"/>
  <c r="J356" i="13" s="1"/>
  <c r="D357" i="13"/>
  <c r="K357" i="13" s="1"/>
  <c r="L357" i="13" s="1"/>
  <c r="M357" i="13" s="1"/>
  <c r="G357" i="13"/>
  <c r="H357" i="13" s="1"/>
  <c r="J357" i="13" s="1"/>
  <c r="D358" i="13"/>
  <c r="K358" i="13" s="1"/>
  <c r="L358" i="13" s="1"/>
  <c r="M358" i="13" s="1"/>
  <c r="G358" i="13"/>
  <c r="H358" i="13" s="1"/>
  <c r="J358" i="13" s="1"/>
  <c r="D359" i="13"/>
  <c r="K359" i="13" s="1"/>
  <c r="L359" i="13" s="1"/>
  <c r="M359" i="13" s="1"/>
  <c r="G359" i="13"/>
  <c r="H359" i="13" s="1"/>
  <c r="J359" i="13" s="1"/>
  <c r="D360" i="13"/>
  <c r="K360" i="13" s="1"/>
  <c r="L360" i="13" s="1"/>
  <c r="M360" i="13" s="1"/>
  <c r="G360" i="13"/>
  <c r="H360" i="13" s="1"/>
  <c r="J360" i="13" s="1"/>
  <c r="D361" i="13"/>
  <c r="K361" i="13" s="1"/>
  <c r="L361" i="13" s="1"/>
  <c r="M361" i="13" s="1"/>
  <c r="G361" i="13"/>
  <c r="H361" i="13" s="1"/>
  <c r="J361" i="13" s="1"/>
  <c r="D362" i="13"/>
  <c r="K362" i="13" s="1"/>
  <c r="L362" i="13" s="1"/>
  <c r="M362" i="13" s="1"/>
  <c r="G362" i="13"/>
  <c r="H362" i="13" s="1"/>
  <c r="J362" i="13" s="1"/>
  <c r="D363" i="13"/>
  <c r="K363" i="13" s="1"/>
  <c r="L363" i="13" s="1"/>
  <c r="M363" i="13" s="1"/>
  <c r="G363" i="13"/>
  <c r="H363" i="13" s="1"/>
  <c r="J363" i="13" s="1"/>
  <c r="D364" i="13"/>
  <c r="K364" i="13" s="1"/>
  <c r="L364" i="13" s="1"/>
  <c r="M364" i="13" s="1"/>
  <c r="G364" i="13"/>
  <c r="H364" i="13" s="1"/>
  <c r="J364" i="13" s="1"/>
  <c r="D365" i="13"/>
  <c r="K365" i="13" s="1"/>
  <c r="L365" i="13" s="1"/>
  <c r="M365" i="13" s="1"/>
  <c r="G365" i="13"/>
  <c r="H365" i="13" s="1"/>
  <c r="J365" i="13" s="1"/>
  <c r="D366" i="13"/>
  <c r="K366" i="13" s="1"/>
  <c r="L366" i="13" s="1"/>
  <c r="M366" i="13" s="1"/>
  <c r="G366" i="13"/>
  <c r="H366" i="13" s="1"/>
  <c r="J366" i="13" s="1"/>
  <c r="D367" i="13"/>
  <c r="K367" i="13" s="1"/>
  <c r="L367" i="13" s="1"/>
  <c r="M367" i="13" s="1"/>
  <c r="G367" i="13"/>
  <c r="H367" i="13" s="1"/>
  <c r="J367" i="13" s="1"/>
  <c r="D368" i="13"/>
  <c r="K368" i="13" s="1"/>
  <c r="L368" i="13" s="1"/>
  <c r="M368" i="13" s="1"/>
  <c r="G368" i="13"/>
  <c r="H368" i="13" s="1"/>
  <c r="J368" i="13" s="1"/>
  <c r="D369" i="13"/>
  <c r="K369" i="13" s="1"/>
  <c r="L369" i="13" s="1"/>
  <c r="M369" i="13" s="1"/>
  <c r="G369" i="13"/>
  <c r="H369" i="13" s="1"/>
  <c r="J369" i="13" s="1"/>
  <c r="D370" i="13"/>
  <c r="K370" i="13" s="1"/>
  <c r="L370" i="13" s="1"/>
  <c r="M370" i="13" s="1"/>
  <c r="G370" i="13"/>
  <c r="H370" i="13" s="1"/>
  <c r="J370" i="13" s="1"/>
  <c r="D371" i="13"/>
  <c r="K371" i="13" s="1"/>
  <c r="L371" i="13" s="1"/>
  <c r="M371" i="13" s="1"/>
  <c r="G371" i="13"/>
  <c r="H371" i="13" s="1"/>
  <c r="J371" i="13" s="1"/>
  <c r="G372" i="13"/>
  <c r="H372" i="13" s="1"/>
  <c r="J372" i="13" s="1"/>
  <c r="D373" i="13"/>
  <c r="K373" i="13" s="1"/>
  <c r="L373" i="13" s="1"/>
  <c r="M373" i="13" s="1"/>
  <c r="G373" i="13"/>
  <c r="H373" i="13" s="1"/>
  <c r="J373" i="13" s="1"/>
  <c r="D374" i="13"/>
  <c r="K374" i="13" s="1"/>
  <c r="L374" i="13" s="1"/>
  <c r="M374" i="13" s="1"/>
  <c r="G374" i="13"/>
  <c r="H374" i="13" s="1"/>
  <c r="J374" i="13" s="1"/>
  <c r="D375" i="13"/>
  <c r="K375" i="13" s="1"/>
  <c r="L375" i="13" s="1"/>
  <c r="M375" i="13" s="1"/>
  <c r="G375" i="13"/>
  <c r="H375" i="13" s="1"/>
  <c r="J375" i="13" s="1"/>
  <c r="D376" i="13"/>
  <c r="K376" i="13" s="1"/>
  <c r="L376" i="13" s="1"/>
  <c r="M376" i="13" s="1"/>
  <c r="G376" i="13"/>
  <c r="H376" i="13" s="1"/>
  <c r="J376" i="13" s="1"/>
  <c r="D377" i="13"/>
  <c r="K377" i="13" s="1"/>
  <c r="L377" i="13" s="1"/>
  <c r="M377" i="13" s="1"/>
  <c r="G377" i="13"/>
  <c r="H377" i="13" s="1"/>
  <c r="J377" i="13" s="1"/>
  <c r="D378" i="13"/>
  <c r="K378" i="13" s="1"/>
  <c r="L378" i="13" s="1"/>
  <c r="M378" i="13" s="1"/>
  <c r="G378" i="13"/>
  <c r="H378" i="13" s="1"/>
  <c r="J378" i="13" s="1"/>
  <c r="D379" i="13"/>
  <c r="K379" i="13" s="1"/>
  <c r="L379" i="13" s="1"/>
  <c r="M379" i="13" s="1"/>
  <c r="G379" i="13"/>
  <c r="H379" i="13" s="1"/>
  <c r="J379" i="13" s="1"/>
  <c r="D380" i="13"/>
  <c r="K380" i="13" s="1"/>
  <c r="L380" i="13" s="1"/>
  <c r="M380" i="13" s="1"/>
  <c r="G380" i="13"/>
  <c r="H380" i="13" s="1"/>
  <c r="J380" i="13" s="1"/>
  <c r="D381" i="13"/>
  <c r="K381" i="13" s="1"/>
  <c r="L381" i="13" s="1"/>
  <c r="M381" i="13" s="1"/>
  <c r="G381" i="13"/>
  <c r="H381" i="13" s="1"/>
  <c r="J381" i="13" s="1"/>
  <c r="G382" i="13"/>
  <c r="H382" i="13" s="1"/>
  <c r="J382" i="13" s="1"/>
  <c r="D383" i="13"/>
  <c r="K383" i="13" s="1"/>
  <c r="L383" i="13" s="1"/>
  <c r="M383" i="13" s="1"/>
  <c r="G383" i="13"/>
  <c r="H383" i="13" s="1"/>
  <c r="J383" i="13" s="1"/>
  <c r="D384" i="13"/>
  <c r="K384" i="13" s="1"/>
  <c r="L384" i="13" s="1"/>
  <c r="M384" i="13" s="1"/>
  <c r="G384" i="13"/>
  <c r="H384" i="13" s="1"/>
  <c r="J384" i="13" s="1"/>
  <c r="D385" i="13"/>
  <c r="K385" i="13" s="1"/>
  <c r="L385" i="13" s="1"/>
  <c r="M385" i="13" s="1"/>
  <c r="G385" i="13"/>
  <c r="H385" i="13" s="1"/>
  <c r="J385" i="13" s="1"/>
  <c r="G386" i="13"/>
  <c r="H386" i="13" s="1"/>
  <c r="J386" i="13" s="1"/>
  <c r="D387" i="13"/>
  <c r="K387" i="13" s="1"/>
  <c r="L387" i="13" s="1"/>
  <c r="M387" i="13" s="1"/>
  <c r="G387" i="13"/>
  <c r="H387" i="13" s="1"/>
  <c r="J387" i="13" s="1"/>
  <c r="D388" i="13"/>
  <c r="K388" i="13" s="1"/>
  <c r="L388" i="13" s="1"/>
  <c r="M388" i="13" s="1"/>
  <c r="G388" i="13"/>
  <c r="H388" i="13" s="1"/>
  <c r="J388" i="13" s="1"/>
  <c r="D389" i="13"/>
  <c r="K389" i="13" s="1"/>
  <c r="L389" i="13" s="1"/>
  <c r="M389" i="13" s="1"/>
  <c r="G389" i="13"/>
  <c r="H389" i="13" s="1"/>
  <c r="J389" i="13" s="1"/>
  <c r="D390" i="13"/>
  <c r="K390" i="13" s="1"/>
  <c r="L390" i="13" s="1"/>
  <c r="M390" i="13" s="1"/>
  <c r="G390" i="13"/>
  <c r="H390" i="13" s="1"/>
  <c r="J390" i="13" s="1"/>
  <c r="D391" i="13"/>
  <c r="K391" i="13" s="1"/>
  <c r="L391" i="13" s="1"/>
  <c r="M391" i="13" s="1"/>
  <c r="G391" i="13"/>
  <c r="H391" i="13" s="1"/>
  <c r="J391" i="13" s="1"/>
  <c r="D392" i="13"/>
  <c r="K392" i="13" s="1"/>
  <c r="L392" i="13" s="1"/>
  <c r="M392" i="13" s="1"/>
  <c r="G392" i="13"/>
  <c r="H392" i="13" s="1"/>
  <c r="J392" i="13" s="1"/>
  <c r="D393" i="13"/>
  <c r="K393" i="13" s="1"/>
  <c r="L393" i="13" s="1"/>
  <c r="M393" i="13" s="1"/>
  <c r="G393" i="13"/>
  <c r="H393" i="13" s="1"/>
  <c r="J393" i="13" s="1"/>
  <c r="D394" i="13"/>
  <c r="K394" i="13" s="1"/>
  <c r="L394" i="13" s="1"/>
  <c r="M394" i="13" s="1"/>
  <c r="G394" i="13"/>
  <c r="H394" i="13" s="1"/>
  <c r="J394" i="13" s="1"/>
  <c r="D395" i="13"/>
  <c r="K395" i="13" s="1"/>
  <c r="L395" i="13" s="1"/>
  <c r="M395" i="13" s="1"/>
  <c r="G395" i="13"/>
  <c r="H395" i="13" s="1"/>
  <c r="J395" i="13" s="1"/>
  <c r="D396" i="13"/>
  <c r="K396" i="13" s="1"/>
  <c r="L396" i="13" s="1"/>
  <c r="M396" i="13" s="1"/>
  <c r="G396" i="13"/>
  <c r="H396" i="13" s="1"/>
  <c r="J396" i="13" s="1"/>
  <c r="D397" i="13"/>
  <c r="K397" i="13" s="1"/>
  <c r="L397" i="13" s="1"/>
  <c r="M397" i="13" s="1"/>
  <c r="G397" i="13"/>
  <c r="H397" i="13" s="1"/>
  <c r="J397" i="13" s="1"/>
  <c r="D398" i="13"/>
  <c r="K398" i="13" s="1"/>
  <c r="L398" i="13" s="1"/>
  <c r="M398" i="13" s="1"/>
  <c r="G398" i="13"/>
  <c r="H398" i="13" s="1"/>
  <c r="J398" i="13" s="1"/>
  <c r="D399" i="13"/>
  <c r="K399" i="13" s="1"/>
  <c r="L399" i="13" s="1"/>
  <c r="M399" i="13" s="1"/>
  <c r="G399" i="13"/>
  <c r="H399" i="13" s="1"/>
  <c r="J399" i="13" s="1"/>
  <c r="D400" i="13"/>
  <c r="K400" i="13" s="1"/>
  <c r="L400" i="13" s="1"/>
  <c r="M400" i="13" s="1"/>
  <c r="G400" i="13"/>
  <c r="H400" i="13" s="1"/>
  <c r="J400" i="13" s="1"/>
  <c r="D401" i="13"/>
  <c r="K401" i="13" s="1"/>
  <c r="L401" i="13" s="1"/>
  <c r="M401" i="13" s="1"/>
  <c r="G401" i="13"/>
  <c r="H401" i="13" s="1"/>
  <c r="J401" i="13" s="1"/>
  <c r="D402" i="13"/>
  <c r="K402" i="13" s="1"/>
  <c r="L402" i="13" s="1"/>
  <c r="M402" i="13" s="1"/>
  <c r="G402" i="13"/>
  <c r="H402" i="13" s="1"/>
  <c r="J402" i="13" s="1"/>
  <c r="D403" i="13"/>
  <c r="K403" i="13" s="1"/>
  <c r="L403" i="13" s="1"/>
  <c r="M403" i="13" s="1"/>
  <c r="G403" i="13"/>
  <c r="H403" i="13" s="1"/>
  <c r="J403" i="13" s="1"/>
  <c r="D404" i="13"/>
  <c r="K404" i="13" s="1"/>
  <c r="L404" i="13" s="1"/>
  <c r="M404" i="13" s="1"/>
  <c r="G404" i="13"/>
  <c r="H404" i="13" s="1"/>
  <c r="J404" i="13" s="1"/>
  <c r="D405" i="13"/>
  <c r="K405" i="13" s="1"/>
  <c r="L405" i="13" s="1"/>
  <c r="M405" i="13" s="1"/>
  <c r="G405" i="13"/>
  <c r="H405" i="13" s="1"/>
  <c r="J405" i="13" s="1"/>
  <c r="D406" i="13"/>
  <c r="K406" i="13" s="1"/>
  <c r="L406" i="13" s="1"/>
  <c r="M406" i="13" s="1"/>
  <c r="G406" i="13"/>
  <c r="H406" i="13" s="1"/>
  <c r="J406" i="13" s="1"/>
  <c r="D407" i="13"/>
  <c r="K407" i="13" s="1"/>
  <c r="L407" i="13" s="1"/>
  <c r="M407" i="13" s="1"/>
  <c r="G407" i="13"/>
  <c r="H407" i="13" s="1"/>
  <c r="J407" i="13" s="1"/>
  <c r="D408" i="13"/>
  <c r="K408" i="13" s="1"/>
  <c r="L408" i="13" s="1"/>
  <c r="M408" i="13" s="1"/>
  <c r="G408" i="13"/>
  <c r="H408" i="13" s="1"/>
  <c r="J408" i="13" s="1"/>
  <c r="D409" i="13"/>
  <c r="K409" i="13" s="1"/>
  <c r="L409" i="13" s="1"/>
  <c r="M409" i="13" s="1"/>
  <c r="G409" i="13"/>
  <c r="H409" i="13" s="1"/>
  <c r="J409" i="13" s="1"/>
  <c r="D410" i="13"/>
  <c r="K410" i="13" s="1"/>
  <c r="L410" i="13" s="1"/>
  <c r="M410" i="13" s="1"/>
  <c r="G410" i="13"/>
  <c r="H410" i="13" s="1"/>
  <c r="J410" i="13" s="1"/>
  <c r="D411" i="13"/>
  <c r="K411" i="13" s="1"/>
  <c r="L411" i="13" s="1"/>
  <c r="M411" i="13" s="1"/>
  <c r="G411" i="13"/>
  <c r="H411" i="13" s="1"/>
  <c r="J411" i="13" s="1"/>
  <c r="D412" i="13"/>
  <c r="K412" i="13" s="1"/>
  <c r="L412" i="13" s="1"/>
  <c r="M412" i="13" s="1"/>
  <c r="G412" i="13"/>
  <c r="H412" i="13" s="1"/>
  <c r="J412" i="13" s="1"/>
  <c r="D413" i="13"/>
  <c r="K413" i="13" s="1"/>
  <c r="L413" i="13" s="1"/>
  <c r="M413" i="13" s="1"/>
  <c r="G413" i="13"/>
  <c r="H413" i="13" s="1"/>
  <c r="J413" i="13" s="1"/>
  <c r="D414" i="13"/>
  <c r="K414" i="13" s="1"/>
  <c r="L414" i="13" s="1"/>
  <c r="M414" i="13" s="1"/>
  <c r="G414" i="13"/>
  <c r="H414" i="13" s="1"/>
  <c r="J414" i="13" s="1"/>
  <c r="D415" i="13"/>
  <c r="K415" i="13" s="1"/>
  <c r="L415" i="13" s="1"/>
  <c r="M415" i="13" s="1"/>
  <c r="G415" i="13"/>
  <c r="H415" i="13" s="1"/>
  <c r="J415" i="13" s="1"/>
  <c r="D416" i="13"/>
  <c r="K416" i="13" s="1"/>
  <c r="L416" i="13" s="1"/>
  <c r="M416" i="13" s="1"/>
  <c r="G416" i="13"/>
  <c r="H416" i="13" s="1"/>
  <c r="J416" i="13" s="1"/>
  <c r="D417" i="13"/>
  <c r="K417" i="13" s="1"/>
  <c r="L417" i="13" s="1"/>
  <c r="M417" i="13" s="1"/>
  <c r="G417" i="13"/>
  <c r="H417" i="13" s="1"/>
  <c r="J417" i="13" s="1"/>
  <c r="D418" i="13"/>
  <c r="K418" i="13" s="1"/>
  <c r="L418" i="13" s="1"/>
  <c r="M418" i="13" s="1"/>
  <c r="G418" i="13"/>
  <c r="H418" i="13" s="1"/>
  <c r="J418" i="13" s="1"/>
  <c r="D419" i="13"/>
  <c r="K419" i="13" s="1"/>
  <c r="L419" i="13" s="1"/>
  <c r="M419" i="13" s="1"/>
  <c r="G419" i="13"/>
  <c r="H419" i="13" s="1"/>
  <c r="J419" i="13" s="1"/>
  <c r="D420" i="13"/>
  <c r="K420" i="13" s="1"/>
  <c r="L420" i="13" s="1"/>
  <c r="M420" i="13" s="1"/>
  <c r="G420" i="13"/>
  <c r="H420" i="13" s="1"/>
  <c r="J420" i="13" s="1"/>
  <c r="D421" i="13"/>
  <c r="K421" i="13" s="1"/>
  <c r="L421" i="13" s="1"/>
  <c r="M421" i="13" s="1"/>
  <c r="G421" i="13"/>
  <c r="H421" i="13" s="1"/>
  <c r="J421" i="13" s="1"/>
  <c r="D422" i="13"/>
  <c r="K422" i="13" s="1"/>
  <c r="L422" i="13" s="1"/>
  <c r="M422" i="13" s="1"/>
  <c r="G422" i="13"/>
  <c r="H422" i="13" s="1"/>
  <c r="J422" i="13" s="1"/>
  <c r="D423" i="13"/>
  <c r="K423" i="13" s="1"/>
  <c r="L423" i="13" s="1"/>
  <c r="M423" i="13" s="1"/>
  <c r="G423" i="13"/>
  <c r="H423" i="13" s="1"/>
  <c r="J423" i="13" s="1"/>
  <c r="D424" i="13"/>
  <c r="K424" i="13" s="1"/>
  <c r="L424" i="13" s="1"/>
  <c r="M424" i="13" s="1"/>
  <c r="G424" i="13"/>
  <c r="H424" i="13" s="1"/>
  <c r="J424" i="13" s="1"/>
  <c r="D425" i="13"/>
  <c r="K425" i="13" s="1"/>
  <c r="L425" i="13" s="1"/>
  <c r="M425" i="13" s="1"/>
  <c r="G425" i="13"/>
  <c r="H425" i="13" s="1"/>
  <c r="J425" i="13" s="1"/>
  <c r="D426" i="13"/>
  <c r="K426" i="13" s="1"/>
  <c r="L426" i="13" s="1"/>
  <c r="M426" i="13" s="1"/>
  <c r="G426" i="13"/>
  <c r="H426" i="13" s="1"/>
  <c r="J426" i="13" s="1"/>
  <c r="D427" i="13"/>
  <c r="K427" i="13" s="1"/>
  <c r="L427" i="13" s="1"/>
  <c r="M427" i="13" s="1"/>
  <c r="G427" i="13"/>
  <c r="H427" i="13" s="1"/>
  <c r="J427" i="13" s="1"/>
  <c r="D428" i="13"/>
  <c r="K428" i="13" s="1"/>
  <c r="L428" i="13" s="1"/>
  <c r="M428" i="13" s="1"/>
  <c r="G428" i="13"/>
  <c r="H428" i="13" s="1"/>
  <c r="J428" i="13" s="1"/>
  <c r="D429" i="13"/>
  <c r="K429" i="13" s="1"/>
  <c r="L429" i="13" s="1"/>
  <c r="M429" i="13" s="1"/>
  <c r="G429" i="13"/>
  <c r="H429" i="13" s="1"/>
  <c r="J429" i="13" s="1"/>
  <c r="D430" i="13"/>
  <c r="K430" i="13" s="1"/>
  <c r="L430" i="13" s="1"/>
  <c r="M430" i="13" s="1"/>
  <c r="G430" i="13"/>
  <c r="H430" i="13" s="1"/>
  <c r="J430" i="13" s="1"/>
  <c r="D431" i="13"/>
  <c r="K431" i="13" s="1"/>
  <c r="L431" i="13" s="1"/>
  <c r="M431" i="13" s="1"/>
  <c r="G431" i="13"/>
  <c r="H431" i="13" s="1"/>
  <c r="J431" i="13" s="1"/>
  <c r="D432" i="13"/>
  <c r="K432" i="13" s="1"/>
  <c r="L432" i="13" s="1"/>
  <c r="M432" i="13" s="1"/>
  <c r="G432" i="13"/>
  <c r="H432" i="13" s="1"/>
  <c r="J432" i="13" s="1"/>
  <c r="D433" i="13"/>
  <c r="K433" i="13" s="1"/>
  <c r="L433" i="13" s="1"/>
  <c r="M433" i="13" s="1"/>
  <c r="G433" i="13"/>
  <c r="H433" i="13" s="1"/>
  <c r="J433" i="13" s="1"/>
  <c r="D434" i="13"/>
  <c r="K434" i="13" s="1"/>
  <c r="L434" i="13" s="1"/>
  <c r="M434" i="13" s="1"/>
  <c r="G434" i="13"/>
  <c r="H434" i="13" s="1"/>
  <c r="J434" i="13" s="1"/>
  <c r="D435" i="13"/>
  <c r="K435" i="13" s="1"/>
  <c r="L435" i="13" s="1"/>
  <c r="M435" i="13" s="1"/>
  <c r="G435" i="13"/>
  <c r="H435" i="13" s="1"/>
  <c r="J435" i="13" s="1"/>
  <c r="D436" i="13"/>
  <c r="K436" i="13" s="1"/>
  <c r="L436" i="13" s="1"/>
  <c r="M436" i="13" s="1"/>
  <c r="G436" i="13"/>
  <c r="H436" i="13" s="1"/>
  <c r="J436" i="13" s="1"/>
  <c r="D437" i="13"/>
  <c r="K437" i="13" s="1"/>
  <c r="L437" i="13" s="1"/>
  <c r="M437" i="13" s="1"/>
  <c r="G437" i="13"/>
  <c r="H437" i="13" s="1"/>
  <c r="J437" i="13" s="1"/>
  <c r="D438" i="13"/>
  <c r="K438" i="13" s="1"/>
  <c r="L438" i="13" s="1"/>
  <c r="M438" i="13" s="1"/>
  <c r="G438" i="13"/>
  <c r="H438" i="13" s="1"/>
  <c r="J438" i="13" s="1"/>
  <c r="D439" i="13"/>
  <c r="K439" i="13" s="1"/>
  <c r="L439" i="13" s="1"/>
  <c r="M439" i="13" s="1"/>
  <c r="G439" i="13"/>
  <c r="H439" i="13" s="1"/>
  <c r="J439" i="13" s="1"/>
  <c r="D440" i="13"/>
  <c r="K440" i="13" s="1"/>
  <c r="L440" i="13" s="1"/>
  <c r="M440" i="13" s="1"/>
  <c r="G440" i="13"/>
  <c r="H440" i="13" s="1"/>
  <c r="J440" i="13" s="1"/>
  <c r="D441" i="13"/>
  <c r="K441" i="13" s="1"/>
  <c r="L441" i="13" s="1"/>
  <c r="M441" i="13" s="1"/>
  <c r="G441" i="13"/>
  <c r="H441" i="13" s="1"/>
  <c r="J441" i="13" s="1"/>
  <c r="D442" i="13"/>
  <c r="K442" i="13" s="1"/>
  <c r="L442" i="13" s="1"/>
  <c r="M442" i="13" s="1"/>
  <c r="G442" i="13"/>
  <c r="H442" i="13" s="1"/>
  <c r="J442" i="13" s="1"/>
  <c r="D443" i="13"/>
  <c r="K443" i="13" s="1"/>
  <c r="L443" i="13" s="1"/>
  <c r="M443" i="13" s="1"/>
  <c r="G443" i="13"/>
  <c r="H443" i="13" s="1"/>
  <c r="J443" i="13" s="1"/>
  <c r="D444" i="13"/>
  <c r="K444" i="13" s="1"/>
  <c r="L444" i="13" s="1"/>
  <c r="M444" i="13" s="1"/>
  <c r="G444" i="13"/>
  <c r="H444" i="13" s="1"/>
  <c r="J444" i="13" s="1"/>
  <c r="D445" i="13"/>
  <c r="K445" i="13" s="1"/>
  <c r="L445" i="13" s="1"/>
  <c r="M445" i="13" s="1"/>
  <c r="G445" i="13"/>
  <c r="H445" i="13" s="1"/>
  <c r="J445" i="13" s="1"/>
  <c r="D446" i="13"/>
  <c r="K446" i="13" s="1"/>
  <c r="L446" i="13" s="1"/>
  <c r="M446" i="13" s="1"/>
  <c r="G446" i="13"/>
  <c r="H446" i="13" s="1"/>
  <c r="J446" i="13" s="1"/>
  <c r="D447" i="13"/>
  <c r="K447" i="13" s="1"/>
  <c r="L447" i="13" s="1"/>
  <c r="M447" i="13" s="1"/>
  <c r="G447" i="13"/>
  <c r="H447" i="13" s="1"/>
  <c r="J447" i="13" s="1"/>
  <c r="D448" i="13"/>
  <c r="K448" i="13" s="1"/>
  <c r="L448" i="13" s="1"/>
  <c r="M448" i="13" s="1"/>
  <c r="G448" i="13"/>
  <c r="H448" i="13" s="1"/>
  <c r="J448" i="13" s="1"/>
  <c r="D449" i="13"/>
  <c r="K449" i="13" s="1"/>
  <c r="L449" i="13" s="1"/>
  <c r="M449" i="13" s="1"/>
  <c r="G449" i="13"/>
  <c r="H449" i="13" s="1"/>
  <c r="J449" i="13" s="1"/>
  <c r="D450" i="13"/>
  <c r="K450" i="13" s="1"/>
  <c r="L450" i="13" s="1"/>
  <c r="M450" i="13" s="1"/>
  <c r="G450" i="13"/>
  <c r="H450" i="13" s="1"/>
  <c r="J450" i="13" s="1"/>
  <c r="D451" i="13"/>
  <c r="K451" i="13" s="1"/>
  <c r="L451" i="13" s="1"/>
  <c r="M451" i="13" s="1"/>
  <c r="G451" i="13"/>
  <c r="H451" i="13" s="1"/>
  <c r="J451" i="13" s="1"/>
  <c r="D452" i="13"/>
  <c r="K452" i="13" s="1"/>
  <c r="L452" i="13" s="1"/>
  <c r="M452" i="13" s="1"/>
  <c r="G452" i="13"/>
  <c r="H452" i="13" s="1"/>
  <c r="J452" i="13" s="1"/>
  <c r="D453" i="13"/>
  <c r="K453" i="13" s="1"/>
  <c r="L453" i="13" s="1"/>
  <c r="M453" i="13" s="1"/>
  <c r="G453" i="13"/>
  <c r="H453" i="13" s="1"/>
  <c r="J453" i="13" s="1"/>
  <c r="D454" i="13"/>
  <c r="K454" i="13" s="1"/>
  <c r="L454" i="13" s="1"/>
  <c r="M454" i="13" s="1"/>
  <c r="G454" i="13"/>
  <c r="H454" i="13" s="1"/>
  <c r="J454" i="13" s="1"/>
  <c r="D455" i="13"/>
  <c r="K455" i="13" s="1"/>
  <c r="L455" i="13" s="1"/>
  <c r="M455" i="13" s="1"/>
  <c r="G455" i="13"/>
  <c r="H455" i="13" s="1"/>
  <c r="J455" i="13" s="1"/>
  <c r="D456" i="13"/>
  <c r="K456" i="13" s="1"/>
  <c r="L456" i="13" s="1"/>
  <c r="M456" i="13" s="1"/>
  <c r="G456" i="13"/>
  <c r="H456" i="13" s="1"/>
  <c r="J456" i="13" s="1"/>
  <c r="D457" i="13"/>
  <c r="K457" i="13" s="1"/>
  <c r="L457" i="13" s="1"/>
  <c r="M457" i="13" s="1"/>
  <c r="G457" i="13"/>
  <c r="H457" i="13" s="1"/>
  <c r="J457" i="13" s="1"/>
  <c r="D458" i="13"/>
  <c r="K458" i="13" s="1"/>
  <c r="L458" i="13" s="1"/>
  <c r="M458" i="13" s="1"/>
  <c r="G458" i="13"/>
  <c r="H458" i="13" s="1"/>
  <c r="J458" i="13" s="1"/>
  <c r="C344" i="13"/>
  <c r="B344" i="13"/>
  <c r="C341" i="13"/>
  <c r="B341" i="13"/>
  <c r="D372" i="13" l="1"/>
  <c r="K372" i="13" s="1"/>
  <c r="L372" i="13" s="1"/>
  <c r="M372" i="13" s="1"/>
  <c r="D386" i="13"/>
  <c r="K386" i="13" s="1"/>
  <c r="L386" i="13" s="1"/>
  <c r="M386" i="13" s="1"/>
  <c r="D382" i="13"/>
  <c r="K382" i="13" s="1"/>
  <c r="L382" i="13" s="1"/>
  <c r="M382" i="13" s="1"/>
  <c r="C388" i="8"/>
  <c r="B388" i="8"/>
  <c r="C384" i="8"/>
  <c r="B384" i="8"/>
  <c r="C370" i="8"/>
  <c r="B370" i="8"/>
  <c r="C355" i="8"/>
  <c r="B355" i="8"/>
  <c r="D351" i="8"/>
  <c r="K351" i="8" s="1"/>
  <c r="L351" i="8" s="1"/>
  <c r="M351" i="8" s="1"/>
  <c r="G351" i="8"/>
  <c r="H351" i="8" s="1"/>
  <c r="J351" i="8" s="1"/>
  <c r="D352" i="8"/>
  <c r="K352" i="8" s="1"/>
  <c r="L352" i="8" s="1"/>
  <c r="M352" i="8" s="1"/>
  <c r="G352" i="8"/>
  <c r="H352" i="8" s="1"/>
  <c r="J352" i="8" s="1"/>
  <c r="D353" i="8"/>
  <c r="K353" i="8" s="1"/>
  <c r="L353" i="8" s="1"/>
  <c r="M353" i="8" s="1"/>
  <c r="G353" i="8"/>
  <c r="H353" i="8" s="1"/>
  <c r="J353" i="8" s="1"/>
  <c r="D354" i="8"/>
  <c r="K354" i="8" s="1"/>
  <c r="L354" i="8" s="1"/>
  <c r="M354" i="8" s="1"/>
  <c r="G354" i="8"/>
  <c r="H354" i="8" s="1"/>
  <c r="J354" i="8" s="1"/>
  <c r="G355" i="8"/>
  <c r="H355" i="8" s="1"/>
  <c r="J355" i="8" s="1"/>
  <c r="D356" i="8"/>
  <c r="K356" i="8" s="1"/>
  <c r="L356" i="8" s="1"/>
  <c r="M356" i="8" s="1"/>
  <c r="G356" i="8"/>
  <c r="H356" i="8" s="1"/>
  <c r="J356" i="8" s="1"/>
  <c r="D357" i="8"/>
  <c r="K357" i="8" s="1"/>
  <c r="L357" i="8" s="1"/>
  <c r="M357" i="8" s="1"/>
  <c r="G357" i="8"/>
  <c r="H357" i="8" s="1"/>
  <c r="J357" i="8" s="1"/>
  <c r="D358" i="8"/>
  <c r="K358" i="8" s="1"/>
  <c r="L358" i="8" s="1"/>
  <c r="M358" i="8" s="1"/>
  <c r="G358" i="8"/>
  <c r="H358" i="8" s="1"/>
  <c r="J358" i="8" s="1"/>
  <c r="D359" i="8"/>
  <c r="K359" i="8" s="1"/>
  <c r="L359" i="8" s="1"/>
  <c r="M359" i="8" s="1"/>
  <c r="G359" i="8"/>
  <c r="H359" i="8" s="1"/>
  <c r="J359" i="8" s="1"/>
  <c r="D360" i="8"/>
  <c r="K360" i="8" s="1"/>
  <c r="L360" i="8" s="1"/>
  <c r="M360" i="8" s="1"/>
  <c r="G360" i="8"/>
  <c r="H360" i="8" s="1"/>
  <c r="J360" i="8" s="1"/>
  <c r="D361" i="8"/>
  <c r="K361" i="8" s="1"/>
  <c r="L361" i="8" s="1"/>
  <c r="M361" i="8" s="1"/>
  <c r="G361" i="8"/>
  <c r="H361" i="8" s="1"/>
  <c r="J361" i="8" s="1"/>
  <c r="D362" i="8"/>
  <c r="K362" i="8" s="1"/>
  <c r="L362" i="8" s="1"/>
  <c r="M362" i="8" s="1"/>
  <c r="G362" i="8"/>
  <c r="H362" i="8" s="1"/>
  <c r="J362" i="8" s="1"/>
  <c r="D363" i="8"/>
  <c r="K363" i="8" s="1"/>
  <c r="L363" i="8" s="1"/>
  <c r="M363" i="8" s="1"/>
  <c r="G363" i="8"/>
  <c r="H363" i="8" s="1"/>
  <c r="J363" i="8" s="1"/>
  <c r="D364" i="8"/>
  <c r="K364" i="8" s="1"/>
  <c r="L364" i="8" s="1"/>
  <c r="M364" i="8" s="1"/>
  <c r="G364" i="8"/>
  <c r="H364" i="8" s="1"/>
  <c r="J364" i="8" s="1"/>
  <c r="D365" i="8"/>
  <c r="K365" i="8" s="1"/>
  <c r="L365" i="8" s="1"/>
  <c r="M365" i="8" s="1"/>
  <c r="G365" i="8"/>
  <c r="H365" i="8" s="1"/>
  <c r="J365" i="8" s="1"/>
  <c r="D366" i="8"/>
  <c r="K366" i="8" s="1"/>
  <c r="L366" i="8" s="1"/>
  <c r="M366" i="8" s="1"/>
  <c r="G366" i="8"/>
  <c r="H366" i="8" s="1"/>
  <c r="J366" i="8" s="1"/>
  <c r="D367" i="8"/>
  <c r="K367" i="8" s="1"/>
  <c r="L367" i="8" s="1"/>
  <c r="M367" i="8" s="1"/>
  <c r="G367" i="8"/>
  <c r="H367" i="8" s="1"/>
  <c r="J367" i="8" s="1"/>
  <c r="D368" i="8"/>
  <c r="K368" i="8" s="1"/>
  <c r="L368" i="8" s="1"/>
  <c r="M368" i="8" s="1"/>
  <c r="G368" i="8"/>
  <c r="H368" i="8" s="1"/>
  <c r="J368" i="8" s="1"/>
  <c r="D369" i="8"/>
  <c r="K369" i="8" s="1"/>
  <c r="L369" i="8" s="1"/>
  <c r="M369" i="8" s="1"/>
  <c r="G369" i="8"/>
  <c r="H369" i="8" s="1"/>
  <c r="J369" i="8" s="1"/>
  <c r="G370" i="8"/>
  <c r="H370" i="8" s="1"/>
  <c r="J370" i="8" s="1"/>
  <c r="D371" i="8"/>
  <c r="K371" i="8" s="1"/>
  <c r="L371" i="8" s="1"/>
  <c r="M371" i="8" s="1"/>
  <c r="G371" i="8"/>
  <c r="H371" i="8" s="1"/>
  <c r="J371" i="8" s="1"/>
  <c r="D372" i="8"/>
  <c r="K372" i="8" s="1"/>
  <c r="L372" i="8" s="1"/>
  <c r="M372" i="8" s="1"/>
  <c r="G372" i="8"/>
  <c r="H372" i="8" s="1"/>
  <c r="J372" i="8" s="1"/>
  <c r="D373" i="8"/>
  <c r="K373" i="8" s="1"/>
  <c r="L373" i="8" s="1"/>
  <c r="M373" i="8" s="1"/>
  <c r="G373" i="8"/>
  <c r="H373" i="8" s="1"/>
  <c r="J373" i="8" s="1"/>
  <c r="D374" i="8"/>
  <c r="K374" i="8" s="1"/>
  <c r="L374" i="8" s="1"/>
  <c r="M374" i="8" s="1"/>
  <c r="G374" i="8"/>
  <c r="H374" i="8" s="1"/>
  <c r="J374" i="8" s="1"/>
  <c r="D375" i="8"/>
  <c r="K375" i="8" s="1"/>
  <c r="L375" i="8" s="1"/>
  <c r="M375" i="8" s="1"/>
  <c r="G375" i="8"/>
  <c r="H375" i="8" s="1"/>
  <c r="J375" i="8" s="1"/>
  <c r="D376" i="8"/>
  <c r="K376" i="8" s="1"/>
  <c r="L376" i="8" s="1"/>
  <c r="M376" i="8" s="1"/>
  <c r="G376" i="8"/>
  <c r="H376" i="8" s="1"/>
  <c r="J376" i="8" s="1"/>
  <c r="D377" i="8"/>
  <c r="K377" i="8" s="1"/>
  <c r="L377" i="8" s="1"/>
  <c r="M377" i="8" s="1"/>
  <c r="G377" i="8"/>
  <c r="H377" i="8" s="1"/>
  <c r="J377" i="8" s="1"/>
  <c r="D378" i="8"/>
  <c r="K378" i="8" s="1"/>
  <c r="L378" i="8" s="1"/>
  <c r="M378" i="8" s="1"/>
  <c r="G378" i="8"/>
  <c r="H378" i="8" s="1"/>
  <c r="J378" i="8" s="1"/>
  <c r="D379" i="8"/>
  <c r="K379" i="8" s="1"/>
  <c r="L379" i="8" s="1"/>
  <c r="M379" i="8" s="1"/>
  <c r="G379" i="8"/>
  <c r="H379" i="8" s="1"/>
  <c r="J379" i="8" s="1"/>
  <c r="D380" i="8"/>
  <c r="K380" i="8" s="1"/>
  <c r="L380" i="8" s="1"/>
  <c r="M380" i="8" s="1"/>
  <c r="G380" i="8"/>
  <c r="H380" i="8" s="1"/>
  <c r="J380" i="8" s="1"/>
  <c r="D381" i="8"/>
  <c r="K381" i="8" s="1"/>
  <c r="L381" i="8" s="1"/>
  <c r="M381" i="8" s="1"/>
  <c r="G381" i="8"/>
  <c r="H381" i="8" s="1"/>
  <c r="J381" i="8" s="1"/>
  <c r="D382" i="8"/>
  <c r="K382" i="8" s="1"/>
  <c r="L382" i="8" s="1"/>
  <c r="M382" i="8" s="1"/>
  <c r="G382" i="8"/>
  <c r="H382" i="8" s="1"/>
  <c r="J382" i="8" s="1"/>
  <c r="D383" i="8"/>
  <c r="K383" i="8" s="1"/>
  <c r="L383" i="8" s="1"/>
  <c r="M383" i="8" s="1"/>
  <c r="G383" i="8"/>
  <c r="H383" i="8" s="1"/>
  <c r="J383" i="8" s="1"/>
  <c r="G384" i="8"/>
  <c r="H384" i="8" s="1"/>
  <c r="J384" i="8" s="1"/>
  <c r="D385" i="8"/>
  <c r="K385" i="8" s="1"/>
  <c r="L385" i="8" s="1"/>
  <c r="M385" i="8" s="1"/>
  <c r="G385" i="8"/>
  <c r="H385" i="8" s="1"/>
  <c r="J385" i="8" s="1"/>
  <c r="D386" i="8"/>
  <c r="K386" i="8" s="1"/>
  <c r="L386" i="8" s="1"/>
  <c r="M386" i="8" s="1"/>
  <c r="G386" i="8"/>
  <c r="H386" i="8" s="1"/>
  <c r="J386" i="8" s="1"/>
  <c r="D387" i="8"/>
  <c r="K387" i="8" s="1"/>
  <c r="L387" i="8" s="1"/>
  <c r="M387" i="8" s="1"/>
  <c r="G387" i="8"/>
  <c r="H387" i="8" s="1"/>
  <c r="J387" i="8" s="1"/>
  <c r="G388" i="8"/>
  <c r="H388" i="8" s="1"/>
  <c r="J388" i="8" s="1"/>
  <c r="D389" i="8"/>
  <c r="K389" i="8" s="1"/>
  <c r="L389" i="8" s="1"/>
  <c r="M389" i="8" s="1"/>
  <c r="G389" i="8"/>
  <c r="H389" i="8" s="1"/>
  <c r="J389" i="8" s="1"/>
  <c r="D390" i="8"/>
  <c r="K390" i="8" s="1"/>
  <c r="L390" i="8" s="1"/>
  <c r="M390" i="8" s="1"/>
  <c r="G390" i="8"/>
  <c r="H390" i="8" s="1"/>
  <c r="J390" i="8" s="1"/>
  <c r="D391" i="8"/>
  <c r="K391" i="8" s="1"/>
  <c r="L391" i="8" s="1"/>
  <c r="M391" i="8" s="1"/>
  <c r="G391" i="8"/>
  <c r="H391" i="8" s="1"/>
  <c r="J391" i="8" s="1"/>
  <c r="D392" i="8"/>
  <c r="K392" i="8" s="1"/>
  <c r="L392" i="8" s="1"/>
  <c r="M392" i="8" s="1"/>
  <c r="G392" i="8"/>
  <c r="H392" i="8" s="1"/>
  <c r="J392" i="8" s="1"/>
  <c r="D393" i="8"/>
  <c r="K393" i="8" s="1"/>
  <c r="L393" i="8" s="1"/>
  <c r="M393" i="8" s="1"/>
  <c r="G393" i="8"/>
  <c r="H393" i="8" s="1"/>
  <c r="J393" i="8" s="1"/>
  <c r="D394" i="8"/>
  <c r="K394" i="8" s="1"/>
  <c r="L394" i="8" s="1"/>
  <c r="M394" i="8" s="1"/>
  <c r="G394" i="8"/>
  <c r="H394" i="8" s="1"/>
  <c r="J394" i="8" s="1"/>
  <c r="D395" i="8"/>
  <c r="K395" i="8" s="1"/>
  <c r="L395" i="8" s="1"/>
  <c r="M395" i="8" s="1"/>
  <c r="G395" i="8"/>
  <c r="H395" i="8" s="1"/>
  <c r="J395" i="8" s="1"/>
  <c r="D396" i="8"/>
  <c r="K396" i="8" s="1"/>
  <c r="L396" i="8" s="1"/>
  <c r="M396" i="8" s="1"/>
  <c r="G396" i="8"/>
  <c r="H396" i="8" s="1"/>
  <c r="J396" i="8" s="1"/>
  <c r="D397" i="8"/>
  <c r="K397" i="8" s="1"/>
  <c r="L397" i="8" s="1"/>
  <c r="M397" i="8" s="1"/>
  <c r="G397" i="8"/>
  <c r="H397" i="8" s="1"/>
  <c r="J397" i="8" s="1"/>
  <c r="D398" i="8"/>
  <c r="K398" i="8" s="1"/>
  <c r="L398" i="8" s="1"/>
  <c r="M398" i="8" s="1"/>
  <c r="G398" i="8"/>
  <c r="H398" i="8" s="1"/>
  <c r="J398" i="8" s="1"/>
  <c r="D399" i="8"/>
  <c r="K399" i="8" s="1"/>
  <c r="L399" i="8" s="1"/>
  <c r="M399" i="8" s="1"/>
  <c r="G399" i="8"/>
  <c r="H399" i="8" s="1"/>
  <c r="J399" i="8" s="1"/>
  <c r="D400" i="8"/>
  <c r="K400" i="8" s="1"/>
  <c r="L400" i="8" s="1"/>
  <c r="M400" i="8" s="1"/>
  <c r="G400" i="8"/>
  <c r="H400" i="8" s="1"/>
  <c r="J400" i="8" s="1"/>
  <c r="D401" i="8"/>
  <c r="K401" i="8" s="1"/>
  <c r="L401" i="8" s="1"/>
  <c r="M401" i="8" s="1"/>
  <c r="G401" i="8"/>
  <c r="H401" i="8" s="1"/>
  <c r="J401" i="8" s="1"/>
  <c r="D402" i="8"/>
  <c r="K402" i="8" s="1"/>
  <c r="L402" i="8" s="1"/>
  <c r="M402" i="8" s="1"/>
  <c r="G402" i="8"/>
  <c r="H402" i="8" s="1"/>
  <c r="J402" i="8" s="1"/>
  <c r="D403" i="8"/>
  <c r="K403" i="8" s="1"/>
  <c r="L403" i="8" s="1"/>
  <c r="M403" i="8" s="1"/>
  <c r="G403" i="8"/>
  <c r="H403" i="8" s="1"/>
  <c r="J403" i="8" s="1"/>
  <c r="D404" i="8"/>
  <c r="K404" i="8" s="1"/>
  <c r="L404" i="8" s="1"/>
  <c r="M404" i="8" s="1"/>
  <c r="G404" i="8"/>
  <c r="H404" i="8" s="1"/>
  <c r="J404" i="8" s="1"/>
  <c r="D405" i="8"/>
  <c r="K405" i="8" s="1"/>
  <c r="L405" i="8" s="1"/>
  <c r="M405" i="8" s="1"/>
  <c r="G405" i="8"/>
  <c r="H405" i="8" s="1"/>
  <c r="J405" i="8" s="1"/>
  <c r="D406" i="8"/>
  <c r="K406" i="8" s="1"/>
  <c r="L406" i="8" s="1"/>
  <c r="M406" i="8" s="1"/>
  <c r="G406" i="8"/>
  <c r="H406" i="8" s="1"/>
  <c r="J406" i="8" s="1"/>
  <c r="D407" i="8"/>
  <c r="K407" i="8" s="1"/>
  <c r="L407" i="8" s="1"/>
  <c r="M407" i="8" s="1"/>
  <c r="G407" i="8"/>
  <c r="H407" i="8" s="1"/>
  <c r="J407" i="8" s="1"/>
  <c r="D408" i="8"/>
  <c r="K408" i="8" s="1"/>
  <c r="L408" i="8" s="1"/>
  <c r="M408" i="8" s="1"/>
  <c r="G408" i="8"/>
  <c r="H408" i="8" s="1"/>
  <c r="J408" i="8" s="1"/>
  <c r="D409" i="8"/>
  <c r="K409" i="8" s="1"/>
  <c r="L409" i="8" s="1"/>
  <c r="M409" i="8" s="1"/>
  <c r="G409" i="8"/>
  <c r="H409" i="8" s="1"/>
  <c r="J409" i="8" s="1"/>
  <c r="D410" i="8"/>
  <c r="K410" i="8" s="1"/>
  <c r="L410" i="8" s="1"/>
  <c r="M410" i="8" s="1"/>
  <c r="G410" i="8"/>
  <c r="H410" i="8" s="1"/>
  <c r="J410" i="8" s="1"/>
  <c r="D411" i="8"/>
  <c r="K411" i="8" s="1"/>
  <c r="L411" i="8" s="1"/>
  <c r="M411" i="8" s="1"/>
  <c r="G411" i="8"/>
  <c r="H411" i="8" s="1"/>
  <c r="J411" i="8" s="1"/>
  <c r="D412" i="8"/>
  <c r="K412" i="8" s="1"/>
  <c r="L412" i="8" s="1"/>
  <c r="M412" i="8" s="1"/>
  <c r="G412" i="8"/>
  <c r="H412" i="8" s="1"/>
  <c r="J412" i="8" s="1"/>
  <c r="D413" i="8"/>
  <c r="K413" i="8" s="1"/>
  <c r="L413" i="8" s="1"/>
  <c r="M413" i="8" s="1"/>
  <c r="G413" i="8"/>
  <c r="H413" i="8" s="1"/>
  <c r="J413" i="8" s="1"/>
  <c r="D414" i="8"/>
  <c r="K414" i="8" s="1"/>
  <c r="L414" i="8" s="1"/>
  <c r="M414" i="8" s="1"/>
  <c r="G414" i="8"/>
  <c r="H414" i="8" s="1"/>
  <c r="J414" i="8" s="1"/>
  <c r="D415" i="8"/>
  <c r="K415" i="8" s="1"/>
  <c r="L415" i="8" s="1"/>
  <c r="M415" i="8" s="1"/>
  <c r="G415" i="8"/>
  <c r="H415" i="8" s="1"/>
  <c r="J415" i="8" s="1"/>
  <c r="D350" i="8"/>
  <c r="K350" i="8" s="1"/>
  <c r="L350" i="8" s="1"/>
  <c r="M350" i="8" s="1"/>
  <c r="G350" i="8"/>
  <c r="H350" i="8" s="1"/>
  <c r="J350" i="8" s="1"/>
  <c r="C349" i="8"/>
  <c r="B349" i="8"/>
  <c r="C346" i="8"/>
  <c r="B346" i="8"/>
  <c r="D384" i="8" l="1"/>
  <c r="K384" i="8" s="1"/>
  <c r="L384" i="8" s="1"/>
  <c r="M384" i="8" s="1"/>
  <c r="D355" i="8"/>
  <c r="K355" i="8" s="1"/>
  <c r="L355" i="8" s="1"/>
  <c r="M355" i="8" s="1"/>
  <c r="D388" i="8"/>
  <c r="K388" i="8" s="1"/>
  <c r="L388" i="8" s="1"/>
  <c r="M388" i="8" s="1"/>
  <c r="D370" i="8"/>
  <c r="K370" i="8" s="1"/>
  <c r="L370" i="8" s="1"/>
  <c r="M370" i="8" s="1"/>
  <c r="C379" i="7"/>
  <c r="B379" i="7"/>
  <c r="D377" i="7"/>
  <c r="K377" i="7" s="1"/>
  <c r="L377" i="7" s="1"/>
  <c r="M377" i="7" s="1"/>
  <c r="G377" i="7"/>
  <c r="H377" i="7" s="1"/>
  <c r="J377" i="7" s="1"/>
  <c r="D378" i="7"/>
  <c r="K378" i="7" s="1"/>
  <c r="L378" i="7" s="1"/>
  <c r="M378" i="7" s="1"/>
  <c r="G378" i="7"/>
  <c r="H378" i="7" s="1"/>
  <c r="J378" i="7" s="1"/>
  <c r="G379" i="7"/>
  <c r="H379" i="7" s="1"/>
  <c r="J379" i="7" s="1"/>
  <c r="D380" i="7"/>
  <c r="K380" i="7" s="1"/>
  <c r="L380" i="7" s="1"/>
  <c r="M380" i="7" s="1"/>
  <c r="G380" i="7"/>
  <c r="H380" i="7" s="1"/>
  <c r="J380" i="7" s="1"/>
  <c r="D381" i="7"/>
  <c r="K381" i="7" s="1"/>
  <c r="L381" i="7" s="1"/>
  <c r="M381" i="7" s="1"/>
  <c r="G381" i="7"/>
  <c r="H381" i="7" s="1"/>
  <c r="J381" i="7" s="1"/>
  <c r="D382" i="7"/>
  <c r="K382" i="7" s="1"/>
  <c r="L382" i="7" s="1"/>
  <c r="M382" i="7" s="1"/>
  <c r="G382" i="7"/>
  <c r="H382" i="7" s="1"/>
  <c r="J382" i="7" s="1"/>
  <c r="D383" i="7"/>
  <c r="K383" i="7" s="1"/>
  <c r="L383" i="7" s="1"/>
  <c r="M383" i="7" s="1"/>
  <c r="G383" i="7"/>
  <c r="H383" i="7" s="1"/>
  <c r="J383" i="7" s="1"/>
  <c r="D384" i="7"/>
  <c r="K384" i="7" s="1"/>
  <c r="L384" i="7" s="1"/>
  <c r="M384" i="7" s="1"/>
  <c r="G384" i="7"/>
  <c r="H384" i="7" s="1"/>
  <c r="J384" i="7" s="1"/>
  <c r="D385" i="7"/>
  <c r="K385" i="7" s="1"/>
  <c r="L385" i="7" s="1"/>
  <c r="M385" i="7" s="1"/>
  <c r="G385" i="7"/>
  <c r="H385" i="7" s="1"/>
  <c r="J385" i="7" s="1"/>
  <c r="D386" i="7"/>
  <c r="K386" i="7" s="1"/>
  <c r="L386" i="7" s="1"/>
  <c r="M386" i="7" s="1"/>
  <c r="G386" i="7"/>
  <c r="H386" i="7" s="1"/>
  <c r="J386" i="7" s="1"/>
  <c r="D387" i="7"/>
  <c r="K387" i="7" s="1"/>
  <c r="L387" i="7" s="1"/>
  <c r="M387" i="7" s="1"/>
  <c r="G387" i="7"/>
  <c r="H387" i="7" s="1"/>
  <c r="J387" i="7" s="1"/>
  <c r="D388" i="7"/>
  <c r="K388" i="7" s="1"/>
  <c r="L388" i="7" s="1"/>
  <c r="M388" i="7" s="1"/>
  <c r="G388" i="7"/>
  <c r="H388" i="7" s="1"/>
  <c r="J388" i="7" s="1"/>
  <c r="D389" i="7"/>
  <c r="K389" i="7" s="1"/>
  <c r="L389" i="7" s="1"/>
  <c r="M389" i="7" s="1"/>
  <c r="G389" i="7"/>
  <c r="H389" i="7" s="1"/>
  <c r="J389" i="7" s="1"/>
  <c r="D390" i="7"/>
  <c r="K390" i="7" s="1"/>
  <c r="L390" i="7" s="1"/>
  <c r="M390" i="7" s="1"/>
  <c r="G390" i="7"/>
  <c r="H390" i="7" s="1"/>
  <c r="J390" i="7" s="1"/>
  <c r="D391" i="7"/>
  <c r="K391" i="7" s="1"/>
  <c r="L391" i="7" s="1"/>
  <c r="M391" i="7" s="1"/>
  <c r="G391" i="7"/>
  <c r="H391" i="7" s="1"/>
  <c r="J391" i="7" s="1"/>
  <c r="D392" i="7"/>
  <c r="K392" i="7" s="1"/>
  <c r="L392" i="7" s="1"/>
  <c r="M392" i="7" s="1"/>
  <c r="G392" i="7"/>
  <c r="H392" i="7" s="1"/>
  <c r="J392" i="7" s="1"/>
  <c r="D393" i="7"/>
  <c r="K393" i="7" s="1"/>
  <c r="L393" i="7" s="1"/>
  <c r="M393" i="7" s="1"/>
  <c r="G393" i="7"/>
  <c r="H393" i="7" s="1"/>
  <c r="J393" i="7" s="1"/>
  <c r="D394" i="7"/>
  <c r="K394" i="7" s="1"/>
  <c r="L394" i="7" s="1"/>
  <c r="M394" i="7" s="1"/>
  <c r="G394" i="7"/>
  <c r="H394" i="7" s="1"/>
  <c r="J394" i="7" s="1"/>
  <c r="D395" i="7"/>
  <c r="K395" i="7" s="1"/>
  <c r="L395" i="7" s="1"/>
  <c r="M395" i="7" s="1"/>
  <c r="G395" i="7"/>
  <c r="H395" i="7" s="1"/>
  <c r="J395" i="7" s="1"/>
  <c r="D396" i="7"/>
  <c r="K396" i="7" s="1"/>
  <c r="L396" i="7" s="1"/>
  <c r="M396" i="7" s="1"/>
  <c r="G396" i="7"/>
  <c r="H396" i="7" s="1"/>
  <c r="J396" i="7" s="1"/>
  <c r="D397" i="7"/>
  <c r="K397" i="7" s="1"/>
  <c r="L397" i="7" s="1"/>
  <c r="M397" i="7" s="1"/>
  <c r="G397" i="7"/>
  <c r="H397" i="7" s="1"/>
  <c r="J397" i="7" s="1"/>
  <c r="D398" i="7"/>
  <c r="K398" i="7" s="1"/>
  <c r="L398" i="7" s="1"/>
  <c r="M398" i="7" s="1"/>
  <c r="G398" i="7"/>
  <c r="H398" i="7" s="1"/>
  <c r="J398" i="7" s="1"/>
  <c r="D399" i="7"/>
  <c r="K399" i="7" s="1"/>
  <c r="L399" i="7" s="1"/>
  <c r="M399" i="7" s="1"/>
  <c r="G399" i="7"/>
  <c r="H399" i="7" s="1"/>
  <c r="J399" i="7" s="1"/>
  <c r="D400" i="7"/>
  <c r="K400" i="7" s="1"/>
  <c r="L400" i="7" s="1"/>
  <c r="M400" i="7" s="1"/>
  <c r="G400" i="7"/>
  <c r="H400" i="7" s="1"/>
  <c r="J400" i="7" s="1"/>
  <c r="D401" i="7"/>
  <c r="K401" i="7" s="1"/>
  <c r="L401" i="7" s="1"/>
  <c r="M401" i="7" s="1"/>
  <c r="G401" i="7"/>
  <c r="H401" i="7" s="1"/>
  <c r="J401" i="7" s="1"/>
  <c r="D402" i="7"/>
  <c r="K402" i="7" s="1"/>
  <c r="L402" i="7" s="1"/>
  <c r="M402" i="7" s="1"/>
  <c r="G402" i="7"/>
  <c r="H402" i="7" s="1"/>
  <c r="J402" i="7" s="1"/>
  <c r="D403" i="7"/>
  <c r="K403" i="7" s="1"/>
  <c r="L403" i="7" s="1"/>
  <c r="M403" i="7" s="1"/>
  <c r="G403" i="7"/>
  <c r="H403" i="7" s="1"/>
  <c r="J403" i="7" s="1"/>
  <c r="D404" i="7"/>
  <c r="K404" i="7" s="1"/>
  <c r="L404" i="7" s="1"/>
  <c r="M404" i="7" s="1"/>
  <c r="G404" i="7"/>
  <c r="H404" i="7" s="1"/>
  <c r="J404" i="7" s="1"/>
  <c r="D405" i="7"/>
  <c r="K405" i="7" s="1"/>
  <c r="L405" i="7" s="1"/>
  <c r="M405" i="7" s="1"/>
  <c r="G405" i="7"/>
  <c r="H405" i="7" s="1"/>
  <c r="J405" i="7" s="1"/>
  <c r="D406" i="7"/>
  <c r="K406" i="7" s="1"/>
  <c r="L406" i="7" s="1"/>
  <c r="M406" i="7" s="1"/>
  <c r="G406" i="7"/>
  <c r="H406" i="7" s="1"/>
  <c r="J406" i="7" s="1"/>
  <c r="D407" i="7"/>
  <c r="K407" i="7" s="1"/>
  <c r="L407" i="7" s="1"/>
  <c r="M407" i="7" s="1"/>
  <c r="G407" i="7"/>
  <c r="H407" i="7" s="1"/>
  <c r="J407" i="7" s="1"/>
  <c r="D408" i="7"/>
  <c r="K408" i="7" s="1"/>
  <c r="L408" i="7" s="1"/>
  <c r="M408" i="7" s="1"/>
  <c r="G408" i="7"/>
  <c r="H408" i="7" s="1"/>
  <c r="J408" i="7" s="1"/>
  <c r="D409" i="7"/>
  <c r="K409" i="7" s="1"/>
  <c r="L409" i="7" s="1"/>
  <c r="M409" i="7" s="1"/>
  <c r="G409" i="7"/>
  <c r="H409" i="7" s="1"/>
  <c r="J409" i="7" s="1"/>
  <c r="D410" i="7"/>
  <c r="K410" i="7" s="1"/>
  <c r="L410" i="7" s="1"/>
  <c r="M410" i="7" s="1"/>
  <c r="G410" i="7"/>
  <c r="H410" i="7" s="1"/>
  <c r="J410" i="7" s="1"/>
  <c r="D411" i="7"/>
  <c r="K411" i="7" s="1"/>
  <c r="L411" i="7" s="1"/>
  <c r="M411" i="7" s="1"/>
  <c r="G411" i="7"/>
  <c r="H411" i="7" s="1"/>
  <c r="J411" i="7" s="1"/>
  <c r="D412" i="7"/>
  <c r="K412" i="7" s="1"/>
  <c r="L412" i="7" s="1"/>
  <c r="M412" i="7" s="1"/>
  <c r="G412" i="7"/>
  <c r="H412" i="7" s="1"/>
  <c r="J412" i="7" s="1"/>
  <c r="G376" i="7"/>
  <c r="H376" i="7" s="1"/>
  <c r="J376" i="7" s="1"/>
  <c r="D376" i="7"/>
  <c r="K376" i="7" s="1"/>
  <c r="L376" i="7" s="1"/>
  <c r="M376" i="7" s="1"/>
  <c r="C368" i="7"/>
  <c r="B368" i="7"/>
  <c r="I366" i="7"/>
  <c r="C365" i="7"/>
  <c r="B365" i="7"/>
  <c r="C359" i="7"/>
  <c r="B359" i="7"/>
  <c r="C335" i="7"/>
  <c r="B335" i="7"/>
  <c r="D379" i="7" l="1"/>
  <c r="K379" i="7" s="1"/>
  <c r="L379" i="7" s="1"/>
  <c r="M379" i="7" s="1"/>
  <c r="C325" i="13" l="1"/>
  <c r="B325" i="13"/>
  <c r="C313" i="13"/>
  <c r="B313" i="13"/>
  <c r="C306" i="13"/>
  <c r="B306" i="13"/>
  <c r="D22" i="14"/>
  <c r="K22" i="14" s="1"/>
  <c r="L22" i="14" s="1"/>
  <c r="M22" i="14" s="1"/>
  <c r="G22" i="14"/>
  <c r="H22" i="14" s="1"/>
  <c r="J22" i="14" s="1"/>
  <c r="D23" i="14"/>
  <c r="K23" i="14" s="1"/>
  <c r="L23" i="14" s="1"/>
  <c r="M23" i="14" s="1"/>
  <c r="G23" i="14"/>
  <c r="H23" i="14" s="1"/>
  <c r="J23" i="14" s="1"/>
  <c r="D24" i="14"/>
  <c r="K24" i="14" s="1"/>
  <c r="L24" i="14" s="1"/>
  <c r="M24" i="14" s="1"/>
  <c r="G24" i="14"/>
  <c r="H24" i="14" s="1"/>
  <c r="J24" i="14" s="1"/>
  <c r="D25" i="14"/>
  <c r="K25" i="14" s="1"/>
  <c r="L25" i="14" s="1"/>
  <c r="M25" i="14" s="1"/>
  <c r="G25" i="14"/>
  <c r="H25" i="14" s="1"/>
  <c r="J25" i="14" s="1"/>
  <c r="D26" i="14"/>
  <c r="K26" i="14" s="1"/>
  <c r="L26" i="14" s="1"/>
  <c r="M26" i="14" s="1"/>
  <c r="G26" i="14"/>
  <c r="H26" i="14" s="1"/>
  <c r="J26" i="14" s="1"/>
  <c r="D27" i="14"/>
  <c r="K27" i="14" s="1"/>
  <c r="L27" i="14" s="1"/>
  <c r="M27" i="14" s="1"/>
  <c r="G27" i="14"/>
  <c r="H27" i="14" s="1"/>
  <c r="J27" i="14" s="1"/>
  <c r="D28" i="14"/>
  <c r="K28" i="14" s="1"/>
  <c r="L28" i="14" s="1"/>
  <c r="M28" i="14" s="1"/>
  <c r="G28" i="14"/>
  <c r="H28" i="14" s="1"/>
  <c r="J28" i="14" s="1"/>
  <c r="D29" i="14"/>
  <c r="K29" i="14" s="1"/>
  <c r="L29" i="14" s="1"/>
  <c r="M29" i="14" s="1"/>
  <c r="G29" i="14"/>
  <c r="H29" i="14" s="1"/>
  <c r="J29" i="14" s="1"/>
  <c r="D30" i="14"/>
  <c r="K30" i="14" s="1"/>
  <c r="L30" i="14" s="1"/>
  <c r="M30" i="14" s="1"/>
  <c r="G30" i="14"/>
  <c r="H30" i="14" s="1"/>
  <c r="J30" i="14" s="1"/>
  <c r="D31" i="14"/>
  <c r="K31" i="14" s="1"/>
  <c r="L31" i="14" s="1"/>
  <c r="M31" i="14" s="1"/>
  <c r="G31" i="14"/>
  <c r="H31" i="14" s="1"/>
  <c r="J31" i="14" s="1"/>
  <c r="D32" i="14"/>
  <c r="K32" i="14" s="1"/>
  <c r="L32" i="14" s="1"/>
  <c r="M32" i="14" s="1"/>
  <c r="G32" i="14"/>
  <c r="H32" i="14" s="1"/>
  <c r="J32" i="14" s="1"/>
  <c r="D33" i="14"/>
  <c r="K33" i="14" s="1"/>
  <c r="L33" i="14" s="1"/>
  <c r="M33" i="14" s="1"/>
  <c r="G33" i="14"/>
  <c r="H33" i="14" s="1"/>
  <c r="J33" i="14" s="1"/>
  <c r="D34" i="14"/>
  <c r="K34" i="14" s="1"/>
  <c r="L34" i="14" s="1"/>
  <c r="M34" i="14" s="1"/>
  <c r="G34" i="14"/>
  <c r="H34" i="14" s="1"/>
  <c r="J34" i="14" s="1"/>
  <c r="D35" i="14"/>
  <c r="K35" i="14" s="1"/>
  <c r="L35" i="14" s="1"/>
  <c r="M35" i="14" s="1"/>
  <c r="G35" i="14"/>
  <c r="H35" i="14" s="1"/>
  <c r="J35" i="14" s="1"/>
  <c r="D36" i="14"/>
  <c r="K36" i="14" s="1"/>
  <c r="L36" i="14" s="1"/>
  <c r="M36" i="14" s="1"/>
  <c r="G36" i="14"/>
  <c r="H36" i="14" s="1"/>
  <c r="J36" i="14" s="1"/>
  <c r="D37" i="14"/>
  <c r="K37" i="14" s="1"/>
  <c r="L37" i="14" s="1"/>
  <c r="M37" i="14" s="1"/>
  <c r="G37" i="14"/>
  <c r="H37" i="14" s="1"/>
  <c r="J37" i="14" s="1"/>
  <c r="D38" i="14"/>
  <c r="K38" i="14" s="1"/>
  <c r="L38" i="14" s="1"/>
  <c r="M38" i="14" s="1"/>
  <c r="G38" i="14"/>
  <c r="H38" i="14" s="1"/>
  <c r="J38" i="14" s="1"/>
  <c r="D39" i="14"/>
  <c r="K39" i="14" s="1"/>
  <c r="L39" i="14" s="1"/>
  <c r="M39" i="14" s="1"/>
  <c r="G39" i="14"/>
  <c r="H39" i="14" s="1"/>
  <c r="J39" i="14" s="1"/>
  <c r="D40" i="14"/>
  <c r="K40" i="14" s="1"/>
  <c r="L40" i="14" s="1"/>
  <c r="M40" i="14" s="1"/>
  <c r="G40" i="14"/>
  <c r="H40" i="14" s="1"/>
  <c r="J40" i="14" s="1"/>
  <c r="D41" i="14"/>
  <c r="K41" i="14" s="1"/>
  <c r="L41" i="14" s="1"/>
  <c r="M41" i="14" s="1"/>
  <c r="G41" i="14"/>
  <c r="H41" i="14" s="1"/>
  <c r="J41" i="14" s="1"/>
  <c r="D42" i="14"/>
  <c r="K42" i="14" s="1"/>
  <c r="L42" i="14" s="1"/>
  <c r="M42" i="14" s="1"/>
  <c r="G42" i="14"/>
  <c r="H42" i="14" s="1"/>
  <c r="J42" i="14" s="1"/>
  <c r="D43" i="14"/>
  <c r="K43" i="14" s="1"/>
  <c r="L43" i="14" s="1"/>
  <c r="M43" i="14" s="1"/>
  <c r="G43" i="14"/>
  <c r="H43" i="14" s="1"/>
  <c r="J43" i="14" s="1"/>
  <c r="D44" i="14"/>
  <c r="K44" i="14" s="1"/>
  <c r="L44" i="14" s="1"/>
  <c r="M44" i="14" s="1"/>
  <c r="G44" i="14"/>
  <c r="H44" i="14" s="1"/>
  <c r="J44" i="14" s="1"/>
  <c r="D45" i="14"/>
  <c r="K45" i="14" s="1"/>
  <c r="L45" i="14" s="1"/>
  <c r="M45" i="14" s="1"/>
  <c r="G45" i="14"/>
  <c r="H45" i="14" s="1"/>
  <c r="J45" i="14" s="1"/>
  <c r="D46" i="14"/>
  <c r="K46" i="14" s="1"/>
  <c r="L46" i="14" s="1"/>
  <c r="M46" i="14" s="1"/>
  <c r="G46" i="14"/>
  <c r="H46" i="14" s="1"/>
  <c r="J46" i="14" s="1"/>
  <c r="D47" i="14"/>
  <c r="K47" i="14" s="1"/>
  <c r="L47" i="14" s="1"/>
  <c r="M47" i="14" s="1"/>
  <c r="G47" i="14"/>
  <c r="H47" i="14" s="1"/>
  <c r="J47" i="14" s="1"/>
  <c r="D48" i="14"/>
  <c r="K48" i="14" s="1"/>
  <c r="L48" i="14" s="1"/>
  <c r="M48" i="14" s="1"/>
  <c r="G48" i="14"/>
  <c r="H48" i="14" s="1"/>
  <c r="J48" i="14" s="1"/>
  <c r="D49" i="14"/>
  <c r="K49" i="14" s="1"/>
  <c r="L49" i="14" s="1"/>
  <c r="M49" i="14" s="1"/>
  <c r="G49" i="14"/>
  <c r="H49" i="14" s="1"/>
  <c r="J49" i="14" s="1"/>
  <c r="D50" i="14"/>
  <c r="K50" i="14" s="1"/>
  <c r="L50" i="14" s="1"/>
  <c r="M50" i="14" s="1"/>
  <c r="G50" i="14"/>
  <c r="H50" i="14" s="1"/>
  <c r="J50" i="14" s="1"/>
  <c r="D51" i="14"/>
  <c r="K51" i="14" s="1"/>
  <c r="L51" i="14" s="1"/>
  <c r="M51" i="14" s="1"/>
  <c r="G51" i="14"/>
  <c r="H51" i="14" s="1"/>
  <c r="J51" i="14" s="1"/>
  <c r="D52" i="14"/>
  <c r="K52" i="14" s="1"/>
  <c r="L52" i="14" s="1"/>
  <c r="M52" i="14" s="1"/>
  <c r="G52" i="14"/>
  <c r="H52" i="14" s="1"/>
  <c r="J52" i="14" s="1"/>
  <c r="D53" i="14"/>
  <c r="K53" i="14" s="1"/>
  <c r="L53" i="14" s="1"/>
  <c r="M53" i="14" s="1"/>
  <c r="G53" i="14"/>
  <c r="H53" i="14" s="1"/>
  <c r="J53" i="14" s="1"/>
  <c r="D54" i="14"/>
  <c r="K54" i="14" s="1"/>
  <c r="L54" i="14" s="1"/>
  <c r="M54" i="14" s="1"/>
  <c r="G54" i="14"/>
  <c r="H54" i="14" s="1"/>
  <c r="J54" i="14" s="1"/>
  <c r="D55" i="14"/>
  <c r="K55" i="14" s="1"/>
  <c r="L55" i="14" s="1"/>
  <c r="M55" i="14" s="1"/>
  <c r="G55" i="14"/>
  <c r="H55" i="14" s="1"/>
  <c r="J55" i="14" s="1"/>
  <c r="D56" i="14"/>
  <c r="K56" i="14" s="1"/>
  <c r="L56" i="14" s="1"/>
  <c r="M56" i="14" s="1"/>
  <c r="G56" i="14"/>
  <c r="H56" i="14" s="1"/>
  <c r="J56" i="14" s="1"/>
  <c r="D57" i="14"/>
  <c r="K57" i="14" s="1"/>
  <c r="L57" i="14" s="1"/>
  <c r="M57" i="14" s="1"/>
  <c r="G57" i="14"/>
  <c r="H57" i="14" s="1"/>
  <c r="J57" i="14" s="1"/>
  <c r="D58" i="14"/>
  <c r="K58" i="14" s="1"/>
  <c r="L58" i="14" s="1"/>
  <c r="M58" i="14" s="1"/>
  <c r="G58" i="14"/>
  <c r="H58" i="14" s="1"/>
  <c r="J58" i="14" s="1"/>
  <c r="D59" i="14"/>
  <c r="K59" i="14" s="1"/>
  <c r="L59" i="14" s="1"/>
  <c r="M59" i="14" s="1"/>
  <c r="G59" i="14"/>
  <c r="H59" i="14" s="1"/>
  <c r="J59" i="14" s="1"/>
  <c r="D60" i="14"/>
  <c r="K60" i="14" s="1"/>
  <c r="L60" i="14" s="1"/>
  <c r="M60" i="14" s="1"/>
  <c r="G60" i="14"/>
  <c r="H60" i="14" s="1"/>
  <c r="J60" i="14" s="1"/>
  <c r="D61" i="14"/>
  <c r="K61" i="14" s="1"/>
  <c r="L61" i="14" s="1"/>
  <c r="M61" i="14" s="1"/>
  <c r="G61" i="14"/>
  <c r="H61" i="14" s="1"/>
  <c r="J61" i="14" s="1"/>
  <c r="D62" i="14"/>
  <c r="K62" i="14" s="1"/>
  <c r="L62" i="14" s="1"/>
  <c r="M62" i="14" s="1"/>
  <c r="G62" i="14"/>
  <c r="H62" i="14" s="1"/>
  <c r="J62" i="14" s="1"/>
  <c r="D63" i="14"/>
  <c r="K63" i="14" s="1"/>
  <c r="L63" i="14" s="1"/>
  <c r="M63" i="14" s="1"/>
  <c r="G63" i="14"/>
  <c r="H63" i="14" s="1"/>
  <c r="J63" i="14" s="1"/>
  <c r="D64" i="14"/>
  <c r="K64" i="14" s="1"/>
  <c r="L64" i="14" s="1"/>
  <c r="M64" i="14" s="1"/>
  <c r="G64" i="14"/>
  <c r="H64" i="14" s="1"/>
  <c r="J64" i="14" s="1"/>
  <c r="D65" i="14"/>
  <c r="K65" i="14" s="1"/>
  <c r="L65" i="14" s="1"/>
  <c r="M65" i="14" s="1"/>
  <c r="G65" i="14"/>
  <c r="H65" i="14" s="1"/>
  <c r="J65" i="14" s="1"/>
  <c r="D66" i="14"/>
  <c r="K66" i="14" s="1"/>
  <c r="L66" i="14" s="1"/>
  <c r="M66" i="14" s="1"/>
  <c r="G66" i="14"/>
  <c r="H66" i="14" s="1"/>
  <c r="J66" i="14" s="1"/>
  <c r="D67" i="14"/>
  <c r="K67" i="14" s="1"/>
  <c r="L67" i="14" s="1"/>
  <c r="M67" i="14" s="1"/>
  <c r="G67" i="14"/>
  <c r="H67" i="14" s="1"/>
  <c r="J67" i="14" s="1"/>
  <c r="D68" i="14"/>
  <c r="K68" i="14" s="1"/>
  <c r="L68" i="14" s="1"/>
  <c r="M68" i="14" s="1"/>
  <c r="G68" i="14"/>
  <c r="H68" i="14" s="1"/>
  <c r="J68" i="14" s="1"/>
  <c r="D69" i="14"/>
  <c r="K69" i="14" s="1"/>
  <c r="L69" i="14" s="1"/>
  <c r="M69" i="14" s="1"/>
  <c r="G69" i="14"/>
  <c r="H69" i="14" s="1"/>
  <c r="J69" i="14" s="1"/>
  <c r="D70" i="14"/>
  <c r="K70" i="14" s="1"/>
  <c r="L70" i="14" s="1"/>
  <c r="M70" i="14" s="1"/>
  <c r="G70" i="14"/>
  <c r="H70" i="14" s="1"/>
  <c r="J70" i="14" s="1"/>
  <c r="D71" i="14"/>
  <c r="K71" i="14" s="1"/>
  <c r="L71" i="14" s="1"/>
  <c r="M71" i="14" s="1"/>
  <c r="G71" i="14"/>
  <c r="H71" i="14" s="1"/>
  <c r="J71" i="14" s="1"/>
  <c r="D72" i="14"/>
  <c r="K72" i="14" s="1"/>
  <c r="L72" i="14" s="1"/>
  <c r="M72" i="14" s="1"/>
  <c r="G72" i="14"/>
  <c r="H72" i="14" s="1"/>
  <c r="J72" i="14" s="1"/>
  <c r="D73" i="14"/>
  <c r="K73" i="14" s="1"/>
  <c r="L73" i="14" s="1"/>
  <c r="M73" i="14" s="1"/>
  <c r="G73" i="14"/>
  <c r="H73" i="14" s="1"/>
  <c r="J73" i="14" s="1"/>
  <c r="D74" i="14"/>
  <c r="K74" i="14" s="1"/>
  <c r="L74" i="14" s="1"/>
  <c r="M74" i="14" s="1"/>
  <c r="G74" i="14"/>
  <c r="H74" i="14" s="1"/>
  <c r="J74" i="14" s="1"/>
  <c r="D21" i="14"/>
  <c r="K21" i="14" s="1"/>
  <c r="L21" i="14" s="1"/>
  <c r="M21" i="14" s="1"/>
  <c r="G21" i="14"/>
  <c r="H21" i="14" s="1"/>
  <c r="J21" i="14" s="1"/>
  <c r="C299" i="13"/>
  <c r="B299" i="13"/>
  <c r="D313" i="8"/>
  <c r="K313" i="8" s="1"/>
  <c r="L313" i="8" s="1"/>
  <c r="M313" i="8" s="1"/>
  <c r="G313" i="8"/>
  <c r="H313" i="8" s="1"/>
  <c r="J313" i="8" s="1"/>
  <c r="D314" i="8"/>
  <c r="K314" i="8" s="1"/>
  <c r="L314" i="8" s="1"/>
  <c r="M314" i="8" s="1"/>
  <c r="G314" i="8"/>
  <c r="H314" i="8" s="1"/>
  <c r="J314" i="8" s="1"/>
  <c r="D315" i="8"/>
  <c r="K315" i="8" s="1"/>
  <c r="L315" i="8" s="1"/>
  <c r="M315" i="8" s="1"/>
  <c r="G315" i="8"/>
  <c r="H315" i="8" s="1"/>
  <c r="J315" i="8" s="1"/>
  <c r="D316" i="8"/>
  <c r="K316" i="8" s="1"/>
  <c r="L316" i="8" s="1"/>
  <c r="M316" i="8" s="1"/>
  <c r="G316" i="8"/>
  <c r="H316" i="8" s="1"/>
  <c r="J316" i="8" s="1"/>
  <c r="D317" i="8"/>
  <c r="K317" i="8" s="1"/>
  <c r="L317" i="8" s="1"/>
  <c r="M317" i="8" s="1"/>
  <c r="G317" i="8"/>
  <c r="H317" i="8" s="1"/>
  <c r="J317" i="8" s="1"/>
  <c r="D318" i="8"/>
  <c r="K318" i="8" s="1"/>
  <c r="L318" i="8" s="1"/>
  <c r="M318" i="8" s="1"/>
  <c r="G318" i="8"/>
  <c r="H318" i="8" s="1"/>
  <c r="J318" i="8" s="1"/>
  <c r="D319" i="8"/>
  <c r="K319" i="8" s="1"/>
  <c r="L319" i="8" s="1"/>
  <c r="M319" i="8" s="1"/>
  <c r="G319" i="8"/>
  <c r="H319" i="8" s="1"/>
  <c r="J319" i="8" s="1"/>
  <c r="D320" i="8"/>
  <c r="K320" i="8" s="1"/>
  <c r="L320" i="8" s="1"/>
  <c r="M320" i="8" s="1"/>
  <c r="G320" i="8"/>
  <c r="H320" i="8" s="1"/>
  <c r="J320" i="8" s="1"/>
  <c r="D321" i="8"/>
  <c r="K321" i="8" s="1"/>
  <c r="L321" i="8" s="1"/>
  <c r="M321" i="8" s="1"/>
  <c r="G321" i="8"/>
  <c r="H321" i="8" s="1"/>
  <c r="J321" i="8" s="1"/>
  <c r="D322" i="8"/>
  <c r="K322" i="8" s="1"/>
  <c r="L322" i="8" s="1"/>
  <c r="M322" i="8" s="1"/>
  <c r="G322" i="8"/>
  <c r="H322" i="8" s="1"/>
  <c r="J322" i="8" s="1"/>
  <c r="D323" i="8"/>
  <c r="K323" i="8" s="1"/>
  <c r="L323" i="8" s="1"/>
  <c r="M323" i="8" s="1"/>
  <c r="G323" i="8"/>
  <c r="H323" i="8" s="1"/>
  <c r="J323" i="8" s="1"/>
  <c r="D324" i="8"/>
  <c r="K324" i="8" s="1"/>
  <c r="L324" i="8" s="1"/>
  <c r="M324" i="8" s="1"/>
  <c r="G324" i="8"/>
  <c r="H324" i="8" s="1"/>
  <c r="J324" i="8" s="1"/>
  <c r="D325" i="8"/>
  <c r="K325" i="8" s="1"/>
  <c r="L325" i="8" s="1"/>
  <c r="M325" i="8" s="1"/>
  <c r="G325" i="8"/>
  <c r="H325" i="8" s="1"/>
  <c r="J325" i="8" s="1"/>
  <c r="D326" i="8"/>
  <c r="K326" i="8" s="1"/>
  <c r="L326" i="8" s="1"/>
  <c r="M326" i="8" s="1"/>
  <c r="G326" i="8"/>
  <c r="H326" i="8" s="1"/>
  <c r="J326" i="8" s="1"/>
  <c r="D327" i="8"/>
  <c r="K327" i="8" s="1"/>
  <c r="L327" i="8" s="1"/>
  <c r="M327" i="8" s="1"/>
  <c r="G327" i="8"/>
  <c r="H327" i="8" s="1"/>
  <c r="J327" i="8" s="1"/>
  <c r="D328" i="8"/>
  <c r="K328" i="8" s="1"/>
  <c r="L328" i="8" s="1"/>
  <c r="M328" i="8" s="1"/>
  <c r="G328" i="8"/>
  <c r="H328" i="8" s="1"/>
  <c r="J328" i="8" s="1"/>
  <c r="D329" i="8"/>
  <c r="K329" i="8" s="1"/>
  <c r="L329" i="8" s="1"/>
  <c r="M329" i="8" s="1"/>
  <c r="G329" i="8"/>
  <c r="H329" i="8" s="1"/>
  <c r="J329" i="8" s="1"/>
  <c r="D330" i="8"/>
  <c r="K330" i="8" s="1"/>
  <c r="L330" i="8" s="1"/>
  <c r="M330" i="8" s="1"/>
  <c r="G330" i="8"/>
  <c r="H330" i="8" s="1"/>
  <c r="J330" i="8" s="1"/>
  <c r="D331" i="8"/>
  <c r="K331" i="8" s="1"/>
  <c r="L331" i="8" s="1"/>
  <c r="M331" i="8" s="1"/>
  <c r="G331" i="8"/>
  <c r="H331" i="8" s="1"/>
  <c r="J331" i="8" s="1"/>
  <c r="D332" i="8"/>
  <c r="K332" i="8" s="1"/>
  <c r="L332" i="8" s="1"/>
  <c r="M332" i="8" s="1"/>
  <c r="G332" i="8"/>
  <c r="H332" i="8" s="1"/>
  <c r="J332" i="8" s="1"/>
  <c r="D333" i="8"/>
  <c r="K333" i="8" s="1"/>
  <c r="L333" i="8" s="1"/>
  <c r="M333" i="8" s="1"/>
  <c r="G333" i="8"/>
  <c r="H333" i="8" s="1"/>
  <c r="J333" i="8" s="1"/>
  <c r="D334" i="8"/>
  <c r="K334" i="8" s="1"/>
  <c r="L334" i="8" s="1"/>
  <c r="M334" i="8" s="1"/>
  <c r="G334" i="8"/>
  <c r="H334" i="8" s="1"/>
  <c r="J334" i="8" s="1"/>
  <c r="D335" i="8"/>
  <c r="K335" i="8" s="1"/>
  <c r="L335" i="8" s="1"/>
  <c r="M335" i="8" s="1"/>
  <c r="G335" i="8"/>
  <c r="H335" i="8" s="1"/>
  <c r="J335" i="8" s="1"/>
  <c r="D336" i="8"/>
  <c r="K336" i="8" s="1"/>
  <c r="L336" i="8" s="1"/>
  <c r="M336" i="8" s="1"/>
  <c r="G336" i="8"/>
  <c r="H336" i="8" s="1"/>
  <c r="J336" i="8" s="1"/>
  <c r="D337" i="8"/>
  <c r="K337" i="8" s="1"/>
  <c r="L337" i="8" s="1"/>
  <c r="M337" i="8" s="1"/>
  <c r="G337" i="8"/>
  <c r="H337" i="8" s="1"/>
  <c r="J337" i="8" s="1"/>
  <c r="D338" i="8"/>
  <c r="K338" i="8" s="1"/>
  <c r="L338" i="8" s="1"/>
  <c r="M338" i="8" s="1"/>
  <c r="G338" i="8"/>
  <c r="H338" i="8" s="1"/>
  <c r="J338" i="8" s="1"/>
  <c r="D339" i="8"/>
  <c r="K339" i="8" s="1"/>
  <c r="L339" i="8" s="1"/>
  <c r="M339" i="8" s="1"/>
  <c r="G339" i="8"/>
  <c r="H339" i="8" s="1"/>
  <c r="J339" i="8" s="1"/>
  <c r="D340" i="8"/>
  <c r="K340" i="8" s="1"/>
  <c r="L340" i="8" s="1"/>
  <c r="M340" i="8" s="1"/>
  <c r="G340" i="8"/>
  <c r="H340" i="8" s="1"/>
  <c r="J340" i="8" s="1"/>
  <c r="D341" i="8"/>
  <c r="K341" i="8" s="1"/>
  <c r="L341" i="8" s="1"/>
  <c r="M341" i="8" s="1"/>
  <c r="G341" i="8"/>
  <c r="H341" i="8" s="1"/>
  <c r="J341" i="8" s="1"/>
  <c r="D342" i="8"/>
  <c r="K342" i="8" s="1"/>
  <c r="L342" i="8" s="1"/>
  <c r="M342" i="8" s="1"/>
  <c r="G342" i="8"/>
  <c r="H342" i="8" s="1"/>
  <c r="J342" i="8" s="1"/>
  <c r="D343" i="8"/>
  <c r="K343" i="8" s="1"/>
  <c r="L343" i="8" s="1"/>
  <c r="M343" i="8" s="1"/>
  <c r="G343" i="8"/>
  <c r="H343" i="8" s="1"/>
  <c r="J343" i="8" s="1"/>
  <c r="D344" i="8"/>
  <c r="K344" i="8" s="1"/>
  <c r="L344" i="8" s="1"/>
  <c r="M344" i="8" s="1"/>
  <c r="G344" i="8"/>
  <c r="H344" i="8" s="1"/>
  <c r="J344" i="8" s="1"/>
  <c r="D345" i="8"/>
  <c r="K345" i="8" s="1"/>
  <c r="L345" i="8" s="1"/>
  <c r="M345" i="8" s="1"/>
  <c r="G345" i="8"/>
  <c r="H345" i="8" s="1"/>
  <c r="J345" i="8" s="1"/>
  <c r="D346" i="8"/>
  <c r="K346" i="8" s="1"/>
  <c r="L346" i="8" s="1"/>
  <c r="M346" i="8" s="1"/>
  <c r="G346" i="8"/>
  <c r="H346" i="8" s="1"/>
  <c r="J346" i="8" s="1"/>
  <c r="D347" i="8"/>
  <c r="K347" i="8" s="1"/>
  <c r="L347" i="8" s="1"/>
  <c r="M347" i="8" s="1"/>
  <c r="G347" i="8"/>
  <c r="H347" i="8" s="1"/>
  <c r="J347" i="8" s="1"/>
  <c r="D348" i="8"/>
  <c r="K348" i="8" s="1"/>
  <c r="L348" i="8" s="1"/>
  <c r="M348" i="8" s="1"/>
  <c r="G348" i="8"/>
  <c r="H348" i="8" s="1"/>
  <c r="J348" i="8" s="1"/>
  <c r="D349" i="8"/>
  <c r="K349" i="8" s="1"/>
  <c r="L349" i="8" s="1"/>
  <c r="M349" i="8" s="1"/>
  <c r="G349" i="8"/>
  <c r="H349" i="8" s="1"/>
  <c r="J349" i="8" s="1"/>
  <c r="G312" i="8"/>
  <c r="H312" i="8" s="1"/>
  <c r="J312" i="8" s="1"/>
  <c r="D312" i="8"/>
  <c r="K312" i="8" s="1"/>
  <c r="L312" i="8" s="1"/>
  <c r="M312" i="8" s="1"/>
  <c r="C304" i="8"/>
  <c r="B304" i="8"/>
  <c r="C300" i="8"/>
  <c r="B300" i="8"/>
  <c r="C294" i="8"/>
  <c r="B294" i="8"/>
  <c r="C333" i="7" l="1"/>
  <c r="B333" i="7"/>
  <c r="C330" i="7"/>
  <c r="B330" i="7"/>
  <c r="C319" i="7"/>
  <c r="B319" i="7"/>
  <c r="D313" i="7"/>
  <c r="K313" i="7" s="1"/>
  <c r="L313" i="7" s="1"/>
  <c r="M313" i="7" s="1"/>
  <c r="G301" i="7"/>
  <c r="H301" i="7" s="1"/>
  <c r="J301" i="7" s="1"/>
  <c r="G302" i="7"/>
  <c r="H302" i="7" s="1"/>
  <c r="J302" i="7" s="1"/>
  <c r="G303" i="7"/>
  <c r="H303" i="7" s="1"/>
  <c r="J303" i="7" s="1"/>
  <c r="G304" i="7"/>
  <c r="H304" i="7" s="1"/>
  <c r="J304" i="7" s="1"/>
  <c r="G305" i="7"/>
  <c r="H305" i="7" s="1"/>
  <c r="J305" i="7" s="1"/>
  <c r="G306" i="7"/>
  <c r="H306" i="7" s="1"/>
  <c r="J306" i="7" s="1"/>
  <c r="G307" i="7"/>
  <c r="H307" i="7" s="1"/>
  <c r="J307" i="7" s="1"/>
  <c r="G308" i="7"/>
  <c r="H308" i="7" s="1"/>
  <c r="J308" i="7" s="1"/>
  <c r="G309" i="7"/>
  <c r="H309" i="7" s="1"/>
  <c r="J309" i="7" s="1"/>
  <c r="G310" i="7"/>
  <c r="H310" i="7" s="1"/>
  <c r="J310" i="7" s="1"/>
  <c r="G311" i="7"/>
  <c r="H311" i="7" s="1"/>
  <c r="J311" i="7" s="1"/>
  <c r="G312" i="7"/>
  <c r="H312" i="7" s="1"/>
  <c r="J312" i="7" s="1"/>
  <c r="G313" i="7"/>
  <c r="H313" i="7" s="1"/>
  <c r="J313" i="7" s="1"/>
  <c r="G314" i="7"/>
  <c r="H314" i="7" s="1"/>
  <c r="J314" i="7" s="1"/>
  <c r="G315" i="7"/>
  <c r="H315" i="7" s="1"/>
  <c r="J315" i="7" s="1"/>
  <c r="G316" i="7"/>
  <c r="H316" i="7" s="1"/>
  <c r="J316" i="7" s="1"/>
  <c r="G317" i="7"/>
  <c r="H317" i="7" s="1"/>
  <c r="J317" i="7" s="1"/>
  <c r="G318" i="7"/>
  <c r="H318" i="7" s="1"/>
  <c r="J318" i="7" s="1"/>
  <c r="G319" i="7"/>
  <c r="H319" i="7" s="1"/>
  <c r="J319" i="7" s="1"/>
  <c r="G320" i="7"/>
  <c r="H320" i="7" s="1"/>
  <c r="J320" i="7" s="1"/>
  <c r="G321" i="7"/>
  <c r="H321" i="7" s="1"/>
  <c r="J321" i="7" s="1"/>
  <c r="G322" i="7"/>
  <c r="H322" i="7" s="1"/>
  <c r="J322" i="7" s="1"/>
  <c r="G323" i="7"/>
  <c r="H323" i="7" s="1"/>
  <c r="J323" i="7" s="1"/>
  <c r="G324" i="7"/>
  <c r="H324" i="7" s="1"/>
  <c r="J324" i="7" s="1"/>
  <c r="G325" i="7"/>
  <c r="H325" i="7" s="1"/>
  <c r="J325" i="7" s="1"/>
  <c r="G326" i="7"/>
  <c r="H326" i="7" s="1"/>
  <c r="J326" i="7" s="1"/>
  <c r="G327" i="7"/>
  <c r="H327" i="7" s="1"/>
  <c r="J327" i="7" s="1"/>
  <c r="G328" i="7"/>
  <c r="H328" i="7" s="1"/>
  <c r="J328" i="7" s="1"/>
  <c r="G329" i="7"/>
  <c r="H329" i="7" s="1"/>
  <c r="J329" i="7" s="1"/>
  <c r="G330" i="7"/>
  <c r="H330" i="7" s="1"/>
  <c r="J330" i="7" s="1"/>
  <c r="G331" i="7"/>
  <c r="H331" i="7" s="1"/>
  <c r="J331" i="7" s="1"/>
  <c r="G332" i="7"/>
  <c r="H332" i="7" s="1"/>
  <c r="J332" i="7" s="1"/>
  <c r="G333" i="7"/>
  <c r="H333" i="7" s="1"/>
  <c r="J333" i="7" s="1"/>
  <c r="G334" i="7"/>
  <c r="H334" i="7" s="1"/>
  <c r="J334" i="7" s="1"/>
  <c r="G335" i="7"/>
  <c r="H335" i="7" s="1"/>
  <c r="J335" i="7" s="1"/>
  <c r="G336" i="7"/>
  <c r="H336" i="7" s="1"/>
  <c r="J336" i="7" s="1"/>
  <c r="G337" i="7"/>
  <c r="H337" i="7" s="1"/>
  <c r="J337" i="7" s="1"/>
  <c r="G338" i="7"/>
  <c r="H338" i="7" s="1"/>
  <c r="J338" i="7" s="1"/>
  <c r="G339" i="7"/>
  <c r="H339" i="7" s="1"/>
  <c r="J339" i="7" s="1"/>
  <c r="G340" i="7"/>
  <c r="H340" i="7" s="1"/>
  <c r="J340" i="7" s="1"/>
  <c r="G341" i="7"/>
  <c r="H341" i="7" s="1"/>
  <c r="J341" i="7" s="1"/>
  <c r="G342" i="7"/>
  <c r="H342" i="7" s="1"/>
  <c r="J342" i="7" s="1"/>
  <c r="G343" i="7"/>
  <c r="H343" i="7" s="1"/>
  <c r="J343" i="7" s="1"/>
  <c r="G344" i="7"/>
  <c r="H344" i="7" s="1"/>
  <c r="J344" i="7" s="1"/>
  <c r="G345" i="7"/>
  <c r="H345" i="7" s="1"/>
  <c r="J345" i="7" s="1"/>
  <c r="G346" i="7"/>
  <c r="H346" i="7" s="1"/>
  <c r="J346" i="7" s="1"/>
  <c r="G347" i="7"/>
  <c r="H347" i="7" s="1"/>
  <c r="J347" i="7" s="1"/>
  <c r="G348" i="7"/>
  <c r="H348" i="7" s="1"/>
  <c r="J348" i="7" s="1"/>
  <c r="G349" i="7"/>
  <c r="H349" i="7" s="1"/>
  <c r="J349" i="7" s="1"/>
  <c r="G350" i="7"/>
  <c r="H350" i="7" s="1"/>
  <c r="J350" i="7" s="1"/>
  <c r="G351" i="7"/>
  <c r="H351" i="7" s="1"/>
  <c r="J351" i="7" s="1"/>
  <c r="G352" i="7"/>
  <c r="H352" i="7" s="1"/>
  <c r="J352" i="7" s="1"/>
  <c r="G353" i="7"/>
  <c r="H353" i="7" s="1"/>
  <c r="J353" i="7" s="1"/>
  <c r="G354" i="7"/>
  <c r="H354" i="7" s="1"/>
  <c r="J354" i="7" s="1"/>
  <c r="G355" i="7"/>
  <c r="H355" i="7" s="1"/>
  <c r="J355" i="7" s="1"/>
  <c r="G356" i="7"/>
  <c r="H356" i="7" s="1"/>
  <c r="J356" i="7" s="1"/>
  <c r="G357" i="7"/>
  <c r="H357" i="7" s="1"/>
  <c r="J357" i="7" s="1"/>
  <c r="G358" i="7"/>
  <c r="H358" i="7" s="1"/>
  <c r="J358" i="7" s="1"/>
  <c r="G359" i="7"/>
  <c r="H359" i="7" s="1"/>
  <c r="J359" i="7" s="1"/>
  <c r="G360" i="7"/>
  <c r="H360" i="7" s="1"/>
  <c r="J360" i="7" s="1"/>
  <c r="G361" i="7"/>
  <c r="H361" i="7" s="1"/>
  <c r="J361" i="7" s="1"/>
  <c r="G362" i="7"/>
  <c r="H362" i="7" s="1"/>
  <c r="J362" i="7" s="1"/>
  <c r="G363" i="7"/>
  <c r="H363" i="7" s="1"/>
  <c r="J363" i="7" s="1"/>
  <c r="G364" i="7"/>
  <c r="H364" i="7" s="1"/>
  <c r="J364" i="7" s="1"/>
  <c r="G365" i="7"/>
  <c r="H365" i="7" s="1"/>
  <c r="J365" i="7" s="1"/>
  <c r="G366" i="7"/>
  <c r="H366" i="7" s="1"/>
  <c r="J366" i="7" s="1"/>
  <c r="G367" i="7"/>
  <c r="H367" i="7" s="1"/>
  <c r="J367" i="7" s="1"/>
  <c r="G368" i="7"/>
  <c r="H368" i="7" s="1"/>
  <c r="J368" i="7" s="1"/>
  <c r="G369" i="7"/>
  <c r="H369" i="7" s="1"/>
  <c r="J369" i="7" s="1"/>
  <c r="G370" i="7"/>
  <c r="H370" i="7" s="1"/>
  <c r="J370" i="7" s="1"/>
  <c r="G371" i="7"/>
  <c r="H371" i="7" s="1"/>
  <c r="J371" i="7" s="1"/>
  <c r="G372" i="7"/>
  <c r="H372" i="7" s="1"/>
  <c r="J372" i="7" s="1"/>
  <c r="G373" i="7"/>
  <c r="H373" i="7" s="1"/>
  <c r="J373" i="7" s="1"/>
  <c r="G374" i="7"/>
  <c r="H374" i="7" s="1"/>
  <c r="J374" i="7" s="1"/>
  <c r="G375" i="7"/>
  <c r="H375" i="7" s="1"/>
  <c r="J375" i="7" s="1"/>
  <c r="D299" i="7"/>
  <c r="D300" i="7"/>
  <c r="D301" i="7"/>
  <c r="K301" i="7" s="1"/>
  <c r="L301" i="7" s="1"/>
  <c r="M301" i="7" s="1"/>
  <c r="D302" i="7"/>
  <c r="K302" i="7" s="1"/>
  <c r="L302" i="7" s="1"/>
  <c r="M302" i="7" s="1"/>
  <c r="D303" i="7"/>
  <c r="K303" i="7" s="1"/>
  <c r="L303" i="7" s="1"/>
  <c r="M303" i="7" s="1"/>
  <c r="D304" i="7"/>
  <c r="K304" i="7" s="1"/>
  <c r="L304" i="7" s="1"/>
  <c r="M304" i="7" s="1"/>
  <c r="D305" i="7"/>
  <c r="K305" i="7" s="1"/>
  <c r="L305" i="7" s="1"/>
  <c r="M305" i="7" s="1"/>
  <c r="D306" i="7"/>
  <c r="K306" i="7" s="1"/>
  <c r="L306" i="7" s="1"/>
  <c r="M306" i="7" s="1"/>
  <c r="D307" i="7"/>
  <c r="K307" i="7" s="1"/>
  <c r="L307" i="7" s="1"/>
  <c r="M307" i="7" s="1"/>
  <c r="D308" i="7"/>
  <c r="K308" i="7" s="1"/>
  <c r="L308" i="7" s="1"/>
  <c r="M308" i="7" s="1"/>
  <c r="D309" i="7"/>
  <c r="K309" i="7" s="1"/>
  <c r="L309" i="7" s="1"/>
  <c r="M309" i="7" s="1"/>
  <c r="D310" i="7"/>
  <c r="K310" i="7" s="1"/>
  <c r="L310" i="7" s="1"/>
  <c r="M310" i="7" s="1"/>
  <c r="D311" i="7"/>
  <c r="K311" i="7" s="1"/>
  <c r="L311" i="7" s="1"/>
  <c r="M311" i="7" s="1"/>
  <c r="D312" i="7"/>
  <c r="K312" i="7" s="1"/>
  <c r="L312" i="7" s="1"/>
  <c r="M312" i="7" s="1"/>
  <c r="D314" i="7"/>
  <c r="K314" i="7" s="1"/>
  <c r="L314" i="7" s="1"/>
  <c r="M314" i="7" s="1"/>
  <c r="D315" i="7"/>
  <c r="K315" i="7" s="1"/>
  <c r="L315" i="7" s="1"/>
  <c r="M315" i="7" s="1"/>
  <c r="D316" i="7"/>
  <c r="K316" i="7" s="1"/>
  <c r="L316" i="7" s="1"/>
  <c r="M316" i="7" s="1"/>
  <c r="D317" i="7"/>
  <c r="K317" i="7" s="1"/>
  <c r="L317" i="7" s="1"/>
  <c r="M317" i="7" s="1"/>
  <c r="D318" i="7"/>
  <c r="K318" i="7" s="1"/>
  <c r="L318" i="7" s="1"/>
  <c r="M318" i="7" s="1"/>
  <c r="D320" i="7"/>
  <c r="K320" i="7" s="1"/>
  <c r="L320" i="7" s="1"/>
  <c r="M320" i="7" s="1"/>
  <c r="D321" i="7"/>
  <c r="K321" i="7" s="1"/>
  <c r="L321" i="7" s="1"/>
  <c r="M321" i="7" s="1"/>
  <c r="D322" i="7"/>
  <c r="K322" i="7" s="1"/>
  <c r="L322" i="7" s="1"/>
  <c r="M322" i="7" s="1"/>
  <c r="D323" i="7"/>
  <c r="K323" i="7" s="1"/>
  <c r="L323" i="7" s="1"/>
  <c r="M323" i="7" s="1"/>
  <c r="D324" i="7"/>
  <c r="K324" i="7" s="1"/>
  <c r="L324" i="7" s="1"/>
  <c r="M324" i="7" s="1"/>
  <c r="D325" i="7"/>
  <c r="K325" i="7" s="1"/>
  <c r="L325" i="7" s="1"/>
  <c r="M325" i="7" s="1"/>
  <c r="D326" i="7"/>
  <c r="K326" i="7" s="1"/>
  <c r="L326" i="7" s="1"/>
  <c r="M326" i="7" s="1"/>
  <c r="D327" i="7"/>
  <c r="K327" i="7" s="1"/>
  <c r="L327" i="7" s="1"/>
  <c r="M327" i="7" s="1"/>
  <c r="D328" i="7"/>
  <c r="K328" i="7" s="1"/>
  <c r="L328" i="7" s="1"/>
  <c r="M328" i="7" s="1"/>
  <c r="D329" i="7"/>
  <c r="K329" i="7" s="1"/>
  <c r="L329" i="7" s="1"/>
  <c r="M329" i="7" s="1"/>
  <c r="D331" i="7"/>
  <c r="K331" i="7" s="1"/>
  <c r="L331" i="7" s="1"/>
  <c r="M331" i="7" s="1"/>
  <c r="D332" i="7"/>
  <c r="K332" i="7" s="1"/>
  <c r="L332" i="7" s="1"/>
  <c r="M332" i="7" s="1"/>
  <c r="D334" i="7"/>
  <c r="K334" i="7" s="1"/>
  <c r="L334" i="7" s="1"/>
  <c r="M334" i="7" s="1"/>
  <c r="D335" i="7"/>
  <c r="K335" i="7" s="1"/>
  <c r="L335" i="7" s="1"/>
  <c r="M335" i="7" s="1"/>
  <c r="D336" i="7"/>
  <c r="K336" i="7" s="1"/>
  <c r="L336" i="7" s="1"/>
  <c r="M336" i="7" s="1"/>
  <c r="D337" i="7"/>
  <c r="K337" i="7" s="1"/>
  <c r="L337" i="7" s="1"/>
  <c r="M337" i="7" s="1"/>
  <c r="D338" i="7"/>
  <c r="K338" i="7" s="1"/>
  <c r="L338" i="7" s="1"/>
  <c r="M338" i="7" s="1"/>
  <c r="D339" i="7"/>
  <c r="K339" i="7" s="1"/>
  <c r="L339" i="7" s="1"/>
  <c r="M339" i="7" s="1"/>
  <c r="D340" i="7"/>
  <c r="K340" i="7" s="1"/>
  <c r="L340" i="7" s="1"/>
  <c r="M340" i="7" s="1"/>
  <c r="D341" i="7"/>
  <c r="K341" i="7" s="1"/>
  <c r="L341" i="7" s="1"/>
  <c r="M341" i="7" s="1"/>
  <c r="D342" i="7"/>
  <c r="K342" i="7" s="1"/>
  <c r="L342" i="7" s="1"/>
  <c r="M342" i="7" s="1"/>
  <c r="D343" i="7"/>
  <c r="K343" i="7" s="1"/>
  <c r="L343" i="7" s="1"/>
  <c r="M343" i="7" s="1"/>
  <c r="D344" i="7"/>
  <c r="K344" i="7" s="1"/>
  <c r="L344" i="7" s="1"/>
  <c r="M344" i="7" s="1"/>
  <c r="D345" i="7"/>
  <c r="K345" i="7" s="1"/>
  <c r="L345" i="7" s="1"/>
  <c r="M345" i="7" s="1"/>
  <c r="D346" i="7"/>
  <c r="K346" i="7" s="1"/>
  <c r="L346" i="7" s="1"/>
  <c r="M346" i="7" s="1"/>
  <c r="D347" i="7"/>
  <c r="K347" i="7" s="1"/>
  <c r="L347" i="7" s="1"/>
  <c r="M347" i="7" s="1"/>
  <c r="D348" i="7"/>
  <c r="K348" i="7" s="1"/>
  <c r="L348" i="7" s="1"/>
  <c r="M348" i="7" s="1"/>
  <c r="D349" i="7"/>
  <c r="K349" i="7" s="1"/>
  <c r="L349" i="7" s="1"/>
  <c r="M349" i="7" s="1"/>
  <c r="D350" i="7"/>
  <c r="K350" i="7" s="1"/>
  <c r="L350" i="7" s="1"/>
  <c r="M350" i="7" s="1"/>
  <c r="D351" i="7"/>
  <c r="K351" i="7" s="1"/>
  <c r="L351" i="7" s="1"/>
  <c r="M351" i="7" s="1"/>
  <c r="D352" i="7"/>
  <c r="K352" i="7" s="1"/>
  <c r="L352" i="7" s="1"/>
  <c r="M352" i="7" s="1"/>
  <c r="D353" i="7"/>
  <c r="K353" i="7" s="1"/>
  <c r="L353" i="7" s="1"/>
  <c r="M353" i="7" s="1"/>
  <c r="D354" i="7"/>
  <c r="K354" i="7" s="1"/>
  <c r="L354" i="7" s="1"/>
  <c r="M354" i="7" s="1"/>
  <c r="D355" i="7"/>
  <c r="K355" i="7" s="1"/>
  <c r="L355" i="7" s="1"/>
  <c r="M355" i="7" s="1"/>
  <c r="D356" i="7"/>
  <c r="K356" i="7" s="1"/>
  <c r="L356" i="7" s="1"/>
  <c r="M356" i="7" s="1"/>
  <c r="D357" i="7"/>
  <c r="K357" i="7" s="1"/>
  <c r="L357" i="7" s="1"/>
  <c r="M357" i="7" s="1"/>
  <c r="D358" i="7"/>
  <c r="K358" i="7" s="1"/>
  <c r="L358" i="7" s="1"/>
  <c r="M358" i="7" s="1"/>
  <c r="D359" i="7"/>
  <c r="K359" i="7" s="1"/>
  <c r="L359" i="7" s="1"/>
  <c r="M359" i="7" s="1"/>
  <c r="D360" i="7"/>
  <c r="K360" i="7" s="1"/>
  <c r="L360" i="7" s="1"/>
  <c r="M360" i="7" s="1"/>
  <c r="D361" i="7"/>
  <c r="K361" i="7" s="1"/>
  <c r="L361" i="7" s="1"/>
  <c r="M361" i="7" s="1"/>
  <c r="D362" i="7"/>
  <c r="K362" i="7" s="1"/>
  <c r="L362" i="7" s="1"/>
  <c r="M362" i="7" s="1"/>
  <c r="D363" i="7"/>
  <c r="K363" i="7" s="1"/>
  <c r="L363" i="7" s="1"/>
  <c r="M363" i="7" s="1"/>
  <c r="D364" i="7"/>
  <c r="K364" i="7" s="1"/>
  <c r="L364" i="7" s="1"/>
  <c r="M364" i="7" s="1"/>
  <c r="D365" i="7"/>
  <c r="K365" i="7" s="1"/>
  <c r="L365" i="7" s="1"/>
  <c r="M365" i="7" s="1"/>
  <c r="D366" i="7"/>
  <c r="K366" i="7" s="1"/>
  <c r="L366" i="7" s="1"/>
  <c r="M366" i="7" s="1"/>
  <c r="D367" i="7"/>
  <c r="K367" i="7" s="1"/>
  <c r="L367" i="7" s="1"/>
  <c r="M367" i="7" s="1"/>
  <c r="D368" i="7"/>
  <c r="K368" i="7" s="1"/>
  <c r="L368" i="7" s="1"/>
  <c r="M368" i="7" s="1"/>
  <c r="D369" i="7"/>
  <c r="K369" i="7" s="1"/>
  <c r="L369" i="7" s="1"/>
  <c r="M369" i="7" s="1"/>
  <c r="D370" i="7"/>
  <c r="K370" i="7" s="1"/>
  <c r="L370" i="7" s="1"/>
  <c r="M370" i="7" s="1"/>
  <c r="D371" i="7"/>
  <c r="K371" i="7" s="1"/>
  <c r="L371" i="7" s="1"/>
  <c r="M371" i="7" s="1"/>
  <c r="D372" i="7"/>
  <c r="K372" i="7" s="1"/>
  <c r="L372" i="7" s="1"/>
  <c r="M372" i="7" s="1"/>
  <c r="D373" i="7"/>
  <c r="K373" i="7" s="1"/>
  <c r="L373" i="7" s="1"/>
  <c r="M373" i="7" s="1"/>
  <c r="D374" i="7"/>
  <c r="K374" i="7" s="1"/>
  <c r="L374" i="7" s="1"/>
  <c r="M374" i="7" s="1"/>
  <c r="D375" i="7"/>
  <c r="K375" i="7" s="1"/>
  <c r="L375" i="7" s="1"/>
  <c r="M375" i="7" s="1"/>
  <c r="D330" i="7" l="1"/>
  <c r="K330" i="7" s="1"/>
  <c r="L330" i="7" s="1"/>
  <c r="M330" i="7" s="1"/>
  <c r="D319" i="7"/>
  <c r="K319" i="7" s="1"/>
  <c r="L319" i="7" s="1"/>
  <c r="M319" i="7" s="1"/>
  <c r="D333" i="7"/>
  <c r="K333" i="7" s="1"/>
  <c r="L333" i="7" s="1"/>
  <c r="M333" i="7" s="1"/>
  <c r="C290" i="8"/>
  <c r="B290" i="8"/>
  <c r="D298" i="13"/>
  <c r="K298" i="13" s="1"/>
  <c r="L298" i="13" s="1"/>
  <c r="M298" i="13" s="1"/>
  <c r="G298" i="13"/>
  <c r="H298" i="13" s="1"/>
  <c r="J298" i="13" s="1"/>
  <c r="D299" i="13"/>
  <c r="K299" i="13" s="1"/>
  <c r="L299" i="13" s="1"/>
  <c r="M299" i="13" s="1"/>
  <c r="G299" i="13"/>
  <c r="H299" i="13" s="1"/>
  <c r="J299" i="13" s="1"/>
  <c r="D300" i="13"/>
  <c r="K300" i="13" s="1"/>
  <c r="L300" i="13" s="1"/>
  <c r="M300" i="13" s="1"/>
  <c r="G300" i="13"/>
  <c r="H300" i="13" s="1"/>
  <c r="J300" i="13" s="1"/>
  <c r="D301" i="13"/>
  <c r="K301" i="13" s="1"/>
  <c r="L301" i="13" s="1"/>
  <c r="M301" i="13" s="1"/>
  <c r="G301" i="13"/>
  <c r="H301" i="13" s="1"/>
  <c r="J301" i="13" s="1"/>
  <c r="D302" i="13"/>
  <c r="K302" i="13" s="1"/>
  <c r="L302" i="13" s="1"/>
  <c r="M302" i="13" s="1"/>
  <c r="G302" i="13"/>
  <c r="H302" i="13" s="1"/>
  <c r="J302" i="13" s="1"/>
  <c r="D303" i="13"/>
  <c r="K303" i="13" s="1"/>
  <c r="L303" i="13" s="1"/>
  <c r="M303" i="13" s="1"/>
  <c r="G303" i="13"/>
  <c r="H303" i="13" s="1"/>
  <c r="J303" i="13" s="1"/>
  <c r="D304" i="13"/>
  <c r="K304" i="13" s="1"/>
  <c r="L304" i="13" s="1"/>
  <c r="M304" i="13" s="1"/>
  <c r="G304" i="13"/>
  <c r="H304" i="13" s="1"/>
  <c r="J304" i="13" s="1"/>
  <c r="D305" i="13"/>
  <c r="K305" i="13" s="1"/>
  <c r="L305" i="13" s="1"/>
  <c r="M305" i="13" s="1"/>
  <c r="G305" i="13"/>
  <c r="H305" i="13" s="1"/>
  <c r="J305" i="13" s="1"/>
  <c r="D306" i="13"/>
  <c r="K306" i="13" s="1"/>
  <c r="L306" i="13" s="1"/>
  <c r="M306" i="13" s="1"/>
  <c r="G306" i="13"/>
  <c r="H306" i="13" s="1"/>
  <c r="J306" i="13" s="1"/>
  <c r="D307" i="13"/>
  <c r="K307" i="13" s="1"/>
  <c r="L307" i="13" s="1"/>
  <c r="M307" i="13" s="1"/>
  <c r="G307" i="13"/>
  <c r="H307" i="13" s="1"/>
  <c r="J307" i="13" s="1"/>
  <c r="D308" i="13"/>
  <c r="K308" i="13" s="1"/>
  <c r="L308" i="13" s="1"/>
  <c r="M308" i="13" s="1"/>
  <c r="G308" i="13"/>
  <c r="H308" i="13" s="1"/>
  <c r="J308" i="13" s="1"/>
  <c r="D309" i="13"/>
  <c r="K309" i="13" s="1"/>
  <c r="L309" i="13" s="1"/>
  <c r="M309" i="13" s="1"/>
  <c r="G309" i="13"/>
  <c r="H309" i="13" s="1"/>
  <c r="J309" i="13" s="1"/>
  <c r="D310" i="13"/>
  <c r="K310" i="13" s="1"/>
  <c r="L310" i="13" s="1"/>
  <c r="M310" i="13" s="1"/>
  <c r="G310" i="13"/>
  <c r="H310" i="13" s="1"/>
  <c r="J310" i="13" s="1"/>
  <c r="D311" i="13"/>
  <c r="K311" i="13" s="1"/>
  <c r="L311" i="13" s="1"/>
  <c r="M311" i="13" s="1"/>
  <c r="G311" i="13"/>
  <c r="H311" i="13" s="1"/>
  <c r="J311" i="13" s="1"/>
  <c r="D312" i="13"/>
  <c r="K312" i="13" s="1"/>
  <c r="L312" i="13" s="1"/>
  <c r="M312" i="13" s="1"/>
  <c r="G312" i="13"/>
  <c r="H312" i="13" s="1"/>
  <c r="J312" i="13" s="1"/>
  <c r="D313" i="13"/>
  <c r="K313" i="13" s="1"/>
  <c r="L313" i="13" s="1"/>
  <c r="M313" i="13" s="1"/>
  <c r="G313" i="13"/>
  <c r="H313" i="13" s="1"/>
  <c r="J313" i="13" s="1"/>
  <c r="D314" i="13"/>
  <c r="K314" i="13" s="1"/>
  <c r="L314" i="13" s="1"/>
  <c r="M314" i="13" s="1"/>
  <c r="G314" i="13"/>
  <c r="H314" i="13" s="1"/>
  <c r="J314" i="13" s="1"/>
  <c r="D315" i="13"/>
  <c r="K315" i="13" s="1"/>
  <c r="L315" i="13" s="1"/>
  <c r="M315" i="13" s="1"/>
  <c r="G315" i="13"/>
  <c r="H315" i="13" s="1"/>
  <c r="J315" i="13" s="1"/>
  <c r="D316" i="13"/>
  <c r="K316" i="13" s="1"/>
  <c r="L316" i="13" s="1"/>
  <c r="M316" i="13" s="1"/>
  <c r="G316" i="13"/>
  <c r="H316" i="13" s="1"/>
  <c r="J316" i="13" s="1"/>
  <c r="D317" i="13"/>
  <c r="K317" i="13" s="1"/>
  <c r="L317" i="13" s="1"/>
  <c r="M317" i="13" s="1"/>
  <c r="G317" i="13"/>
  <c r="H317" i="13" s="1"/>
  <c r="J317" i="13" s="1"/>
  <c r="D318" i="13"/>
  <c r="K318" i="13" s="1"/>
  <c r="L318" i="13" s="1"/>
  <c r="M318" i="13" s="1"/>
  <c r="G318" i="13"/>
  <c r="H318" i="13" s="1"/>
  <c r="J318" i="13" s="1"/>
  <c r="D319" i="13"/>
  <c r="K319" i="13" s="1"/>
  <c r="L319" i="13" s="1"/>
  <c r="M319" i="13" s="1"/>
  <c r="G319" i="13"/>
  <c r="H319" i="13" s="1"/>
  <c r="J319" i="13" s="1"/>
  <c r="D320" i="13"/>
  <c r="K320" i="13" s="1"/>
  <c r="L320" i="13" s="1"/>
  <c r="M320" i="13" s="1"/>
  <c r="G320" i="13"/>
  <c r="H320" i="13" s="1"/>
  <c r="J320" i="13" s="1"/>
  <c r="D321" i="13"/>
  <c r="K321" i="13" s="1"/>
  <c r="L321" i="13" s="1"/>
  <c r="M321" i="13" s="1"/>
  <c r="G321" i="13"/>
  <c r="H321" i="13" s="1"/>
  <c r="J321" i="13" s="1"/>
  <c r="D322" i="13"/>
  <c r="K322" i="13" s="1"/>
  <c r="L322" i="13" s="1"/>
  <c r="M322" i="13" s="1"/>
  <c r="G322" i="13"/>
  <c r="H322" i="13" s="1"/>
  <c r="J322" i="13" s="1"/>
  <c r="D323" i="13"/>
  <c r="K323" i="13" s="1"/>
  <c r="L323" i="13" s="1"/>
  <c r="M323" i="13" s="1"/>
  <c r="G323" i="13"/>
  <c r="H323" i="13" s="1"/>
  <c r="J323" i="13" s="1"/>
  <c r="D324" i="13"/>
  <c r="K324" i="13" s="1"/>
  <c r="L324" i="13" s="1"/>
  <c r="M324" i="13" s="1"/>
  <c r="G324" i="13"/>
  <c r="H324" i="13" s="1"/>
  <c r="J324" i="13" s="1"/>
  <c r="D325" i="13"/>
  <c r="K325" i="13" s="1"/>
  <c r="L325" i="13" s="1"/>
  <c r="M325" i="13" s="1"/>
  <c r="G325" i="13"/>
  <c r="H325" i="13" s="1"/>
  <c r="J325" i="13" s="1"/>
  <c r="D326" i="13"/>
  <c r="K326" i="13" s="1"/>
  <c r="L326" i="13" s="1"/>
  <c r="M326" i="13" s="1"/>
  <c r="G326" i="13"/>
  <c r="H326" i="13" s="1"/>
  <c r="J326" i="13" s="1"/>
  <c r="D327" i="13"/>
  <c r="K327" i="13" s="1"/>
  <c r="L327" i="13" s="1"/>
  <c r="M327" i="13" s="1"/>
  <c r="G327" i="13"/>
  <c r="H327" i="13" s="1"/>
  <c r="J327" i="13" s="1"/>
  <c r="D328" i="13"/>
  <c r="K328" i="13" s="1"/>
  <c r="L328" i="13" s="1"/>
  <c r="M328" i="13" s="1"/>
  <c r="G328" i="13"/>
  <c r="H328" i="13" s="1"/>
  <c r="J328" i="13" s="1"/>
  <c r="D329" i="13"/>
  <c r="K329" i="13" s="1"/>
  <c r="L329" i="13" s="1"/>
  <c r="M329" i="13" s="1"/>
  <c r="G329" i="13"/>
  <c r="H329" i="13" s="1"/>
  <c r="J329" i="13" s="1"/>
  <c r="D330" i="13"/>
  <c r="K330" i="13" s="1"/>
  <c r="L330" i="13" s="1"/>
  <c r="M330" i="13" s="1"/>
  <c r="G330" i="13"/>
  <c r="H330" i="13" s="1"/>
  <c r="J330" i="13" s="1"/>
  <c r="D331" i="13"/>
  <c r="K331" i="13" s="1"/>
  <c r="L331" i="13" s="1"/>
  <c r="M331" i="13" s="1"/>
  <c r="G331" i="13"/>
  <c r="H331" i="13" s="1"/>
  <c r="J331" i="13" s="1"/>
  <c r="D332" i="13"/>
  <c r="K332" i="13" s="1"/>
  <c r="L332" i="13" s="1"/>
  <c r="M332" i="13" s="1"/>
  <c r="G332" i="13"/>
  <c r="H332" i="13" s="1"/>
  <c r="J332" i="13" s="1"/>
  <c r="D333" i="13"/>
  <c r="K333" i="13" s="1"/>
  <c r="L333" i="13" s="1"/>
  <c r="M333" i="13" s="1"/>
  <c r="G333" i="13"/>
  <c r="H333" i="13" s="1"/>
  <c r="J333" i="13" s="1"/>
  <c r="D334" i="13"/>
  <c r="K334" i="13" s="1"/>
  <c r="L334" i="13" s="1"/>
  <c r="M334" i="13" s="1"/>
  <c r="G334" i="13"/>
  <c r="H334" i="13" s="1"/>
  <c r="J334" i="13" s="1"/>
  <c r="D335" i="13"/>
  <c r="K335" i="13" s="1"/>
  <c r="L335" i="13" s="1"/>
  <c r="M335" i="13" s="1"/>
  <c r="G335" i="13"/>
  <c r="H335" i="13" s="1"/>
  <c r="J335" i="13" s="1"/>
  <c r="D336" i="13"/>
  <c r="K336" i="13" s="1"/>
  <c r="L336" i="13" s="1"/>
  <c r="M336" i="13" s="1"/>
  <c r="G336" i="13"/>
  <c r="H336" i="13" s="1"/>
  <c r="J336" i="13" s="1"/>
  <c r="D337" i="13"/>
  <c r="K337" i="13" s="1"/>
  <c r="L337" i="13" s="1"/>
  <c r="M337" i="13" s="1"/>
  <c r="G337" i="13"/>
  <c r="H337" i="13" s="1"/>
  <c r="J337" i="13" s="1"/>
  <c r="D338" i="13"/>
  <c r="K338" i="13" s="1"/>
  <c r="L338" i="13" s="1"/>
  <c r="M338" i="13" s="1"/>
  <c r="G338" i="13"/>
  <c r="H338" i="13" s="1"/>
  <c r="J338" i="13" s="1"/>
  <c r="D339" i="13"/>
  <c r="K339" i="13" s="1"/>
  <c r="L339" i="13" s="1"/>
  <c r="M339" i="13" s="1"/>
  <c r="G339" i="13"/>
  <c r="H339" i="13" s="1"/>
  <c r="J339" i="13" s="1"/>
  <c r="D340" i="13"/>
  <c r="K340" i="13" s="1"/>
  <c r="L340" i="13" s="1"/>
  <c r="M340" i="13" s="1"/>
  <c r="G340" i="13"/>
  <c r="H340" i="13" s="1"/>
  <c r="J340" i="13" s="1"/>
  <c r="D341" i="13"/>
  <c r="K341" i="13" s="1"/>
  <c r="L341" i="13" s="1"/>
  <c r="M341" i="13" s="1"/>
  <c r="G341" i="13"/>
  <c r="H341" i="13" s="1"/>
  <c r="J341" i="13" s="1"/>
  <c r="D342" i="13"/>
  <c r="K342" i="13" s="1"/>
  <c r="L342" i="13" s="1"/>
  <c r="M342" i="13" s="1"/>
  <c r="G342" i="13"/>
  <c r="H342" i="13" s="1"/>
  <c r="J342" i="13" s="1"/>
  <c r="D343" i="13"/>
  <c r="K343" i="13" s="1"/>
  <c r="L343" i="13" s="1"/>
  <c r="M343" i="13" s="1"/>
  <c r="G343" i="13"/>
  <c r="H343" i="13" s="1"/>
  <c r="J343" i="13" s="1"/>
  <c r="D344" i="13"/>
  <c r="K344" i="13" s="1"/>
  <c r="L344" i="13" s="1"/>
  <c r="M344" i="13" s="1"/>
  <c r="G344" i="13"/>
  <c r="H344" i="13" s="1"/>
  <c r="J344" i="13" s="1"/>
  <c r="D345" i="13"/>
  <c r="K345" i="13" s="1"/>
  <c r="L345" i="13" s="1"/>
  <c r="M345" i="13" s="1"/>
  <c r="G345" i="13"/>
  <c r="H345" i="13" s="1"/>
  <c r="J345" i="13" s="1"/>
  <c r="D287" i="13"/>
  <c r="K287" i="13" s="1"/>
  <c r="L287" i="13" s="1"/>
  <c r="M287" i="13" s="1"/>
  <c r="G287" i="13"/>
  <c r="H287" i="13" s="1"/>
  <c r="J287" i="13" s="1"/>
  <c r="D288" i="13"/>
  <c r="K288" i="13" s="1"/>
  <c r="L288" i="13" s="1"/>
  <c r="M288" i="13" s="1"/>
  <c r="G288" i="13"/>
  <c r="H288" i="13" s="1"/>
  <c r="J288" i="13" s="1"/>
  <c r="D289" i="13"/>
  <c r="K289" i="13" s="1"/>
  <c r="L289" i="13" s="1"/>
  <c r="M289" i="13" s="1"/>
  <c r="G289" i="13"/>
  <c r="H289" i="13" s="1"/>
  <c r="J289" i="13" s="1"/>
  <c r="D290" i="13"/>
  <c r="K290" i="13" s="1"/>
  <c r="L290" i="13" s="1"/>
  <c r="M290" i="13" s="1"/>
  <c r="E290" i="13"/>
  <c r="F290" i="13"/>
  <c r="D291" i="13"/>
  <c r="K291" i="13" s="1"/>
  <c r="L291" i="13" s="1"/>
  <c r="M291" i="13" s="1"/>
  <c r="G291" i="13"/>
  <c r="H291" i="13" s="1"/>
  <c r="J291" i="13" s="1"/>
  <c r="D292" i="13"/>
  <c r="K292" i="13" s="1"/>
  <c r="L292" i="13" s="1"/>
  <c r="M292" i="13" s="1"/>
  <c r="E292" i="13"/>
  <c r="F292" i="13"/>
  <c r="D293" i="13"/>
  <c r="K293" i="13" s="1"/>
  <c r="L293" i="13" s="1"/>
  <c r="M293" i="13" s="1"/>
  <c r="E293" i="13"/>
  <c r="F293" i="13"/>
  <c r="D294" i="13"/>
  <c r="K294" i="13" s="1"/>
  <c r="L294" i="13" s="1"/>
  <c r="M294" i="13" s="1"/>
  <c r="G294" i="13"/>
  <c r="H294" i="13" s="1"/>
  <c r="J294" i="13" s="1"/>
  <c r="D295" i="13"/>
  <c r="K295" i="13" s="1"/>
  <c r="L295" i="13" s="1"/>
  <c r="M295" i="13" s="1"/>
  <c r="G295" i="13"/>
  <c r="H295" i="13" s="1"/>
  <c r="J295" i="13" s="1"/>
  <c r="D296" i="13"/>
  <c r="K296" i="13" s="1"/>
  <c r="L296" i="13" s="1"/>
  <c r="M296" i="13" s="1"/>
  <c r="G296" i="13"/>
  <c r="H296" i="13" s="1"/>
  <c r="J296" i="13" s="1"/>
  <c r="D297" i="13"/>
  <c r="K297" i="13" s="1"/>
  <c r="L297" i="13" s="1"/>
  <c r="M297" i="13" s="1"/>
  <c r="G297" i="13"/>
  <c r="H297" i="13" s="1"/>
  <c r="J297" i="13" s="1"/>
  <c r="D286" i="13"/>
  <c r="K286" i="13" s="1"/>
  <c r="L286" i="13" s="1"/>
  <c r="M286" i="13" s="1"/>
  <c r="G286" i="13"/>
  <c r="H286" i="13" s="1"/>
  <c r="J286" i="13" s="1"/>
  <c r="D297" i="7"/>
  <c r="K297" i="7" s="1"/>
  <c r="L297" i="7" s="1"/>
  <c r="M297" i="7" s="1"/>
  <c r="G297" i="7"/>
  <c r="H297" i="7" s="1"/>
  <c r="J297" i="7" s="1"/>
  <c r="D298" i="7"/>
  <c r="K298" i="7" s="1"/>
  <c r="L298" i="7" s="1"/>
  <c r="M298" i="7" s="1"/>
  <c r="G298" i="7"/>
  <c r="H298" i="7" s="1"/>
  <c r="J298" i="7" s="1"/>
  <c r="G299" i="7"/>
  <c r="H299" i="7" s="1"/>
  <c r="J299" i="7" s="1"/>
  <c r="K299" i="7"/>
  <c r="L299" i="7" s="1"/>
  <c r="M299" i="7" s="1"/>
  <c r="G300" i="7"/>
  <c r="H300" i="7" s="1"/>
  <c r="J300" i="7" s="1"/>
  <c r="K300" i="7"/>
  <c r="L300" i="7" s="1"/>
  <c r="M300" i="7" s="1"/>
  <c r="C295" i="7"/>
  <c r="B295" i="7"/>
  <c r="C290" i="7"/>
  <c r="B290" i="7"/>
  <c r="G285" i="7"/>
  <c r="H285" i="7" s="1"/>
  <c r="J285" i="7" s="1"/>
  <c r="G286" i="7"/>
  <c r="H286" i="7" s="1"/>
  <c r="J286" i="7" s="1"/>
  <c r="G287" i="7"/>
  <c r="H287" i="7" s="1"/>
  <c r="J287" i="7" s="1"/>
  <c r="G288" i="7"/>
  <c r="H288" i="7" s="1"/>
  <c r="J288" i="7" s="1"/>
  <c r="G289" i="7"/>
  <c r="H289" i="7" s="1"/>
  <c r="J289" i="7" s="1"/>
  <c r="G290" i="7"/>
  <c r="H290" i="7" s="1"/>
  <c r="J290" i="7" s="1"/>
  <c r="G291" i="7"/>
  <c r="H291" i="7" s="1"/>
  <c r="J291" i="7" s="1"/>
  <c r="G292" i="7"/>
  <c r="H292" i="7" s="1"/>
  <c r="J292" i="7" s="1"/>
  <c r="G293" i="7"/>
  <c r="H293" i="7" s="1"/>
  <c r="J293" i="7" s="1"/>
  <c r="G294" i="7"/>
  <c r="H294" i="7" s="1"/>
  <c r="J294" i="7" s="1"/>
  <c r="G295" i="7"/>
  <c r="H295" i="7" s="1"/>
  <c r="J295" i="7" s="1"/>
  <c r="G296" i="7"/>
  <c r="H296" i="7" s="1"/>
  <c r="J296" i="7" s="1"/>
  <c r="D285" i="7"/>
  <c r="K285" i="7" s="1"/>
  <c r="L285" i="7" s="1"/>
  <c r="M285" i="7" s="1"/>
  <c r="D286" i="7"/>
  <c r="K286" i="7" s="1"/>
  <c r="L286" i="7" s="1"/>
  <c r="M286" i="7" s="1"/>
  <c r="D287" i="7"/>
  <c r="K287" i="7" s="1"/>
  <c r="L287" i="7" s="1"/>
  <c r="M287" i="7" s="1"/>
  <c r="D288" i="7"/>
  <c r="K288" i="7" s="1"/>
  <c r="L288" i="7" s="1"/>
  <c r="M288" i="7" s="1"/>
  <c r="D289" i="7"/>
  <c r="K289" i="7" s="1"/>
  <c r="L289" i="7" s="1"/>
  <c r="M289" i="7" s="1"/>
  <c r="D291" i="7"/>
  <c r="K291" i="7" s="1"/>
  <c r="L291" i="7" s="1"/>
  <c r="M291" i="7" s="1"/>
  <c r="D292" i="7"/>
  <c r="K292" i="7" s="1"/>
  <c r="L292" i="7" s="1"/>
  <c r="M292" i="7" s="1"/>
  <c r="D293" i="7"/>
  <c r="K293" i="7" s="1"/>
  <c r="L293" i="7" s="1"/>
  <c r="M293" i="7" s="1"/>
  <c r="D294" i="7"/>
  <c r="K294" i="7" s="1"/>
  <c r="L294" i="7" s="1"/>
  <c r="M294" i="7" s="1"/>
  <c r="D296" i="7"/>
  <c r="K296" i="7" s="1"/>
  <c r="L296" i="7" s="1"/>
  <c r="M296" i="7" s="1"/>
  <c r="G293" i="13" l="1"/>
  <c r="H293" i="13" s="1"/>
  <c r="J293" i="13" s="1"/>
  <c r="G290" i="13"/>
  <c r="H290" i="13" s="1"/>
  <c r="J290" i="13" s="1"/>
  <c r="G292" i="13"/>
  <c r="H292" i="13" s="1"/>
  <c r="J292" i="13" s="1"/>
  <c r="D295" i="7"/>
  <c r="K295" i="7" s="1"/>
  <c r="L295" i="7" s="1"/>
  <c r="M295" i="7" s="1"/>
  <c r="D290" i="7"/>
  <c r="K290" i="7" s="1"/>
  <c r="L290" i="7" s="1"/>
  <c r="M290" i="7" s="1"/>
  <c r="G280" i="7"/>
  <c r="H280" i="7" s="1"/>
  <c r="J280" i="7" s="1"/>
  <c r="D280" i="7"/>
  <c r="K280" i="7" s="1"/>
  <c r="L280" i="7" s="1"/>
  <c r="M280" i="7" s="1"/>
  <c r="C280" i="8"/>
  <c r="B280" i="8"/>
  <c r="C280" i="13"/>
  <c r="B280" i="13"/>
  <c r="G20" i="14" l="1"/>
  <c r="H20" i="14" s="1"/>
  <c r="J20" i="14" s="1"/>
  <c r="D20" i="14"/>
  <c r="K20" i="14" s="1"/>
  <c r="L20" i="14" s="1"/>
  <c r="M20" i="14" s="1"/>
  <c r="G19" i="14"/>
  <c r="H19" i="14" s="1"/>
  <c r="J19" i="14" s="1"/>
  <c r="D19" i="14"/>
  <c r="K19" i="14" s="1"/>
  <c r="L19" i="14" s="1"/>
  <c r="M19" i="14" s="1"/>
  <c r="G18" i="14"/>
  <c r="H18" i="14" s="1"/>
  <c r="J18" i="14" s="1"/>
  <c r="D18" i="14"/>
  <c r="K18" i="14" s="1"/>
  <c r="L18" i="14" s="1"/>
  <c r="M18" i="14" s="1"/>
  <c r="G17" i="14"/>
  <c r="H17" i="14" s="1"/>
  <c r="J17" i="14" s="1"/>
  <c r="D17" i="14"/>
  <c r="K17" i="14" s="1"/>
  <c r="L17" i="14" s="1"/>
  <c r="M17" i="14" s="1"/>
  <c r="G16" i="14"/>
  <c r="H16" i="14" s="1"/>
  <c r="J16" i="14" s="1"/>
  <c r="D16" i="14"/>
  <c r="K16" i="14" s="1"/>
  <c r="L16" i="14" s="1"/>
  <c r="M16" i="14" s="1"/>
  <c r="G15" i="14"/>
  <c r="H15" i="14" s="1"/>
  <c r="J15" i="14" s="1"/>
  <c r="D15" i="14"/>
  <c r="K15" i="14" s="1"/>
  <c r="L15" i="14" s="1"/>
  <c r="M15" i="14" s="1"/>
  <c r="G14" i="14"/>
  <c r="H14" i="14" s="1"/>
  <c r="J14" i="14" s="1"/>
  <c r="D14" i="14"/>
  <c r="K14" i="14" s="1"/>
  <c r="L14" i="14" s="1"/>
  <c r="M14" i="14" s="1"/>
  <c r="G13" i="14"/>
  <c r="H13" i="14" s="1"/>
  <c r="J13" i="14" s="1"/>
  <c r="D13" i="14"/>
  <c r="K13" i="14" s="1"/>
  <c r="L13" i="14" s="1"/>
  <c r="M13" i="14" s="1"/>
  <c r="G12" i="14"/>
  <c r="H12" i="14" s="1"/>
  <c r="J12" i="14" s="1"/>
  <c r="D12" i="14"/>
  <c r="K12" i="14" s="1"/>
  <c r="L12" i="14" s="1"/>
  <c r="M12" i="14" s="1"/>
  <c r="G11" i="14"/>
  <c r="H11" i="14" s="1"/>
  <c r="J11" i="14" s="1"/>
  <c r="D11" i="14"/>
  <c r="K11" i="14" s="1"/>
  <c r="L11" i="14" s="1"/>
  <c r="M11" i="14" s="1"/>
  <c r="G10" i="14"/>
  <c r="H10" i="14" s="1"/>
  <c r="J10" i="14" s="1"/>
  <c r="D10" i="14"/>
  <c r="K10" i="14" s="1"/>
  <c r="L10" i="14" s="1"/>
  <c r="M10" i="14" s="1"/>
  <c r="G9" i="14"/>
  <c r="H9" i="14" s="1"/>
  <c r="J9" i="14" s="1"/>
  <c r="D9" i="14"/>
  <c r="K9" i="14" s="1"/>
  <c r="L9" i="14" s="1"/>
  <c r="M9" i="14" s="1"/>
  <c r="G8" i="14"/>
  <c r="H8" i="14" s="1"/>
  <c r="J8" i="14" s="1"/>
  <c r="D8" i="14"/>
  <c r="K8" i="14" s="1"/>
  <c r="L8" i="14" s="1"/>
  <c r="M8" i="14" s="1"/>
  <c r="G7" i="14"/>
  <c r="H7" i="14" s="1"/>
  <c r="J7" i="14" s="1"/>
  <c r="D7" i="14"/>
  <c r="K7" i="14" s="1"/>
  <c r="L7" i="14" s="1"/>
  <c r="M7" i="14" s="1"/>
  <c r="G6" i="14"/>
  <c r="H6" i="14" s="1"/>
  <c r="J6" i="14" s="1"/>
  <c r="D6" i="14"/>
  <c r="K6" i="14" s="1"/>
  <c r="L6" i="14" s="1"/>
  <c r="M6" i="14" s="1"/>
  <c r="G5" i="14"/>
  <c r="H5" i="14" s="1"/>
  <c r="J5" i="14" s="1"/>
  <c r="D5" i="14"/>
  <c r="K5" i="14" s="1"/>
  <c r="L5" i="14" s="1"/>
  <c r="M5" i="14" s="1"/>
  <c r="G4" i="14"/>
  <c r="H4" i="14" s="1"/>
  <c r="J4" i="14" s="1"/>
  <c r="D4" i="14"/>
  <c r="K4" i="14" s="1"/>
  <c r="L4" i="14" s="1"/>
  <c r="M4" i="14" s="1"/>
  <c r="C273" i="13"/>
  <c r="B273" i="13"/>
  <c r="E268" i="13" l="1"/>
  <c r="C268" i="13"/>
  <c r="B268" i="13"/>
  <c r="C259" i="8" l="1"/>
  <c r="B259" i="8"/>
  <c r="C260" i="13"/>
  <c r="B260" i="13"/>
  <c r="C256" i="13"/>
  <c r="B256" i="13"/>
  <c r="C265" i="7"/>
  <c r="B265" i="7"/>
  <c r="G265" i="7"/>
  <c r="H265" i="7" s="1"/>
  <c r="J265" i="7" s="1"/>
  <c r="G266" i="7"/>
  <c r="H266" i="7" s="1"/>
  <c r="J266" i="7" s="1"/>
  <c r="G267" i="7"/>
  <c r="H267" i="7" s="1"/>
  <c r="J267" i="7" s="1"/>
  <c r="G268" i="7"/>
  <c r="H268" i="7" s="1"/>
  <c r="J268" i="7" s="1"/>
  <c r="G269" i="7"/>
  <c r="H269" i="7" s="1"/>
  <c r="J269" i="7" s="1"/>
  <c r="G270" i="7"/>
  <c r="H270" i="7" s="1"/>
  <c r="J270" i="7" s="1"/>
  <c r="G271" i="7"/>
  <c r="H271" i="7" s="1"/>
  <c r="J271" i="7" s="1"/>
  <c r="G272" i="7"/>
  <c r="H272" i="7" s="1"/>
  <c r="J272" i="7" s="1"/>
  <c r="G273" i="7"/>
  <c r="H273" i="7" s="1"/>
  <c r="J273" i="7" s="1"/>
  <c r="G274" i="7"/>
  <c r="H274" i="7" s="1"/>
  <c r="J274" i="7" s="1"/>
  <c r="G275" i="7"/>
  <c r="H275" i="7" s="1"/>
  <c r="J275" i="7" s="1"/>
  <c r="G276" i="7"/>
  <c r="H276" i="7" s="1"/>
  <c r="J276" i="7" s="1"/>
  <c r="G277" i="7"/>
  <c r="H277" i="7" s="1"/>
  <c r="J277" i="7" s="1"/>
  <c r="G278" i="7"/>
  <c r="H278" i="7" s="1"/>
  <c r="J278" i="7" s="1"/>
  <c r="G279" i="7"/>
  <c r="H279" i="7" s="1"/>
  <c r="J279" i="7" s="1"/>
  <c r="D266" i="7"/>
  <c r="K266" i="7" s="1"/>
  <c r="L266" i="7" s="1"/>
  <c r="M266" i="7" s="1"/>
  <c r="D267" i="7"/>
  <c r="K267" i="7" s="1"/>
  <c r="L267" i="7" s="1"/>
  <c r="M267" i="7" s="1"/>
  <c r="D268" i="7"/>
  <c r="K268" i="7" s="1"/>
  <c r="L268" i="7" s="1"/>
  <c r="M268" i="7" s="1"/>
  <c r="D269" i="7"/>
  <c r="K269" i="7" s="1"/>
  <c r="L269" i="7" s="1"/>
  <c r="M269" i="7" s="1"/>
  <c r="D270" i="7"/>
  <c r="K270" i="7" s="1"/>
  <c r="L270" i="7" s="1"/>
  <c r="M270" i="7" s="1"/>
  <c r="D271" i="7"/>
  <c r="K271" i="7" s="1"/>
  <c r="L271" i="7" s="1"/>
  <c r="M271" i="7" s="1"/>
  <c r="D272" i="7"/>
  <c r="K272" i="7" s="1"/>
  <c r="L272" i="7" s="1"/>
  <c r="M272" i="7" s="1"/>
  <c r="D273" i="7"/>
  <c r="K273" i="7" s="1"/>
  <c r="L273" i="7" s="1"/>
  <c r="M273" i="7" s="1"/>
  <c r="D274" i="7"/>
  <c r="K274" i="7" s="1"/>
  <c r="L274" i="7" s="1"/>
  <c r="M274" i="7" s="1"/>
  <c r="D275" i="7"/>
  <c r="K275" i="7" s="1"/>
  <c r="L275" i="7" s="1"/>
  <c r="M275" i="7" s="1"/>
  <c r="D276" i="7"/>
  <c r="K276" i="7" s="1"/>
  <c r="L276" i="7" s="1"/>
  <c r="M276" i="7" s="1"/>
  <c r="D277" i="7"/>
  <c r="K277" i="7" s="1"/>
  <c r="L277" i="7" s="1"/>
  <c r="M277" i="7" s="1"/>
  <c r="D278" i="7"/>
  <c r="K278" i="7" s="1"/>
  <c r="L278" i="7" s="1"/>
  <c r="M278" i="7" s="1"/>
  <c r="D279" i="7"/>
  <c r="K279" i="7" s="1"/>
  <c r="L279" i="7" s="1"/>
  <c r="M279" i="7" s="1"/>
  <c r="D265" i="7" l="1"/>
  <c r="K265" i="7" s="1"/>
  <c r="L265" i="7" s="1"/>
  <c r="M265" i="7" s="1"/>
  <c r="C252" i="8"/>
  <c r="B252" i="8"/>
  <c r="G256" i="7"/>
  <c r="H256" i="7" s="1"/>
  <c r="J256" i="7" s="1"/>
  <c r="D256" i="7"/>
  <c r="K256" i="7" s="1"/>
  <c r="G255" i="7"/>
  <c r="H255" i="7" s="1"/>
  <c r="J255" i="7" s="1"/>
  <c r="D255" i="7"/>
  <c r="K255" i="7" s="1"/>
  <c r="G254" i="7"/>
  <c r="H254" i="7" s="1"/>
  <c r="J254" i="7" s="1"/>
  <c r="D254" i="7"/>
  <c r="K254" i="7" s="1"/>
  <c r="G253" i="7"/>
  <c r="H253" i="7" s="1"/>
  <c r="J253" i="7" s="1"/>
  <c r="D253" i="7"/>
  <c r="K253" i="7" s="1"/>
  <c r="C246" i="7" l="1"/>
  <c r="B246" i="7"/>
  <c r="C245" i="7"/>
  <c r="B245" i="7"/>
  <c r="C248" i="8"/>
  <c r="B248" i="8"/>
  <c r="C243" i="8"/>
  <c r="B243" i="8"/>
  <c r="C242" i="8"/>
  <c r="B242" i="8"/>
  <c r="C217" i="13" l="1"/>
  <c r="B217" i="13"/>
  <c r="C192" i="13"/>
  <c r="B192" i="13"/>
  <c r="C189" i="13"/>
  <c r="B189" i="13"/>
  <c r="C175" i="13"/>
  <c r="B175" i="13"/>
  <c r="D228" i="13"/>
  <c r="K228" i="13" s="1"/>
  <c r="L228" i="13" s="1"/>
  <c r="M228" i="13" s="1"/>
  <c r="E228" i="13"/>
  <c r="F228" i="13"/>
  <c r="D229" i="13"/>
  <c r="K229" i="13" s="1"/>
  <c r="L229" i="13" s="1"/>
  <c r="M229" i="13" s="1"/>
  <c r="E229" i="13"/>
  <c r="F229" i="13"/>
  <c r="D230" i="13"/>
  <c r="K230" i="13" s="1"/>
  <c r="L230" i="13" s="1"/>
  <c r="M230" i="13" s="1"/>
  <c r="E230" i="13"/>
  <c r="F230" i="13"/>
  <c r="D231" i="13"/>
  <c r="K231" i="13" s="1"/>
  <c r="L231" i="13" s="1"/>
  <c r="M231" i="13" s="1"/>
  <c r="E231" i="13"/>
  <c r="F231" i="13"/>
  <c r="D232" i="13"/>
  <c r="K232" i="13" s="1"/>
  <c r="L232" i="13" s="1"/>
  <c r="M232" i="13" s="1"/>
  <c r="E232" i="13"/>
  <c r="F232" i="13"/>
  <c r="D233" i="13"/>
  <c r="K233" i="13" s="1"/>
  <c r="L233" i="13" s="1"/>
  <c r="M233" i="13" s="1"/>
  <c r="E233" i="13"/>
  <c r="F233" i="13"/>
  <c r="D234" i="13"/>
  <c r="K234" i="13" s="1"/>
  <c r="L234" i="13" s="1"/>
  <c r="M234" i="13" s="1"/>
  <c r="E234" i="13"/>
  <c r="F234" i="13"/>
  <c r="D235" i="13"/>
  <c r="K235" i="13" s="1"/>
  <c r="L235" i="13" s="1"/>
  <c r="M235" i="13" s="1"/>
  <c r="G235" i="13"/>
  <c r="H235" i="13" s="1"/>
  <c r="J235" i="13" s="1"/>
  <c r="D236" i="13"/>
  <c r="K236" i="13" s="1"/>
  <c r="L236" i="13" s="1"/>
  <c r="M236" i="13" s="1"/>
  <c r="E236" i="13"/>
  <c r="F236" i="13"/>
  <c r="D237" i="13"/>
  <c r="K237" i="13" s="1"/>
  <c r="L237" i="13" s="1"/>
  <c r="M237" i="13" s="1"/>
  <c r="E237" i="13"/>
  <c r="F237" i="13"/>
  <c r="D238" i="13"/>
  <c r="K238" i="13" s="1"/>
  <c r="L238" i="13" s="1"/>
  <c r="M238" i="13" s="1"/>
  <c r="E238" i="13"/>
  <c r="F238" i="13"/>
  <c r="D239" i="13"/>
  <c r="K239" i="13" s="1"/>
  <c r="L239" i="13" s="1"/>
  <c r="M239" i="13" s="1"/>
  <c r="E239" i="13"/>
  <c r="F239" i="13"/>
  <c r="D240" i="13"/>
  <c r="K240" i="13" s="1"/>
  <c r="L240" i="13" s="1"/>
  <c r="M240" i="13" s="1"/>
  <c r="E240" i="13"/>
  <c r="F240" i="13"/>
  <c r="D241" i="13"/>
  <c r="K241" i="13" s="1"/>
  <c r="L241" i="13" s="1"/>
  <c r="M241" i="13" s="1"/>
  <c r="E241" i="13"/>
  <c r="F241" i="13"/>
  <c r="D242" i="13"/>
  <c r="K242" i="13" s="1"/>
  <c r="L242" i="13" s="1"/>
  <c r="M242" i="13" s="1"/>
  <c r="E242" i="13"/>
  <c r="F242" i="13"/>
  <c r="D243" i="13"/>
  <c r="K243" i="13" s="1"/>
  <c r="L243" i="13" s="1"/>
  <c r="M243" i="13" s="1"/>
  <c r="E243" i="13"/>
  <c r="F243" i="13"/>
  <c r="D244" i="13"/>
  <c r="K244" i="13" s="1"/>
  <c r="L244" i="13" s="1"/>
  <c r="M244" i="13" s="1"/>
  <c r="E244" i="13"/>
  <c r="F244" i="13"/>
  <c r="D245" i="13"/>
  <c r="K245" i="13" s="1"/>
  <c r="L245" i="13" s="1"/>
  <c r="M245" i="13" s="1"/>
  <c r="G245" i="13"/>
  <c r="H245" i="13" s="1"/>
  <c r="J245" i="13" s="1"/>
  <c r="D246" i="13"/>
  <c r="K246" i="13" s="1"/>
  <c r="L246" i="13" s="1"/>
  <c r="M246" i="13" s="1"/>
  <c r="E246" i="13"/>
  <c r="F246" i="13"/>
  <c r="D247" i="13"/>
  <c r="K247" i="13" s="1"/>
  <c r="L247" i="13" s="1"/>
  <c r="M247" i="13" s="1"/>
  <c r="G247" i="13"/>
  <c r="H247" i="13" s="1"/>
  <c r="J247" i="13" s="1"/>
  <c r="D248" i="13"/>
  <c r="K248" i="13" s="1"/>
  <c r="L248" i="13" s="1"/>
  <c r="M248" i="13" s="1"/>
  <c r="E248" i="13"/>
  <c r="F248" i="13"/>
  <c r="D249" i="13"/>
  <c r="K249" i="13" s="1"/>
  <c r="L249" i="13" s="1"/>
  <c r="M249" i="13" s="1"/>
  <c r="G249" i="13"/>
  <c r="H249" i="13" s="1"/>
  <c r="J249" i="13" s="1"/>
  <c r="D250" i="13"/>
  <c r="K250" i="13" s="1"/>
  <c r="L250" i="13" s="1"/>
  <c r="M250" i="13" s="1"/>
  <c r="G250" i="13"/>
  <c r="H250" i="13" s="1"/>
  <c r="J250" i="13" s="1"/>
  <c r="D251" i="13"/>
  <c r="K251" i="13" s="1"/>
  <c r="L251" i="13" s="1"/>
  <c r="M251" i="13" s="1"/>
  <c r="E251" i="13"/>
  <c r="F251" i="13"/>
  <c r="D252" i="13"/>
  <c r="K252" i="13" s="1"/>
  <c r="L252" i="13" s="1"/>
  <c r="M252" i="13" s="1"/>
  <c r="E252" i="13"/>
  <c r="F252" i="13"/>
  <c r="D253" i="13"/>
  <c r="K253" i="13" s="1"/>
  <c r="L253" i="13" s="1"/>
  <c r="M253" i="13" s="1"/>
  <c r="G253" i="13"/>
  <c r="H253" i="13" s="1"/>
  <c r="J253" i="13" s="1"/>
  <c r="D254" i="13"/>
  <c r="K254" i="13" s="1"/>
  <c r="L254" i="13" s="1"/>
  <c r="M254" i="13" s="1"/>
  <c r="G254" i="13"/>
  <c r="H254" i="13" s="1"/>
  <c r="J254" i="13" s="1"/>
  <c r="D255" i="13"/>
  <c r="K255" i="13" s="1"/>
  <c r="L255" i="13" s="1"/>
  <c r="M255" i="13" s="1"/>
  <c r="G255" i="13"/>
  <c r="H255" i="13" s="1"/>
  <c r="J255" i="13" s="1"/>
  <c r="D256" i="13"/>
  <c r="K256" i="13" s="1"/>
  <c r="L256" i="13" s="1"/>
  <c r="M256" i="13" s="1"/>
  <c r="G256" i="13"/>
  <c r="H256" i="13" s="1"/>
  <c r="J256" i="13" s="1"/>
  <c r="D257" i="13"/>
  <c r="K257" i="13" s="1"/>
  <c r="L257" i="13" s="1"/>
  <c r="M257" i="13" s="1"/>
  <c r="E257" i="13"/>
  <c r="F257" i="13"/>
  <c r="D258" i="13"/>
  <c r="K258" i="13" s="1"/>
  <c r="L258" i="13" s="1"/>
  <c r="M258" i="13" s="1"/>
  <c r="E258" i="13"/>
  <c r="F258" i="13"/>
  <c r="D259" i="13"/>
  <c r="K259" i="13" s="1"/>
  <c r="L259" i="13" s="1"/>
  <c r="M259" i="13" s="1"/>
  <c r="G259" i="13"/>
  <c r="H259" i="13" s="1"/>
  <c r="J259" i="13" s="1"/>
  <c r="D260" i="13"/>
  <c r="K260" i="13" s="1"/>
  <c r="L260" i="13" s="1"/>
  <c r="M260" i="13" s="1"/>
  <c r="G260" i="13"/>
  <c r="H260" i="13" s="1"/>
  <c r="J260" i="13" s="1"/>
  <c r="D261" i="13"/>
  <c r="K261" i="13" s="1"/>
  <c r="L261" i="13" s="1"/>
  <c r="M261" i="13" s="1"/>
  <c r="G261" i="13"/>
  <c r="H261" i="13" s="1"/>
  <c r="J261" i="13" s="1"/>
  <c r="D262" i="13"/>
  <c r="K262" i="13" s="1"/>
  <c r="L262" i="13" s="1"/>
  <c r="M262" i="13" s="1"/>
  <c r="G262" i="13"/>
  <c r="H262" i="13" s="1"/>
  <c r="J262" i="13" s="1"/>
  <c r="D263" i="13"/>
  <c r="K263" i="13" s="1"/>
  <c r="L263" i="13" s="1"/>
  <c r="M263" i="13" s="1"/>
  <c r="E263" i="13"/>
  <c r="F263" i="13"/>
  <c r="D264" i="13"/>
  <c r="K264" i="13" s="1"/>
  <c r="L264" i="13" s="1"/>
  <c r="M264" i="13" s="1"/>
  <c r="G264" i="13"/>
  <c r="H264" i="13" s="1"/>
  <c r="J264" i="13" s="1"/>
  <c r="D265" i="13"/>
  <c r="K265" i="13" s="1"/>
  <c r="L265" i="13" s="1"/>
  <c r="M265" i="13" s="1"/>
  <c r="E265" i="13"/>
  <c r="F265" i="13"/>
  <c r="D266" i="13"/>
  <c r="K266" i="13" s="1"/>
  <c r="L266" i="13" s="1"/>
  <c r="M266" i="13" s="1"/>
  <c r="G266" i="13"/>
  <c r="H266" i="13" s="1"/>
  <c r="J266" i="13" s="1"/>
  <c r="D267" i="13"/>
  <c r="K267" i="13" s="1"/>
  <c r="L267" i="13" s="1"/>
  <c r="M267" i="13" s="1"/>
  <c r="G267" i="13"/>
  <c r="H267" i="13" s="1"/>
  <c r="J267" i="13" s="1"/>
  <c r="D268" i="13"/>
  <c r="K268" i="13" s="1"/>
  <c r="L268" i="13" s="1"/>
  <c r="M268" i="13" s="1"/>
  <c r="G268" i="13"/>
  <c r="H268" i="13" s="1"/>
  <c r="J268" i="13" s="1"/>
  <c r="D269" i="13"/>
  <c r="K269" i="13" s="1"/>
  <c r="L269" i="13" s="1"/>
  <c r="M269" i="13" s="1"/>
  <c r="E269" i="13"/>
  <c r="F269" i="13"/>
  <c r="D270" i="13"/>
  <c r="K270" i="13" s="1"/>
  <c r="L270" i="13" s="1"/>
  <c r="M270" i="13" s="1"/>
  <c r="F270" i="13"/>
  <c r="G270" i="13" s="1"/>
  <c r="H270" i="13" s="1"/>
  <c r="J270" i="13" s="1"/>
  <c r="D271" i="13"/>
  <c r="K271" i="13" s="1"/>
  <c r="L271" i="13" s="1"/>
  <c r="M271" i="13" s="1"/>
  <c r="E271" i="13"/>
  <c r="F271" i="13"/>
  <c r="D272" i="13"/>
  <c r="K272" i="13" s="1"/>
  <c r="L272" i="13" s="1"/>
  <c r="M272" i="13" s="1"/>
  <c r="E272" i="13"/>
  <c r="F272" i="13"/>
  <c r="D273" i="13"/>
  <c r="K273" i="13" s="1"/>
  <c r="L273" i="13" s="1"/>
  <c r="M273" i="13" s="1"/>
  <c r="G273" i="13"/>
  <c r="H273" i="13" s="1"/>
  <c r="J273" i="13" s="1"/>
  <c r="D274" i="13"/>
  <c r="K274" i="13" s="1"/>
  <c r="L274" i="13" s="1"/>
  <c r="M274" i="13" s="1"/>
  <c r="G274" i="13"/>
  <c r="H274" i="13" s="1"/>
  <c r="J274" i="13" s="1"/>
  <c r="D275" i="13"/>
  <c r="K275" i="13" s="1"/>
  <c r="L275" i="13" s="1"/>
  <c r="M275" i="13" s="1"/>
  <c r="E275" i="13"/>
  <c r="F275" i="13"/>
  <c r="D276" i="13"/>
  <c r="K276" i="13" s="1"/>
  <c r="L276" i="13" s="1"/>
  <c r="M276" i="13" s="1"/>
  <c r="G276" i="13"/>
  <c r="H276" i="13" s="1"/>
  <c r="J276" i="13" s="1"/>
  <c r="D277" i="13"/>
  <c r="K277" i="13" s="1"/>
  <c r="L277" i="13" s="1"/>
  <c r="M277" i="13" s="1"/>
  <c r="G277" i="13"/>
  <c r="H277" i="13" s="1"/>
  <c r="J277" i="13" s="1"/>
  <c r="D278" i="13"/>
  <c r="K278" i="13" s="1"/>
  <c r="L278" i="13" s="1"/>
  <c r="M278" i="13" s="1"/>
  <c r="E278" i="13"/>
  <c r="F278" i="13"/>
  <c r="D279" i="13"/>
  <c r="K279" i="13" s="1"/>
  <c r="L279" i="13" s="1"/>
  <c r="M279" i="13" s="1"/>
  <c r="E279" i="13"/>
  <c r="F279" i="13"/>
  <c r="D280" i="13"/>
  <c r="K280" i="13" s="1"/>
  <c r="L280" i="13" s="1"/>
  <c r="M280" i="13" s="1"/>
  <c r="G280" i="13"/>
  <c r="H280" i="13" s="1"/>
  <c r="J280" i="13" s="1"/>
  <c r="D281" i="13"/>
  <c r="K281" i="13" s="1"/>
  <c r="L281" i="13" s="1"/>
  <c r="M281" i="13" s="1"/>
  <c r="E281" i="13"/>
  <c r="F281" i="13"/>
  <c r="D282" i="13"/>
  <c r="K282" i="13" s="1"/>
  <c r="L282" i="13" s="1"/>
  <c r="M282" i="13" s="1"/>
  <c r="E282" i="13"/>
  <c r="F282" i="13"/>
  <c r="D283" i="13"/>
  <c r="K283" i="13" s="1"/>
  <c r="L283" i="13" s="1"/>
  <c r="M283" i="13" s="1"/>
  <c r="E283" i="13"/>
  <c r="F283" i="13"/>
  <c r="D284" i="13"/>
  <c r="K284" i="13" s="1"/>
  <c r="L284" i="13" s="1"/>
  <c r="M284" i="13" s="1"/>
  <c r="G284" i="13"/>
  <c r="H284" i="13" s="1"/>
  <c r="J284" i="13" s="1"/>
  <c r="D285" i="13"/>
  <c r="K285" i="13" s="1"/>
  <c r="L285" i="13" s="1"/>
  <c r="M285" i="13" s="1"/>
  <c r="G285" i="13"/>
  <c r="H285" i="13" s="1"/>
  <c r="J285" i="13" s="1"/>
  <c r="C161" i="13"/>
  <c r="B161" i="13"/>
  <c r="C231" i="7"/>
  <c r="B231" i="7"/>
  <c r="L253" i="7"/>
  <c r="M253" i="7" s="1"/>
  <c r="L254" i="7"/>
  <c r="M254" i="7" s="1"/>
  <c r="L255" i="7"/>
  <c r="M255" i="7" s="1"/>
  <c r="L256" i="7"/>
  <c r="M256" i="7" s="1"/>
  <c r="G228" i="7"/>
  <c r="H228" i="7" s="1"/>
  <c r="J228" i="7" s="1"/>
  <c r="G229" i="7"/>
  <c r="H229" i="7" s="1"/>
  <c r="J229" i="7" s="1"/>
  <c r="G230" i="7"/>
  <c r="H230" i="7" s="1"/>
  <c r="J230" i="7" s="1"/>
  <c r="G231" i="7"/>
  <c r="H231" i="7" s="1"/>
  <c r="J231" i="7" s="1"/>
  <c r="G232" i="7"/>
  <c r="H232" i="7" s="1"/>
  <c r="J232" i="7" s="1"/>
  <c r="G233" i="7"/>
  <c r="H233" i="7" s="1"/>
  <c r="J233" i="7" s="1"/>
  <c r="G234" i="7"/>
  <c r="H234" i="7" s="1"/>
  <c r="J234" i="7" s="1"/>
  <c r="G235" i="7"/>
  <c r="H235" i="7" s="1"/>
  <c r="J235" i="7" s="1"/>
  <c r="G236" i="7"/>
  <c r="H236" i="7" s="1"/>
  <c r="J236" i="7" s="1"/>
  <c r="G237" i="7"/>
  <c r="H237" i="7" s="1"/>
  <c r="J237" i="7" s="1"/>
  <c r="G238" i="7"/>
  <c r="H238" i="7" s="1"/>
  <c r="J238" i="7" s="1"/>
  <c r="G239" i="7"/>
  <c r="H239" i="7" s="1"/>
  <c r="J239" i="7" s="1"/>
  <c r="G240" i="7"/>
  <c r="H240" i="7" s="1"/>
  <c r="J240" i="7" s="1"/>
  <c r="G241" i="7"/>
  <c r="H241" i="7" s="1"/>
  <c r="J241" i="7" s="1"/>
  <c r="G242" i="7"/>
  <c r="H242" i="7" s="1"/>
  <c r="J242" i="7" s="1"/>
  <c r="G243" i="7"/>
  <c r="H243" i="7" s="1"/>
  <c r="J243" i="7" s="1"/>
  <c r="G244" i="7"/>
  <c r="H244" i="7" s="1"/>
  <c r="J244" i="7" s="1"/>
  <c r="G245" i="7"/>
  <c r="H245" i="7" s="1"/>
  <c r="J245" i="7" s="1"/>
  <c r="G246" i="7"/>
  <c r="H246" i="7" s="1"/>
  <c r="J246" i="7" s="1"/>
  <c r="G247" i="7"/>
  <c r="H247" i="7" s="1"/>
  <c r="J247" i="7" s="1"/>
  <c r="G248" i="7"/>
  <c r="H248" i="7" s="1"/>
  <c r="J248" i="7" s="1"/>
  <c r="G249" i="7"/>
  <c r="H249" i="7" s="1"/>
  <c r="J249" i="7" s="1"/>
  <c r="G250" i="7"/>
  <c r="H250" i="7" s="1"/>
  <c r="J250" i="7" s="1"/>
  <c r="G251" i="7"/>
  <c r="H251" i="7" s="1"/>
  <c r="J251" i="7" s="1"/>
  <c r="G252" i="7"/>
  <c r="H252" i="7" s="1"/>
  <c r="J252" i="7" s="1"/>
  <c r="G257" i="7"/>
  <c r="H257" i="7" s="1"/>
  <c r="J257" i="7" s="1"/>
  <c r="G258" i="7"/>
  <c r="H258" i="7" s="1"/>
  <c r="J258" i="7" s="1"/>
  <c r="G259" i="7"/>
  <c r="H259" i="7" s="1"/>
  <c r="J259" i="7" s="1"/>
  <c r="G260" i="7"/>
  <c r="H260" i="7" s="1"/>
  <c r="J260" i="7" s="1"/>
  <c r="G261" i="7"/>
  <c r="H261" i="7" s="1"/>
  <c r="J261" i="7" s="1"/>
  <c r="G262" i="7"/>
  <c r="H262" i="7" s="1"/>
  <c r="J262" i="7" s="1"/>
  <c r="G263" i="7"/>
  <c r="H263" i="7" s="1"/>
  <c r="J263" i="7" s="1"/>
  <c r="G264" i="7"/>
  <c r="H264" i="7" s="1"/>
  <c r="J264" i="7" s="1"/>
  <c r="D228" i="7"/>
  <c r="K228" i="7" s="1"/>
  <c r="L228" i="7" s="1"/>
  <c r="M228" i="7" s="1"/>
  <c r="D229" i="7"/>
  <c r="K229" i="7" s="1"/>
  <c r="L229" i="7" s="1"/>
  <c r="M229" i="7" s="1"/>
  <c r="D230" i="7"/>
  <c r="K230" i="7" s="1"/>
  <c r="L230" i="7" s="1"/>
  <c r="M230" i="7" s="1"/>
  <c r="D232" i="7"/>
  <c r="K232" i="7" s="1"/>
  <c r="L232" i="7" s="1"/>
  <c r="M232" i="7" s="1"/>
  <c r="D233" i="7"/>
  <c r="K233" i="7" s="1"/>
  <c r="L233" i="7" s="1"/>
  <c r="M233" i="7" s="1"/>
  <c r="D234" i="7"/>
  <c r="K234" i="7" s="1"/>
  <c r="L234" i="7" s="1"/>
  <c r="M234" i="7" s="1"/>
  <c r="D235" i="7"/>
  <c r="K235" i="7" s="1"/>
  <c r="L235" i="7" s="1"/>
  <c r="M235" i="7" s="1"/>
  <c r="D236" i="7"/>
  <c r="K236" i="7" s="1"/>
  <c r="L236" i="7" s="1"/>
  <c r="M236" i="7" s="1"/>
  <c r="D237" i="7"/>
  <c r="K237" i="7" s="1"/>
  <c r="L237" i="7" s="1"/>
  <c r="M237" i="7" s="1"/>
  <c r="D238" i="7"/>
  <c r="K238" i="7" s="1"/>
  <c r="L238" i="7" s="1"/>
  <c r="M238" i="7" s="1"/>
  <c r="D239" i="7"/>
  <c r="K239" i="7" s="1"/>
  <c r="L239" i="7" s="1"/>
  <c r="M239" i="7" s="1"/>
  <c r="D240" i="7"/>
  <c r="K240" i="7" s="1"/>
  <c r="L240" i="7" s="1"/>
  <c r="M240" i="7" s="1"/>
  <c r="D241" i="7"/>
  <c r="K241" i="7" s="1"/>
  <c r="L241" i="7" s="1"/>
  <c r="M241" i="7" s="1"/>
  <c r="D242" i="7"/>
  <c r="K242" i="7" s="1"/>
  <c r="L242" i="7" s="1"/>
  <c r="M242" i="7" s="1"/>
  <c r="D243" i="7"/>
  <c r="K243" i="7" s="1"/>
  <c r="L243" i="7" s="1"/>
  <c r="M243" i="7" s="1"/>
  <c r="D244" i="7"/>
  <c r="K244" i="7" s="1"/>
  <c r="L244" i="7" s="1"/>
  <c r="M244" i="7" s="1"/>
  <c r="D245" i="7"/>
  <c r="K245" i="7" s="1"/>
  <c r="L245" i="7" s="1"/>
  <c r="M245" i="7" s="1"/>
  <c r="D246" i="7"/>
  <c r="K246" i="7" s="1"/>
  <c r="L246" i="7" s="1"/>
  <c r="M246" i="7" s="1"/>
  <c r="D247" i="7"/>
  <c r="K247" i="7" s="1"/>
  <c r="L247" i="7" s="1"/>
  <c r="M247" i="7" s="1"/>
  <c r="D248" i="7"/>
  <c r="K248" i="7" s="1"/>
  <c r="L248" i="7" s="1"/>
  <c r="M248" i="7" s="1"/>
  <c r="D249" i="7"/>
  <c r="K249" i="7" s="1"/>
  <c r="L249" i="7" s="1"/>
  <c r="M249" i="7" s="1"/>
  <c r="D250" i="7"/>
  <c r="K250" i="7" s="1"/>
  <c r="L250" i="7" s="1"/>
  <c r="M250" i="7" s="1"/>
  <c r="D251" i="7"/>
  <c r="K251" i="7" s="1"/>
  <c r="L251" i="7" s="1"/>
  <c r="M251" i="7" s="1"/>
  <c r="D252" i="7"/>
  <c r="K252" i="7" s="1"/>
  <c r="L252" i="7" s="1"/>
  <c r="M252" i="7" s="1"/>
  <c r="D257" i="7"/>
  <c r="K257" i="7" s="1"/>
  <c r="L257" i="7" s="1"/>
  <c r="M257" i="7" s="1"/>
  <c r="D258" i="7"/>
  <c r="K258" i="7" s="1"/>
  <c r="L258" i="7" s="1"/>
  <c r="M258" i="7" s="1"/>
  <c r="D259" i="7"/>
  <c r="K259" i="7" s="1"/>
  <c r="L259" i="7" s="1"/>
  <c r="M259" i="7" s="1"/>
  <c r="D260" i="7"/>
  <c r="K260" i="7" s="1"/>
  <c r="L260" i="7" s="1"/>
  <c r="M260" i="7" s="1"/>
  <c r="D261" i="7"/>
  <c r="K261" i="7" s="1"/>
  <c r="L261" i="7" s="1"/>
  <c r="M261" i="7" s="1"/>
  <c r="D262" i="7"/>
  <c r="K262" i="7" s="1"/>
  <c r="L262" i="7" s="1"/>
  <c r="M262" i="7" s="1"/>
  <c r="D263" i="7"/>
  <c r="K263" i="7" s="1"/>
  <c r="L263" i="7" s="1"/>
  <c r="M263" i="7" s="1"/>
  <c r="D264" i="7"/>
  <c r="K264" i="7" s="1"/>
  <c r="L264" i="7" s="1"/>
  <c r="M264" i="7" s="1"/>
  <c r="G219" i="7"/>
  <c r="C189" i="7"/>
  <c r="B189" i="7"/>
  <c r="C168" i="7"/>
  <c r="G257" i="13" l="1"/>
  <c r="H257" i="13" s="1"/>
  <c r="J257" i="13" s="1"/>
  <c r="G241" i="13"/>
  <c r="H241" i="13" s="1"/>
  <c r="J241" i="13" s="1"/>
  <c r="G230" i="13"/>
  <c r="H230" i="13" s="1"/>
  <c r="J230" i="13" s="1"/>
  <c r="G269" i="13"/>
  <c r="H269" i="13" s="1"/>
  <c r="J269" i="13" s="1"/>
  <c r="G237" i="13"/>
  <c r="H237" i="13" s="1"/>
  <c r="J237" i="13" s="1"/>
  <c r="G234" i="13"/>
  <c r="H234" i="13" s="1"/>
  <c r="J234" i="13" s="1"/>
  <c r="G275" i="13"/>
  <c r="H275" i="13" s="1"/>
  <c r="J275" i="13" s="1"/>
  <c r="G263" i="13"/>
  <c r="H263" i="13" s="1"/>
  <c r="J263" i="13" s="1"/>
  <c r="G251" i="13"/>
  <c r="H251" i="13" s="1"/>
  <c r="J251" i="13" s="1"/>
  <c r="G246" i="13"/>
  <c r="H246" i="13" s="1"/>
  <c r="J246" i="13" s="1"/>
  <c r="G243" i="13"/>
  <c r="H243" i="13" s="1"/>
  <c r="J243" i="13" s="1"/>
  <c r="G239" i="13"/>
  <c r="H239" i="13" s="1"/>
  <c r="J239" i="13" s="1"/>
  <c r="G232" i="13"/>
  <c r="H232" i="13" s="1"/>
  <c r="J232" i="13" s="1"/>
  <c r="G228" i="13"/>
  <c r="H228" i="13" s="1"/>
  <c r="J228" i="13" s="1"/>
  <c r="D231" i="7"/>
  <c r="K231" i="7" s="1"/>
  <c r="L231" i="7" s="1"/>
  <c r="M231" i="7" s="1"/>
  <c r="G282" i="13"/>
  <c r="H282" i="13" s="1"/>
  <c r="J282" i="13" s="1"/>
  <c r="G279" i="13"/>
  <c r="H279" i="13" s="1"/>
  <c r="J279" i="13" s="1"/>
  <c r="G271" i="13"/>
  <c r="H271" i="13" s="1"/>
  <c r="J271" i="13" s="1"/>
  <c r="G283" i="13"/>
  <c r="H283" i="13" s="1"/>
  <c r="J283" i="13" s="1"/>
  <c r="G272" i="13"/>
  <c r="H272" i="13" s="1"/>
  <c r="J272" i="13" s="1"/>
  <c r="G252" i="13"/>
  <c r="H252" i="13" s="1"/>
  <c r="J252" i="13" s="1"/>
  <c r="G244" i="13"/>
  <c r="H244" i="13" s="1"/>
  <c r="J244" i="13" s="1"/>
  <c r="G240" i="13"/>
  <c r="H240" i="13" s="1"/>
  <c r="J240" i="13" s="1"/>
  <c r="G236" i="13"/>
  <c r="H236" i="13" s="1"/>
  <c r="J236" i="13" s="1"/>
  <c r="G233" i="13"/>
  <c r="H233" i="13" s="1"/>
  <c r="J233" i="13" s="1"/>
  <c r="G229" i="13"/>
  <c r="H229" i="13" s="1"/>
  <c r="J229" i="13" s="1"/>
  <c r="G281" i="13"/>
  <c r="H281" i="13" s="1"/>
  <c r="J281" i="13" s="1"/>
  <c r="G278" i="13"/>
  <c r="H278" i="13" s="1"/>
  <c r="J278" i="13" s="1"/>
  <c r="G265" i="13"/>
  <c r="H265" i="13" s="1"/>
  <c r="J265" i="13" s="1"/>
  <c r="G258" i="13"/>
  <c r="H258" i="13" s="1"/>
  <c r="J258" i="13" s="1"/>
  <c r="G248" i="13"/>
  <c r="H248" i="13" s="1"/>
  <c r="J248" i="13" s="1"/>
  <c r="G242" i="13"/>
  <c r="H242" i="13" s="1"/>
  <c r="J242" i="13" s="1"/>
  <c r="G238" i="13"/>
  <c r="H238" i="13" s="1"/>
  <c r="J238" i="13" s="1"/>
  <c r="G231" i="13"/>
  <c r="H231" i="13" s="1"/>
  <c r="J231" i="13" s="1"/>
  <c r="D229" i="8"/>
  <c r="K229" i="8" s="1"/>
  <c r="L229" i="8" s="1"/>
  <c r="M229" i="8" s="1"/>
  <c r="G229" i="8"/>
  <c r="H229" i="8" s="1"/>
  <c r="J229" i="8" s="1"/>
  <c r="D230" i="8"/>
  <c r="K230" i="8" s="1"/>
  <c r="L230" i="8" s="1"/>
  <c r="M230" i="8" s="1"/>
  <c r="G230" i="8"/>
  <c r="H230" i="8" s="1"/>
  <c r="J230" i="8" s="1"/>
  <c r="D231" i="8"/>
  <c r="K231" i="8" s="1"/>
  <c r="L231" i="8" s="1"/>
  <c r="M231" i="8" s="1"/>
  <c r="G231" i="8"/>
  <c r="H231" i="8" s="1"/>
  <c r="J231" i="8" s="1"/>
  <c r="D232" i="8"/>
  <c r="K232" i="8" s="1"/>
  <c r="L232" i="8" s="1"/>
  <c r="M232" i="8" s="1"/>
  <c r="G232" i="8"/>
  <c r="H232" i="8" s="1"/>
  <c r="J232" i="8" s="1"/>
  <c r="D233" i="8"/>
  <c r="K233" i="8" s="1"/>
  <c r="L233" i="8" s="1"/>
  <c r="M233" i="8" s="1"/>
  <c r="G233" i="8"/>
  <c r="H233" i="8" s="1"/>
  <c r="J233" i="8" s="1"/>
  <c r="D234" i="8"/>
  <c r="K234" i="8" s="1"/>
  <c r="L234" i="8" s="1"/>
  <c r="M234" i="8" s="1"/>
  <c r="G234" i="8"/>
  <c r="H234" i="8" s="1"/>
  <c r="J234" i="8" s="1"/>
  <c r="D235" i="8"/>
  <c r="K235" i="8" s="1"/>
  <c r="L235" i="8" s="1"/>
  <c r="M235" i="8" s="1"/>
  <c r="G235" i="8"/>
  <c r="H235" i="8" s="1"/>
  <c r="J235" i="8" s="1"/>
  <c r="D236" i="8"/>
  <c r="K236" i="8" s="1"/>
  <c r="L236" i="8" s="1"/>
  <c r="M236" i="8" s="1"/>
  <c r="G236" i="8"/>
  <c r="H236" i="8" s="1"/>
  <c r="J236" i="8" s="1"/>
  <c r="D237" i="8"/>
  <c r="K237" i="8" s="1"/>
  <c r="L237" i="8" s="1"/>
  <c r="M237" i="8" s="1"/>
  <c r="G237" i="8"/>
  <c r="H237" i="8" s="1"/>
  <c r="J237" i="8" s="1"/>
  <c r="D238" i="8"/>
  <c r="K238" i="8" s="1"/>
  <c r="L238" i="8" s="1"/>
  <c r="M238" i="8" s="1"/>
  <c r="G238" i="8"/>
  <c r="H238" i="8" s="1"/>
  <c r="J238" i="8" s="1"/>
  <c r="D239" i="8"/>
  <c r="K239" i="8" s="1"/>
  <c r="L239" i="8" s="1"/>
  <c r="M239" i="8" s="1"/>
  <c r="G239" i="8"/>
  <c r="H239" i="8" s="1"/>
  <c r="J239" i="8" s="1"/>
  <c r="D240" i="8"/>
  <c r="K240" i="8" s="1"/>
  <c r="L240" i="8" s="1"/>
  <c r="M240" i="8" s="1"/>
  <c r="G240" i="8"/>
  <c r="H240" i="8" s="1"/>
  <c r="J240" i="8" s="1"/>
  <c r="D241" i="8"/>
  <c r="K241" i="8" s="1"/>
  <c r="L241" i="8" s="1"/>
  <c r="M241" i="8" s="1"/>
  <c r="G241" i="8"/>
  <c r="H241" i="8" s="1"/>
  <c r="J241" i="8" s="1"/>
  <c r="D242" i="8"/>
  <c r="K242" i="8" s="1"/>
  <c r="L242" i="8" s="1"/>
  <c r="M242" i="8" s="1"/>
  <c r="G242" i="8"/>
  <c r="H242" i="8" s="1"/>
  <c r="J242" i="8" s="1"/>
  <c r="D243" i="8"/>
  <c r="K243" i="8" s="1"/>
  <c r="L243" i="8" s="1"/>
  <c r="M243" i="8" s="1"/>
  <c r="G243" i="8"/>
  <c r="H243" i="8" s="1"/>
  <c r="J243" i="8" s="1"/>
  <c r="D244" i="8"/>
  <c r="K244" i="8" s="1"/>
  <c r="L244" i="8" s="1"/>
  <c r="M244" i="8" s="1"/>
  <c r="G244" i="8"/>
  <c r="H244" i="8" s="1"/>
  <c r="J244" i="8" s="1"/>
  <c r="D245" i="8"/>
  <c r="K245" i="8" s="1"/>
  <c r="L245" i="8" s="1"/>
  <c r="M245" i="8" s="1"/>
  <c r="G245" i="8"/>
  <c r="H245" i="8" s="1"/>
  <c r="J245" i="8" s="1"/>
  <c r="D246" i="8"/>
  <c r="K246" i="8" s="1"/>
  <c r="L246" i="8" s="1"/>
  <c r="M246" i="8" s="1"/>
  <c r="G246" i="8"/>
  <c r="H246" i="8" s="1"/>
  <c r="J246" i="8" s="1"/>
  <c r="D247" i="8"/>
  <c r="K247" i="8" s="1"/>
  <c r="L247" i="8" s="1"/>
  <c r="M247" i="8" s="1"/>
  <c r="G247" i="8"/>
  <c r="H247" i="8" s="1"/>
  <c r="J247" i="8" s="1"/>
  <c r="D248" i="8"/>
  <c r="K248" i="8" s="1"/>
  <c r="L248" i="8" s="1"/>
  <c r="M248" i="8" s="1"/>
  <c r="G248" i="8"/>
  <c r="H248" i="8" s="1"/>
  <c r="J248" i="8" s="1"/>
  <c r="D249" i="8"/>
  <c r="K249" i="8" s="1"/>
  <c r="L249" i="8" s="1"/>
  <c r="M249" i="8" s="1"/>
  <c r="G249" i="8"/>
  <c r="H249" i="8" s="1"/>
  <c r="J249" i="8" s="1"/>
  <c r="D250" i="8"/>
  <c r="K250" i="8" s="1"/>
  <c r="L250" i="8" s="1"/>
  <c r="M250" i="8" s="1"/>
  <c r="G250" i="8"/>
  <c r="H250" i="8" s="1"/>
  <c r="J250" i="8" s="1"/>
  <c r="D251" i="8"/>
  <c r="K251" i="8" s="1"/>
  <c r="L251" i="8" s="1"/>
  <c r="M251" i="8" s="1"/>
  <c r="G251" i="8"/>
  <c r="H251" i="8" s="1"/>
  <c r="J251" i="8" s="1"/>
  <c r="D252" i="8"/>
  <c r="K252" i="8" s="1"/>
  <c r="L252" i="8" s="1"/>
  <c r="M252" i="8" s="1"/>
  <c r="G252" i="8"/>
  <c r="H252" i="8" s="1"/>
  <c r="J252" i="8" s="1"/>
  <c r="D253" i="8"/>
  <c r="K253" i="8" s="1"/>
  <c r="L253" i="8" s="1"/>
  <c r="M253" i="8" s="1"/>
  <c r="G253" i="8"/>
  <c r="H253" i="8" s="1"/>
  <c r="J253" i="8" s="1"/>
  <c r="D254" i="8"/>
  <c r="K254" i="8" s="1"/>
  <c r="L254" i="8" s="1"/>
  <c r="M254" i="8" s="1"/>
  <c r="G254" i="8"/>
  <c r="H254" i="8" s="1"/>
  <c r="J254" i="8" s="1"/>
  <c r="D255" i="8"/>
  <c r="K255" i="8" s="1"/>
  <c r="L255" i="8" s="1"/>
  <c r="M255" i="8" s="1"/>
  <c r="G255" i="8"/>
  <c r="H255" i="8" s="1"/>
  <c r="J255" i="8" s="1"/>
  <c r="D256" i="8"/>
  <c r="K256" i="8" s="1"/>
  <c r="L256" i="8" s="1"/>
  <c r="M256" i="8" s="1"/>
  <c r="G256" i="8"/>
  <c r="H256" i="8" s="1"/>
  <c r="J256" i="8" s="1"/>
  <c r="D257" i="8"/>
  <c r="K257" i="8" s="1"/>
  <c r="L257" i="8" s="1"/>
  <c r="M257" i="8" s="1"/>
  <c r="G257" i="8"/>
  <c r="H257" i="8" s="1"/>
  <c r="J257" i="8" s="1"/>
  <c r="D258" i="8"/>
  <c r="K258" i="8" s="1"/>
  <c r="L258" i="8" s="1"/>
  <c r="M258" i="8" s="1"/>
  <c r="G258" i="8"/>
  <c r="H258" i="8" s="1"/>
  <c r="J258" i="8" s="1"/>
  <c r="D259" i="8"/>
  <c r="K259" i="8" s="1"/>
  <c r="L259" i="8" s="1"/>
  <c r="M259" i="8" s="1"/>
  <c r="G259" i="8"/>
  <c r="H259" i="8" s="1"/>
  <c r="J259" i="8" s="1"/>
  <c r="D260" i="8"/>
  <c r="K260" i="8" s="1"/>
  <c r="L260" i="8" s="1"/>
  <c r="M260" i="8" s="1"/>
  <c r="G260" i="8"/>
  <c r="H260" i="8" s="1"/>
  <c r="J260" i="8" s="1"/>
  <c r="D261" i="8"/>
  <c r="K261" i="8" s="1"/>
  <c r="L261" i="8" s="1"/>
  <c r="M261" i="8" s="1"/>
  <c r="G261" i="8"/>
  <c r="H261" i="8" s="1"/>
  <c r="J261" i="8" s="1"/>
  <c r="D262" i="8"/>
  <c r="K262" i="8" s="1"/>
  <c r="L262" i="8" s="1"/>
  <c r="M262" i="8" s="1"/>
  <c r="G262" i="8"/>
  <c r="H262" i="8" s="1"/>
  <c r="J262" i="8" s="1"/>
  <c r="D263" i="8"/>
  <c r="K263" i="8" s="1"/>
  <c r="L263" i="8" s="1"/>
  <c r="M263" i="8" s="1"/>
  <c r="G263" i="8"/>
  <c r="H263" i="8" s="1"/>
  <c r="J263" i="8" s="1"/>
  <c r="D264" i="8"/>
  <c r="K264" i="8" s="1"/>
  <c r="L264" i="8" s="1"/>
  <c r="M264" i="8" s="1"/>
  <c r="G264" i="8"/>
  <c r="H264" i="8" s="1"/>
  <c r="J264" i="8" s="1"/>
  <c r="D265" i="8"/>
  <c r="K265" i="8" s="1"/>
  <c r="L265" i="8" s="1"/>
  <c r="M265" i="8" s="1"/>
  <c r="G265" i="8"/>
  <c r="H265" i="8" s="1"/>
  <c r="J265" i="8" s="1"/>
  <c r="D266" i="8"/>
  <c r="K266" i="8" s="1"/>
  <c r="L266" i="8" s="1"/>
  <c r="M266" i="8" s="1"/>
  <c r="G266" i="8"/>
  <c r="H266" i="8" s="1"/>
  <c r="J266" i="8" s="1"/>
  <c r="D267" i="8"/>
  <c r="K267" i="8" s="1"/>
  <c r="L267" i="8" s="1"/>
  <c r="M267" i="8" s="1"/>
  <c r="G267" i="8"/>
  <c r="H267" i="8" s="1"/>
  <c r="J267" i="8" s="1"/>
  <c r="D268" i="8"/>
  <c r="K268" i="8" s="1"/>
  <c r="L268" i="8" s="1"/>
  <c r="M268" i="8" s="1"/>
  <c r="G268" i="8"/>
  <c r="H268" i="8" s="1"/>
  <c r="J268" i="8" s="1"/>
  <c r="D269" i="8"/>
  <c r="K269" i="8" s="1"/>
  <c r="L269" i="8" s="1"/>
  <c r="M269" i="8" s="1"/>
  <c r="G269" i="8"/>
  <c r="H269" i="8" s="1"/>
  <c r="J269" i="8" s="1"/>
  <c r="D270" i="8"/>
  <c r="K270" i="8" s="1"/>
  <c r="L270" i="8" s="1"/>
  <c r="M270" i="8" s="1"/>
  <c r="G270" i="8"/>
  <c r="H270" i="8" s="1"/>
  <c r="J270" i="8" s="1"/>
  <c r="D271" i="8"/>
  <c r="K271" i="8" s="1"/>
  <c r="L271" i="8" s="1"/>
  <c r="M271" i="8" s="1"/>
  <c r="G271" i="8"/>
  <c r="H271" i="8" s="1"/>
  <c r="J271" i="8" s="1"/>
  <c r="D272" i="8"/>
  <c r="K272" i="8" s="1"/>
  <c r="L272" i="8" s="1"/>
  <c r="M272" i="8" s="1"/>
  <c r="G272" i="8"/>
  <c r="H272" i="8" s="1"/>
  <c r="J272" i="8" s="1"/>
  <c r="D273" i="8"/>
  <c r="K273" i="8" s="1"/>
  <c r="L273" i="8" s="1"/>
  <c r="M273" i="8" s="1"/>
  <c r="G273" i="8"/>
  <c r="H273" i="8" s="1"/>
  <c r="J273" i="8" s="1"/>
  <c r="D274" i="8"/>
  <c r="K274" i="8" s="1"/>
  <c r="L274" i="8" s="1"/>
  <c r="M274" i="8" s="1"/>
  <c r="G274" i="8"/>
  <c r="H274" i="8" s="1"/>
  <c r="J274" i="8" s="1"/>
  <c r="D275" i="8"/>
  <c r="K275" i="8" s="1"/>
  <c r="L275" i="8" s="1"/>
  <c r="M275" i="8" s="1"/>
  <c r="G275" i="8"/>
  <c r="H275" i="8" s="1"/>
  <c r="J275" i="8" s="1"/>
  <c r="D276" i="8"/>
  <c r="K276" i="8" s="1"/>
  <c r="L276" i="8" s="1"/>
  <c r="M276" i="8" s="1"/>
  <c r="G276" i="8"/>
  <c r="H276" i="8" s="1"/>
  <c r="J276" i="8" s="1"/>
  <c r="D277" i="8"/>
  <c r="K277" i="8" s="1"/>
  <c r="L277" i="8" s="1"/>
  <c r="M277" i="8" s="1"/>
  <c r="G277" i="8"/>
  <c r="H277" i="8" s="1"/>
  <c r="J277" i="8" s="1"/>
  <c r="D278" i="8"/>
  <c r="K278" i="8" s="1"/>
  <c r="L278" i="8" s="1"/>
  <c r="M278" i="8" s="1"/>
  <c r="G278" i="8"/>
  <c r="H278" i="8" s="1"/>
  <c r="J278" i="8" s="1"/>
  <c r="D279" i="8"/>
  <c r="K279" i="8" s="1"/>
  <c r="L279" i="8" s="1"/>
  <c r="M279" i="8" s="1"/>
  <c r="G279" i="8"/>
  <c r="H279" i="8" s="1"/>
  <c r="J279" i="8" s="1"/>
  <c r="D280" i="8"/>
  <c r="K280" i="8" s="1"/>
  <c r="L280" i="8" s="1"/>
  <c r="M280" i="8" s="1"/>
  <c r="G280" i="8"/>
  <c r="H280" i="8" s="1"/>
  <c r="J280" i="8" s="1"/>
  <c r="D281" i="8"/>
  <c r="K281" i="8" s="1"/>
  <c r="L281" i="8" s="1"/>
  <c r="M281" i="8" s="1"/>
  <c r="G281" i="8"/>
  <c r="H281" i="8" s="1"/>
  <c r="J281" i="8" s="1"/>
  <c r="D282" i="8"/>
  <c r="K282" i="8" s="1"/>
  <c r="L282" i="8" s="1"/>
  <c r="M282" i="8" s="1"/>
  <c r="G282" i="8"/>
  <c r="H282" i="8" s="1"/>
  <c r="J282" i="8" s="1"/>
  <c r="D283" i="8"/>
  <c r="K283" i="8" s="1"/>
  <c r="L283" i="8" s="1"/>
  <c r="M283" i="8" s="1"/>
  <c r="G283" i="8"/>
  <c r="H283" i="8" s="1"/>
  <c r="J283" i="8" s="1"/>
  <c r="D284" i="8"/>
  <c r="K284" i="8" s="1"/>
  <c r="L284" i="8" s="1"/>
  <c r="M284" i="8" s="1"/>
  <c r="G284" i="8"/>
  <c r="H284" i="8" s="1"/>
  <c r="J284" i="8" s="1"/>
  <c r="D285" i="8"/>
  <c r="K285" i="8" s="1"/>
  <c r="L285" i="8" s="1"/>
  <c r="M285" i="8" s="1"/>
  <c r="G285" i="8"/>
  <c r="H285" i="8" s="1"/>
  <c r="J285" i="8" s="1"/>
  <c r="D286" i="8"/>
  <c r="K286" i="8" s="1"/>
  <c r="L286" i="8" s="1"/>
  <c r="M286" i="8" s="1"/>
  <c r="G286" i="8"/>
  <c r="H286" i="8" s="1"/>
  <c r="J286" i="8" s="1"/>
  <c r="D287" i="8"/>
  <c r="K287" i="8" s="1"/>
  <c r="L287" i="8" s="1"/>
  <c r="M287" i="8" s="1"/>
  <c r="G287" i="8"/>
  <c r="H287" i="8" s="1"/>
  <c r="J287" i="8" s="1"/>
  <c r="D288" i="8"/>
  <c r="K288" i="8" s="1"/>
  <c r="L288" i="8" s="1"/>
  <c r="M288" i="8" s="1"/>
  <c r="G288" i="8"/>
  <c r="H288" i="8" s="1"/>
  <c r="J288" i="8" s="1"/>
  <c r="D289" i="8"/>
  <c r="K289" i="8" s="1"/>
  <c r="L289" i="8" s="1"/>
  <c r="M289" i="8" s="1"/>
  <c r="G289" i="8"/>
  <c r="H289" i="8" s="1"/>
  <c r="J289" i="8" s="1"/>
  <c r="D290" i="8"/>
  <c r="K290" i="8" s="1"/>
  <c r="L290" i="8" s="1"/>
  <c r="M290" i="8" s="1"/>
  <c r="G290" i="8"/>
  <c r="H290" i="8" s="1"/>
  <c r="J290" i="8" s="1"/>
  <c r="D291" i="8"/>
  <c r="K291" i="8" s="1"/>
  <c r="L291" i="8" s="1"/>
  <c r="M291" i="8" s="1"/>
  <c r="G291" i="8"/>
  <c r="H291" i="8" s="1"/>
  <c r="J291" i="8" s="1"/>
  <c r="D292" i="8"/>
  <c r="K292" i="8" s="1"/>
  <c r="L292" i="8" s="1"/>
  <c r="M292" i="8" s="1"/>
  <c r="G292" i="8"/>
  <c r="H292" i="8" s="1"/>
  <c r="J292" i="8" s="1"/>
  <c r="D293" i="8"/>
  <c r="K293" i="8" s="1"/>
  <c r="L293" i="8" s="1"/>
  <c r="M293" i="8" s="1"/>
  <c r="G293" i="8"/>
  <c r="H293" i="8" s="1"/>
  <c r="J293" i="8" s="1"/>
  <c r="D294" i="8"/>
  <c r="K294" i="8" s="1"/>
  <c r="L294" i="8" s="1"/>
  <c r="M294" i="8" s="1"/>
  <c r="G294" i="8"/>
  <c r="H294" i="8" s="1"/>
  <c r="J294" i="8" s="1"/>
  <c r="D295" i="8"/>
  <c r="K295" i="8" s="1"/>
  <c r="L295" i="8" s="1"/>
  <c r="M295" i="8" s="1"/>
  <c r="G295" i="8"/>
  <c r="H295" i="8" s="1"/>
  <c r="J295" i="8" s="1"/>
  <c r="D296" i="8"/>
  <c r="K296" i="8" s="1"/>
  <c r="L296" i="8" s="1"/>
  <c r="M296" i="8" s="1"/>
  <c r="G296" i="8"/>
  <c r="H296" i="8" s="1"/>
  <c r="J296" i="8" s="1"/>
  <c r="D297" i="8"/>
  <c r="K297" i="8" s="1"/>
  <c r="L297" i="8" s="1"/>
  <c r="M297" i="8" s="1"/>
  <c r="G297" i="8"/>
  <c r="H297" i="8" s="1"/>
  <c r="J297" i="8" s="1"/>
  <c r="D298" i="8"/>
  <c r="K298" i="8" s="1"/>
  <c r="L298" i="8" s="1"/>
  <c r="M298" i="8" s="1"/>
  <c r="G298" i="8"/>
  <c r="H298" i="8" s="1"/>
  <c r="J298" i="8" s="1"/>
  <c r="D299" i="8"/>
  <c r="K299" i="8" s="1"/>
  <c r="L299" i="8" s="1"/>
  <c r="M299" i="8" s="1"/>
  <c r="G299" i="8"/>
  <c r="H299" i="8" s="1"/>
  <c r="J299" i="8" s="1"/>
  <c r="D300" i="8"/>
  <c r="K300" i="8" s="1"/>
  <c r="L300" i="8" s="1"/>
  <c r="M300" i="8" s="1"/>
  <c r="G300" i="8"/>
  <c r="H300" i="8" s="1"/>
  <c r="J300" i="8" s="1"/>
  <c r="D301" i="8"/>
  <c r="K301" i="8" s="1"/>
  <c r="L301" i="8" s="1"/>
  <c r="M301" i="8" s="1"/>
  <c r="G301" i="8"/>
  <c r="H301" i="8" s="1"/>
  <c r="J301" i="8" s="1"/>
  <c r="D302" i="8"/>
  <c r="K302" i="8" s="1"/>
  <c r="L302" i="8" s="1"/>
  <c r="M302" i="8" s="1"/>
  <c r="G302" i="8"/>
  <c r="H302" i="8" s="1"/>
  <c r="J302" i="8" s="1"/>
  <c r="D303" i="8"/>
  <c r="K303" i="8" s="1"/>
  <c r="L303" i="8" s="1"/>
  <c r="M303" i="8" s="1"/>
  <c r="G303" i="8"/>
  <c r="H303" i="8" s="1"/>
  <c r="J303" i="8" s="1"/>
  <c r="D304" i="8"/>
  <c r="K304" i="8" s="1"/>
  <c r="L304" i="8" s="1"/>
  <c r="M304" i="8" s="1"/>
  <c r="G304" i="8"/>
  <c r="H304" i="8" s="1"/>
  <c r="J304" i="8" s="1"/>
  <c r="D305" i="8"/>
  <c r="K305" i="8" s="1"/>
  <c r="L305" i="8" s="1"/>
  <c r="M305" i="8" s="1"/>
  <c r="G305" i="8"/>
  <c r="H305" i="8" s="1"/>
  <c r="J305" i="8" s="1"/>
  <c r="D306" i="8"/>
  <c r="K306" i="8" s="1"/>
  <c r="L306" i="8" s="1"/>
  <c r="M306" i="8" s="1"/>
  <c r="G306" i="8"/>
  <c r="H306" i="8" s="1"/>
  <c r="J306" i="8" s="1"/>
  <c r="D307" i="8"/>
  <c r="K307" i="8" s="1"/>
  <c r="L307" i="8" s="1"/>
  <c r="M307" i="8" s="1"/>
  <c r="G307" i="8"/>
  <c r="H307" i="8" s="1"/>
  <c r="J307" i="8" s="1"/>
  <c r="D308" i="8"/>
  <c r="K308" i="8" s="1"/>
  <c r="L308" i="8" s="1"/>
  <c r="M308" i="8" s="1"/>
  <c r="G308" i="8"/>
  <c r="H308" i="8" s="1"/>
  <c r="J308" i="8" s="1"/>
  <c r="D309" i="8"/>
  <c r="K309" i="8" s="1"/>
  <c r="L309" i="8" s="1"/>
  <c r="M309" i="8" s="1"/>
  <c r="G309" i="8"/>
  <c r="H309" i="8" s="1"/>
  <c r="J309" i="8" s="1"/>
  <c r="D310" i="8"/>
  <c r="K310" i="8" s="1"/>
  <c r="L310" i="8" s="1"/>
  <c r="M310" i="8" s="1"/>
  <c r="G310" i="8"/>
  <c r="H310" i="8" s="1"/>
  <c r="J310" i="8" s="1"/>
  <c r="D311" i="8"/>
  <c r="K311" i="8" s="1"/>
  <c r="L311" i="8" s="1"/>
  <c r="M311" i="8" s="1"/>
  <c r="G311" i="8"/>
  <c r="H311" i="8" s="1"/>
  <c r="J311" i="8" s="1"/>
  <c r="G228" i="8"/>
  <c r="H228" i="8" s="1"/>
  <c r="J228" i="8" s="1"/>
  <c r="D228" i="8"/>
  <c r="K228" i="8" s="1"/>
  <c r="L228" i="8" s="1"/>
  <c r="M228" i="8" s="1"/>
  <c r="D214" i="8" l="1"/>
  <c r="C112" i="13" l="1"/>
  <c r="B112" i="13"/>
  <c r="E113" i="13"/>
  <c r="F113" i="13"/>
  <c r="E114" i="13"/>
  <c r="F114" i="13"/>
  <c r="E115" i="13"/>
  <c r="F115" i="13"/>
  <c r="E116" i="13"/>
  <c r="F116" i="13"/>
  <c r="E117" i="13"/>
  <c r="F117" i="13"/>
  <c r="E118" i="13"/>
  <c r="F118" i="13"/>
  <c r="E119" i="13"/>
  <c r="F119" i="13"/>
  <c r="E120" i="13"/>
  <c r="F120" i="13"/>
  <c r="E121" i="13"/>
  <c r="F121" i="13"/>
  <c r="E122" i="13"/>
  <c r="F122" i="13"/>
  <c r="E123" i="13"/>
  <c r="F123" i="13"/>
  <c r="E124" i="13"/>
  <c r="F124" i="13"/>
  <c r="E125" i="13"/>
  <c r="F125" i="13"/>
  <c r="E126" i="13"/>
  <c r="F126" i="13"/>
  <c r="E127" i="13"/>
  <c r="F127" i="13"/>
  <c r="E128" i="13"/>
  <c r="F128" i="13"/>
  <c r="E131" i="13"/>
  <c r="F131" i="13"/>
  <c r="E132" i="13"/>
  <c r="F132" i="13"/>
  <c r="E136" i="13"/>
  <c r="F136" i="13"/>
  <c r="E137" i="13"/>
  <c r="F137" i="13"/>
  <c r="E138" i="13"/>
  <c r="F138" i="13"/>
  <c r="E139" i="13"/>
  <c r="F139" i="13"/>
  <c r="E144" i="13"/>
  <c r="F144" i="13"/>
  <c r="E145" i="13"/>
  <c r="F145" i="13"/>
  <c r="E146" i="13"/>
  <c r="F146" i="13"/>
  <c r="E149" i="13"/>
  <c r="F149" i="13"/>
  <c r="E151" i="13"/>
  <c r="F151" i="13"/>
  <c r="E152" i="13"/>
  <c r="F152" i="13"/>
  <c r="E153" i="13"/>
  <c r="F153" i="13"/>
  <c r="E154" i="13"/>
  <c r="F154" i="13"/>
  <c r="E159" i="13"/>
  <c r="F159" i="13"/>
  <c r="E160" i="13"/>
  <c r="F160" i="13"/>
  <c r="E166" i="13"/>
  <c r="F166" i="13"/>
  <c r="E167" i="13"/>
  <c r="F167" i="13"/>
  <c r="E173" i="13"/>
  <c r="F173" i="13"/>
  <c r="E174" i="13"/>
  <c r="F174" i="13"/>
  <c r="E178" i="13"/>
  <c r="F178" i="13"/>
  <c r="E179" i="13"/>
  <c r="F179" i="13"/>
  <c r="E180" i="13"/>
  <c r="F180" i="13"/>
  <c r="E181" i="13"/>
  <c r="F181" i="13"/>
  <c r="E182" i="13"/>
  <c r="F182" i="13"/>
  <c r="E183" i="13"/>
  <c r="F183" i="13"/>
  <c r="E184" i="13"/>
  <c r="F184" i="13"/>
  <c r="E185" i="13"/>
  <c r="F185" i="13"/>
  <c r="E186" i="13"/>
  <c r="F186" i="13"/>
  <c r="E187" i="13"/>
  <c r="F187" i="13"/>
  <c r="E188" i="13"/>
  <c r="F188" i="13"/>
  <c r="E190" i="13"/>
  <c r="F190" i="13"/>
  <c r="E193" i="13"/>
  <c r="F193" i="13"/>
  <c r="E194" i="13"/>
  <c r="F194" i="13"/>
  <c r="E195" i="13"/>
  <c r="F195" i="13"/>
  <c r="E197" i="13"/>
  <c r="F197" i="13"/>
  <c r="E198" i="13"/>
  <c r="F198" i="13"/>
  <c r="E199" i="13"/>
  <c r="F199" i="13"/>
  <c r="E200" i="13"/>
  <c r="F200" i="13"/>
  <c r="E201" i="13"/>
  <c r="F201" i="13"/>
  <c r="E202" i="13"/>
  <c r="F202" i="13"/>
  <c r="E203" i="13"/>
  <c r="F203" i="13"/>
  <c r="E205" i="13"/>
  <c r="F205" i="13"/>
  <c r="E206" i="13"/>
  <c r="F206" i="13"/>
  <c r="E207" i="13"/>
  <c r="F207" i="13"/>
  <c r="E208" i="13"/>
  <c r="F208" i="13"/>
  <c r="E209" i="13"/>
  <c r="F209" i="13"/>
  <c r="E211" i="13"/>
  <c r="F211" i="13"/>
  <c r="E212" i="13"/>
  <c r="F212" i="13"/>
  <c r="E213" i="13"/>
  <c r="F213" i="13"/>
  <c r="E215" i="13"/>
  <c r="F215" i="13"/>
  <c r="E216" i="13"/>
  <c r="F216" i="13"/>
  <c r="E219" i="13"/>
  <c r="F219" i="13"/>
  <c r="E220" i="13"/>
  <c r="F220" i="13"/>
  <c r="E221" i="13"/>
  <c r="F221" i="13"/>
  <c r="E223" i="13"/>
  <c r="F223" i="13"/>
  <c r="E224" i="13"/>
  <c r="F224" i="13"/>
  <c r="E225" i="13"/>
  <c r="F225" i="13"/>
  <c r="E226" i="13"/>
  <c r="F226" i="13"/>
  <c r="E227" i="13"/>
  <c r="F227" i="13"/>
  <c r="F112" i="13"/>
  <c r="E112" i="13"/>
  <c r="AE119" i="12"/>
  <c r="AE120" i="12"/>
  <c r="AE121" i="12"/>
  <c r="AE122" i="12"/>
  <c r="AE123" i="12"/>
  <c r="AE124" i="12"/>
  <c r="AE125" i="12"/>
  <c r="AE126" i="12"/>
  <c r="AE127" i="12"/>
  <c r="AE128" i="12"/>
  <c r="AE129" i="12"/>
  <c r="AE130" i="12"/>
  <c r="AE131" i="12"/>
  <c r="AE110" i="12"/>
  <c r="AE111" i="12"/>
  <c r="AE112" i="12"/>
  <c r="AE113" i="12"/>
  <c r="AE114" i="12"/>
  <c r="AE115" i="12"/>
  <c r="AE116" i="12"/>
  <c r="AE117" i="12"/>
  <c r="AE118" i="12"/>
  <c r="AE109" i="12"/>
  <c r="C115" i="7"/>
  <c r="B115" i="7"/>
  <c r="C112" i="7"/>
  <c r="C99" i="7"/>
  <c r="B99" i="7"/>
  <c r="C98" i="7"/>
  <c r="B98" i="7"/>
  <c r="AK271" i="13" l="1"/>
  <c r="AM271" i="13" s="1"/>
  <c r="G227" i="13"/>
  <c r="H227" i="13" s="1"/>
  <c r="J227" i="13" s="1"/>
  <c r="D227" i="13"/>
  <c r="K227" i="13" s="1"/>
  <c r="L227" i="13" s="1"/>
  <c r="M227" i="13" s="1"/>
  <c r="G226" i="13"/>
  <c r="H226" i="13" s="1"/>
  <c r="J226" i="13" s="1"/>
  <c r="D226" i="13"/>
  <c r="K226" i="13" s="1"/>
  <c r="L226" i="13" s="1"/>
  <c r="M226" i="13" s="1"/>
  <c r="G225" i="13"/>
  <c r="H225" i="13" s="1"/>
  <c r="J225" i="13" s="1"/>
  <c r="D225" i="13"/>
  <c r="K225" i="13" s="1"/>
  <c r="L225" i="13" s="1"/>
  <c r="M225" i="13" s="1"/>
  <c r="G224" i="13"/>
  <c r="H224" i="13" s="1"/>
  <c r="J224" i="13" s="1"/>
  <c r="D224" i="13"/>
  <c r="K224" i="13" s="1"/>
  <c r="L224" i="13" s="1"/>
  <c r="M224" i="13" s="1"/>
  <c r="G223" i="13"/>
  <c r="H223" i="13" s="1"/>
  <c r="J223" i="13" s="1"/>
  <c r="D223" i="13"/>
  <c r="K223" i="13" s="1"/>
  <c r="L223" i="13" s="1"/>
  <c r="M223" i="13" s="1"/>
  <c r="G222" i="13"/>
  <c r="H222" i="13" s="1"/>
  <c r="J222" i="13" s="1"/>
  <c r="D222" i="13"/>
  <c r="K222" i="13" s="1"/>
  <c r="L222" i="13" s="1"/>
  <c r="M222" i="13" s="1"/>
  <c r="G221" i="13"/>
  <c r="H221" i="13" s="1"/>
  <c r="J221" i="13" s="1"/>
  <c r="D221" i="13"/>
  <c r="K221" i="13" s="1"/>
  <c r="L221" i="13" s="1"/>
  <c r="M221" i="13" s="1"/>
  <c r="G220" i="13"/>
  <c r="H220" i="13" s="1"/>
  <c r="J220" i="13" s="1"/>
  <c r="D220" i="13"/>
  <c r="K220" i="13" s="1"/>
  <c r="L220" i="13" s="1"/>
  <c r="M220" i="13" s="1"/>
  <c r="G219" i="13"/>
  <c r="H219" i="13" s="1"/>
  <c r="J219" i="13" s="1"/>
  <c r="D219" i="13"/>
  <c r="K219" i="13" s="1"/>
  <c r="L219" i="13" s="1"/>
  <c r="M219" i="13" s="1"/>
  <c r="G218" i="13"/>
  <c r="H218" i="13" s="1"/>
  <c r="J218" i="13" s="1"/>
  <c r="D218" i="13"/>
  <c r="K218" i="13" s="1"/>
  <c r="L218" i="13" s="1"/>
  <c r="M218" i="13" s="1"/>
  <c r="G217" i="13"/>
  <c r="H217" i="13" s="1"/>
  <c r="J217" i="13" s="1"/>
  <c r="D217" i="13"/>
  <c r="K217" i="13" s="1"/>
  <c r="L217" i="13" s="1"/>
  <c r="M217" i="13" s="1"/>
  <c r="G216" i="13"/>
  <c r="H216" i="13" s="1"/>
  <c r="J216" i="13" s="1"/>
  <c r="D216" i="13"/>
  <c r="K216" i="13" s="1"/>
  <c r="L216" i="13" s="1"/>
  <c r="M216" i="13" s="1"/>
  <c r="G215" i="13"/>
  <c r="H215" i="13" s="1"/>
  <c r="J215" i="13" s="1"/>
  <c r="D215" i="13"/>
  <c r="K215" i="13" s="1"/>
  <c r="L215" i="13" s="1"/>
  <c r="M215" i="13" s="1"/>
  <c r="D214" i="13"/>
  <c r="K214" i="13" s="1"/>
  <c r="L214" i="13" s="1"/>
  <c r="M214" i="13" s="1"/>
  <c r="G213" i="13"/>
  <c r="H213" i="13" s="1"/>
  <c r="J213" i="13" s="1"/>
  <c r="D213" i="13"/>
  <c r="K213" i="13" s="1"/>
  <c r="L213" i="13" s="1"/>
  <c r="M213" i="13" s="1"/>
  <c r="D212" i="13"/>
  <c r="K212" i="13" s="1"/>
  <c r="L212" i="13" s="1"/>
  <c r="M212" i="13" s="1"/>
  <c r="D211" i="13"/>
  <c r="K211" i="13" s="1"/>
  <c r="L211" i="13" s="1"/>
  <c r="M211" i="13" s="1"/>
  <c r="D210" i="13"/>
  <c r="K210" i="13" s="1"/>
  <c r="L210" i="13" s="1"/>
  <c r="M210" i="13" s="1"/>
  <c r="D209" i="13"/>
  <c r="K209" i="13" s="1"/>
  <c r="L209" i="13" s="1"/>
  <c r="M209" i="13" s="1"/>
  <c r="D208" i="13"/>
  <c r="K208" i="13" s="1"/>
  <c r="L208" i="13" s="1"/>
  <c r="M208" i="13" s="1"/>
  <c r="D207" i="13"/>
  <c r="K207" i="13" s="1"/>
  <c r="L207" i="13" s="1"/>
  <c r="M207" i="13" s="1"/>
  <c r="D206" i="13"/>
  <c r="K206" i="13" s="1"/>
  <c r="L206" i="13" s="1"/>
  <c r="M206" i="13" s="1"/>
  <c r="D205" i="13"/>
  <c r="K205" i="13" s="1"/>
  <c r="L205" i="13" s="1"/>
  <c r="M205" i="13" s="1"/>
  <c r="D204" i="13"/>
  <c r="K204" i="13" s="1"/>
  <c r="L204" i="13" s="1"/>
  <c r="M204" i="13" s="1"/>
  <c r="D203" i="13"/>
  <c r="K203" i="13" s="1"/>
  <c r="L203" i="13" s="1"/>
  <c r="M203" i="13" s="1"/>
  <c r="D202" i="13"/>
  <c r="K202" i="13" s="1"/>
  <c r="L202" i="13" s="1"/>
  <c r="M202" i="13" s="1"/>
  <c r="D201" i="13"/>
  <c r="K201" i="13" s="1"/>
  <c r="L201" i="13" s="1"/>
  <c r="M201" i="13" s="1"/>
  <c r="D200" i="13"/>
  <c r="K200" i="13" s="1"/>
  <c r="L200" i="13" s="1"/>
  <c r="M200" i="13" s="1"/>
  <c r="D199" i="13"/>
  <c r="K199" i="13" s="1"/>
  <c r="L199" i="13" s="1"/>
  <c r="M199" i="13" s="1"/>
  <c r="D198" i="13"/>
  <c r="K198" i="13" s="1"/>
  <c r="L198" i="13" s="1"/>
  <c r="M198" i="13" s="1"/>
  <c r="D197" i="13"/>
  <c r="K197" i="13" s="1"/>
  <c r="L197" i="13" s="1"/>
  <c r="M197" i="13" s="1"/>
  <c r="D196" i="13"/>
  <c r="K196" i="13" s="1"/>
  <c r="L196" i="13" s="1"/>
  <c r="M196" i="13" s="1"/>
  <c r="D195" i="13"/>
  <c r="K195" i="13" s="1"/>
  <c r="L195" i="13" s="1"/>
  <c r="M195" i="13" s="1"/>
  <c r="D194" i="13"/>
  <c r="K194" i="13" s="1"/>
  <c r="L194" i="13" s="1"/>
  <c r="M194" i="13" s="1"/>
  <c r="D193" i="13"/>
  <c r="K193" i="13" s="1"/>
  <c r="L193" i="13" s="1"/>
  <c r="M193" i="13" s="1"/>
  <c r="D192" i="13"/>
  <c r="K192" i="13" s="1"/>
  <c r="L192" i="13" s="1"/>
  <c r="M192" i="13" s="1"/>
  <c r="D191" i="13"/>
  <c r="K191" i="13" s="1"/>
  <c r="L191" i="13" s="1"/>
  <c r="M191" i="13" s="1"/>
  <c r="D190" i="13"/>
  <c r="K190" i="13" s="1"/>
  <c r="L190" i="13" s="1"/>
  <c r="M190" i="13" s="1"/>
  <c r="D189" i="13"/>
  <c r="K189" i="13" s="1"/>
  <c r="L189" i="13" s="1"/>
  <c r="M189" i="13" s="1"/>
  <c r="D188" i="13"/>
  <c r="K188" i="13" s="1"/>
  <c r="L188" i="13" s="1"/>
  <c r="M188" i="13" s="1"/>
  <c r="D187" i="13"/>
  <c r="K187" i="13" s="1"/>
  <c r="L187" i="13" s="1"/>
  <c r="M187" i="13" s="1"/>
  <c r="D186" i="13"/>
  <c r="K186" i="13" s="1"/>
  <c r="L186" i="13" s="1"/>
  <c r="M186" i="13" s="1"/>
  <c r="D185" i="13"/>
  <c r="K185" i="13" s="1"/>
  <c r="L185" i="13" s="1"/>
  <c r="M185" i="13" s="1"/>
  <c r="D184" i="13"/>
  <c r="K184" i="13" s="1"/>
  <c r="L184" i="13" s="1"/>
  <c r="M184" i="13" s="1"/>
  <c r="G183" i="13"/>
  <c r="H183" i="13" s="1"/>
  <c r="J183" i="13" s="1"/>
  <c r="D183" i="13"/>
  <c r="K183" i="13" s="1"/>
  <c r="L183" i="13" s="1"/>
  <c r="M183" i="13" s="1"/>
  <c r="D182" i="13"/>
  <c r="K182" i="13" s="1"/>
  <c r="L182" i="13" s="1"/>
  <c r="M182" i="13" s="1"/>
  <c r="D181" i="13"/>
  <c r="K181" i="13" s="1"/>
  <c r="L181" i="13" s="1"/>
  <c r="M181" i="13" s="1"/>
  <c r="D180" i="13"/>
  <c r="K180" i="13" s="1"/>
  <c r="L180" i="13" s="1"/>
  <c r="M180" i="13" s="1"/>
  <c r="G179" i="13"/>
  <c r="H179" i="13" s="1"/>
  <c r="J179" i="13" s="1"/>
  <c r="D179" i="13"/>
  <c r="K179" i="13" s="1"/>
  <c r="L179" i="13" s="1"/>
  <c r="M179" i="13" s="1"/>
  <c r="G178" i="13"/>
  <c r="H178" i="13" s="1"/>
  <c r="J178" i="13" s="1"/>
  <c r="D178" i="13"/>
  <c r="K178" i="13" s="1"/>
  <c r="L178" i="13" s="1"/>
  <c r="M178" i="13" s="1"/>
  <c r="D177" i="13"/>
  <c r="K177" i="13" s="1"/>
  <c r="L177" i="13" s="1"/>
  <c r="M177" i="13" s="1"/>
  <c r="D176" i="13"/>
  <c r="K176" i="13" s="1"/>
  <c r="L176" i="13" s="1"/>
  <c r="M176" i="13" s="1"/>
  <c r="G175" i="13"/>
  <c r="H175" i="13" s="1"/>
  <c r="J175" i="13" s="1"/>
  <c r="D175" i="13"/>
  <c r="K175" i="13" s="1"/>
  <c r="L175" i="13" s="1"/>
  <c r="M175" i="13" s="1"/>
  <c r="D174" i="13"/>
  <c r="K174" i="13" s="1"/>
  <c r="L174" i="13" s="1"/>
  <c r="M174" i="13" s="1"/>
  <c r="D173" i="13"/>
  <c r="K173" i="13" s="1"/>
  <c r="L173" i="13" s="1"/>
  <c r="M173" i="13" s="1"/>
  <c r="D172" i="13"/>
  <c r="K172" i="13" s="1"/>
  <c r="L172" i="13" s="1"/>
  <c r="M172" i="13" s="1"/>
  <c r="G171" i="13"/>
  <c r="H171" i="13" s="1"/>
  <c r="J171" i="13" s="1"/>
  <c r="D171" i="13"/>
  <c r="K171" i="13" s="1"/>
  <c r="L171" i="13" s="1"/>
  <c r="M171" i="13" s="1"/>
  <c r="G170" i="13"/>
  <c r="H170" i="13" s="1"/>
  <c r="J170" i="13" s="1"/>
  <c r="D170" i="13"/>
  <c r="K170" i="13" s="1"/>
  <c r="L170" i="13" s="1"/>
  <c r="M170" i="13" s="1"/>
  <c r="D169" i="13"/>
  <c r="K169" i="13" s="1"/>
  <c r="L169" i="13" s="1"/>
  <c r="M169" i="13" s="1"/>
  <c r="D168" i="13"/>
  <c r="K168" i="13" s="1"/>
  <c r="L168" i="13" s="1"/>
  <c r="M168" i="13" s="1"/>
  <c r="G167" i="13"/>
  <c r="H167" i="13" s="1"/>
  <c r="J167" i="13" s="1"/>
  <c r="D167" i="13"/>
  <c r="K167" i="13" s="1"/>
  <c r="L167" i="13" s="1"/>
  <c r="M167" i="13" s="1"/>
  <c r="D166" i="13"/>
  <c r="K166" i="13" s="1"/>
  <c r="L166" i="13" s="1"/>
  <c r="M166" i="13" s="1"/>
  <c r="D165" i="13"/>
  <c r="K165" i="13" s="1"/>
  <c r="L165" i="13" s="1"/>
  <c r="M165" i="13" s="1"/>
  <c r="D164" i="13"/>
  <c r="K164" i="13" s="1"/>
  <c r="L164" i="13" s="1"/>
  <c r="M164" i="13" s="1"/>
  <c r="G163" i="13"/>
  <c r="H163" i="13" s="1"/>
  <c r="J163" i="13" s="1"/>
  <c r="D163" i="13"/>
  <c r="K163" i="13" s="1"/>
  <c r="L163" i="13" s="1"/>
  <c r="M163" i="13" s="1"/>
  <c r="G162" i="13"/>
  <c r="H162" i="13" s="1"/>
  <c r="J162" i="13" s="1"/>
  <c r="D162" i="13"/>
  <c r="K162" i="13" s="1"/>
  <c r="L162" i="13" s="1"/>
  <c r="M162" i="13" s="1"/>
  <c r="D161" i="13"/>
  <c r="K161" i="13" s="1"/>
  <c r="L161" i="13" s="1"/>
  <c r="M161" i="13" s="1"/>
  <c r="D160" i="13"/>
  <c r="K160" i="13" s="1"/>
  <c r="L160" i="13" s="1"/>
  <c r="M160" i="13" s="1"/>
  <c r="D159" i="13"/>
  <c r="K159" i="13" s="1"/>
  <c r="L159" i="13" s="1"/>
  <c r="M159" i="13" s="1"/>
  <c r="G158" i="13"/>
  <c r="H158" i="13" s="1"/>
  <c r="J158" i="13" s="1"/>
  <c r="D158" i="13"/>
  <c r="K158" i="13" s="1"/>
  <c r="L158" i="13" s="1"/>
  <c r="M158" i="13" s="1"/>
  <c r="D157" i="13"/>
  <c r="K157" i="13" s="1"/>
  <c r="L157" i="13" s="1"/>
  <c r="M157" i="13" s="1"/>
  <c r="D156" i="13"/>
  <c r="K156" i="13" s="1"/>
  <c r="L156" i="13" s="1"/>
  <c r="M156" i="13" s="1"/>
  <c r="D155" i="13"/>
  <c r="K155" i="13" s="1"/>
  <c r="L155" i="13" s="1"/>
  <c r="M155" i="13" s="1"/>
  <c r="G154" i="13"/>
  <c r="H154" i="13" s="1"/>
  <c r="J154" i="13" s="1"/>
  <c r="D154" i="13"/>
  <c r="K154" i="13" s="1"/>
  <c r="L154" i="13" s="1"/>
  <c r="M154" i="13" s="1"/>
  <c r="G153" i="13"/>
  <c r="H153" i="13" s="1"/>
  <c r="J153" i="13" s="1"/>
  <c r="D153" i="13"/>
  <c r="K153" i="13" s="1"/>
  <c r="L153" i="13" s="1"/>
  <c r="M153" i="13" s="1"/>
  <c r="G152" i="13"/>
  <c r="H152" i="13" s="1"/>
  <c r="J152" i="13" s="1"/>
  <c r="D152" i="13"/>
  <c r="K152" i="13" s="1"/>
  <c r="L152" i="13" s="1"/>
  <c r="M152" i="13" s="1"/>
  <c r="G151" i="13"/>
  <c r="H151" i="13" s="1"/>
  <c r="J151" i="13" s="1"/>
  <c r="D151" i="13"/>
  <c r="K151" i="13" s="1"/>
  <c r="L151" i="13" s="1"/>
  <c r="M151" i="13" s="1"/>
  <c r="D150" i="13"/>
  <c r="K150" i="13" s="1"/>
  <c r="L150" i="13" s="1"/>
  <c r="M150" i="13" s="1"/>
  <c r="G149" i="13"/>
  <c r="H149" i="13" s="1"/>
  <c r="J149" i="13" s="1"/>
  <c r="D149" i="13"/>
  <c r="K149" i="13" s="1"/>
  <c r="L149" i="13" s="1"/>
  <c r="M149" i="13" s="1"/>
  <c r="D148" i="13"/>
  <c r="K148" i="13" s="1"/>
  <c r="L148" i="13" s="1"/>
  <c r="M148" i="13" s="1"/>
  <c r="D147" i="13"/>
  <c r="K147" i="13" s="1"/>
  <c r="L147" i="13" s="1"/>
  <c r="M147" i="13" s="1"/>
  <c r="D146" i="13"/>
  <c r="K146" i="13" s="1"/>
  <c r="L146" i="13" s="1"/>
  <c r="M146" i="13" s="1"/>
  <c r="D145" i="13"/>
  <c r="K145" i="13" s="1"/>
  <c r="L145" i="13" s="1"/>
  <c r="M145" i="13" s="1"/>
  <c r="D144" i="13"/>
  <c r="K144" i="13" s="1"/>
  <c r="L144" i="13" s="1"/>
  <c r="M144" i="13" s="1"/>
  <c r="G143" i="13"/>
  <c r="H143" i="13" s="1"/>
  <c r="J143" i="13" s="1"/>
  <c r="D143" i="13"/>
  <c r="K143" i="13" s="1"/>
  <c r="L143" i="13" s="1"/>
  <c r="M143" i="13" s="1"/>
  <c r="D142" i="13"/>
  <c r="K142" i="13" s="1"/>
  <c r="L142" i="13" s="1"/>
  <c r="M142" i="13" s="1"/>
  <c r="D141" i="13"/>
  <c r="K141" i="13" s="1"/>
  <c r="L141" i="13" s="1"/>
  <c r="M141" i="13" s="1"/>
  <c r="D140" i="13"/>
  <c r="K140" i="13" s="1"/>
  <c r="L140" i="13" s="1"/>
  <c r="M140" i="13" s="1"/>
  <c r="D139" i="13"/>
  <c r="K139" i="13" s="1"/>
  <c r="L139" i="13" s="1"/>
  <c r="M139" i="13" s="1"/>
  <c r="D138" i="13"/>
  <c r="K138" i="13" s="1"/>
  <c r="L138" i="13" s="1"/>
  <c r="M138" i="13" s="1"/>
  <c r="D137" i="13"/>
  <c r="K137" i="13" s="1"/>
  <c r="L137" i="13" s="1"/>
  <c r="M137" i="13" s="1"/>
  <c r="D136" i="13"/>
  <c r="K136" i="13" s="1"/>
  <c r="L136" i="13" s="1"/>
  <c r="M136" i="13" s="1"/>
  <c r="D135" i="13"/>
  <c r="K135" i="13" s="1"/>
  <c r="L135" i="13" s="1"/>
  <c r="M135" i="13" s="1"/>
  <c r="D134" i="13"/>
  <c r="K134" i="13" s="1"/>
  <c r="L134" i="13" s="1"/>
  <c r="M134" i="13" s="1"/>
  <c r="D133" i="13"/>
  <c r="K133" i="13" s="1"/>
  <c r="L133" i="13" s="1"/>
  <c r="M133" i="13" s="1"/>
  <c r="D132" i="13"/>
  <c r="K132" i="13" s="1"/>
  <c r="L132" i="13" s="1"/>
  <c r="M132" i="13" s="1"/>
  <c r="D131" i="13"/>
  <c r="K131" i="13" s="1"/>
  <c r="L131" i="13" s="1"/>
  <c r="M131" i="13" s="1"/>
  <c r="D130" i="13"/>
  <c r="K130" i="13" s="1"/>
  <c r="L130" i="13" s="1"/>
  <c r="M130" i="13" s="1"/>
  <c r="D129" i="13"/>
  <c r="K129" i="13" s="1"/>
  <c r="L129" i="13" s="1"/>
  <c r="M129" i="13" s="1"/>
  <c r="D128" i="13"/>
  <c r="K128" i="13" s="1"/>
  <c r="L128" i="13" s="1"/>
  <c r="M128" i="13" s="1"/>
  <c r="D127" i="13"/>
  <c r="K127" i="13" s="1"/>
  <c r="L127" i="13" s="1"/>
  <c r="M127" i="13" s="1"/>
  <c r="D126" i="13"/>
  <c r="K126" i="13" s="1"/>
  <c r="L126" i="13" s="1"/>
  <c r="M126" i="13" s="1"/>
  <c r="D125" i="13"/>
  <c r="K125" i="13" s="1"/>
  <c r="L125" i="13" s="1"/>
  <c r="M125" i="13" s="1"/>
  <c r="D124" i="13"/>
  <c r="K124" i="13" s="1"/>
  <c r="L124" i="13" s="1"/>
  <c r="M124" i="13" s="1"/>
  <c r="D123" i="13"/>
  <c r="K123" i="13" s="1"/>
  <c r="L123" i="13" s="1"/>
  <c r="M123" i="13" s="1"/>
  <c r="D122" i="13"/>
  <c r="K122" i="13" s="1"/>
  <c r="L122" i="13" s="1"/>
  <c r="M122" i="13" s="1"/>
  <c r="D121" i="13"/>
  <c r="K121" i="13" s="1"/>
  <c r="L121" i="13" s="1"/>
  <c r="M121" i="13" s="1"/>
  <c r="D120" i="13"/>
  <c r="K120" i="13" s="1"/>
  <c r="L120" i="13" s="1"/>
  <c r="M120" i="13" s="1"/>
  <c r="D119" i="13"/>
  <c r="K119" i="13" s="1"/>
  <c r="L119" i="13" s="1"/>
  <c r="M119" i="13" s="1"/>
  <c r="D118" i="13"/>
  <c r="K118" i="13" s="1"/>
  <c r="L118" i="13" s="1"/>
  <c r="M118" i="13" s="1"/>
  <c r="D117" i="13"/>
  <c r="K117" i="13" s="1"/>
  <c r="L117" i="13" s="1"/>
  <c r="M117" i="13" s="1"/>
  <c r="D116" i="13"/>
  <c r="K116" i="13" s="1"/>
  <c r="L116" i="13" s="1"/>
  <c r="M116" i="13" s="1"/>
  <c r="G115" i="13"/>
  <c r="H115" i="13" s="1"/>
  <c r="J115" i="13" s="1"/>
  <c r="D115" i="13"/>
  <c r="K115" i="13" s="1"/>
  <c r="L115" i="13" s="1"/>
  <c r="G114" i="13"/>
  <c r="H114" i="13" s="1"/>
  <c r="J114" i="13" s="1"/>
  <c r="D114" i="13"/>
  <c r="K114" i="13" s="1"/>
  <c r="L114" i="13" s="1"/>
  <c r="G113" i="13"/>
  <c r="H113" i="13" s="1"/>
  <c r="J113" i="13" s="1"/>
  <c r="D113" i="13"/>
  <c r="K113" i="13" s="1"/>
  <c r="L113" i="13" s="1"/>
  <c r="G112" i="13"/>
  <c r="H112" i="13" s="1"/>
  <c r="J112" i="13" s="1"/>
  <c r="D112" i="13"/>
  <c r="K112" i="13" s="1"/>
  <c r="G111" i="13"/>
  <c r="H111" i="13" s="1"/>
  <c r="J111" i="13" s="1"/>
  <c r="D111" i="13"/>
  <c r="K111" i="13" s="1"/>
  <c r="L111" i="13" s="1"/>
  <c r="G110" i="13"/>
  <c r="H110" i="13" s="1"/>
  <c r="J110" i="13" s="1"/>
  <c r="D110" i="13"/>
  <c r="K110" i="13" s="1"/>
  <c r="L110" i="13" s="1"/>
  <c r="G109" i="13"/>
  <c r="H109" i="13" s="1"/>
  <c r="J109" i="13" s="1"/>
  <c r="D109" i="13"/>
  <c r="K109" i="13" s="1"/>
  <c r="L109" i="13" s="1"/>
  <c r="G108" i="13"/>
  <c r="H108" i="13" s="1"/>
  <c r="J108" i="13" s="1"/>
  <c r="D108" i="13"/>
  <c r="K108" i="13" s="1"/>
  <c r="L108" i="13" s="1"/>
  <c r="G107" i="13"/>
  <c r="H107" i="13" s="1"/>
  <c r="J107" i="13" s="1"/>
  <c r="D107" i="13"/>
  <c r="K107" i="13" s="1"/>
  <c r="L107" i="13" s="1"/>
  <c r="G106" i="13"/>
  <c r="H106" i="13" s="1"/>
  <c r="J106" i="13" s="1"/>
  <c r="D106" i="13"/>
  <c r="K106" i="13" s="1"/>
  <c r="L106" i="13" s="1"/>
  <c r="D105" i="13"/>
  <c r="K105" i="13" s="1"/>
  <c r="L105" i="13" s="1"/>
  <c r="G104" i="13"/>
  <c r="H104" i="13" s="1"/>
  <c r="J104" i="13" s="1"/>
  <c r="D104" i="13"/>
  <c r="K104" i="13" s="1"/>
  <c r="L104" i="13" s="1"/>
  <c r="D103" i="13"/>
  <c r="K103" i="13" s="1"/>
  <c r="L103" i="13" s="1"/>
  <c r="G102" i="13"/>
  <c r="H102" i="13" s="1"/>
  <c r="J102" i="13" s="1"/>
  <c r="D102" i="13"/>
  <c r="K102" i="13" s="1"/>
  <c r="L102" i="13" s="1"/>
  <c r="D101" i="13"/>
  <c r="K101" i="13" s="1"/>
  <c r="L101" i="13" s="1"/>
  <c r="G100" i="13"/>
  <c r="H100" i="13" s="1"/>
  <c r="J100" i="13" s="1"/>
  <c r="D100" i="13"/>
  <c r="K100" i="13" s="1"/>
  <c r="L100" i="13" s="1"/>
  <c r="D99" i="13"/>
  <c r="K99" i="13" s="1"/>
  <c r="L99" i="13" s="1"/>
  <c r="G98" i="13"/>
  <c r="H98" i="13" s="1"/>
  <c r="J98" i="13" s="1"/>
  <c r="D98" i="13"/>
  <c r="K98" i="13" s="1"/>
  <c r="L98" i="13" s="1"/>
  <c r="D96" i="13"/>
  <c r="K96" i="13" s="1"/>
  <c r="L96" i="13" s="1"/>
  <c r="G95" i="13"/>
  <c r="H95" i="13" s="1"/>
  <c r="J95" i="13" s="1"/>
  <c r="D95" i="13"/>
  <c r="K95" i="13" s="1"/>
  <c r="L95" i="13" s="1"/>
  <c r="D94" i="13"/>
  <c r="K94" i="13" s="1"/>
  <c r="L94" i="13" s="1"/>
  <c r="G93" i="13"/>
  <c r="H93" i="13" s="1"/>
  <c r="J93" i="13" s="1"/>
  <c r="D93" i="13"/>
  <c r="K93" i="13" s="1"/>
  <c r="L93" i="13" s="1"/>
  <c r="D92" i="13"/>
  <c r="K92" i="13" s="1"/>
  <c r="L92" i="13" s="1"/>
  <c r="G91" i="13"/>
  <c r="H91" i="13" s="1"/>
  <c r="J91" i="13" s="1"/>
  <c r="D91" i="13"/>
  <c r="K91" i="13" s="1"/>
  <c r="L91" i="13" s="1"/>
  <c r="D90" i="13"/>
  <c r="K90" i="13" s="1"/>
  <c r="L90" i="13" s="1"/>
  <c r="G89" i="13"/>
  <c r="H89" i="13" s="1"/>
  <c r="J89" i="13" s="1"/>
  <c r="D89" i="13"/>
  <c r="K89" i="13" s="1"/>
  <c r="L89" i="13" s="1"/>
  <c r="D88" i="13"/>
  <c r="K88" i="13" s="1"/>
  <c r="L88" i="13" s="1"/>
  <c r="G87" i="13"/>
  <c r="H87" i="13" s="1"/>
  <c r="J87" i="13" s="1"/>
  <c r="D87" i="13"/>
  <c r="K87" i="13" s="1"/>
  <c r="L87" i="13" s="1"/>
  <c r="D86" i="13"/>
  <c r="K86" i="13" s="1"/>
  <c r="L86" i="13" s="1"/>
  <c r="G85" i="13"/>
  <c r="H85" i="13" s="1"/>
  <c r="J85" i="13" s="1"/>
  <c r="D85" i="13"/>
  <c r="K85" i="13" s="1"/>
  <c r="L85" i="13" s="1"/>
  <c r="D84" i="13"/>
  <c r="K84" i="13" s="1"/>
  <c r="L84" i="13" s="1"/>
  <c r="G83" i="13"/>
  <c r="H83" i="13" s="1"/>
  <c r="J83" i="13" s="1"/>
  <c r="D83" i="13"/>
  <c r="K83" i="13" s="1"/>
  <c r="L83" i="13" s="1"/>
  <c r="D82" i="13"/>
  <c r="K82" i="13" s="1"/>
  <c r="L82" i="13" s="1"/>
  <c r="G81" i="13"/>
  <c r="H81" i="13" s="1"/>
  <c r="J81" i="13" s="1"/>
  <c r="D81" i="13"/>
  <c r="K81" i="13" s="1"/>
  <c r="L81" i="13" s="1"/>
  <c r="D80" i="13"/>
  <c r="K80" i="13" s="1"/>
  <c r="L80" i="13" s="1"/>
  <c r="G79" i="13"/>
  <c r="H79" i="13" s="1"/>
  <c r="J79" i="13" s="1"/>
  <c r="D79" i="13"/>
  <c r="K79" i="13" s="1"/>
  <c r="L79" i="13" s="1"/>
  <c r="D78" i="13"/>
  <c r="K78" i="13" s="1"/>
  <c r="L78" i="13" s="1"/>
  <c r="G77" i="13"/>
  <c r="H77" i="13" s="1"/>
  <c r="J77" i="13" s="1"/>
  <c r="D77" i="13"/>
  <c r="K77" i="13" s="1"/>
  <c r="L77" i="13" s="1"/>
  <c r="D76" i="13"/>
  <c r="K76" i="13" s="1"/>
  <c r="L76" i="13" s="1"/>
  <c r="G75" i="13"/>
  <c r="H75" i="13" s="1"/>
  <c r="J75" i="13" s="1"/>
  <c r="D75" i="13"/>
  <c r="K75" i="13" s="1"/>
  <c r="L75" i="13" s="1"/>
  <c r="G74" i="13"/>
  <c r="H74" i="13" s="1"/>
  <c r="J74" i="13" s="1"/>
  <c r="D74" i="13"/>
  <c r="K74" i="13" s="1"/>
  <c r="L74" i="13" s="1"/>
  <c r="D73" i="13"/>
  <c r="K73" i="13" s="1"/>
  <c r="L73" i="13" s="1"/>
  <c r="D72" i="13"/>
  <c r="K72" i="13" s="1"/>
  <c r="L72" i="13" s="1"/>
  <c r="D71" i="13"/>
  <c r="K71" i="13" s="1"/>
  <c r="L71" i="13" s="1"/>
  <c r="D70" i="13"/>
  <c r="K70" i="13" s="1"/>
  <c r="L70" i="13" s="1"/>
  <c r="D69" i="13"/>
  <c r="K69" i="13" s="1"/>
  <c r="L69" i="13" s="1"/>
  <c r="D68" i="13"/>
  <c r="K68" i="13" s="1"/>
  <c r="L68" i="13" s="1"/>
  <c r="D67" i="13"/>
  <c r="K67" i="13" s="1"/>
  <c r="L67" i="13" s="1"/>
  <c r="D65" i="13"/>
  <c r="K65" i="13" s="1"/>
  <c r="L65" i="13" s="1"/>
  <c r="D64" i="13"/>
  <c r="K64" i="13" s="1"/>
  <c r="L64" i="13" s="1"/>
  <c r="D63" i="13"/>
  <c r="K63" i="13" s="1"/>
  <c r="L63" i="13" s="1"/>
  <c r="D62" i="13"/>
  <c r="K62" i="13" s="1"/>
  <c r="L62" i="13" s="1"/>
  <c r="D61" i="13"/>
  <c r="K61" i="13" s="1"/>
  <c r="L61" i="13" s="1"/>
  <c r="G60" i="13"/>
  <c r="H60" i="13" s="1"/>
  <c r="J60" i="13" s="1"/>
  <c r="D60" i="13"/>
  <c r="K60" i="13" s="1"/>
  <c r="L60" i="13" s="1"/>
  <c r="G59" i="13"/>
  <c r="H59" i="13" s="1"/>
  <c r="J59" i="13" s="1"/>
  <c r="D59" i="13"/>
  <c r="K59" i="13" s="1"/>
  <c r="L59" i="13" s="1"/>
  <c r="G58" i="13"/>
  <c r="H58" i="13" s="1"/>
  <c r="J58" i="13" s="1"/>
  <c r="D58" i="13"/>
  <c r="K58" i="13" s="1"/>
  <c r="L58" i="13" s="1"/>
  <c r="G57" i="13"/>
  <c r="H57" i="13" s="1"/>
  <c r="J57" i="13" s="1"/>
  <c r="D57" i="13"/>
  <c r="K57" i="13" s="1"/>
  <c r="L57" i="13" s="1"/>
  <c r="G56" i="13"/>
  <c r="H56" i="13" s="1"/>
  <c r="J56" i="13" s="1"/>
  <c r="D56" i="13"/>
  <c r="K56" i="13" s="1"/>
  <c r="L56" i="13" s="1"/>
  <c r="G55" i="13"/>
  <c r="H55" i="13" s="1"/>
  <c r="J55" i="13" s="1"/>
  <c r="D55" i="13"/>
  <c r="K55" i="13" s="1"/>
  <c r="L55" i="13" s="1"/>
  <c r="G54" i="13"/>
  <c r="H54" i="13" s="1"/>
  <c r="J54" i="13" s="1"/>
  <c r="D54" i="13"/>
  <c r="K54" i="13" s="1"/>
  <c r="L54" i="13" s="1"/>
  <c r="G53" i="13"/>
  <c r="H53" i="13" s="1"/>
  <c r="J53" i="13" s="1"/>
  <c r="D53" i="13"/>
  <c r="K53" i="13" s="1"/>
  <c r="L53" i="13" s="1"/>
  <c r="G52" i="13"/>
  <c r="H52" i="13" s="1"/>
  <c r="J52" i="13" s="1"/>
  <c r="D52" i="13"/>
  <c r="K52" i="13" s="1"/>
  <c r="L52" i="13" s="1"/>
  <c r="G51" i="13"/>
  <c r="H51" i="13" s="1"/>
  <c r="J51" i="13" s="1"/>
  <c r="D51" i="13"/>
  <c r="K51" i="13" s="1"/>
  <c r="L51" i="13" s="1"/>
  <c r="G50" i="13"/>
  <c r="H50" i="13" s="1"/>
  <c r="J50" i="13" s="1"/>
  <c r="D50" i="13"/>
  <c r="K50" i="13" s="1"/>
  <c r="L50" i="13" s="1"/>
  <c r="G49" i="13"/>
  <c r="H49" i="13" s="1"/>
  <c r="J49" i="13" s="1"/>
  <c r="D49" i="13"/>
  <c r="K49" i="13" s="1"/>
  <c r="L49" i="13" s="1"/>
  <c r="G48" i="13"/>
  <c r="H48" i="13" s="1"/>
  <c r="J48" i="13" s="1"/>
  <c r="D48" i="13"/>
  <c r="K48" i="13" s="1"/>
  <c r="L48" i="13" s="1"/>
  <c r="G47" i="13"/>
  <c r="H47" i="13" s="1"/>
  <c r="J47" i="13" s="1"/>
  <c r="D47" i="13"/>
  <c r="K47" i="13" s="1"/>
  <c r="L47" i="13" s="1"/>
  <c r="G46" i="13"/>
  <c r="H46" i="13" s="1"/>
  <c r="J46" i="13" s="1"/>
  <c r="D46" i="13"/>
  <c r="K46" i="13" s="1"/>
  <c r="L46" i="13" s="1"/>
  <c r="G45" i="13"/>
  <c r="H45" i="13" s="1"/>
  <c r="J45" i="13" s="1"/>
  <c r="D45" i="13"/>
  <c r="K45" i="13" s="1"/>
  <c r="L45" i="13" s="1"/>
  <c r="G44" i="13"/>
  <c r="H44" i="13" s="1"/>
  <c r="J44" i="13" s="1"/>
  <c r="D44" i="13"/>
  <c r="K44" i="13" s="1"/>
  <c r="L44" i="13" s="1"/>
  <c r="G43" i="13"/>
  <c r="H43" i="13" s="1"/>
  <c r="J43" i="13" s="1"/>
  <c r="D43" i="13"/>
  <c r="K43" i="13" s="1"/>
  <c r="L43" i="13" s="1"/>
  <c r="G42" i="13"/>
  <c r="H42" i="13" s="1"/>
  <c r="J42" i="13" s="1"/>
  <c r="D42" i="13"/>
  <c r="K42" i="13" s="1"/>
  <c r="L42" i="13" s="1"/>
  <c r="G41" i="13"/>
  <c r="H41" i="13" s="1"/>
  <c r="J41" i="13" s="1"/>
  <c r="D41" i="13"/>
  <c r="K41" i="13" s="1"/>
  <c r="L41" i="13" s="1"/>
  <c r="G40" i="13"/>
  <c r="H40" i="13" s="1"/>
  <c r="J40" i="13" s="1"/>
  <c r="D40" i="13"/>
  <c r="K40" i="13" s="1"/>
  <c r="L40" i="13" s="1"/>
  <c r="G39" i="13"/>
  <c r="H39" i="13" s="1"/>
  <c r="J39" i="13" s="1"/>
  <c r="D39" i="13"/>
  <c r="K39" i="13" s="1"/>
  <c r="L39" i="13" s="1"/>
  <c r="G38" i="13"/>
  <c r="H38" i="13" s="1"/>
  <c r="J38" i="13" s="1"/>
  <c r="D38" i="13"/>
  <c r="K38" i="13" s="1"/>
  <c r="L38" i="13" s="1"/>
  <c r="G37" i="13"/>
  <c r="H37" i="13" s="1"/>
  <c r="J37" i="13" s="1"/>
  <c r="D37" i="13"/>
  <c r="K37" i="13" s="1"/>
  <c r="L37" i="13" s="1"/>
  <c r="G36" i="13"/>
  <c r="H36" i="13" s="1"/>
  <c r="J36" i="13" s="1"/>
  <c r="D36" i="13"/>
  <c r="K36" i="13" s="1"/>
  <c r="L36" i="13" s="1"/>
  <c r="L35" i="13"/>
  <c r="G33" i="13"/>
  <c r="H33" i="13" s="1"/>
  <c r="J33" i="13" s="1"/>
  <c r="D33" i="13"/>
  <c r="K33" i="13" s="1"/>
  <c r="L33" i="13" s="1"/>
  <c r="G32" i="13"/>
  <c r="H32" i="13" s="1"/>
  <c r="J32" i="13" s="1"/>
  <c r="D32" i="13"/>
  <c r="K32" i="13" s="1"/>
  <c r="L32" i="13" s="1"/>
  <c r="G31" i="13"/>
  <c r="H31" i="13" s="1"/>
  <c r="J31" i="13" s="1"/>
  <c r="D31" i="13"/>
  <c r="K31" i="13" s="1"/>
  <c r="L31" i="13" s="1"/>
  <c r="G30" i="13"/>
  <c r="H30" i="13" s="1"/>
  <c r="J30" i="13" s="1"/>
  <c r="D30" i="13"/>
  <c r="K30" i="13" s="1"/>
  <c r="L30" i="13" s="1"/>
  <c r="G29" i="13"/>
  <c r="H29" i="13" s="1"/>
  <c r="J29" i="13" s="1"/>
  <c r="D29" i="13"/>
  <c r="K29" i="13" s="1"/>
  <c r="L29" i="13" s="1"/>
  <c r="D28" i="13"/>
  <c r="K28" i="13" s="1"/>
  <c r="L28" i="13" s="1"/>
  <c r="D27" i="13"/>
  <c r="K27" i="13" s="1"/>
  <c r="L27" i="13" s="1"/>
  <c r="D26" i="13"/>
  <c r="K26" i="13" s="1"/>
  <c r="L26" i="13" s="1"/>
  <c r="D25" i="13"/>
  <c r="K25" i="13" s="1"/>
  <c r="L25" i="13" s="1"/>
  <c r="D24" i="13"/>
  <c r="K24" i="13" s="1"/>
  <c r="L24" i="13" s="1"/>
  <c r="D23" i="13"/>
  <c r="K23" i="13" s="1"/>
  <c r="L23" i="13" s="1"/>
  <c r="H22" i="13"/>
  <c r="J22" i="13" s="1"/>
  <c r="D22" i="13"/>
  <c r="K22" i="13" s="1"/>
  <c r="L22" i="13" s="1"/>
  <c r="G21" i="13"/>
  <c r="H21" i="13" s="1"/>
  <c r="J21" i="13" s="1"/>
  <c r="D21" i="13"/>
  <c r="K21" i="13" s="1"/>
  <c r="L21" i="13" s="1"/>
  <c r="G20" i="13"/>
  <c r="H20" i="13" s="1"/>
  <c r="J20" i="13" s="1"/>
  <c r="D20" i="13"/>
  <c r="K20" i="13" s="1"/>
  <c r="L20" i="13" s="1"/>
  <c r="G19" i="13"/>
  <c r="H19" i="13" s="1"/>
  <c r="J19" i="13" s="1"/>
  <c r="D19" i="13"/>
  <c r="K19" i="13" s="1"/>
  <c r="L19" i="13" s="1"/>
  <c r="G18" i="13"/>
  <c r="H18" i="13" s="1"/>
  <c r="J18" i="13" s="1"/>
  <c r="D18" i="13"/>
  <c r="K18" i="13" s="1"/>
  <c r="L18" i="13" s="1"/>
  <c r="G17" i="13"/>
  <c r="H17" i="13" s="1"/>
  <c r="J17" i="13" s="1"/>
  <c r="D17" i="13"/>
  <c r="K17" i="13" s="1"/>
  <c r="L17" i="13" s="1"/>
  <c r="G16" i="13"/>
  <c r="H16" i="13" s="1"/>
  <c r="J16" i="13" s="1"/>
  <c r="D16" i="13"/>
  <c r="K16" i="13" s="1"/>
  <c r="L16" i="13" s="1"/>
  <c r="G15" i="13"/>
  <c r="H15" i="13" s="1"/>
  <c r="J15" i="13" s="1"/>
  <c r="D15" i="13"/>
  <c r="K15" i="13" s="1"/>
  <c r="L15" i="13" s="1"/>
  <c r="G14" i="13"/>
  <c r="H14" i="13" s="1"/>
  <c r="J14" i="13" s="1"/>
  <c r="D14" i="13"/>
  <c r="K14" i="13" s="1"/>
  <c r="L14" i="13" s="1"/>
  <c r="G13" i="13"/>
  <c r="H13" i="13" s="1"/>
  <c r="J13" i="13" s="1"/>
  <c r="D13" i="13"/>
  <c r="K13" i="13" s="1"/>
  <c r="L13" i="13" s="1"/>
  <c r="G12" i="13"/>
  <c r="H12" i="13" s="1"/>
  <c r="J12" i="13" s="1"/>
  <c r="D12" i="13"/>
  <c r="K12" i="13" s="1"/>
  <c r="L12" i="13" s="1"/>
  <c r="G11" i="13"/>
  <c r="H11" i="13" s="1"/>
  <c r="J11" i="13" s="1"/>
  <c r="D11" i="13"/>
  <c r="K11" i="13" s="1"/>
  <c r="L11" i="13" s="1"/>
  <c r="G10" i="13"/>
  <c r="H10" i="13" s="1"/>
  <c r="J10" i="13" s="1"/>
  <c r="D10" i="13"/>
  <c r="K10" i="13" s="1"/>
  <c r="L10" i="13" s="1"/>
  <c r="G9" i="13"/>
  <c r="H9" i="13" s="1"/>
  <c r="J9" i="13" s="1"/>
  <c r="D9" i="13"/>
  <c r="K9" i="13" s="1"/>
  <c r="L9" i="13" s="1"/>
  <c r="G8" i="13"/>
  <c r="H8" i="13" s="1"/>
  <c r="J8" i="13" s="1"/>
  <c r="D8" i="13"/>
  <c r="K8" i="13" s="1"/>
  <c r="L8" i="13" s="1"/>
  <c r="G7" i="13"/>
  <c r="H7" i="13" s="1"/>
  <c r="J7" i="13" s="1"/>
  <c r="D7" i="13"/>
  <c r="K7" i="13" s="1"/>
  <c r="L7" i="13" s="1"/>
  <c r="G6" i="13"/>
  <c r="H6" i="13" s="1"/>
  <c r="J6" i="13" s="1"/>
  <c r="D6" i="13"/>
  <c r="K6" i="13" s="1"/>
  <c r="L6" i="13" s="1"/>
  <c r="G5" i="13"/>
  <c r="H5" i="13" s="1"/>
  <c r="J5" i="13" s="1"/>
  <c r="D5" i="13"/>
  <c r="K5" i="13" s="1"/>
  <c r="L5" i="13" s="1"/>
  <c r="G4" i="13"/>
  <c r="H4" i="13" s="1"/>
  <c r="J4" i="13" s="1"/>
  <c r="D4" i="13"/>
  <c r="K4" i="13" s="1"/>
  <c r="L4" i="13" s="1"/>
  <c r="L112" i="13" l="1"/>
  <c r="M112" i="13" s="1"/>
  <c r="G150" i="13"/>
  <c r="H150" i="13" s="1"/>
  <c r="J150" i="13" s="1"/>
  <c r="G157" i="13"/>
  <c r="H157" i="13" s="1"/>
  <c r="J157" i="13" s="1"/>
  <c r="G117" i="13"/>
  <c r="H117" i="13" s="1"/>
  <c r="J117" i="13" s="1"/>
  <c r="G118" i="13"/>
  <c r="H118" i="13" s="1"/>
  <c r="J118" i="13" s="1"/>
  <c r="G124" i="13"/>
  <c r="H124" i="13" s="1"/>
  <c r="J124" i="13" s="1"/>
  <c r="G125" i="13"/>
  <c r="H125" i="13" s="1"/>
  <c r="J125" i="13" s="1"/>
  <c r="G126" i="13"/>
  <c r="H126" i="13" s="1"/>
  <c r="J126" i="13" s="1"/>
  <c r="G129" i="13"/>
  <c r="H129" i="13" s="1"/>
  <c r="J129" i="13" s="1"/>
  <c r="G130" i="13"/>
  <c r="H130" i="13" s="1"/>
  <c r="J130" i="13" s="1"/>
  <c r="G131" i="13"/>
  <c r="H131" i="13" s="1"/>
  <c r="J131" i="13" s="1"/>
  <c r="G132" i="13"/>
  <c r="H132" i="13" s="1"/>
  <c r="J132" i="13" s="1"/>
  <c r="G142" i="13"/>
  <c r="H142" i="13" s="1"/>
  <c r="J142" i="13" s="1"/>
  <c r="G144" i="13"/>
  <c r="H144" i="13" s="1"/>
  <c r="J144" i="13" s="1"/>
  <c r="G146" i="13"/>
  <c r="H146" i="13" s="1"/>
  <c r="J146" i="13" s="1"/>
  <c r="G166" i="13"/>
  <c r="H166" i="13" s="1"/>
  <c r="J166" i="13" s="1"/>
  <c r="G174" i="13"/>
  <c r="H174" i="13" s="1"/>
  <c r="J174" i="13" s="1"/>
  <c r="G182" i="13"/>
  <c r="H182" i="13" s="1"/>
  <c r="J182" i="13" s="1"/>
  <c r="G134" i="13"/>
  <c r="H134" i="13" s="1"/>
  <c r="J134" i="13" s="1"/>
  <c r="G136" i="13"/>
  <c r="H136" i="13" s="1"/>
  <c r="J136" i="13" s="1"/>
  <c r="G138" i="13"/>
  <c r="H138" i="13" s="1"/>
  <c r="J138" i="13" s="1"/>
  <c r="G140" i="13"/>
  <c r="H140" i="13" s="1"/>
  <c r="J140" i="13" s="1"/>
  <c r="G141" i="13"/>
  <c r="H141" i="13" s="1"/>
  <c r="J141" i="13" s="1"/>
  <c r="G145" i="13"/>
  <c r="H145" i="13" s="1"/>
  <c r="J145" i="13" s="1"/>
  <c r="G147" i="13"/>
  <c r="H147" i="13" s="1"/>
  <c r="J147" i="13" s="1"/>
  <c r="G148" i="13"/>
  <c r="H148" i="13" s="1"/>
  <c r="J148" i="13" s="1"/>
  <c r="G155" i="13"/>
  <c r="H155" i="13" s="1"/>
  <c r="J155" i="13" s="1"/>
  <c r="G156" i="13"/>
  <c r="H156" i="13" s="1"/>
  <c r="J156" i="13" s="1"/>
  <c r="G159" i="13"/>
  <c r="H159" i="13" s="1"/>
  <c r="J159" i="13" s="1"/>
  <c r="G133" i="13"/>
  <c r="H133" i="13" s="1"/>
  <c r="J133" i="13" s="1"/>
  <c r="G135" i="13"/>
  <c r="H135" i="13" s="1"/>
  <c r="J135" i="13" s="1"/>
  <c r="G137" i="13"/>
  <c r="H137" i="13" s="1"/>
  <c r="J137" i="13" s="1"/>
  <c r="G139" i="13"/>
  <c r="H139" i="13" s="1"/>
  <c r="J139" i="13" s="1"/>
  <c r="G160" i="13"/>
  <c r="H160" i="13" s="1"/>
  <c r="J160" i="13" s="1"/>
  <c r="G161" i="13"/>
  <c r="H161" i="13" s="1"/>
  <c r="J161" i="13" s="1"/>
  <c r="G164" i="13"/>
  <c r="H164" i="13" s="1"/>
  <c r="J164" i="13" s="1"/>
  <c r="G165" i="13"/>
  <c r="H165" i="13" s="1"/>
  <c r="J165" i="13" s="1"/>
  <c r="G168" i="13"/>
  <c r="H168" i="13" s="1"/>
  <c r="J168" i="13" s="1"/>
  <c r="G169" i="13"/>
  <c r="H169" i="13" s="1"/>
  <c r="J169" i="13" s="1"/>
  <c r="G172" i="13"/>
  <c r="H172" i="13" s="1"/>
  <c r="J172" i="13" s="1"/>
  <c r="G173" i="13"/>
  <c r="H173" i="13" s="1"/>
  <c r="J173" i="13" s="1"/>
  <c r="G176" i="13"/>
  <c r="H176" i="13" s="1"/>
  <c r="J176" i="13" s="1"/>
  <c r="G177" i="13"/>
  <c r="H177" i="13" s="1"/>
  <c r="J177" i="13" s="1"/>
  <c r="G180" i="13"/>
  <c r="H180" i="13" s="1"/>
  <c r="J180" i="13" s="1"/>
  <c r="G181" i="13"/>
  <c r="H181" i="13" s="1"/>
  <c r="J181" i="13" s="1"/>
  <c r="G184" i="13"/>
  <c r="H184" i="13" s="1"/>
  <c r="J184" i="13" s="1"/>
  <c r="G185" i="13"/>
  <c r="H185" i="13" s="1"/>
  <c r="J185" i="13" s="1"/>
  <c r="G211" i="13"/>
  <c r="H211" i="13" s="1"/>
  <c r="J211" i="13" s="1"/>
  <c r="G128" i="13"/>
  <c r="H128" i="13" s="1"/>
  <c r="J128" i="13" s="1"/>
  <c r="G127" i="13"/>
  <c r="H127" i="13" s="1"/>
  <c r="J127" i="13" s="1"/>
  <c r="G123" i="13"/>
  <c r="H123" i="13" s="1"/>
  <c r="J123" i="13" s="1"/>
  <c r="G122" i="13"/>
  <c r="H122" i="13" s="1"/>
  <c r="J122" i="13" s="1"/>
  <c r="G121" i="13"/>
  <c r="H121" i="13" s="1"/>
  <c r="J121" i="13" s="1"/>
  <c r="G120" i="13"/>
  <c r="H120" i="13" s="1"/>
  <c r="J120" i="13" s="1"/>
  <c r="G119" i="13"/>
  <c r="H119" i="13" s="1"/>
  <c r="J119" i="13" s="1"/>
  <c r="G116" i="13"/>
  <c r="H116" i="13" s="1"/>
  <c r="J116" i="13" s="1"/>
  <c r="G23" i="13"/>
  <c r="H23" i="13" s="1"/>
  <c r="J23" i="13" s="1"/>
  <c r="G24" i="13"/>
  <c r="H24" i="13" s="1"/>
  <c r="J24" i="13" s="1"/>
  <c r="G25" i="13"/>
  <c r="H25" i="13" s="1"/>
  <c r="J25" i="13" s="1"/>
  <c r="G26" i="13"/>
  <c r="H26" i="13" s="1"/>
  <c r="J26" i="13" s="1"/>
  <c r="G27" i="13"/>
  <c r="H27" i="13" s="1"/>
  <c r="J27" i="13" s="1"/>
  <c r="G28" i="13"/>
  <c r="H28" i="13" s="1"/>
  <c r="J28" i="13" s="1"/>
  <c r="G61" i="13"/>
  <c r="H61" i="13" s="1"/>
  <c r="J61" i="13" s="1"/>
  <c r="G63" i="13"/>
  <c r="H63" i="13" s="1"/>
  <c r="J63" i="13" s="1"/>
  <c r="G65" i="13"/>
  <c r="H65" i="13" s="1"/>
  <c r="J65" i="13" s="1"/>
  <c r="G68" i="13"/>
  <c r="H68" i="13" s="1"/>
  <c r="J68" i="13" s="1"/>
  <c r="G70" i="13"/>
  <c r="H70" i="13" s="1"/>
  <c r="J70" i="13" s="1"/>
  <c r="G72" i="13"/>
  <c r="H72" i="13" s="1"/>
  <c r="J72" i="13" s="1"/>
  <c r="G78" i="13"/>
  <c r="H78" i="13" s="1"/>
  <c r="J78" i="13" s="1"/>
  <c r="G82" i="13"/>
  <c r="H82" i="13" s="1"/>
  <c r="J82" i="13" s="1"/>
  <c r="G86" i="13"/>
  <c r="H86" i="13" s="1"/>
  <c r="J86" i="13" s="1"/>
  <c r="G90" i="13"/>
  <c r="H90" i="13" s="1"/>
  <c r="J90" i="13" s="1"/>
  <c r="G94" i="13"/>
  <c r="H94" i="13" s="1"/>
  <c r="J94" i="13" s="1"/>
  <c r="G99" i="13"/>
  <c r="H99" i="13" s="1"/>
  <c r="J99" i="13" s="1"/>
  <c r="G103" i="13"/>
  <c r="H103" i="13" s="1"/>
  <c r="J103" i="13" s="1"/>
  <c r="G62" i="13"/>
  <c r="H62" i="13" s="1"/>
  <c r="J62" i="13" s="1"/>
  <c r="G64" i="13"/>
  <c r="H64" i="13" s="1"/>
  <c r="J64" i="13" s="1"/>
  <c r="G67" i="13"/>
  <c r="H67" i="13" s="1"/>
  <c r="J67" i="13" s="1"/>
  <c r="G69" i="13"/>
  <c r="H69" i="13" s="1"/>
  <c r="J69" i="13" s="1"/>
  <c r="G71" i="13"/>
  <c r="H71" i="13" s="1"/>
  <c r="J71" i="13" s="1"/>
  <c r="G73" i="13"/>
  <c r="H73" i="13" s="1"/>
  <c r="J73" i="13" s="1"/>
  <c r="G76" i="13"/>
  <c r="H76" i="13" s="1"/>
  <c r="J76" i="13" s="1"/>
  <c r="G80" i="13"/>
  <c r="H80" i="13" s="1"/>
  <c r="J80" i="13" s="1"/>
  <c r="G84" i="13"/>
  <c r="H84" i="13" s="1"/>
  <c r="J84" i="13" s="1"/>
  <c r="G88" i="13"/>
  <c r="H88" i="13" s="1"/>
  <c r="J88" i="13" s="1"/>
  <c r="G92" i="13"/>
  <c r="H92" i="13" s="1"/>
  <c r="J92" i="13" s="1"/>
  <c r="G96" i="13"/>
  <c r="H96" i="13" s="1"/>
  <c r="J96" i="13" s="1"/>
  <c r="G101" i="13"/>
  <c r="H101" i="13" s="1"/>
  <c r="J101" i="13" s="1"/>
  <c r="G105" i="13"/>
  <c r="H105" i="13" s="1"/>
  <c r="J105" i="13" s="1"/>
  <c r="G187" i="13"/>
  <c r="H187" i="13" s="1"/>
  <c r="J187" i="13" s="1"/>
  <c r="G189" i="13"/>
  <c r="H189" i="13" s="1"/>
  <c r="J189" i="13" s="1"/>
  <c r="G191" i="13"/>
  <c r="H191" i="13" s="1"/>
  <c r="J191" i="13" s="1"/>
  <c r="G193" i="13"/>
  <c r="H193" i="13" s="1"/>
  <c r="J193" i="13" s="1"/>
  <c r="G195" i="13"/>
  <c r="H195" i="13" s="1"/>
  <c r="J195" i="13" s="1"/>
  <c r="G197" i="13"/>
  <c r="H197" i="13" s="1"/>
  <c r="J197" i="13" s="1"/>
  <c r="G199" i="13"/>
  <c r="H199" i="13" s="1"/>
  <c r="J199" i="13" s="1"/>
  <c r="G201" i="13"/>
  <c r="H201" i="13" s="1"/>
  <c r="J201" i="13" s="1"/>
  <c r="G203" i="13"/>
  <c r="H203" i="13" s="1"/>
  <c r="J203" i="13" s="1"/>
  <c r="G205" i="13"/>
  <c r="H205" i="13" s="1"/>
  <c r="J205" i="13" s="1"/>
  <c r="G207" i="13"/>
  <c r="H207" i="13" s="1"/>
  <c r="J207" i="13" s="1"/>
  <c r="G209" i="13"/>
  <c r="H209" i="13" s="1"/>
  <c r="J209" i="13" s="1"/>
  <c r="G212" i="13"/>
  <c r="H212" i="13" s="1"/>
  <c r="J212" i="13" s="1"/>
  <c r="G186" i="13"/>
  <c r="H186" i="13" s="1"/>
  <c r="J186" i="13" s="1"/>
  <c r="G188" i="13"/>
  <c r="H188" i="13" s="1"/>
  <c r="J188" i="13" s="1"/>
  <c r="G190" i="13"/>
  <c r="H190" i="13" s="1"/>
  <c r="J190" i="13" s="1"/>
  <c r="G192" i="13"/>
  <c r="H192" i="13" s="1"/>
  <c r="J192" i="13" s="1"/>
  <c r="G194" i="13"/>
  <c r="H194" i="13" s="1"/>
  <c r="J194" i="13" s="1"/>
  <c r="G196" i="13"/>
  <c r="H196" i="13" s="1"/>
  <c r="J196" i="13" s="1"/>
  <c r="G198" i="13"/>
  <c r="H198" i="13" s="1"/>
  <c r="J198" i="13" s="1"/>
  <c r="G200" i="13"/>
  <c r="H200" i="13" s="1"/>
  <c r="J200" i="13" s="1"/>
  <c r="G202" i="13"/>
  <c r="H202" i="13" s="1"/>
  <c r="J202" i="13" s="1"/>
  <c r="G204" i="13"/>
  <c r="H204" i="13" s="1"/>
  <c r="J204" i="13" s="1"/>
  <c r="G206" i="13"/>
  <c r="H206" i="13" s="1"/>
  <c r="J206" i="13" s="1"/>
  <c r="G208" i="13"/>
  <c r="H208" i="13" s="1"/>
  <c r="J208" i="13" s="1"/>
  <c r="G210" i="13"/>
  <c r="H210" i="13" s="1"/>
  <c r="J210" i="13" s="1"/>
  <c r="G214" i="13"/>
  <c r="H214" i="13" s="1"/>
  <c r="J214" i="13" s="1"/>
  <c r="E103" i="7"/>
  <c r="F103" i="7"/>
  <c r="E104" i="7"/>
  <c r="F104" i="7"/>
  <c r="E105" i="7"/>
  <c r="F105" i="7"/>
  <c r="E106" i="7"/>
  <c r="F106" i="7"/>
  <c r="E107" i="7"/>
  <c r="F107" i="7"/>
  <c r="E108" i="7"/>
  <c r="F108" i="7"/>
  <c r="E109" i="7"/>
  <c r="F109" i="7"/>
  <c r="E110" i="7"/>
  <c r="F110" i="7"/>
  <c r="E111" i="7"/>
  <c r="F111" i="7"/>
  <c r="E112" i="7"/>
  <c r="F112" i="7"/>
  <c r="E113" i="7"/>
  <c r="F113" i="7"/>
  <c r="E114" i="7"/>
  <c r="F114" i="7"/>
  <c r="E115" i="7"/>
  <c r="F115" i="7"/>
  <c r="E116" i="7"/>
  <c r="F116" i="7"/>
  <c r="E117" i="7"/>
  <c r="F117" i="7"/>
  <c r="E118" i="7"/>
  <c r="F118" i="7"/>
  <c r="E119" i="7"/>
  <c r="F119" i="7"/>
  <c r="E120" i="7"/>
  <c r="F120" i="7"/>
  <c r="E121" i="7"/>
  <c r="F121" i="7"/>
  <c r="E122" i="7"/>
  <c r="F122" i="7"/>
  <c r="E123" i="7"/>
  <c r="F123" i="7"/>
  <c r="E124" i="7"/>
  <c r="F124" i="7"/>
  <c r="E125" i="7"/>
  <c r="F125" i="7"/>
  <c r="E126" i="7"/>
  <c r="F126" i="7"/>
  <c r="E127" i="7"/>
  <c r="F127" i="7"/>
  <c r="E128" i="7"/>
  <c r="F128" i="7"/>
  <c r="G129" i="7"/>
  <c r="H129" i="7" s="1"/>
  <c r="J129" i="7" s="1"/>
  <c r="G130" i="7"/>
  <c r="H130" i="7" s="1"/>
  <c r="J130" i="7" s="1"/>
  <c r="E131" i="7"/>
  <c r="F131" i="7"/>
  <c r="E132" i="7"/>
  <c r="F132" i="7"/>
  <c r="G133" i="7"/>
  <c r="H133" i="7" s="1"/>
  <c r="J133" i="7" s="1"/>
  <c r="G134" i="7"/>
  <c r="H134" i="7" s="1"/>
  <c r="J134" i="7" s="1"/>
  <c r="G135" i="7"/>
  <c r="H135" i="7" s="1"/>
  <c r="J135" i="7" s="1"/>
  <c r="E138" i="7"/>
  <c r="F138" i="7"/>
  <c r="E139" i="7"/>
  <c r="F139" i="7"/>
  <c r="G141" i="7"/>
  <c r="H141" i="7" s="1"/>
  <c r="J141" i="7" s="1"/>
  <c r="G142" i="7"/>
  <c r="H142" i="7" s="1"/>
  <c r="J142" i="7" s="1"/>
  <c r="E143" i="7"/>
  <c r="F143" i="7"/>
  <c r="G144" i="7"/>
  <c r="H144" i="7" s="1"/>
  <c r="J144" i="7" s="1"/>
  <c r="E145" i="7"/>
  <c r="F145" i="7"/>
  <c r="E146" i="7"/>
  <c r="F146" i="7"/>
  <c r="E147" i="7"/>
  <c r="F147" i="7"/>
  <c r="E148" i="7"/>
  <c r="F148" i="7"/>
  <c r="G149" i="7"/>
  <c r="H149" i="7" s="1"/>
  <c r="J149" i="7" s="1"/>
  <c r="G150" i="7"/>
  <c r="H150" i="7" s="1"/>
  <c r="J150" i="7" s="1"/>
  <c r="E151" i="7"/>
  <c r="F151" i="7"/>
  <c r="E152" i="7"/>
  <c r="F152" i="7"/>
  <c r="E153" i="7"/>
  <c r="F153" i="7"/>
  <c r="E154" i="7"/>
  <c r="F154" i="7"/>
  <c r="E155" i="7"/>
  <c r="F155" i="7"/>
  <c r="E156" i="7"/>
  <c r="F156" i="7"/>
  <c r="G157" i="7"/>
  <c r="H157" i="7" s="1"/>
  <c r="J157" i="7" s="1"/>
  <c r="G158" i="7"/>
  <c r="H158" i="7" s="1"/>
  <c r="J158" i="7" s="1"/>
  <c r="E159" i="7"/>
  <c r="F159" i="7"/>
  <c r="E160" i="7"/>
  <c r="F160" i="7"/>
  <c r="E161" i="7"/>
  <c r="F161" i="7"/>
  <c r="G162" i="7"/>
  <c r="H162" i="7" s="1"/>
  <c r="J162" i="7" s="1"/>
  <c r="G163" i="7"/>
  <c r="H163" i="7" s="1"/>
  <c r="J163" i="7" s="1"/>
  <c r="E164" i="7"/>
  <c r="F164" i="7"/>
  <c r="E165" i="7"/>
  <c r="F165" i="7"/>
  <c r="E166" i="7"/>
  <c r="F166" i="7"/>
  <c r="E167" i="7"/>
  <c r="F167" i="7"/>
  <c r="G168" i="7"/>
  <c r="H168" i="7" s="1"/>
  <c r="J168" i="7" s="1"/>
  <c r="G169" i="7"/>
  <c r="H169" i="7" s="1"/>
  <c r="J169" i="7" s="1"/>
  <c r="G171" i="7"/>
  <c r="H171" i="7" s="1"/>
  <c r="J171" i="7" s="1"/>
  <c r="E172" i="7"/>
  <c r="F172" i="7"/>
  <c r="E173" i="7"/>
  <c r="F173" i="7"/>
  <c r="E174" i="7"/>
  <c r="F174" i="7"/>
  <c r="E175" i="7"/>
  <c r="F175" i="7"/>
  <c r="E176" i="7"/>
  <c r="F176" i="7"/>
  <c r="E177" i="7"/>
  <c r="F177" i="7"/>
  <c r="G179" i="7"/>
  <c r="H179" i="7" s="1"/>
  <c r="J179" i="7" s="1"/>
  <c r="G180" i="7"/>
  <c r="H180" i="7" s="1"/>
  <c r="J180" i="7" s="1"/>
  <c r="E181" i="7"/>
  <c r="F181" i="7"/>
  <c r="G184" i="7"/>
  <c r="H184" i="7" s="1"/>
  <c r="J184" i="7" s="1"/>
  <c r="G185" i="7"/>
  <c r="H185" i="7" s="1"/>
  <c r="J185" i="7" s="1"/>
  <c r="E186" i="7"/>
  <c r="F186" i="7"/>
  <c r="E187" i="7"/>
  <c r="F187" i="7"/>
  <c r="E188" i="7"/>
  <c r="F188" i="7"/>
  <c r="G189" i="7"/>
  <c r="H189" i="7" s="1"/>
  <c r="J189" i="7" s="1"/>
  <c r="G191" i="7"/>
  <c r="H191" i="7" s="1"/>
  <c r="J191" i="7" s="1"/>
  <c r="G192" i="7"/>
  <c r="H192" i="7" s="1"/>
  <c r="J192" i="7" s="1"/>
  <c r="G193" i="7"/>
  <c r="H193" i="7" s="1"/>
  <c r="J193" i="7" s="1"/>
  <c r="E195" i="7"/>
  <c r="F195" i="7"/>
  <c r="E196" i="7"/>
  <c r="F196" i="7"/>
  <c r="G197" i="7"/>
  <c r="H197" i="7" s="1"/>
  <c r="J197" i="7" s="1"/>
  <c r="G199" i="7"/>
  <c r="H199" i="7" s="1"/>
  <c r="J199" i="7" s="1"/>
  <c r="G200" i="7"/>
  <c r="H200" i="7" s="1"/>
  <c r="J200" i="7" s="1"/>
  <c r="G201" i="7"/>
  <c r="H201" i="7" s="1"/>
  <c r="J201" i="7" s="1"/>
  <c r="E202" i="7"/>
  <c r="F202" i="7"/>
  <c r="E204" i="7"/>
  <c r="F204" i="7"/>
  <c r="E207" i="7"/>
  <c r="F207" i="7"/>
  <c r="E208" i="7"/>
  <c r="F208" i="7"/>
  <c r="G212" i="7"/>
  <c r="H212" i="7" s="1"/>
  <c r="J212" i="7" s="1"/>
  <c r="E215" i="7"/>
  <c r="F215" i="7"/>
  <c r="E216" i="7"/>
  <c r="F216" i="7"/>
  <c r="E217" i="7"/>
  <c r="F217" i="7"/>
  <c r="E218" i="7"/>
  <c r="F218" i="7"/>
  <c r="G220" i="7"/>
  <c r="H220" i="7" s="1"/>
  <c r="J220" i="7" s="1"/>
  <c r="E223" i="7"/>
  <c r="F223" i="7"/>
  <c r="G224" i="7"/>
  <c r="H224" i="7" s="1"/>
  <c r="J224" i="7" s="1"/>
  <c r="E100" i="7"/>
  <c r="F100" i="7"/>
  <c r="E101" i="7"/>
  <c r="F101" i="7"/>
  <c r="E102" i="7"/>
  <c r="F102" i="7"/>
  <c r="F99" i="7"/>
  <c r="E99" i="7"/>
  <c r="F98" i="7"/>
  <c r="E98" i="7"/>
  <c r="D227" i="7"/>
  <c r="K227" i="7" s="1"/>
  <c r="L227" i="7" s="1"/>
  <c r="M227" i="7" s="1"/>
  <c r="D226" i="7"/>
  <c r="K226" i="7" s="1"/>
  <c r="L226" i="7" s="1"/>
  <c r="M226" i="7" s="1"/>
  <c r="D225" i="7"/>
  <c r="K225" i="7" s="1"/>
  <c r="L225" i="7" s="1"/>
  <c r="M225" i="7" s="1"/>
  <c r="D224" i="7"/>
  <c r="K224" i="7" s="1"/>
  <c r="L224" i="7" s="1"/>
  <c r="M224" i="7" s="1"/>
  <c r="D223" i="7"/>
  <c r="K223" i="7" s="1"/>
  <c r="L223" i="7" s="1"/>
  <c r="M223" i="7" s="1"/>
  <c r="D222" i="7"/>
  <c r="K222" i="7" s="1"/>
  <c r="L222" i="7" s="1"/>
  <c r="M222" i="7" s="1"/>
  <c r="D221" i="7"/>
  <c r="K221" i="7" s="1"/>
  <c r="L221" i="7" s="1"/>
  <c r="M221" i="7" s="1"/>
  <c r="D220" i="7"/>
  <c r="K220" i="7" s="1"/>
  <c r="L220" i="7" s="1"/>
  <c r="M220" i="7" s="1"/>
  <c r="D219" i="7"/>
  <c r="K219" i="7" s="1"/>
  <c r="L219" i="7" s="1"/>
  <c r="M219" i="7" s="1"/>
  <c r="D218" i="7"/>
  <c r="K218" i="7" s="1"/>
  <c r="L218" i="7" s="1"/>
  <c r="M218" i="7" s="1"/>
  <c r="D217" i="7"/>
  <c r="K217" i="7" s="1"/>
  <c r="L217" i="7" s="1"/>
  <c r="M217" i="7" s="1"/>
  <c r="D216" i="7"/>
  <c r="K216" i="7" s="1"/>
  <c r="L216" i="7" s="1"/>
  <c r="M216" i="7" s="1"/>
  <c r="D215" i="7"/>
  <c r="K215" i="7" s="1"/>
  <c r="L215" i="7" s="1"/>
  <c r="M215" i="7" s="1"/>
  <c r="D214" i="7"/>
  <c r="K214" i="7" s="1"/>
  <c r="L214" i="7" s="1"/>
  <c r="M214" i="7" s="1"/>
  <c r="D213" i="7"/>
  <c r="K213" i="7" s="1"/>
  <c r="L213" i="7" s="1"/>
  <c r="M213" i="7" s="1"/>
  <c r="D212" i="7"/>
  <c r="K212" i="7" s="1"/>
  <c r="L212" i="7" s="1"/>
  <c r="M212" i="7" s="1"/>
  <c r="D211" i="7"/>
  <c r="K211" i="7" s="1"/>
  <c r="L211" i="7" s="1"/>
  <c r="M211" i="7" s="1"/>
  <c r="D210" i="7"/>
  <c r="K210" i="7" s="1"/>
  <c r="L210" i="7" s="1"/>
  <c r="M210" i="7" s="1"/>
  <c r="D209" i="7"/>
  <c r="K209" i="7" s="1"/>
  <c r="L209" i="7" s="1"/>
  <c r="M209" i="7" s="1"/>
  <c r="D208" i="7"/>
  <c r="K208" i="7" s="1"/>
  <c r="L208" i="7" s="1"/>
  <c r="M208" i="7" s="1"/>
  <c r="D207" i="7"/>
  <c r="K207" i="7" s="1"/>
  <c r="L207" i="7" s="1"/>
  <c r="M207" i="7" s="1"/>
  <c r="D206" i="7"/>
  <c r="K206" i="7" s="1"/>
  <c r="L206" i="7" s="1"/>
  <c r="M206" i="7" s="1"/>
  <c r="D205" i="7"/>
  <c r="K205" i="7" s="1"/>
  <c r="L205" i="7" s="1"/>
  <c r="M205" i="7" s="1"/>
  <c r="D204" i="7"/>
  <c r="K204" i="7" s="1"/>
  <c r="L204" i="7" s="1"/>
  <c r="M204" i="7" s="1"/>
  <c r="D203" i="7"/>
  <c r="K203" i="7" s="1"/>
  <c r="L203" i="7" s="1"/>
  <c r="M203" i="7" s="1"/>
  <c r="D202" i="7"/>
  <c r="K202" i="7" s="1"/>
  <c r="L202" i="7" s="1"/>
  <c r="M202" i="7" s="1"/>
  <c r="D201" i="7"/>
  <c r="K201" i="7" s="1"/>
  <c r="L201" i="7" s="1"/>
  <c r="M201" i="7" s="1"/>
  <c r="D200" i="7"/>
  <c r="K200" i="7" s="1"/>
  <c r="L200" i="7" s="1"/>
  <c r="M200" i="7" s="1"/>
  <c r="D199" i="7"/>
  <c r="K199" i="7" s="1"/>
  <c r="L199" i="7" s="1"/>
  <c r="M199" i="7" s="1"/>
  <c r="D198" i="7"/>
  <c r="K198" i="7" s="1"/>
  <c r="L198" i="7" s="1"/>
  <c r="M198" i="7" s="1"/>
  <c r="D197" i="7"/>
  <c r="K197" i="7" s="1"/>
  <c r="L197" i="7" s="1"/>
  <c r="M197" i="7" s="1"/>
  <c r="D196" i="7"/>
  <c r="K196" i="7" s="1"/>
  <c r="L196" i="7" s="1"/>
  <c r="M196" i="7" s="1"/>
  <c r="D195" i="7"/>
  <c r="K195" i="7" s="1"/>
  <c r="L195" i="7" s="1"/>
  <c r="M195" i="7" s="1"/>
  <c r="D194" i="7"/>
  <c r="K194" i="7" s="1"/>
  <c r="L194" i="7" s="1"/>
  <c r="M194" i="7" s="1"/>
  <c r="D193" i="7"/>
  <c r="K193" i="7" s="1"/>
  <c r="L193" i="7" s="1"/>
  <c r="M193" i="7" s="1"/>
  <c r="D192" i="7"/>
  <c r="K192" i="7" s="1"/>
  <c r="L192" i="7" s="1"/>
  <c r="M192" i="7" s="1"/>
  <c r="D191" i="7"/>
  <c r="K191" i="7" s="1"/>
  <c r="L191" i="7" s="1"/>
  <c r="M191" i="7" s="1"/>
  <c r="D190" i="7"/>
  <c r="K190" i="7" s="1"/>
  <c r="L190" i="7" s="1"/>
  <c r="M190" i="7" s="1"/>
  <c r="D189" i="7"/>
  <c r="K189" i="7" s="1"/>
  <c r="L189" i="7" s="1"/>
  <c r="M189" i="7" s="1"/>
  <c r="D188" i="7"/>
  <c r="K188" i="7" s="1"/>
  <c r="L188" i="7" s="1"/>
  <c r="M188" i="7" s="1"/>
  <c r="D187" i="7"/>
  <c r="K187" i="7" s="1"/>
  <c r="L187" i="7" s="1"/>
  <c r="M187" i="7" s="1"/>
  <c r="D186" i="7"/>
  <c r="K186" i="7" s="1"/>
  <c r="L186" i="7" s="1"/>
  <c r="M186" i="7" s="1"/>
  <c r="D185" i="7"/>
  <c r="K185" i="7" s="1"/>
  <c r="L185" i="7" s="1"/>
  <c r="M185" i="7" s="1"/>
  <c r="D184" i="7"/>
  <c r="K184" i="7" s="1"/>
  <c r="L184" i="7" s="1"/>
  <c r="M184" i="7" s="1"/>
  <c r="G183" i="7"/>
  <c r="H183" i="7" s="1"/>
  <c r="J183" i="7" s="1"/>
  <c r="D183" i="7"/>
  <c r="K183" i="7" s="1"/>
  <c r="L183" i="7" s="1"/>
  <c r="M183" i="7" s="1"/>
  <c r="D182" i="7"/>
  <c r="K182" i="7" s="1"/>
  <c r="L182" i="7" s="1"/>
  <c r="M182" i="7" s="1"/>
  <c r="D181" i="7"/>
  <c r="K181" i="7" s="1"/>
  <c r="L181" i="7" s="1"/>
  <c r="M181" i="7" s="1"/>
  <c r="D180" i="7"/>
  <c r="K180" i="7" s="1"/>
  <c r="L180" i="7" s="1"/>
  <c r="M180" i="7" s="1"/>
  <c r="D179" i="7"/>
  <c r="K179" i="7" s="1"/>
  <c r="L179" i="7" s="1"/>
  <c r="M179" i="7" s="1"/>
  <c r="D178" i="7"/>
  <c r="K178" i="7" s="1"/>
  <c r="L178" i="7" s="1"/>
  <c r="M178" i="7" s="1"/>
  <c r="D177" i="7"/>
  <c r="K177" i="7" s="1"/>
  <c r="L177" i="7" s="1"/>
  <c r="M177" i="7" s="1"/>
  <c r="D176" i="7"/>
  <c r="K176" i="7" s="1"/>
  <c r="L176" i="7" s="1"/>
  <c r="M176" i="7" s="1"/>
  <c r="D175" i="7"/>
  <c r="K175" i="7" s="1"/>
  <c r="L175" i="7" s="1"/>
  <c r="M175" i="7" s="1"/>
  <c r="D174" i="7"/>
  <c r="K174" i="7" s="1"/>
  <c r="L174" i="7" s="1"/>
  <c r="M174" i="7" s="1"/>
  <c r="D173" i="7"/>
  <c r="K173" i="7" s="1"/>
  <c r="L173" i="7" s="1"/>
  <c r="M173" i="7" s="1"/>
  <c r="D172" i="7"/>
  <c r="K172" i="7" s="1"/>
  <c r="L172" i="7" s="1"/>
  <c r="M172" i="7" s="1"/>
  <c r="D171" i="7"/>
  <c r="K171" i="7" s="1"/>
  <c r="L171" i="7" s="1"/>
  <c r="M171" i="7" s="1"/>
  <c r="D170" i="7"/>
  <c r="K170" i="7" s="1"/>
  <c r="L170" i="7" s="1"/>
  <c r="M170" i="7" s="1"/>
  <c r="D169" i="7"/>
  <c r="K169" i="7" s="1"/>
  <c r="L169" i="7" s="1"/>
  <c r="M169" i="7" s="1"/>
  <c r="D168" i="7"/>
  <c r="K168" i="7" s="1"/>
  <c r="L168" i="7" s="1"/>
  <c r="M168" i="7" s="1"/>
  <c r="D167" i="7"/>
  <c r="K167" i="7" s="1"/>
  <c r="L167" i="7" s="1"/>
  <c r="M167" i="7" s="1"/>
  <c r="D166" i="7"/>
  <c r="K166" i="7" s="1"/>
  <c r="L166" i="7" s="1"/>
  <c r="M166" i="7" s="1"/>
  <c r="D165" i="7"/>
  <c r="K165" i="7" s="1"/>
  <c r="L165" i="7" s="1"/>
  <c r="M165" i="7" s="1"/>
  <c r="D164" i="7"/>
  <c r="K164" i="7" s="1"/>
  <c r="L164" i="7" s="1"/>
  <c r="M164" i="7" s="1"/>
  <c r="D163" i="7"/>
  <c r="K163" i="7" s="1"/>
  <c r="L163" i="7" s="1"/>
  <c r="M163" i="7" s="1"/>
  <c r="D162" i="7"/>
  <c r="K162" i="7" s="1"/>
  <c r="L162" i="7" s="1"/>
  <c r="M162" i="7" s="1"/>
  <c r="D161" i="7"/>
  <c r="K161" i="7" s="1"/>
  <c r="L161" i="7" s="1"/>
  <c r="M161" i="7" s="1"/>
  <c r="D160" i="7"/>
  <c r="K160" i="7" s="1"/>
  <c r="L160" i="7" s="1"/>
  <c r="M160" i="7" s="1"/>
  <c r="D159" i="7"/>
  <c r="K159" i="7" s="1"/>
  <c r="L159" i="7" s="1"/>
  <c r="M159" i="7" s="1"/>
  <c r="D158" i="7"/>
  <c r="K158" i="7" s="1"/>
  <c r="L158" i="7" s="1"/>
  <c r="M158" i="7" s="1"/>
  <c r="D157" i="7"/>
  <c r="K157" i="7" s="1"/>
  <c r="L157" i="7" s="1"/>
  <c r="M157" i="7" s="1"/>
  <c r="D156" i="7"/>
  <c r="K156" i="7" s="1"/>
  <c r="L156" i="7" s="1"/>
  <c r="M156" i="7" s="1"/>
  <c r="D155" i="7"/>
  <c r="K155" i="7" s="1"/>
  <c r="L155" i="7" s="1"/>
  <c r="M155" i="7" s="1"/>
  <c r="D154" i="7"/>
  <c r="K154" i="7" s="1"/>
  <c r="L154" i="7" s="1"/>
  <c r="M154" i="7" s="1"/>
  <c r="D153" i="7"/>
  <c r="K153" i="7" s="1"/>
  <c r="L153" i="7" s="1"/>
  <c r="M153" i="7" s="1"/>
  <c r="D152" i="7"/>
  <c r="K152" i="7" s="1"/>
  <c r="L152" i="7" s="1"/>
  <c r="M152" i="7" s="1"/>
  <c r="D151" i="7"/>
  <c r="K151" i="7" s="1"/>
  <c r="L151" i="7" s="1"/>
  <c r="M151" i="7" s="1"/>
  <c r="D150" i="7"/>
  <c r="K150" i="7" s="1"/>
  <c r="L150" i="7" s="1"/>
  <c r="M150" i="7" s="1"/>
  <c r="D149" i="7"/>
  <c r="K149" i="7" s="1"/>
  <c r="L149" i="7" s="1"/>
  <c r="M149" i="7" s="1"/>
  <c r="D148" i="7"/>
  <c r="K148" i="7" s="1"/>
  <c r="L148" i="7" s="1"/>
  <c r="M148" i="7" s="1"/>
  <c r="D147" i="7"/>
  <c r="K147" i="7" s="1"/>
  <c r="L147" i="7" s="1"/>
  <c r="M147" i="7" s="1"/>
  <c r="D146" i="7"/>
  <c r="K146" i="7" s="1"/>
  <c r="L146" i="7" s="1"/>
  <c r="M146" i="7" s="1"/>
  <c r="D145" i="7"/>
  <c r="K145" i="7" s="1"/>
  <c r="L145" i="7" s="1"/>
  <c r="M145" i="7" s="1"/>
  <c r="D144" i="7"/>
  <c r="K144" i="7" s="1"/>
  <c r="L144" i="7" s="1"/>
  <c r="M144" i="7" s="1"/>
  <c r="D143" i="7"/>
  <c r="K143" i="7" s="1"/>
  <c r="L143" i="7" s="1"/>
  <c r="M143" i="7" s="1"/>
  <c r="D142" i="7"/>
  <c r="K142" i="7" s="1"/>
  <c r="L142" i="7" s="1"/>
  <c r="M142" i="7" s="1"/>
  <c r="D141" i="7"/>
  <c r="K141" i="7" s="1"/>
  <c r="L141" i="7" s="1"/>
  <c r="M141" i="7" s="1"/>
  <c r="D140" i="7"/>
  <c r="K140" i="7" s="1"/>
  <c r="L140" i="7" s="1"/>
  <c r="M140" i="7" s="1"/>
  <c r="D139" i="7"/>
  <c r="K139" i="7" s="1"/>
  <c r="L139" i="7" s="1"/>
  <c r="M139" i="7" s="1"/>
  <c r="D138" i="7"/>
  <c r="K138" i="7" s="1"/>
  <c r="L138" i="7" s="1"/>
  <c r="M138" i="7" s="1"/>
  <c r="G137" i="7"/>
  <c r="H137" i="7" s="1"/>
  <c r="J137" i="7" s="1"/>
  <c r="D137" i="7"/>
  <c r="K137" i="7" s="1"/>
  <c r="L137" i="7" s="1"/>
  <c r="M137" i="7" s="1"/>
  <c r="D136" i="7"/>
  <c r="K136" i="7" s="1"/>
  <c r="L136" i="7" s="1"/>
  <c r="M136" i="7" s="1"/>
  <c r="D135" i="7"/>
  <c r="K135" i="7" s="1"/>
  <c r="L135" i="7" s="1"/>
  <c r="M135" i="7" s="1"/>
  <c r="D134" i="7"/>
  <c r="K134" i="7" s="1"/>
  <c r="L134" i="7" s="1"/>
  <c r="M134" i="7" s="1"/>
  <c r="D133" i="7"/>
  <c r="K133" i="7" s="1"/>
  <c r="L133" i="7" s="1"/>
  <c r="M133" i="7" s="1"/>
  <c r="D132" i="7"/>
  <c r="K132" i="7" s="1"/>
  <c r="L132" i="7" s="1"/>
  <c r="M132" i="7" s="1"/>
  <c r="D131" i="7"/>
  <c r="K131" i="7" s="1"/>
  <c r="L131" i="7" s="1"/>
  <c r="M131" i="7" s="1"/>
  <c r="D130" i="7"/>
  <c r="K130" i="7" s="1"/>
  <c r="L130" i="7" s="1"/>
  <c r="M130" i="7" s="1"/>
  <c r="D129" i="7"/>
  <c r="K129" i="7" s="1"/>
  <c r="L129" i="7" s="1"/>
  <c r="M129" i="7" s="1"/>
  <c r="D128" i="7"/>
  <c r="K128" i="7" s="1"/>
  <c r="D127" i="7"/>
  <c r="K127" i="7" s="1"/>
  <c r="L127" i="7" s="1"/>
  <c r="D126" i="7"/>
  <c r="K126" i="7" s="1"/>
  <c r="L126" i="7" s="1"/>
  <c r="D125" i="7"/>
  <c r="K125" i="7" s="1"/>
  <c r="L125" i="7" s="1"/>
  <c r="D124" i="7"/>
  <c r="K124" i="7" s="1"/>
  <c r="L124" i="7" s="1"/>
  <c r="D123" i="7"/>
  <c r="K123" i="7" s="1"/>
  <c r="D122" i="7"/>
  <c r="K122" i="7" s="1"/>
  <c r="D121" i="7"/>
  <c r="K121" i="7" s="1"/>
  <c r="D120" i="7"/>
  <c r="K120" i="7" s="1"/>
  <c r="D119" i="7"/>
  <c r="K119" i="7" s="1"/>
  <c r="D118" i="7"/>
  <c r="K118" i="7" s="1"/>
  <c r="L118" i="7" s="1"/>
  <c r="D117" i="7"/>
  <c r="K117" i="7" s="1"/>
  <c r="L117" i="7" s="1"/>
  <c r="D116" i="7"/>
  <c r="K116" i="7" s="1"/>
  <c r="D115" i="7"/>
  <c r="K115" i="7" s="1"/>
  <c r="D114" i="7"/>
  <c r="K114" i="7" s="1"/>
  <c r="D113" i="7"/>
  <c r="K113" i="7" s="1"/>
  <c r="D112" i="7"/>
  <c r="K112" i="7" s="1"/>
  <c r="D111" i="7"/>
  <c r="K111" i="7" s="1"/>
  <c r="L111" i="7" s="1"/>
  <c r="D110" i="7"/>
  <c r="K110" i="7" s="1"/>
  <c r="L110" i="7" s="1"/>
  <c r="D109" i="7"/>
  <c r="D108" i="7"/>
  <c r="D107" i="7"/>
  <c r="D106" i="7"/>
  <c r="K106" i="7" s="1"/>
  <c r="L106" i="7" s="1"/>
  <c r="D105" i="7"/>
  <c r="K105" i="7" s="1"/>
  <c r="L105" i="7" s="1"/>
  <c r="D104" i="7"/>
  <c r="K104" i="7" s="1"/>
  <c r="L104" i="7" s="1"/>
  <c r="D103" i="7"/>
  <c r="K103" i="7" s="1"/>
  <c r="L103" i="7" s="1"/>
  <c r="D102" i="7"/>
  <c r="K102" i="7" s="1"/>
  <c r="D101" i="7"/>
  <c r="K101" i="7" s="1"/>
  <c r="D100" i="7"/>
  <c r="K100" i="7" s="1"/>
  <c r="D99" i="7"/>
  <c r="K99" i="7" s="1"/>
  <c r="D98" i="7"/>
  <c r="K98" i="7" s="1"/>
  <c r="C93" i="7"/>
  <c r="B93" i="7"/>
  <c r="C90" i="7"/>
  <c r="B90" i="7"/>
  <c r="C83" i="7"/>
  <c r="C79" i="7"/>
  <c r="B79" i="7"/>
  <c r="C76" i="7"/>
  <c r="B76" i="7"/>
  <c r="E100" i="8"/>
  <c r="F100" i="8"/>
  <c r="E101" i="8"/>
  <c r="F101" i="8"/>
  <c r="E102" i="8"/>
  <c r="F102" i="8"/>
  <c r="E103" i="8"/>
  <c r="F103" i="8"/>
  <c r="E104" i="8"/>
  <c r="F104" i="8"/>
  <c r="E105" i="8"/>
  <c r="F105" i="8"/>
  <c r="E106" i="8"/>
  <c r="F106" i="8"/>
  <c r="E107" i="8"/>
  <c r="F107" i="8"/>
  <c r="E108" i="8"/>
  <c r="F108" i="8"/>
  <c r="E109" i="8"/>
  <c r="F109" i="8"/>
  <c r="E110" i="8"/>
  <c r="F110" i="8"/>
  <c r="E111" i="8"/>
  <c r="F111" i="8"/>
  <c r="E112" i="8"/>
  <c r="F112" i="8"/>
  <c r="E113" i="8"/>
  <c r="F113" i="8"/>
  <c r="E114" i="8"/>
  <c r="F114" i="8"/>
  <c r="E115" i="8"/>
  <c r="F115" i="8"/>
  <c r="E116" i="8"/>
  <c r="F116" i="8"/>
  <c r="E117" i="8"/>
  <c r="F117" i="8"/>
  <c r="E118" i="8"/>
  <c r="F118" i="8"/>
  <c r="E119" i="8"/>
  <c r="F119" i="8"/>
  <c r="E120" i="8"/>
  <c r="F120" i="8"/>
  <c r="E121" i="8"/>
  <c r="F121" i="8"/>
  <c r="E122" i="8"/>
  <c r="F122" i="8"/>
  <c r="E123" i="8"/>
  <c r="F123" i="8"/>
  <c r="E124" i="8"/>
  <c r="F124" i="8"/>
  <c r="E125" i="8"/>
  <c r="F125" i="8"/>
  <c r="E126" i="8"/>
  <c r="F126" i="8"/>
  <c r="E127" i="8"/>
  <c r="F127" i="8"/>
  <c r="E128" i="8"/>
  <c r="F128" i="8"/>
  <c r="E130" i="8"/>
  <c r="F130" i="8"/>
  <c r="E131" i="8"/>
  <c r="F131" i="8"/>
  <c r="E132" i="8"/>
  <c r="F132" i="8"/>
  <c r="E133" i="8"/>
  <c r="F133" i="8"/>
  <c r="E134" i="8"/>
  <c r="F134" i="8"/>
  <c r="E139" i="8"/>
  <c r="F139" i="8"/>
  <c r="E140" i="8"/>
  <c r="F140" i="8"/>
  <c r="E143" i="8"/>
  <c r="F143" i="8"/>
  <c r="E146" i="8"/>
  <c r="F146" i="8"/>
  <c r="E150" i="8"/>
  <c r="F150" i="8"/>
  <c r="E152" i="8"/>
  <c r="F152" i="8"/>
  <c r="E153" i="8"/>
  <c r="F153" i="8"/>
  <c r="E156" i="8"/>
  <c r="F156" i="8"/>
  <c r="E157" i="8"/>
  <c r="F157" i="8"/>
  <c r="E159" i="8"/>
  <c r="F159" i="8"/>
  <c r="E160" i="8"/>
  <c r="F160" i="8"/>
  <c r="E162" i="8"/>
  <c r="F162" i="8"/>
  <c r="E166" i="8"/>
  <c r="F166" i="8"/>
  <c r="E167" i="8"/>
  <c r="F167" i="8"/>
  <c r="E168" i="8"/>
  <c r="F168" i="8"/>
  <c r="E169" i="8"/>
  <c r="F169" i="8"/>
  <c r="F171" i="8"/>
  <c r="E173" i="8"/>
  <c r="F173" i="8"/>
  <c r="E174" i="8"/>
  <c r="F174" i="8"/>
  <c r="E176" i="8"/>
  <c r="F176" i="8"/>
  <c r="E179" i="8"/>
  <c r="F179" i="8"/>
  <c r="E180" i="8"/>
  <c r="F180" i="8"/>
  <c r="E181" i="8"/>
  <c r="F181" i="8"/>
  <c r="E187" i="8"/>
  <c r="F187" i="8"/>
  <c r="E188" i="8"/>
  <c r="F188" i="8"/>
  <c r="E194" i="8"/>
  <c r="F194" i="8"/>
  <c r="E195" i="8"/>
  <c r="F195" i="8"/>
  <c r="E202" i="8"/>
  <c r="F202" i="8"/>
  <c r="E203" i="8"/>
  <c r="F203" i="8"/>
  <c r="E208" i="8"/>
  <c r="F208" i="8"/>
  <c r="E209" i="8"/>
  <c r="F209" i="8"/>
  <c r="E216" i="8"/>
  <c r="F216" i="8"/>
  <c r="F99" i="8"/>
  <c r="E99" i="8"/>
  <c r="F98" i="8"/>
  <c r="E98" i="8"/>
  <c r="G148" i="7" l="1"/>
  <c r="H148" i="7" s="1"/>
  <c r="J148" i="7" s="1"/>
  <c r="G117" i="7"/>
  <c r="H117" i="7" s="1"/>
  <c r="J117" i="7" s="1"/>
  <c r="G105" i="7"/>
  <c r="H105" i="7" s="1"/>
  <c r="J105" i="7" s="1"/>
  <c r="G103" i="7"/>
  <c r="H103" i="7" s="1"/>
  <c r="J103" i="7" s="1"/>
  <c r="G164" i="7"/>
  <c r="H164" i="7" s="1"/>
  <c r="J164" i="7" s="1"/>
  <c r="G181" i="7"/>
  <c r="H181" i="7" s="1"/>
  <c r="J181" i="7" s="1"/>
  <c r="G177" i="7"/>
  <c r="H177" i="7" s="1"/>
  <c r="J177" i="7" s="1"/>
  <c r="G175" i="7"/>
  <c r="H175" i="7" s="1"/>
  <c r="J175" i="7" s="1"/>
  <c r="G159" i="7"/>
  <c r="H159" i="7" s="1"/>
  <c r="J159" i="7" s="1"/>
  <c r="G154" i="7"/>
  <c r="H154" i="7" s="1"/>
  <c r="J154" i="7" s="1"/>
  <c r="G145" i="7"/>
  <c r="H145" i="7" s="1"/>
  <c r="J145" i="7" s="1"/>
  <c r="G131" i="7"/>
  <c r="H131" i="7" s="1"/>
  <c r="J131" i="7" s="1"/>
  <c r="G126" i="7"/>
  <c r="H126" i="7" s="1"/>
  <c r="J126" i="7" s="1"/>
  <c r="G195" i="7"/>
  <c r="H195" i="7" s="1"/>
  <c r="J195" i="7" s="1"/>
  <c r="G187" i="7"/>
  <c r="H187" i="7" s="1"/>
  <c r="J187" i="7" s="1"/>
  <c r="G167" i="7"/>
  <c r="H167" i="7" s="1"/>
  <c r="J167" i="7" s="1"/>
  <c r="G165" i="7"/>
  <c r="H165" i="7" s="1"/>
  <c r="J165" i="7" s="1"/>
  <c r="G151" i="7"/>
  <c r="H151" i="7" s="1"/>
  <c r="J151" i="7" s="1"/>
  <c r="G176" i="7"/>
  <c r="H176" i="7" s="1"/>
  <c r="J176" i="7" s="1"/>
  <c r="G172" i="7"/>
  <c r="H172" i="7" s="1"/>
  <c r="J172" i="7" s="1"/>
  <c r="G153" i="7"/>
  <c r="H153" i="7" s="1"/>
  <c r="J153" i="7" s="1"/>
  <c r="G125" i="7"/>
  <c r="H125" i="7" s="1"/>
  <c r="J125" i="7" s="1"/>
  <c r="G173" i="7"/>
  <c r="H173" i="7" s="1"/>
  <c r="J173" i="7" s="1"/>
  <c r="G218" i="7"/>
  <c r="H218" i="7" s="1"/>
  <c r="J218" i="7" s="1"/>
  <c r="G147" i="7"/>
  <c r="H147" i="7" s="1"/>
  <c r="J147" i="7" s="1"/>
  <c r="G217" i="7"/>
  <c r="H217" i="7" s="1"/>
  <c r="J217" i="7" s="1"/>
  <c r="G161" i="7"/>
  <c r="H161" i="7" s="1"/>
  <c r="J161" i="7" s="1"/>
  <c r="G216" i="7"/>
  <c r="H216" i="7" s="1"/>
  <c r="J216" i="7" s="1"/>
  <c r="G204" i="7"/>
  <c r="H204" i="7" s="1"/>
  <c r="J204" i="7" s="1"/>
  <c r="G196" i="7"/>
  <c r="H196" i="7" s="1"/>
  <c r="J196" i="7" s="1"/>
  <c r="G188" i="7"/>
  <c r="H188" i="7" s="1"/>
  <c r="J188" i="7" s="1"/>
  <c r="G155" i="7"/>
  <c r="H155" i="7" s="1"/>
  <c r="J155" i="7" s="1"/>
  <c r="G132" i="7"/>
  <c r="H132" i="7" s="1"/>
  <c r="J132" i="7" s="1"/>
  <c r="G127" i="7"/>
  <c r="H127" i="7" s="1"/>
  <c r="J127" i="7" s="1"/>
  <c r="G123" i="7"/>
  <c r="H123" i="7" s="1"/>
  <c r="J123" i="7" s="1"/>
  <c r="G119" i="7"/>
  <c r="H119" i="7" s="1"/>
  <c r="J119" i="7" s="1"/>
  <c r="G115" i="7"/>
  <c r="H115" i="7" s="1"/>
  <c r="J115" i="7" s="1"/>
  <c r="G111" i="7"/>
  <c r="H111" i="7" s="1"/>
  <c r="J111" i="7" s="1"/>
  <c r="G215" i="7"/>
  <c r="H215" i="7" s="1"/>
  <c r="J215" i="7" s="1"/>
  <c r="G208" i="7"/>
  <c r="H208" i="7" s="1"/>
  <c r="J208" i="7" s="1"/>
  <c r="L115" i="7"/>
  <c r="M115" i="7" s="1"/>
  <c r="L123" i="7"/>
  <c r="M123" i="7" s="1"/>
  <c r="L128" i="7"/>
  <c r="M128" i="7" s="1"/>
  <c r="K108" i="7"/>
  <c r="L108" i="7" s="1"/>
  <c r="M108" i="7" s="1"/>
  <c r="L114" i="7"/>
  <c r="M114" i="7" s="1"/>
  <c r="G160" i="7"/>
  <c r="H160" i="7" s="1"/>
  <c r="J160" i="7" s="1"/>
  <c r="G146" i="7"/>
  <c r="H146" i="7" s="1"/>
  <c r="J146" i="7" s="1"/>
  <c r="L113" i="7"/>
  <c r="M113" i="7" s="1"/>
  <c r="L119" i="7"/>
  <c r="M119" i="7" s="1"/>
  <c r="G139" i="7"/>
  <c r="H139" i="7" s="1"/>
  <c r="J139" i="7" s="1"/>
  <c r="G122" i="7"/>
  <c r="H122" i="7" s="1"/>
  <c r="J122" i="7" s="1"/>
  <c r="G118" i="7"/>
  <c r="H118" i="7" s="1"/>
  <c r="J118" i="7" s="1"/>
  <c r="G114" i="7"/>
  <c r="H114" i="7" s="1"/>
  <c r="J114" i="7" s="1"/>
  <c r="G110" i="7"/>
  <c r="H110" i="7" s="1"/>
  <c r="J110" i="7" s="1"/>
  <c r="G106" i="7"/>
  <c r="H106" i="7" s="1"/>
  <c r="J106" i="7" s="1"/>
  <c r="L102" i="7"/>
  <c r="M102" i="7" s="1"/>
  <c r="L98" i="7"/>
  <c r="M98" i="7" s="1"/>
  <c r="G138" i="7"/>
  <c r="H138" i="7" s="1"/>
  <c r="J138" i="7" s="1"/>
  <c r="L99" i="7"/>
  <c r="M99" i="7" s="1"/>
  <c r="L116" i="7"/>
  <c r="M116" i="7" s="1"/>
  <c r="L120" i="7"/>
  <c r="M120" i="7" s="1"/>
  <c r="K109" i="7"/>
  <c r="L109" i="7" s="1"/>
  <c r="M109" i="7" s="1"/>
  <c r="L100" i="7"/>
  <c r="M100" i="7" s="1"/>
  <c r="L121" i="7"/>
  <c r="M121" i="7" s="1"/>
  <c r="G121" i="7"/>
  <c r="H121" i="7" s="1"/>
  <c r="J121" i="7" s="1"/>
  <c r="G113" i="7"/>
  <c r="H113" i="7" s="1"/>
  <c r="J113" i="7" s="1"/>
  <c r="G109" i="7"/>
  <c r="H109" i="7" s="1"/>
  <c r="J109" i="7" s="1"/>
  <c r="K107" i="7"/>
  <c r="L107" i="7" s="1"/>
  <c r="M107" i="7" s="1"/>
  <c r="L101" i="7"/>
  <c r="M101" i="7" s="1"/>
  <c r="L112" i="7"/>
  <c r="M112" i="7" s="1"/>
  <c r="L122" i="7"/>
  <c r="M122" i="7" s="1"/>
  <c r="G226" i="7"/>
  <c r="H226" i="7" s="1"/>
  <c r="J226" i="7" s="1"/>
  <c r="G222" i="7"/>
  <c r="H222" i="7" s="1"/>
  <c r="J222" i="7" s="1"/>
  <c r="G214" i="7"/>
  <c r="H214" i="7" s="1"/>
  <c r="J214" i="7" s="1"/>
  <c r="G210" i="7"/>
  <c r="H210" i="7" s="1"/>
  <c r="J210" i="7" s="1"/>
  <c r="G206" i="7"/>
  <c r="H206" i="7" s="1"/>
  <c r="J206" i="7" s="1"/>
  <c r="G202" i="7"/>
  <c r="H202" i="7" s="1"/>
  <c r="J202" i="7" s="1"/>
  <c r="G198" i="7"/>
  <c r="H198" i="7" s="1"/>
  <c r="J198" i="7" s="1"/>
  <c r="G190" i="7"/>
  <c r="H190" i="7" s="1"/>
  <c r="J190" i="7" s="1"/>
  <c r="G182" i="7"/>
  <c r="H182" i="7" s="1"/>
  <c r="J182" i="7" s="1"/>
  <c r="G178" i="7"/>
  <c r="H178" i="7" s="1"/>
  <c r="J178" i="7" s="1"/>
  <c r="G174" i="7"/>
  <c r="H174" i="7" s="1"/>
  <c r="J174" i="7" s="1"/>
  <c r="G170" i="7"/>
  <c r="H170" i="7" s="1"/>
  <c r="J170" i="7" s="1"/>
  <c r="G166" i="7"/>
  <c r="H166" i="7" s="1"/>
  <c r="J166" i="7" s="1"/>
  <c r="G143" i="7"/>
  <c r="H143" i="7" s="1"/>
  <c r="J143" i="7" s="1"/>
  <c r="G128" i="7"/>
  <c r="H128" i="7" s="1"/>
  <c r="J128" i="7" s="1"/>
  <c r="G120" i="7"/>
  <c r="H120" i="7" s="1"/>
  <c r="J120" i="7" s="1"/>
  <c r="G108" i="7"/>
  <c r="H108" i="7" s="1"/>
  <c r="J108" i="7" s="1"/>
  <c r="G104" i="7"/>
  <c r="H104" i="7" s="1"/>
  <c r="J104" i="7" s="1"/>
  <c r="G102" i="7"/>
  <c r="H102" i="7" s="1"/>
  <c r="J102" i="7" s="1"/>
  <c r="G100" i="7"/>
  <c r="H100" i="7" s="1"/>
  <c r="J100" i="7" s="1"/>
  <c r="G194" i="7"/>
  <c r="H194" i="7" s="1"/>
  <c r="J194" i="7" s="1"/>
  <c r="G186" i="7"/>
  <c r="H186" i="7" s="1"/>
  <c r="J186" i="7" s="1"/>
  <c r="G156" i="7"/>
  <c r="H156" i="7" s="1"/>
  <c r="J156" i="7" s="1"/>
  <c r="G152" i="7"/>
  <c r="H152" i="7" s="1"/>
  <c r="J152" i="7" s="1"/>
  <c r="G140" i="7"/>
  <c r="H140" i="7" s="1"/>
  <c r="J140" i="7" s="1"/>
  <c r="H136" i="7"/>
  <c r="J136" i="7" s="1"/>
  <c r="G124" i="7"/>
  <c r="H124" i="7" s="1"/>
  <c r="J124" i="7" s="1"/>
  <c r="G116" i="7"/>
  <c r="H116" i="7" s="1"/>
  <c r="J116" i="7" s="1"/>
  <c r="G112" i="7"/>
  <c r="H112" i="7" s="1"/>
  <c r="J112" i="7" s="1"/>
  <c r="G101" i="7"/>
  <c r="H101" i="7" s="1"/>
  <c r="J101" i="7" s="1"/>
  <c r="G227" i="7"/>
  <c r="H227" i="7" s="1"/>
  <c r="J227" i="7" s="1"/>
  <c r="G225" i="7"/>
  <c r="H225" i="7" s="1"/>
  <c r="J225" i="7" s="1"/>
  <c r="G223" i="7"/>
  <c r="H223" i="7" s="1"/>
  <c r="J223" i="7" s="1"/>
  <c r="G221" i="7"/>
  <c r="H221" i="7" s="1"/>
  <c r="J221" i="7" s="1"/>
  <c r="H219" i="7"/>
  <c r="J219" i="7" s="1"/>
  <c r="G213" i="7"/>
  <c r="H213" i="7" s="1"/>
  <c r="J213" i="7" s="1"/>
  <c r="G211" i="7"/>
  <c r="H211" i="7" s="1"/>
  <c r="J211" i="7" s="1"/>
  <c r="G209" i="7"/>
  <c r="H209" i="7" s="1"/>
  <c r="J209" i="7" s="1"/>
  <c r="G207" i="7"/>
  <c r="H207" i="7" s="1"/>
  <c r="J207" i="7" s="1"/>
  <c r="G205" i="7"/>
  <c r="H205" i="7" s="1"/>
  <c r="J205" i="7" s="1"/>
  <c r="G203" i="7"/>
  <c r="H203" i="7" s="1"/>
  <c r="J203" i="7" s="1"/>
  <c r="G99" i="7"/>
  <c r="H99" i="7" s="1"/>
  <c r="J99" i="7" s="1"/>
  <c r="G98" i="7"/>
  <c r="H98" i="7" s="1"/>
  <c r="J98" i="7" s="1"/>
  <c r="G107" i="7"/>
  <c r="H107" i="7" s="1"/>
  <c r="J107" i="7" s="1"/>
  <c r="D227" i="8"/>
  <c r="K227" i="8" s="1"/>
  <c r="L227" i="8" s="1"/>
  <c r="M227" i="8" s="1"/>
  <c r="G226" i="8"/>
  <c r="H226" i="8" s="1"/>
  <c r="J226" i="8" s="1"/>
  <c r="D226" i="8"/>
  <c r="K226" i="8" s="1"/>
  <c r="L226" i="8" s="1"/>
  <c r="M226" i="8" s="1"/>
  <c r="D225" i="8"/>
  <c r="K225" i="8" s="1"/>
  <c r="L225" i="8" s="1"/>
  <c r="M225" i="8" s="1"/>
  <c r="G224" i="8"/>
  <c r="H224" i="8" s="1"/>
  <c r="J224" i="8" s="1"/>
  <c r="D224" i="8"/>
  <c r="K224" i="8" s="1"/>
  <c r="L224" i="8" s="1"/>
  <c r="M224" i="8" s="1"/>
  <c r="D223" i="8"/>
  <c r="K223" i="8" s="1"/>
  <c r="L223" i="8" s="1"/>
  <c r="M223" i="8" s="1"/>
  <c r="G222" i="8"/>
  <c r="H222" i="8" s="1"/>
  <c r="J222" i="8" s="1"/>
  <c r="D222" i="8"/>
  <c r="K222" i="8" s="1"/>
  <c r="L222" i="8" s="1"/>
  <c r="M222" i="8" s="1"/>
  <c r="D221" i="8"/>
  <c r="K221" i="8" s="1"/>
  <c r="L221" i="8" s="1"/>
  <c r="M221" i="8" s="1"/>
  <c r="G220" i="8"/>
  <c r="H220" i="8" s="1"/>
  <c r="J220" i="8" s="1"/>
  <c r="D220" i="8"/>
  <c r="K220" i="8" s="1"/>
  <c r="L220" i="8" s="1"/>
  <c r="M220" i="8" s="1"/>
  <c r="D219" i="8"/>
  <c r="K219" i="8" s="1"/>
  <c r="L219" i="8" s="1"/>
  <c r="M219" i="8" s="1"/>
  <c r="G218" i="8"/>
  <c r="H218" i="8" s="1"/>
  <c r="J218" i="8" s="1"/>
  <c r="D218" i="8"/>
  <c r="K218" i="8" s="1"/>
  <c r="L218" i="8" s="1"/>
  <c r="M218" i="8" s="1"/>
  <c r="D217" i="8"/>
  <c r="K217" i="8" s="1"/>
  <c r="L217" i="8" s="1"/>
  <c r="M217" i="8" s="1"/>
  <c r="G216" i="8"/>
  <c r="H216" i="8" s="1"/>
  <c r="J216" i="8" s="1"/>
  <c r="D216" i="8"/>
  <c r="K216" i="8" s="1"/>
  <c r="L216" i="8" s="1"/>
  <c r="M216" i="8" s="1"/>
  <c r="D215" i="8"/>
  <c r="K215" i="8" s="1"/>
  <c r="L215" i="8" s="1"/>
  <c r="M215" i="8" s="1"/>
  <c r="G214" i="8"/>
  <c r="H214" i="8" s="1"/>
  <c r="J214" i="8" s="1"/>
  <c r="K214" i="8"/>
  <c r="L214" i="8" s="1"/>
  <c r="M214" i="8" s="1"/>
  <c r="D213" i="8"/>
  <c r="K213" i="8" s="1"/>
  <c r="L213" i="8" s="1"/>
  <c r="M213" i="8" s="1"/>
  <c r="G212" i="8"/>
  <c r="H212" i="8" s="1"/>
  <c r="J212" i="8" s="1"/>
  <c r="D212" i="8"/>
  <c r="K212" i="8" s="1"/>
  <c r="L212" i="8" s="1"/>
  <c r="M212" i="8" s="1"/>
  <c r="D211" i="8"/>
  <c r="K211" i="8" s="1"/>
  <c r="L211" i="8" s="1"/>
  <c r="M211" i="8" s="1"/>
  <c r="G210" i="8"/>
  <c r="H210" i="8" s="1"/>
  <c r="J210" i="8" s="1"/>
  <c r="D210" i="8"/>
  <c r="K210" i="8" s="1"/>
  <c r="L210" i="8" s="1"/>
  <c r="M210" i="8" s="1"/>
  <c r="D209" i="8"/>
  <c r="K209" i="8" s="1"/>
  <c r="L209" i="8" s="1"/>
  <c r="M209" i="8" s="1"/>
  <c r="G208" i="8"/>
  <c r="H208" i="8" s="1"/>
  <c r="J208" i="8" s="1"/>
  <c r="D208" i="8"/>
  <c r="K208" i="8" s="1"/>
  <c r="L208" i="8" s="1"/>
  <c r="M208" i="8" s="1"/>
  <c r="D207" i="8"/>
  <c r="K207" i="8" s="1"/>
  <c r="L207" i="8" s="1"/>
  <c r="M207" i="8" s="1"/>
  <c r="G206" i="8"/>
  <c r="H206" i="8" s="1"/>
  <c r="J206" i="8" s="1"/>
  <c r="D206" i="8"/>
  <c r="K206" i="8" s="1"/>
  <c r="L206" i="8" s="1"/>
  <c r="M206" i="8" s="1"/>
  <c r="D205" i="8"/>
  <c r="K205" i="8" s="1"/>
  <c r="L205" i="8" s="1"/>
  <c r="M205" i="8" s="1"/>
  <c r="G204" i="8"/>
  <c r="H204" i="8" s="1"/>
  <c r="J204" i="8" s="1"/>
  <c r="D204" i="8"/>
  <c r="K204" i="8" s="1"/>
  <c r="L204" i="8" s="1"/>
  <c r="M204" i="8" s="1"/>
  <c r="D203" i="8"/>
  <c r="K203" i="8" s="1"/>
  <c r="L203" i="8" s="1"/>
  <c r="M203" i="8" s="1"/>
  <c r="G202" i="8"/>
  <c r="H202" i="8" s="1"/>
  <c r="J202" i="8" s="1"/>
  <c r="D202" i="8"/>
  <c r="K202" i="8" s="1"/>
  <c r="L202" i="8" s="1"/>
  <c r="M202" i="8" s="1"/>
  <c r="D201" i="8"/>
  <c r="K201" i="8" s="1"/>
  <c r="L201" i="8" s="1"/>
  <c r="M201" i="8" s="1"/>
  <c r="G200" i="8"/>
  <c r="H200" i="8" s="1"/>
  <c r="J200" i="8" s="1"/>
  <c r="D200" i="8"/>
  <c r="K200" i="8" s="1"/>
  <c r="L200" i="8" s="1"/>
  <c r="M200" i="8" s="1"/>
  <c r="D199" i="8"/>
  <c r="K199" i="8" s="1"/>
  <c r="L199" i="8" s="1"/>
  <c r="M199" i="8" s="1"/>
  <c r="G198" i="8"/>
  <c r="H198" i="8" s="1"/>
  <c r="J198" i="8" s="1"/>
  <c r="D198" i="8"/>
  <c r="K198" i="8" s="1"/>
  <c r="L198" i="8" s="1"/>
  <c r="M198" i="8" s="1"/>
  <c r="D197" i="8"/>
  <c r="K197" i="8" s="1"/>
  <c r="L197" i="8" s="1"/>
  <c r="M197" i="8" s="1"/>
  <c r="G196" i="8"/>
  <c r="H196" i="8" s="1"/>
  <c r="J196" i="8" s="1"/>
  <c r="D196" i="8"/>
  <c r="K196" i="8" s="1"/>
  <c r="L196" i="8" s="1"/>
  <c r="M196" i="8" s="1"/>
  <c r="D195" i="8"/>
  <c r="K195" i="8" s="1"/>
  <c r="L195" i="8" s="1"/>
  <c r="M195" i="8" s="1"/>
  <c r="G194" i="8"/>
  <c r="H194" i="8" s="1"/>
  <c r="J194" i="8" s="1"/>
  <c r="D194" i="8"/>
  <c r="K194" i="8" s="1"/>
  <c r="L194" i="8" s="1"/>
  <c r="M194" i="8" s="1"/>
  <c r="D193" i="8"/>
  <c r="K193" i="8" s="1"/>
  <c r="L193" i="8" s="1"/>
  <c r="M193" i="8" s="1"/>
  <c r="G192" i="8"/>
  <c r="H192" i="8" s="1"/>
  <c r="J192" i="8" s="1"/>
  <c r="D192" i="8"/>
  <c r="K192" i="8" s="1"/>
  <c r="L192" i="8" s="1"/>
  <c r="M192" i="8" s="1"/>
  <c r="D191" i="8"/>
  <c r="K191" i="8" s="1"/>
  <c r="L191" i="8" s="1"/>
  <c r="M191" i="8" s="1"/>
  <c r="G190" i="8"/>
  <c r="H190" i="8" s="1"/>
  <c r="J190" i="8" s="1"/>
  <c r="D190" i="8"/>
  <c r="K190" i="8" s="1"/>
  <c r="L190" i="8" s="1"/>
  <c r="M190" i="8" s="1"/>
  <c r="D189" i="8"/>
  <c r="K189" i="8" s="1"/>
  <c r="L189" i="8" s="1"/>
  <c r="M189" i="8" s="1"/>
  <c r="G188" i="8"/>
  <c r="H188" i="8" s="1"/>
  <c r="J188" i="8" s="1"/>
  <c r="D188" i="8"/>
  <c r="K188" i="8" s="1"/>
  <c r="L188" i="8" s="1"/>
  <c r="M188" i="8" s="1"/>
  <c r="D187" i="8"/>
  <c r="K187" i="8" s="1"/>
  <c r="L187" i="8" s="1"/>
  <c r="M187" i="8" s="1"/>
  <c r="G186" i="8"/>
  <c r="H186" i="8" s="1"/>
  <c r="J186" i="8" s="1"/>
  <c r="D186" i="8"/>
  <c r="K186" i="8" s="1"/>
  <c r="L186" i="8" s="1"/>
  <c r="M186" i="8" s="1"/>
  <c r="G185" i="8"/>
  <c r="H185" i="8" s="1"/>
  <c r="J185" i="8" s="1"/>
  <c r="D185" i="8"/>
  <c r="K185" i="8" s="1"/>
  <c r="L185" i="8" s="1"/>
  <c r="M185" i="8" s="1"/>
  <c r="G184" i="8"/>
  <c r="H184" i="8" s="1"/>
  <c r="J184" i="8" s="1"/>
  <c r="D184" i="8"/>
  <c r="K184" i="8" s="1"/>
  <c r="L184" i="8" s="1"/>
  <c r="M184" i="8" s="1"/>
  <c r="G183" i="8"/>
  <c r="H183" i="8" s="1"/>
  <c r="J183" i="8" s="1"/>
  <c r="D183" i="8"/>
  <c r="K183" i="8" s="1"/>
  <c r="L183" i="8" s="1"/>
  <c r="M183" i="8" s="1"/>
  <c r="G182" i="8"/>
  <c r="H182" i="8" s="1"/>
  <c r="J182" i="8" s="1"/>
  <c r="D182" i="8"/>
  <c r="K182" i="8" s="1"/>
  <c r="L182" i="8" s="1"/>
  <c r="M182" i="8" s="1"/>
  <c r="G181" i="8"/>
  <c r="H181" i="8" s="1"/>
  <c r="J181" i="8" s="1"/>
  <c r="D181" i="8"/>
  <c r="K181" i="8" s="1"/>
  <c r="L181" i="8" s="1"/>
  <c r="M181" i="8" s="1"/>
  <c r="G180" i="8"/>
  <c r="H180" i="8" s="1"/>
  <c r="J180" i="8" s="1"/>
  <c r="D180" i="8"/>
  <c r="K180" i="8" s="1"/>
  <c r="L180" i="8" s="1"/>
  <c r="M180" i="8" s="1"/>
  <c r="G179" i="8"/>
  <c r="H179" i="8" s="1"/>
  <c r="J179" i="8" s="1"/>
  <c r="D179" i="8"/>
  <c r="K179" i="8" s="1"/>
  <c r="L179" i="8" s="1"/>
  <c r="M179" i="8" s="1"/>
  <c r="G178" i="8"/>
  <c r="H178" i="8" s="1"/>
  <c r="J178" i="8" s="1"/>
  <c r="D178" i="8"/>
  <c r="K178" i="8" s="1"/>
  <c r="L178" i="8" s="1"/>
  <c r="M178" i="8" s="1"/>
  <c r="G177" i="8"/>
  <c r="H177" i="8" s="1"/>
  <c r="J177" i="8" s="1"/>
  <c r="D177" i="8"/>
  <c r="K177" i="8" s="1"/>
  <c r="L177" i="8" s="1"/>
  <c r="M177" i="8" s="1"/>
  <c r="G176" i="8"/>
  <c r="H176" i="8" s="1"/>
  <c r="J176" i="8" s="1"/>
  <c r="D176" i="8"/>
  <c r="K176" i="8" s="1"/>
  <c r="L176" i="8" s="1"/>
  <c r="M176" i="8" s="1"/>
  <c r="G175" i="8"/>
  <c r="H175" i="8" s="1"/>
  <c r="J175" i="8" s="1"/>
  <c r="D175" i="8"/>
  <c r="K175" i="8" s="1"/>
  <c r="L175" i="8" s="1"/>
  <c r="M175" i="8" s="1"/>
  <c r="G174" i="8"/>
  <c r="H174" i="8" s="1"/>
  <c r="J174" i="8" s="1"/>
  <c r="D174" i="8"/>
  <c r="K174" i="8" s="1"/>
  <c r="L174" i="8" s="1"/>
  <c r="M174" i="8" s="1"/>
  <c r="G173" i="8"/>
  <c r="H173" i="8" s="1"/>
  <c r="J173" i="8" s="1"/>
  <c r="D173" i="8"/>
  <c r="K173" i="8" s="1"/>
  <c r="L173" i="8" s="1"/>
  <c r="M173" i="8" s="1"/>
  <c r="G172" i="8"/>
  <c r="H172" i="8" s="1"/>
  <c r="J172" i="8" s="1"/>
  <c r="D172" i="8"/>
  <c r="K172" i="8" s="1"/>
  <c r="L172" i="8" s="1"/>
  <c r="M172" i="8" s="1"/>
  <c r="G171" i="8"/>
  <c r="H171" i="8" s="1"/>
  <c r="J171" i="8" s="1"/>
  <c r="D171" i="8"/>
  <c r="K171" i="8" s="1"/>
  <c r="L171" i="8" s="1"/>
  <c r="M171" i="8" s="1"/>
  <c r="G170" i="8"/>
  <c r="H170" i="8" s="1"/>
  <c r="J170" i="8" s="1"/>
  <c r="D170" i="8"/>
  <c r="K170" i="8" s="1"/>
  <c r="L170" i="8" s="1"/>
  <c r="M170" i="8" s="1"/>
  <c r="G169" i="8"/>
  <c r="H169" i="8" s="1"/>
  <c r="J169" i="8" s="1"/>
  <c r="D169" i="8"/>
  <c r="K169" i="8" s="1"/>
  <c r="L169" i="8" s="1"/>
  <c r="M169" i="8" s="1"/>
  <c r="G168" i="8"/>
  <c r="H168" i="8" s="1"/>
  <c r="J168" i="8" s="1"/>
  <c r="D168" i="8"/>
  <c r="K168" i="8" s="1"/>
  <c r="L168" i="8" s="1"/>
  <c r="M168" i="8" s="1"/>
  <c r="G167" i="8"/>
  <c r="H167" i="8" s="1"/>
  <c r="J167" i="8" s="1"/>
  <c r="D167" i="8"/>
  <c r="K167" i="8" s="1"/>
  <c r="L167" i="8" s="1"/>
  <c r="M167" i="8" s="1"/>
  <c r="G166" i="8"/>
  <c r="H166" i="8" s="1"/>
  <c r="J166" i="8" s="1"/>
  <c r="D166" i="8"/>
  <c r="K166" i="8" s="1"/>
  <c r="L166" i="8" s="1"/>
  <c r="M166" i="8" s="1"/>
  <c r="G165" i="8"/>
  <c r="H165" i="8" s="1"/>
  <c r="J165" i="8" s="1"/>
  <c r="D165" i="8"/>
  <c r="K165" i="8" s="1"/>
  <c r="L165" i="8" s="1"/>
  <c r="M165" i="8" s="1"/>
  <c r="G164" i="8"/>
  <c r="H164" i="8" s="1"/>
  <c r="J164" i="8" s="1"/>
  <c r="D164" i="8"/>
  <c r="K164" i="8" s="1"/>
  <c r="L164" i="8" s="1"/>
  <c r="M164" i="8" s="1"/>
  <c r="G163" i="8"/>
  <c r="H163" i="8" s="1"/>
  <c r="J163" i="8" s="1"/>
  <c r="D163" i="8"/>
  <c r="K163" i="8" s="1"/>
  <c r="L163" i="8" s="1"/>
  <c r="M163" i="8" s="1"/>
  <c r="G162" i="8"/>
  <c r="H162" i="8" s="1"/>
  <c r="J162" i="8" s="1"/>
  <c r="D162" i="8"/>
  <c r="K162" i="8" s="1"/>
  <c r="L162" i="8" s="1"/>
  <c r="M162" i="8" s="1"/>
  <c r="G161" i="8"/>
  <c r="H161" i="8" s="1"/>
  <c r="J161" i="8" s="1"/>
  <c r="D161" i="8"/>
  <c r="K161" i="8" s="1"/>
  <c r="L161" i="8" s="1"/>
  <c r="M161" i="8" s="1"/>
  <c r="G160" i="8"/>
  <c r="H160" i="8" s="1"/>
  <c r="J160" i="8" s="1"/>
  <c r="D160" i="8"/>
  <c r="K160" i="8" s="1"/>
  <c r="L160" i="8" s="1"/>
  <c r="M160" i="8" s="1"/>
  <c r="G159" i="8"/>
  <c r="H159" i="8" s="1"/>
  <c r="J159" i="8" s="1"/>
  <c r="D159" i="8"/>
  <c r="K159" i="8" s="1"/>
  <c r="L159" i="8" s="1"/>
  <c r="M159" i="8" s="1"/>
  <c r="G158" i="8"/>
  <c r="H158" i="8" s="1"/>
  <c r="J158" i="8" s="1"/>
  <c r="D158" i="8"/>
  <c r="K158" i="8" s="1"/>
  <c r="L158" i="8" s="1"/>
  <c r="M158" i="8" s="1"/>
  <c r="G157" i="8"/>
  <c r="H157" i="8" s="1"/>
  <c r="J157" i="8" s="1"/>
  <c r="D157" i="8"/>
  <c r="K157" i="8" s="1"/>
  <c r="L157" i="8" s="1"/>
  <c r="M157" i="8" s="1"/>
  <c r="G156" i="8"/>
  <c r="H156" i="8" s="1"/>
  <c r="J156" i="8" s="1"/>
  <c r="D156" i="8"/>
  <c r="K156" i="8" s="1"/>
  <c r="L156" i="8" s="1"/>
  <c r="M156" i="8" s="1"/>
  <c r="G155" i="8"/>
  <c r="H155" i="8" s="1"/>
  <c r="J155" i="8" s="1"/>
  <c r="K155" i="8"/>
  <c r="L155" i="8" s="1"/>
  <c r="M155" i="8" s="1"/>
  <c r="G154" i="8"/>
  <c r="H154" i="8" s="1"/>
  <c r="J154" i="8" s="1"/>
  <c r="D154" i="8"/>
  <c r="K154" i="8" s="1"/>
  <c r="L154" i="8" s="1"/>
  <c r="M154" i="8" s="1"/>
  <c r="G153" i="8"/>
  <c r="H153" i="8" s="1"/>
  <c r="J153" i="8" s="1"/>
  <c r="D153" i="8"/>
  <c r="K153" i="8" s="1"/>
  <c r="L153" i="8" s="1"/>
  <c r="M153" i="8" s="1"/>
  <c r="G152" i="8"/>
  <c r="H152" i="8" s="1"/>
  <c r="J152" i="8" s="1"/>
  <c r="D152" i="8"/>
  <c r="K152" i="8" s="1"/>
  <c r="L152" i="8" s="1"/>
  <c r="M152" i="8" s="1"/>
  <c r="G151" i="8"/>
  <c r="H151" i="8" s="1"/>
  <c r="J151" i="8" s="1"/>
  <c r="D151" i="8"/>
  <c r="K151" i="8" s="1"/>
  <c r="L151" i="8" s="1"/>
  <c r="M151" i="8" s="1"/>
  <c r="G150" i="8"/>
  <c r="H150" i="8" s="1"/>
  <c r="J150" i="8" s="1"/>
  <c r="D150" i="8"/>
  <c r="K150" i="8" s="1"/>
  <c r="L150" i="8" s="1"/>
  <c r="M150" i="8" s="1"/>
  <c r="G149" i="8"/>
  <c r="H149" i="8" s="1"/>
  <c r="J149" i="8" s="1"/>
  <c r="D149" i="8"/>
  <c r="K149" i="8" s="1"/>
  <c r="L149" i="8" s="1"/>
  <c r="M149" i="8" s="1"/>
  <c r="G148" i="8"/>
  <c r="H148" i="8" s="1"/>
  <c r="J148" i="8" s="1"/>
  <c r="D148" i="8"/>
  <c r="K148" i="8" s="1"/>
  <c r="L148" i="8" s="1"/>
  <c r="M148" i="8" s="1"/>
  <c r="G147" i="8"/>
  <c r="H147" i="8" s="1"/>
  <c r="J147" i="8" s="1"/>
  <c r="D147" i="8"/>
  <c r="K147" i="8" s="1"/>
  <c r="L147" i="8" s="1"/>
  <c r="M147" i="8" s="1"/>
  <c r="G146" i="8"/>
  <c r="H146" i="8" s="1"/>
  <c r="J146" i="8" s="1"/>
  <c r="D146" i="8"/>
  <c r="K146" i="8" s="1"/>
  <c r="L146" i="8" s="1"/>
  <c r="M146" i="8" s="1"/>
  <c r="G145" i="8"/>
  <c r="H145" i="8" s="1"/>
  <c r="J145" i="8" s="1"/>
  <c r="D145" i="8"/>
  <c r="K145" i="8" s="1"/>
  <c r="L145" i="8" s="1"/>
  <c r="M145" i="8" s="1"/>
  <c r="G144" i="8"/>
  <c r="H144" i="8" s="1"/>
  <c r="J144" i="8" s="1"/>
  <c r="D144" i="8"/>
  <c r="K144" i="8" s="1"/>
  <c r="L144" i="8" s="1"/>
  <c r="M144" i="8" s="1"/>
  <c r="G143" i="8"/>
  <c r="H143" i="8" s="1"/>
  <c r="J143" i="8" s="1"/>
  <c r="D143" i="8"/>
  <c r="K143" i="8" s="1"/>
  <c r="L143" i="8" s="1"/>
  <c r="M143" i="8" s="1"/>
  <c r="G142" i="8"/>
  <c r="H142" i="8" s="1"/>
  <c r="J142" i="8" s="1"/>
  <c r="D142" i="8"/>
  <c r="K142" i="8" s="1"/>
  <c r="L142" i="8" s="1"/>
  <c r="M142" i="8" s="1"/>
  <c r="G141" i="8"/>
  <c r="H141" i="8" s="1"/>
  <c r="J141" i="8" s="1"/>
  <c r="D141" i="8"/>
  <c r="K141" i="8" s="1"/>
  <c r="L141" i="8" s="1"/>
  <c r="M141" i="8" s="1"/>
  <c r="G140" i="8"/>
  <c r="H140" i="8" s="1"/>
  <c r="J140" i="8" s="1"/>
  <c r="D140" i="8"/>
  <c r="K140" i="8" s="1"/>
  <c r="L140" i="8" s="1"/>
  <c r="M140" i="8" s="1"/>
  <c r="G139" i="8"/>
  <c r="H139" i="8" s="1"/>
  <c r="J139" i="8" s="1"/>
  <c r="D139" i="8"/>
  <c r="K139" i="8" s="1"/>
  <c r="L139" i="8" s="1"/>
  <c r="M139" i="8" s="1"/>
  <c r="G138" i="8"/>
  <c r="H138" i="8" s="1"/>
  <c r="J138" i="8" s="1"/>
  <c r="D138" i="8"/>
  <c r="K138" i="8" s="1"/>
  <c r="L138" i="8" s="1"/>
  <c r="M138" i="8" s="1"/>
  <c r="G137" i="8"/>
  <c r="H137" i="8" s="1"/>
  <c r="J137" i="8" s="1"/>
  <c r="D137" i="8"/>
  <c r="K137" i="8" s="1"/>
  <c r="L137" i="8" s="1"/>
  <c r="M137" i="8" s="1"/>
  <c r="G136" i="8"/>
  <c r="H136" i="8" s="1"/>
  <c r="J136" i="8" s="1"/>
  <c r="D136" i="8"/>
  <c r="K136" i="8" s="1"/>
  <c r="L136" i="8" s="1"/>
  <c r="M136" i="8" s="1"/>
  <c r="G135" i="8"/>
  <c r="H135" i="8" s="1"/>
  <c r="J135" i="8" s="1"/>
  <c r="D135" i="8"/>
  <c r="K135" i="8" s="1"/>
  <c r="L135" i="8" s="1"/>
  <c r="M135" i="8" s="1"/>
  <c r="G134" i="8"/>
  <c r="H134" i="8" s="1"/>
  <c r="J134" i="8" s="1"/>
  <c r="D134" i="8"/>
  <c r="K134" i="8" s="1"/>
  <c r="L134" i="8" s="1"/>
  <c r="M134" i="8" s="1"/>
  <c r="G133" i="8"/>
  <c r="H133" i="8" s="1"/>
  <c r="J133" i="8" s="1"/>
  <c r="D133" i="8"/>
  <c r="K133" i="8" s="1"/>
  <c r="L133" i="8" s="1"/>
  <c r="M133" i="8" s="1"/>
  <c r="G132" i="8"/>
  <c r="H132" i="8" s="1"/>
  <c r="J132" i="8" s="1"/>
  <c r="D132" i="8"/>
  <c r="K132" i="8" s="1"/>
  <c r="L132" i="8" s="1"/>
  <c r="M132" i="8" s="1"/>
  <c r="G131" i="8"/>
  <c r="H131" i="8" s="1"/>
  <c r="J131" i="8" s="1"/>
  <c r="D131" i="8"/>
  <c r="K131" i="8" s="1"/>
  <c r="L131" i="8" s="1"/>
  <c r="M131" i="8" s="1"/>
  <c r="G130" i="8"/>
  <c r="H130" i="8" s="1"/>
  <c r="J130" i="8" s="1"/>
  <c r="D130" i="8"/>
  <c r="K130" i="8" s="1"/>
  <c r="L130" i="8" s="1"/>
  <c r="M130" i="8" s="1"/>
  <c r="G129" i="8"/>
  <c r="H129" i="8" s="1"/>
  <c r="J129" i="8" s="1"/>
  <c r="D129" i="8"/>
  <c r="K129" i="8" s="1"/>
  <c r="L129" i="8" s="1"/>
  <c r="M129" i="8" s="1"/>
  <c r="G128" i="8"/>
  <c r="H128" i="8" s="1"/>
  <c r="J128" i="8" s="1"/>
  <c r="D128" i="8"/>
  <c r="K128" i="8" s="1"/>
  <c r="G127" i="8"/>
  <c r="H127" i="8" s="1"/>
  <c r="J127" i="8" s="1"/>
  <c r="D127" i="8"/>
  <c r="K127" i="8" s="1"/>
  <c r="G126" i="8"/>
  <c r="H126" i="8" s="1"/>
  <c r="J126" i="8" s="1"/>
  <c r="D126" i="8"/>
  <c r="K126" i="8" s="1"/>
  <c r="G125" i="8"/>
  <c r="H125" i="8" s="1"/>
  <c r="J125" i="8" s="1"/>
  <c r="D125" i="8"/>
  <c r="K125" i="8" s="1"/>
  <c r="L125" i="8" s="1"/>
  <c r="G124" i="8"/>
  <c r="H124" i="8" s="1"/>
  <c r="J124" i="8" s="1"/>
  <c r="D124" i="8"/>
  <c r="K124" i="8" s="1"/>
  <c r="L124" i="8" s="1"/>
  <c r="G123" i="8"/>
  <c r="H123" i="8" s="1"/>
  <c r="J123" i="8" s="1"/>
  <c r="D123" i="8"/>
  <c r="K123" i="8" s="1"/>
  <c r="G122" i="8"/>
  <c r="H122" i="8" s="1"/>
  <c r="J122" i="8" s="1"/>
  <c r="D122" i="8"/>
  <c r="K122" i="8" s="1"/>
  <c r="G121" i="8"/>
  <c r="H121" i="8" s="1"/>
  <c r="J121" i="8" s="1"/>
  <c r="D121" i="8"/>
  <c r="K121" i="8" s="1"/>
  <c r="G120" i="8"/>
  <c r="H120" i="8" s="1"/>
  <c r="J120" i="8" s="1"/>
  <c r="D120" i="8"/>
  <c r="K120" i="8" s="1"/>
  <c r="G119" i="8"/>
  <c r="H119" i="8" s="1"/>
  <c r="J119" i="8" s="1"/>
  <c r="D119" i="8"/>
  <c r="K119" i="8" s="1"/>
  <c r="G118" i="8"/>
  <c r="H118" i="8" s="1"/>
  <c r="J118" i="8" s="1"/>
  <c r="D118" i="8"/>
  <c r="K118" i="8" s="1"/>
  <c r="L118" i="8" s="1"/>
  <c r="G117" i="8"/>
  <c r="H117" i="8" s="1"/>
  <c r="J117" i="8" s="1"/>
  <c r="D117" i="8"/>
  <c r="K117" i="8" s="1"/>
  <c r="L117" i="8" s="1"/>
  <c r="G116" i="8"/>
  <c r="H116" i="8" s="1"/>
  <c r="J116" i="8" s="1"/>
  <c r="D116" i="8"/>
  <c r="K116" i="8" s="1"/>
  <c r="G115" i="8"/>
  <c r="H115" i="8" s="1"/>
  <c r="J115" i="8" s="1"/>
  <c r="D115" i="8"/>
  <c r="K115" i="8" s="1"/>
  <c r="L115" i="8" s="1"/>
  <c r="G114" i="8"/>
  <c r="H114" i="8" s="1"/>
  <c r="J114" i="8" s="1"/>
  <c r="D114" i="8"/>
  <c r="K114" i="8" s="1"/>
  <c r="G113" i="8"/>
  <c r="H113" i="8" s="1"/>
  <c r="J113" i="8" s="1"/>
  <c r="D113" i="8"/>
  <c r="K113" i="8" s="1"/>
  <c r="G112" i="8"/>
  <c r="H112" i="8" s="1"/>
  <c r="J112" i="8" s="1"/>
  <c r="D112" i="8"/>
  <c r="K112" i="8" s="1"/>
  <c r="G111" i="8"/>
  <c r="H111" i="8" s="1"/>
  <c r="J111" i="8" s="1"/>
  <c r="D111" i="8"/>
  <c r="K111" i="8" s="1"/>
  <c r="L111" i="8" s="1"/>
  <c r="G110" i="8"/>
  <c r="H110" i="8" s="1"/>
  <c r="J110" i="8" s="1"/>
  <c r="D110" i="8"/>
  <c r="K110" i="8" s="1"/>
  <c r="L110" i="8" s="1"/>
  <c r="G109" i="8"/>
  <c r="H109" i="8" s="1"/>
  <c r="J109" i="8" s="1"/>
  <c r="D109" i="8"/>
  <c r="K109" i="8" s="1"/>
  <c r="G108" i="8"/>
  <c r="H108" i="8" s="1"/>
  <c r="J108" i="8" s="1"/>
  <c r="D108" i="8"/>
  <c r="K108" i="8" s="1"/>
  <c r="G107" i="8"/>
  <c r="H107" i="8" s="1"/>
  <c r="J107" i="8" s="1"/>
  <c r="D107" i="8"/>
  <c r="K107" i="8" s="1"/>
  <c r="G106" i="8"/>
  <c r="H106" i="8" s="1"/>
  <c r="J106" i="8" s="1"/>
  <c r="D106" i="8"/>
  <c r="K106" i="8" s="1"/>
  <c r="G105" i="8"/>
  <c r="H105" i="8" s="1"/>
  <c r="J105" i="8" s="1"/>
  <c r="D105" i="8"/>
  <c r="K105" i="8" s="1"/>
  <c r="G104" i="8"/>
  <c r="H104" i="8" s="1"/>
  <c r="J104" i="8" s="1"/>
  <c r="D104" i="8"/>
  <c r="K104" i="8" s="1"/>
  <c r="L104" i="8" s="1"/>
  <c r="G103" i="8"/>
  <c r="H103" i="8" s="1"/>
  <c r="J103" i="8" s="1"/>
  <c r="D103" i="8"/>
  <c r="K103" i="8" s="1"/>
  <c r="L103" i="8" s="1"/>
  <c r="G102" i="8"/>
  <c r="H102" i="8" s="1"/>
  <c r="J102" i="8" s="1"/>
  <c r="D102" i="8"/>
  <c r="K102" i="8" s="1"/>
  <c r="G101" i="8"/>
  <c r="H101" i="8" s="1"/>
  <c r="J101" i="8" s="1"/>
  <c r="D101" i="8"/>
  <c r="K101" i="8" s="1"/>
  <c r="G100" i="8"/>
  <c r="H100" i="8" s="1"/>
  <c r="J100" i="8" s="1"/>
  <c r="D100" i="8"/>
  <c r="K100" i="8" s="1"/>
  <c r="G99" i="8"/>
  <c r="H99" i="8" s="1"/>
  <c r="J99" i="8" s="1"/>
  <c r="D99" i="8"/>
  <c r="K99" i="8" s="1"/>
  <c r="G98" i="8"/>
  <c r="H98" i="8" s="1"/>
  <c r="J98" i="8" s="1"/>
  <c r="D98" i="8"/>
  <c r="K98" i="8" s="1"/>
  <c r="C76" i="8"/>
  <c r="B76" i="8"/>
  <c r="B74" i="8"/>
  <c r="C74" i="8"/>
  <c r="L105" i="8" l="1"/>
  <c r="M105" i="8" s="1"/>
  <c r="L121" i="8"/>
  <c r="M121" i="8" s="1"/>
  <c r="L108" i="8"/>
  <c r="M108" i="8" s="1"/>
  <c r="L128" i="8"/>
  <c r="M128" i="8" s="1"/>
  <c r="L101" i="8"/>
  <c r="M101" i="8" s="1"/>
  <c r="L102" i="8"/>
  <c r="M102" i="8" s="1"/>
  <c r="L114" i="8"/>
  <c r="M114" i="8" s="1"/>
  <c r="L122" i="8"/>
  <c r="M122" i="8" s="1"/>
  <c r="L126" i="8"/>
  <c r="M126" i="8" s="1"/>
  <c r="L112" i="8"/>
  <c r="M112" i="8" s="1"/>
  <c r="L120" i="8"/>
  <c r="M120" i="8" s="1"/>
  <c r="L106" i="8"/>
  <c r="M106" i="8" s="1"/>
  <c r="L100" i="8"/>
  <c r="M100" i="8" s="1"/>
  <c r="L113" i="8"/>
  <c r="M113" i="8" s="1"/>
  <c r="L119" i="8"/>
  <c r="M119" i="8" s="1"/>
  <c r="L123" i="8"/>
  <c r="M123" i="8" s="1"/>
  <c r="L127" i="8"/>
  <c r="M127" i="8" s="1"/>
  <c r="L116" i="8"/>
  <c r="M116" i="8" s="1"/>
  <c r="L109" i="8"/>
  <c r="M109" i="8" s="1"/>
  <c r="L98" i="8"/>
  <c r="M98" i="8" s="1"/>
  <c r="L99" i="8"/>
  <c r="M99" i="8" s="1"/>
  <c r="L107" i="8"/>
  <c r="M107" i="8" s="1"/>
  <c r="G187" i="8"/>
  <c r="H187" i="8" s="1"/>
  <c r="J187" i="8" s="1"/>
  <c r="G189" i="8"/>
  <c r="H189" i="8" s="1"/>
  <c r="J189" i="8" s="1"/>
  <c r="G191" i="8"/>
  <c r="H191" i="8" s="1"/>
  <c r="J191" i="8" s="1"/>
  <c r="G193" i="8"/>
  <c r="H193" i="8" s="1"/>
  <c r="J193" i="8" s="1"/>
  <c r="G195" i="8"/>
  <c r="H195" i="8" s="1"/>
  <c r="J195" i="8" s="1"/>
  <c r="G197" i="8"/>
  <c r="H197" i="8" s="1"/>
  <c r="J197" i="8" s="1"/>
  <c r="G199" i="8"/>
  <c r="H199" i="8" s="1"/>
  <c r="J199" i="8" s="1"/>
  <c r="G201" i="8"/>
  <c r="H201" i="8" s="1"/>
  <c r="J201" i="8" s="1"/>
  <c r="G203" i="8"/>
  <c r="H203" i="8" s="1"/>
  <c r="J203" i="8" s="1"/>
  <c r="G205" i="8"/>
  <c r="H205" i="8" s="1"/>
  <c r="J205" i="8" s="1"/>
  <c r="G207" i="8"/>
  <c r="H207" i="8" s="1"/>
  <c r="J207" i="8" s="1"/>
  <c r="G209" i="8"/>
  <c r="H209" i="8" s="1"/>
  <c r="J209" i="8" s="1"/>
  <c r="G211" i="8"/>
  <c r="H211" i="8" s="1"/>
  <c r="J211" i="8" s="1"/>
  <c r="G213" i="8"/>
  <c r="H213" i="8" s="1"/>
  <c r="J213" i="8" s="1"/>
  <c r="G215" i="8"/>
  <c r="H215" i="8" s="1"/>
  <c r="J215" i="8" s="1"/>
  <c r="G217" i="8"/>
  <c r="H217" i="8" s="1"/>
  <c r="J217" i="8" s="1"/>
  <c r="G219" i="8"/>
  <c r="H219" i="8" s="1"/>
  <c r="J219" i="8" s="1"/>
  <c r="G221" i="8"/>
  <c r="H221" i="8" s="1"/>
  <c r="J221" i="8" s="1"/>
  <c r="G223" i="8"/>
  <c r="H223" i="8" s="1"/>
  <c r="J223" i="8" s="1"/>
  <c r="G225" i="8"/>
  <c r="H225" i="8" s="1"/>
  <c r="J225" i="8" s="1"/>
  <c r="G227" i="8"/>
  <c r="H227" i="8" s="1"/>
  <c r="J227" i="8" s="1"/>
  <c r="K98" i="12" l="1"/>
  <c r="P98" i="12"/>
  <c r="U98" i="12"/>
  <c r="K99" i="12"/>
  <c r="P99" i="12"/>
  <c r="U99" i="12"/>
  <c r="K100" i="12"/>
  <c r="P100" i="12"/>
  <c r="U100" i="12"/>
  <c r="K101" i="12"/>
  <c r="P101" i="12"/>
  <c r="U101" i="12"/>
  <c r="K102" i="12"/>
  <c r="P102" i="12"/>
  <c r="U102" i="12"/>
  <c r="K103" i="12"/>
  <c r="P103" i="12"/>
  <c r="U103" i="12"/>
  <c r="K104" i="12"/>
  <c r="P104" i="12"/>
  <c r="U104" i="12"/>
  <c r="K105" i="12"/>
  <c r="P105" i="12"/>
  <c r="U105" i="12"/>
  <c r="K106" i="12"/>
  <c r="P106" i="12"/>
  <c r="U106" i="12"/>
  <c r="K107" i="12"/>
  <c r="P107" i="12"/>
  <c r="U107" i="12"/>
  <c r="K108" i="12"/>
  <c r="P108" i="12"/>
  <c r="U108" i="12"/>
  <c r="K109" i="12"/>
  <c r="P109" i="12"/>
  <c r="U109" i="12"/>
  <c r="K110" i="12"/>
  <c r="P110" i="12"/>
  <c r="U110" i="12"/>
  <c r="K111" i="12"/>
  <c r="P111" i="12"/>
  <c r="U111" i="12"/>
  <c r="K112" i="12"/>
  <c r="P112" i="12"/>
  <c r="U112" i="12"/>
  <c r="K113" i="12"/>
  <c r="P113" i="12"/>
  <c r="U113" i="12"/>
  <c r="K114" i="12"/>
  <c r="P114" i="12"/>
  <c r="U114" i="12"/>
  <c r="K115" i="12"/>
  <c r="P115" i="12"/>
  <c r="U115" i="12"/>
  <c r="K116" i="12"/>
  <c r="P116" i="12"/>
  <c r="U116" i="12"/>
  <c r="K117" i="12"/>
  <c r="P117" i="12"/>
  <c r="U117" i="12"/>
  <c r="K118" i="12"/>
  <c r="P118" i="12"/>
  <c r="U118" i="12"/>
  <c r="K119" i="12"/>
  <c r="P119" i="12"/>
  <c r="U119" i="12"/>
  <c r="K120" i="12"/>
  <c r="P120" i="12"/>
  <c r="U120" i="12"/>
  <c r="K121" i="12"/>
  <c r="P121" i="12"/>
  <c r="U121" i="12"/>
  <c r="K122" i="12"/>
  <c r="P122" i="12"/>
  <c r="U122" i="12"/>
  <c r="K123" i="12"/>
  <c r="P123" i="12"/>
  <c r="U123" i="12"/>
  <c r="K124" i="12"/>
  <c r="P124" i="12"/>
  <c r="U124" i="12"/>
  <c r="K125" i="12"/>
  <c r="P125" i="12"/>
  <c r="U125" i="12"/>
  <c r="K126" i="12"/>
  <c r="P126" i="12"/>
  <c r="U126" i="12"/>
  <c r="K127" i="12"/>
  <c r="P127" i="12"/>
  <c r="U127" i="12"/>
  <c r="K128" i="12"/>
  <c r="P128" i="12"/>
  <c r="U128" i="12"/>
  <c r="K129" i="12"/>
  <c r="P129" i="12"/>
  <c r="U129" i="12"/>
  <c r="K130" i="12"/>
  <c r="P130" i="12"/>
  <c r="U130" i="12"/>
  <c r="D67" i="7" l="1"/>
  <c r="K67" i="7" s="1"/>
  <c r="L67" i="7" s="1"/>
  <c r="E68" i="7"/>
  <c r="F68" i="7"/>
  <c r="E69" i="7"/>
  <c r="F69" i="7"/>
  <c r="E70" i="7"/>
  <c r="F70" i="7"/>
  <c r="E71" i="7"/>
  <c r="F71" i="7"/>
  <c r="E72" i="7"/>
  <c r="F72" i="7"/>
  <c r="E73" i="7"/>
  <c r="F73" i="7"/>
  <c r="E74" i="7"/>
  <c r="F74" i="7"/>
  <c r="E75" i="7"/>
  <c r="F75" i="7"/>
  <c r="E76" i="7"/>
  <c r="F76" i="7"/>
  <c r="E77" i="7"/>
  <c r="F77" i="7"/>
  <c r="E78" i="7"/>
  <c r="F78" i="7"/>
  <c r="E79" i="7"/>
  <c r="F79" i="7"/>
  <c r="E80" i="7"/>
  <c r="F80" i="7"/>
  <c r="E81" i="7"/>
  <c r="F81" i="7"/>
  <c r="E82" i="7"/>
  <c r="F82" i="7"/>
  <c r="E83" i="7"/>
  <c r="F83" i="7"/>
  <c r="E84" i="7"/>
  <c r="F84" i="7"/>
  <c r="E85" i="7"/>
  <c r="F85" i="7"/>
  <c r="E86" i="7"/>
  <c r="F86" i="7"/>
  <c r="E87" i="7"/>
  <c r="F87" i="7"/>
  <c r="E88" i="7"/>
  <c r="F88" i="7"/>
  <c r="E89" i="7"/>
  <c r="F89" i="7"/>
  <c r="E90" i="7"/>
  <c r="F90" i="7"/>
  <c r="E91" i="7"/>
  <c r="F91" i="7"/>
  <c r="E92" i="7"/>
  <c r="F92" i="7"/>
  <c r="E93" i="7"/>
  <c r="F93" i="7"/>
  <c r="E94" i="7"/>
  <c r="F94" i="7"/>
  <c r="E95" i="7"/>
  <c r="F95" i="7"/>
  <c r="E96" i="7"/>
  <c r="F96" i="7"/>
  <c r="F67" i="7"/>
  <c r="E67" i="7"/>
  <c r="D96" i="7"/>
  <c r="K96" i="7" s="1"/>
  <c r="L96" i="7" s="1"/>
  <c r="D95" i="7"/>
  <c r="K95" i="7" s="1"/>
  <c r="L95" i="7" s="1"/>
  <c r="D94" i="7"/>
  <c r="K94" i="7" s="1"/>
  <c r="L94" i="7" s="1"/>
  <c r="D93" i="7"/>
  <c r="K93" i="7" s="1"/>
  <c r="L93" i="7" s="1"/>
  <c r="D92" i="7"/>
  <c r="K92" i="7" s="1"/>
  <c r="L92" i="7" s="1"/>
  <c r="D91" i="7"/>
  <c r="K91" i="7" s="1"/>
  <c r="L91" i="7" s="1"/>
  <c r="D90" i="7"/>
  <c r="K90" i="7" s="1"/>
  <c r="L90" i="7" s="1"/>
  <c r="D89" i="7"/>
  <c r="K89" i="7" s="1"/>
  <c r="L89" i="7" s="1"/>
  <c r="D88" i="7"/>
  <c r="K88" i="7" s="1"/>
  <c r="L88" i="7" s="1"/>
  <c r="D87" i="7"/>
  <c r="K87" i="7" s="1"/>
  <c r="L87" i="7" s="1"/>
  <c r="D86" i="7"/>
  <c r="K86" i="7" s="1"/>
  <c r="L86" i="7" s="1"/>
  <c r="D85" i="7"/>
  <c r="K85" i="7" s="1"/>
  <c r="L85" i="7" s="1"/>
  <c r="D84" i="7"/>
  <c r="K84" i="7" s="1"/>
  <c r="L84" i="7" s="1"/>
  <c r="D83" i="7"/>
  <c r="K83" i="7" s="1"/>
  <c r="L83" i="7" s="1"/>
  <c r="D82" i="7"/>
  <c r="K82" i="7" s="1"/>
  <c r="L82" i="7" s="1"/>
  <c r="D81" i="7"/>
  <c r="K81" i="7" s="1"/>
  <c r="L81" i="7" s="1"/>
  <c r="D80" i="7"/>
  <c r="K80" i="7" s="1"/>
  <c r="L80" i="7" s="1"/>
  <c r="D79" i="7"/>
  <c r="K79" i="7" s="1"/>
  <c r="L79" i="7" s="1"/>
  <c r="D78" i="7"/>
  <c r="K78" i="7" s="1"/>
  <c r="L78" i="7" s="1"/>
  <c r="D77" i="7"/>
  <c r="K77" i="7" s="1"/>
  <c r="L77" i="7" s="1"/>
  <c r="D76" i="7"/>
  <c r="K76" i="7" s="1"/>
  <c r="L76" i="7" s="1"/>
  <c r="D75" i="7"/>
  <c r="K75" i="7" s="1"/>
  <c r="L75" i="7" s="1"/>
  <c r="D74" i="7"/>
  <c r="K74" i="7" s="1"/>
  <c r="L74" i="7" s="1"/>
  <c r="D73" i="7"/>
  <c r="K73" i="7" s="1"/>
  <c r="L73" i="7" s="1"/>
  <c r="D72" i="7"/>
  <c r="K72" i="7" s="1"/>
  <c r="L72" i="7" s="1"/>
  <c r="D71" i="7"/>
  <c r="K71" i="7" s="1"/>
  <c r="L71" i="7" s="1"/>
  <c r="D70" i="7"/>
  <c r="K70" i="7" s="1"/>
  <c r="L70" i="7" s="1"/>
  <c r="D69" i="7"/>
  <c r="K69" i="7" s="1"/>
  <c r="L69" i="7" s="1"/>
  <c r="D68" i="7"/>
  <c r="K68" i="7" s="1"/>
  <c r="L68" i="7" s="1"/>
  <c r="D65" i="7"/>
  <c r="P67" i="12"/>
  <c r="P68" i="12"/>
  <c r="P69" i="12"/>
  <c r="E73" i="8"/>
  <c r="F73" i="8"/>
  <c r="E74" i="8"/>
  <c r="F74" i="8"/>
  <c r="E75" i="8"/>
  <c r="F75" i="8"/>
  <c r="E76" i="8"/>
  <c r="F76" i="8"/>
  <c r="E77" i="8"/>
  <c r="F77" i="8"/>
  <c r="E78" i="8"/>
  <c r="F78" i="8"/>
  <c r="E79" i="8"/>
  <c r="F79" i="8"/>
  <c r="E80" i="8"/>
  <c r="F80" i="8"/>
  <c r="E81" i="8"/>
  <c r="F81" i="8"/>
  <c r="E82" i="8"/>
  <c r="F82" i="8"/>
  <c r="E83" i="8"/>
  <c r="F83" i="8"/>
  <c r="E84" i="8"/>
  <c r="F84" i="8"/>
  <c r="E85" i="8"/>
  <c r="F85" i="8"/>
  <c r="E86" i="8"/>
  <c r="F86" i="8"/>
  <c r="E87" i="8"/>
  <c r="F87" i="8"/>
  <c r="E88" i="8"/>
  <c r="F88" i="8"/>
  <c r="E89" i="8"/>
  <c r="F89" i="8"/>
  <c r="E90" i="8"/>
  <c r="F90" i="8"/>
  <c r="E91" i="8"/>
  <c r="F91" i="8"/>
  <c r="E92" i="8"/>
  <c r="F92" i="8"/>
  <c r="E93" i="8"/>
  <c r="F93" i="8"/>
  <c r="E94" i="8"/>
  <c r="F94" i="8"/>
  <c r="E95" i="8"/>
  <c r="F95" i="8"/>
  <c r="E96" i="8"/>
  <c r="F96" i="8"/>
  <c r="E68" i="8"/>
  <c r="F68" i="8"/>
  <c r="E69" i="8"/>
  <c r="F69" i="8"/>
  <c r="E70" i="8"/>
  <c r="F70" i="8"/>
  <c r="E71" i="8"/>
  <c r="F71" i="8"/>
  <c r="E72" i="8"/>
  <c r="F72" i="8"/>
  <c r="F67" i="8"/>
  <c r="E67" i="8"/>
  <c r="D68" i="8"/>
  <c r="K68" i="8" s="1"/>
  <c r="L68" i="8" s="1"/>
  <c r="D69" i="8"/>
  <c r="K69" i="8" s="1"/>
  <c r="L69" i="8" s="1"/>
  <c r="D70" i="8"/>
  <c r="K70" i="8" s="1"/>
  <c r="L70" i="8" s="1"/>
  <c r="D71" i="8"/>
  <c r="K71" i="8" s="1"/>
  <c r="L71" i="8" s="1"/>
  <c r="D72" i="8"/>
  <c r="K72" i="8" s="1"/>
  <c r="L72" i="8" s="1"/>
  <c r="D67" i="8"/>
  <c r="K67" i="8" s="1"/>
  <c r="L67" i="8" s="1"/>
  <c r="D85" i="8"/>
  <c r="K85" i="8" s="1"/>
  <c r="L85" i="8" s="1"/>
  <c r="D96" i="8"/>
  <c r="K96" i="8" s="1"/>
  <c r="L96" i="8" s="1"/>
  <c r="D95" i="8"/>
  <c r="K95" i="8" s="1"/>
  <c r="L95" i="8" s="1"/>
  <c r="D94" i="8"/>
  <c r="K94" i="8" s="1"/>
  <c r="L94" i="8" s="1"/>
  <c r="D93" i="8"/>
  <c r="K93" i="8" s="1"/>
  <c r="L93" i="8" s="1"/>
  <c r="D92" i="8"/>
  <c r="K92" i="8" s="1"/>
  <c r="L92" i="8" s="1"/>
  <c r="D91" i="8"/>
  <c r="K91" i="8" s="1"/>
  <c r="L91" i="8" s="1"/>
  <c r="D90" i="8"/>
  <c r="K90" i="8" s="1"/>
  <c r="L90" i="8" s="1"/>
  <c r="D89" i="8"/>
  <c r="K89" i="8" s="1"/>
  <c r="L89" i="8" s="1"/>
  <c r="D88" i="8"/>
  <c r="K88" i="8" s="1"/>
  <c r="L88" i="8" s="1"/>
  <c r="D87" i="8"/>
  <c r="K87" i="8" s="1"/>
  <c r="L87" i="8" s="1"/>
  <c r="D86" i="8"/>
  <c r="K86" i="8" s="1"/>
  <c r="L86" i="8" s="1"/>
  <c r="D84" i="8"/>
  <c r="K84" i="8" s="1"/>
  <c r="L84" i="8" s="1"/>
  <c r="D83" i="8"/>
  <c r="K83" i="8" s="1"/>
  <c r="L83" i="8" s="1"/>
  <c r="D82" i="8"/>
  <c r="K82" i="8" s="1"/>
  <c r="L82" i="8" s="1"/>
  <c r="D81" i="8"/>
  <c r="K81" i="8" s="1"/>
  <c r="L81" i="8" s="1"/>
  <c r="D80" i="8"/>
  <c r="K80" i="8" s="1"/>
  <c r="L80" i="8" s="1"/>
  <c r="D79" i="8"/>
  <c r="K79" i="8" s="1"/>
  <c r="L79" i="8" s="1"/>
  <c r="D78" i="8"/>
  <c r="K78" i="8" s="1"/>
  <c r="L78" i="8" s="1"/>
  <c r="D77" i="8"/>
  <c r="K77" i="8" s="1"/>
  <c r="L77" i="8" s="1"/>
  <c r="D76" i="8"/>
  <c r="K76" i="8" s="1"/>
  <c r="L76" i="8" s="1"/>
  <c r="D75" i="8"/>
  <c r="K75" i="8" s="1"/>
  <c r="L75" i="8" s="1"/>
  <c r="D74" i="8"/>
  <c r="K74" i="8" s="1"/>
  <c r="L74" i="8" s="1"/>
  <c r="D73" i="8"/>
  <c r="K73" i="8" s="1"/>
  <c r="L73" i="8" s="1"/>
  <c r="G68" i="7" l="1"/>
  <c r="H68" i="7" s="1"/>
  <c r="J68" i="7" s="1"/>
  <c r="G71" i="7"/>
  <c r="H71" i="7" s="1"/>
  <c r="J71" i="7" s="1"/>
  <c r="G96" i="8"/>
  <c r="H96" i="8" s="1"/>
  <c r="J96" i="8" s="1"/>
  <c r="G88" i="7"/>
  <c r="H88" i="7" s="1"/>
  <c r="J88" i="7" s="1"/>
  <c r="G80" i="7"/>
  <c r="H80" i="7" s="1"/>
  <c r="J80" i="7" s="1"/>
  <c r="G96" i="7"/>
  <c r="H96" i="7" s="1"/>
  <c r="J96" i="7" s="1"/>
  <c r="G92" i="7"/>
  <c r="H92" i="7" s="1"/>
  <c r="J92" i="7" s="1"/>
  <c r="G80" i="8"/>
  <c r="H80" i="8" s="1"/>
  <c r="J80" i="8" s="1"/>
  <c r="G73" i="8"/>
  <c r="H73" i="8" s="1"/>
  <c r="J73" i="8" s="1"/>
  <c r="G72" i="7"/>
  <c r="H72" i="7" s="1"/>
  <c r="J72" i="7" s="1"/>
  <c r="G79" i="7"/>
  <c r="H79" i="7" s="1"/>
  <c r="J79" i="7" s="1"/>
  <c r="G91" i="7"/>
  <c r="H91" i="7" s="1"/>
  <c r="J91" i="7" s="1"/>
  <c r="G82" i="7"/>
  <c r="H82" i="7" s="1"/>
  <c r="J82" i="7" s="1"/>
  <c r="G81" i="8"/>
  <c r="H81" i="8" s="1"/>
  <c r="J81" i="8" s="1"/>
  <c r="G67" i="7"/>
  <c r="H67" i="7" s="1"/>
  <c r="J67" i="7" s="1"/>
  <c r="G75" i="7"/>
  <c r="H75" i="7" s="1"/>
  <c r="J75" i="7" s="1"/>
  <c r="G95" i="7"/>
  <c r="H95" i="7" s="1"/>
  <c r="J95" i="7" s="1"/>
  <c r="G70" i="7"/>
  <c r="H70" i="7" s="1"/>
  <c r="J70" i="7" s="1"/>
  <c r="G77" i="7"/>
  <c r="H77" i="7" s="1"/>
  <c r="J77" i="7" s="1"/>
  <c r="G73" i="7"/>
  <c r="H73" i="7" s="1"/>
  <c r="J73" i="7" s="1"/>
  <c r="G89" i="7"/>
  <c r="H89" i="7" s="1"/>
  <c r="J89" i="7" s="1"/>
  <c r="G87" i="7"/>
  <c r="H87" i="7" s="1"/>
  <c r="J87" i="7" s="1"/>
  <c r="G83" i="7"/>
  <c r="H83" i="7" s="1"/>
  <c r="J83" i="7" s="1"/>
  <c r="G74" i="7"/>
  <c r="H74" i="7" s="1"/>
  <c r="J74" i="7" s="1"/>
  <c r="G69" i="7"/>
  <c r="H69" i="7" s="1"/>
  <c r="J69" i="7" s="1"/>
  <c r="G85" i="8"/>
  <c r="H85" i="8" s="1"/>
  <c r="J85" i="8" s="1"/>
  <c r="G77" i="8"/>
  <c r="H77" i="8" s="1"/>
  <c r="J77" i="8" s="1"/>
  <c r="G88" i="8"/>
  <c r="H88" i="8" s="1"/>
  <c r="J88" i="8" s="1"/>
  <c r="G71" i="8"/>
  <c r="H71" i="8" s="1"/>
  <c r="J71" i="8" s="1"/>
  <c r="G69" i="8"/>
  <c r="H69" i="8" s="1"/>
  <c r="J69" i="8" s="1"/>
  <c r="G89" i="8"/>
  <c r="H89" i="8" s="1"/>
  <c r="J89" i="8" s="1"/>
  <c r="G94" i="8"/>
  <c r="H94" i="8" s="1"/>
  <c r="J94" i="8" s="1"/>
  <c r="G93" i="8"/>
  <c r="H93" i="8" s="1"/>
  <c r="J93" i="8" s="1"/>
  <c r="G92" i="8"/>
  <c r="H92" i="8" s="1"/>
  <c r="J92" i="8" s="1"/>
  <c r="G91" i="8"/>
  <c r="H91" i="8" s="1"/>
  <c r="J91" i="8" s="1"/>
  <c r="G86" i="8"/>
  <c r="H86" i="8" s="1"/>
  <c r="J86" i="8" s="1"/>
  <c r="G84" i="8"/>
  <c r="H84" i="8" s="1"/>
  <c r="J84" i="8" s="1"/>
  <c r="G83" i="8"/>
  <c r="H83" i="8" s="1"/>
  <c r="J83" i="8" s="1"/>
  <c r="G76" i="8"/>
  <c r="H76" i="8" s="1"/>
  <c r="J76" i="8" s="1"/>
  <c r="G94" i="7"/>
  <c r="H94" i="7" s="1"/>
  <c r="J94" i="7" s="1"/>
  <c r="G93" i="7"/>
  <c r="H93" i="7" s="1"/>
  <c r="J93" i="7" s="1"/>
  <c r="G90" i="7"/>
  <c r="H90" i="7" s="1"/>
  <c r="J90" i="7" s="1"/>
  <c r="G86" i="7"/>
  <c r="H86" i="7" s="1"/>
  <c r="J86" i="7" s="1"/>
  <c r="G85" i="7"/>
  <c r="H85" i="7" s="1"/>
  <c r="J85" i="7" s="1"/>
  <c r="G84" i="7"/>
  <c r="H84" i="7" s="1"/>
  <c r="J84" i="7" s="1"/>
  <c r="G81" i="7"/>
  <c r="H81" i="7" s="1"/>
  <c r="J81" i="7" s="1"/>
  <c r="G78" i="7"/>
  <c r="H78" i="7" s="1"/>
  <c r="J78" i="7" s="1"/>
  <c r="G76" i="7"/>
  <c r="H76" i="7" s="1"/>
  <c r="J76" i="7" s="1"/>
  <c r="G72" i="8"/>
  <c r="H72" i="8" s="1"/>
  <c r="J72" i="8" s="1"/>
  <c r="G70" i="8"/>
  <c r="H70" i="8" s="1"/>
  <c r="J70" i="8" s="1"/>
  <c r="G68" i="8"/>
  <c r="H68" i="8" s="1"/>
  <c r="J68" i="8" s="1"/>
  <c r="G95" i="8"/>
  <c r="H95" i="8" s="1"/>
  <c r="J95" i="8" s="1"/>
  <c r="G90" i="8"/>
  <c r="H90" i="8" s="1"/>
  <c r="J90" i="8" s="1"/>
  <c r="G79" i="8"/>
  <c r="H79" i="8" s="1"/>
  <c r="J79" i="8" s="1"/>
  <c r="G78" i="8"/>
  <c r="H78" i="8" s="1"/>
  <c r="J78" i="8" s="1"/>
  <c r="G87" i="8"/>
  <c r="H87" i="8" s="1"/>
  <c r="J87" i="8" s="1"/>
  <c r="G82" i="8"/>
  <c r="H82" i="8" s="1"/>
  <c r="J82" i="8" s="1"/>
  <c r="G75" i="8"/>
  <c r="H75" i="8" s="1"/>
  <c r="J75" i="8" s="1"/>
  <c r="G74" i="8"/>
  <c r="H74" i="8" s="1"/>
  <c r="J74" i="8" s="1"/>
  <c r="G67" i="8"/>
  <c r="H67" i="8" s="1"/>
  <c r="J67" i="8" s="1"/>
  <c r="C61" i="8"/>
  <c r="C61" i="7"/>
  <c r="B61" i="7"/>
  <c r="C55" i="7"/>
  <c r="B55" i="7"/>
  <c r="C54" i="7" l="1"/>
  <c r="B54" i="7"/>
  <c r="D50" i="7"/>
  <c r="K50" i="7" s="1"/>
  <c r="L50" i="7" s="1"/>
  <c r="D51" i="7"/>
  <c r="K51" i="7" s="1"/>
  <c r="L51" i="7" s="1"/>
  <c r="D52" i="7"/>
  <c r="K52" i="7" s="1"/>
  <c r="L52" i="7" s="1"/>
  <c r="D53" i="7"/>
  <c r="K53" i="7" s="1"/>
  <c r="L53" i="7" s="1"/>
  <c r="D55" i="7"/>
  <c r="K55" i="7" s="1"/>
  <c r="L55" i="7" s="1"/>
  <c r="D56" i="7"/>
  <c r="K56" i="7" s="1"/>
  <c r="L56" i="7" s="1"/>
  <c r="D57" i="7"/>
  <c r="K57" i="7" s="1"/>
  <c r="L57" i="7" s="1"/>
  <c r="D58" i="7"/>
  <c r="K58" i="7" s="1"/>
  <c r="L58" i="7" s="1"/>
  <c r="D59" i="7"/>
  <c r="K59" i="7" s="1"/>
  <c r="L59" i="7" s="1"/>
  <c r="D60" i="7"/>
  <c r="K60" i="7" s="1"/>
  <c r="L60" i="7" s="1"/>
  <c r="D61" i="7"/>
  <c r="K61" i="7" s="1"/>
  <c r="L61" i="7" s="1"/>
  <c r="D62" i="7"/>
  <c r="K62" i="7" s="1"/>
  <c r="L62" i="7" s="1"/>
  <c r="D63" i="7"/>
  <c r="K63" i="7" s="1"/>
  <c r="L63" i="7" s="1"/>
  <c r="D64" i="7"/>
  <c r="K64" i="7" s="1"/>
  <c r="L64" i="7" s="1"/>
  <c r="K65" i="7"/>
  <c r="L65" i="7" s="1"/>
  <c r="C47" i="7"/>
  <c r="B47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65" i="7"/>
  <c r="F65" i="7"/>
  <c r="E45" i="7"/>
  <c r="F45" i="7"/>
  <c r="E46" i="7"/>
  <c r="F46" i="7"/>
  <c r="D54" i="7" l="1"/>
  <c r="K54" i="7" s="1"/>
  <c r="L54" i="7" s="1"/>
  <c r="G57" i="7"/>
  <c r="H57" i="7" s="1"/>
  <c r="J57" i="7" s="1"/>
  <c r="G49" i="7"/>
  <c r="H49" i="7" s="1"/>
  <c r="J49" i="7" s="1"/>
  <c r="G59" i="7"/>
  <c r="H59" i="7" s="1"/>
  <c r="J59" i="7" s="1"/>
  <c r="G51" i="7"/>
  <c r="H51" i="7" s="1"/>
  <c r="J51" i="7" s="1"/>
  <c r="G56" i="7"/>
  <c r="H56" i="7" s="1"/>
  <c r="J56" i="7" s="1"/>
  <c r="G52" i="7"/>
  <c r="H52" i="7" s="1"/>
  <c r="J52" i="7" s="1"/>
  <c r="G50" i="7"/>
  <c r="H50" i="7" s="1"/>
  <c r="J50" i="7" s="1"/>
  <c r="G46" i="7"/>
  <c r="H46" i="7" s="1"/>
  <c r="J46" i="7" s="1"/>
  <c r="G55" i="7"/>
  <c r="H55" i="7" s="1"/>
  <c r="J55" i="7" s="1"/>
  <c r="G53" i="7"/>
  <c r="H53" i="7" s="1"/>
  <c r="J53" i="7" s="1"/>
  <c r="G61" i="7"/>
  <c r="H61" i="7" s="1"/>
  <c r="J61" i="7" s="1"/>
  <c r="G48" i="7"/>
  <c r="H48" i="7" s="1"/>
  <c r="J48" i="7" s="1"/>
  <c r="G58" i="7"/>
  <c r="H58" i="7" s="1"/>
  <c r="J58" i="7" s="1"/>
  <c r="G47" i="7"/>
  <c r="H47" i="7" s="1"/>
  <c r="J47" i="7" s="1"/>
  <c r="G45" i="7"/>
  <c r="H45" i="7" s="1"/>
  <c r="J45" i="7" s="1"/>
  <c r="G62" i="7"/>
  <c r="H62" i="7" s="1"/>
  <c r="J62" i="7" s="1"/>
  <c r="G54" i="7"/>
  <c r="H54" i="7" s="1"/>
  <c r="J54" i="7" s="1"/>
  <c r="G60" i="7"/>
  <c r="H60" i="7" s="1"/>
  <c r="J60" i="7" s="1"/>
  <c r="G65" i="7"/>
  <c r="H65" i="7" s="1"/>
  <c r="J65" i="7" s="1"/>
  <c r="G64" i="7"/>
  <c r="H64" i="7" s="1"/>
  <c r="J64" i="7" s="1"/>
  <c r="G63" i="7"/>
  <c r="H63" i="7" s="1"/>
  <c r="J63" i="7" s="1"/>
  <c r="D42" i="7"/>
  <c r="D43" i="7"/>
  <c r="P45" i="12" l="1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B61" i="8" l="1"/>
  <c r="K45" i="12" l="1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D48" i="8"/>
  <c r="K48" i="8" s="1"/>
  <c r="L48" i="8" s="1"/>
  <c r="E48" i="8"/>
  <c r="F48" i="8"/>
  <c r="D49" i="8"/>
  <c r="K49" i="8" s="1"/>
  <c r="L49" i="8" s="1"/>
  <c r="E49" i="8"/>
  <c r="F49" i="8"/>
  <c r="D50" i="8"/>
  <c r="K50" i="8" s="1"/>
  <c r="L50" i="8" s="1"/>
  <c r="E50" i="8"/>
  <c r="F50" i="8"/>
  <c r="D51" i="8"/>
  <c r="K51" i="8" s="1"/>
  <c r="L51" i="8" s="1"/>
  <c r="E51" i="8"/>
  <c r="F51" i="8"/>
  <c r="D52" i="8"/>
  <c r="K52" i="8" s="1"/>
  <c r="L52" i="8" s="1"/>
  <c r="E52" i="8"/>
  <c r="F52" i="8"/>
  <c r="D53" i="8"/>
  <c r="K53" i="8" s="1"/>
  <c r="L53" i="8" s="1"/>
  <c r="E53" i="8"/>
  <c r="F53" i="8"/>
  <c r="D54" i="8"/>
  <c r="K54" i="8" s="1"/>
  <c r="L54" i="8" s="1"/>
  <c r="E54" i="8"/>
  <c r="F54" i="8"/>
  <c r="D55" i="8"/>
  <c r="K55" i="8" s="1"/>
  <c r="L55" i="8" s="1"/>
  <c r="E55" i="8"/>
  <c r="F55" i="8"/>
  <c r="D56" i="8"/>
  <c r="K56" i="8" s="1"/>
  <c r="L56" i="8" s="1"/>
  <c r="E56" i="8"/>
  <c r="F56" i="8"/>
  <c r="D57" i="8"/>
  <c r="K57" i="8" s="1"/>
  <c r="L57" i="8" s="1"/>
  <c r="E57" i="8"/>
  <c r="F57" i="8"/>
  <c r="D58" i="8"/>
  <c r="K58" i="8" s="1"/>
  <c r="L58" i="8" s="1"/>
  <c r="E58" i="8"/>
  <c r="F58" i="8"/>
  <c r="D59" i="8"/>
  <c r="K59" i="8" s="1"/>
  <c r="L59" i="8" s="1"/>
  <c r="E59" i="8"/>
  <c r="F59" i="8"/>
  <c r="D60" i="8"/>
  <c r="K60" i="8" s="1"/>
  <c r="L60" i="8" s="1"/>
  <c r="E60" i="8"/>
  <c r="F60" i="8"/>
  <c r="D61" i="8"/>
  <c r="K61" i="8" s="1"/>
  <c r="L61" i="8" s="1"/>
  <c r="E61" i="8"/>
  <c r="F61" i="8"/>
  <c r="D62" i="8"/>
  <c r="K62" i="8" s="1"/>
  <c r="L62" i="8" s="1"/>
  <c r="E62" i="8"/>
  <c r="F62" i="8"/>
  <c r="D63" i="8"/>
  <c r="K63" i="8" s="1"/>
  <c r="L63" i="8" s="1"/>
  <c r="E63" i="8"/>
  <c r="F63" i="8"/>
  <c r="D64" i="8"/>
  <c r="K64" i="8" s="1"/>
  <c r="L64" i="8" s="1"/>
  <c r="E64" i="8"/>
  <c r="F64" i="8"/>
  <c r="D65" i="8"/>
  <c r="K65" i="8" s="1"/>
  <c r="L65" i="8" s="1"/>
  <c r="E65" i="8"/>
  <c r="F65" i="8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U72" i="12"/>
  <c r="U73" i="12"/>
  <c r="U74" i="12"/>
  <c r="U75" i="12"/>
  <c r="U76" i="12"/>
  <c r="U77" i="12"/>
  <c r="U78" i="12"/>
  <c r="U79" i="12"/>
  <c r="U80" i="12"/>
  <c r="U81" i="12"/>
  <c r="U82" i="12"/>
  <c r="U83" i="12"/>
  <c r="U84" i="12"/>
  <c r="U85" i="12"/>
  <c r="U86" i="12"/>
  <c r="U87" i="12"/>
  <c r="U88" i="12"/>
  <c r="U89" i="12"/>
  <c r="U90" i="12"/>
  <c r="U91" i="12"/>
  <c r="U92" i="12"/>
  <c r="U93" i="12"/>
  <c r="U94" i="12"/>
  <c r="U95" i="12"/>
  <c r="U96" i="12"/>
  <c r="U97" i="12"/>
  <c r="G51" i="8" l="1"/>
  <c r="H51" i="8" s="1"/>
  <c r="J51" i="8" s="1"/>
  <c r="G61" i="8"/>
  <c r="H61" i="8" s="1"/>
  <c r="J61" i="8" s="1"/>
  <c r="G62" i="8"/>
  <c r="H62" i="8" s="1"/>
  <c r="J62" i="8" s="1"/>
  <c r="G57" i="8"/>
  <c r="H57" i="8" s="1"/>
  <c r="J57" i="8" s="1"/>
  <c r="G55" i="8"/>
  <c r="H55" i="8" s="1"/>
  <c r="J55" i="8" s="1"/>
  <c r="G59" i="8"/>
  <c r="H59" i="8" s="1"/>
  <c r="J59" i="8" s="1"/>
  <c r="G58" i="8"/>
  <c r="H58" i="8" s="1"/>
  <c r="J58" i="8" s="1"/>
  <c r="G49" i="8"/>
  <c r="H49" i="8" s="1"/>
  <c r="J49" i="8" s="1"/>
  <c r="G50" i="8"/>
  <c r="H50" i="8" s="1"/>
  <c r="J50" i="8" s="1"/>
  <c r="G53" i="8"/>
  <c r="H53" i="8" s="1"/>
  <c r="J53" i="8" s="1"/>
  <c r="G60" i="8"/>
  <c r="H60" i="8" s="1"/>
  <c r="J60" i="8" s="1"/>
  <c r="G56" i="8"/>
  <c r="H56" i="8" s="1"/>
  <c r="J56" i="8" s="1"/>
  <c r="G54" i="8"/>
  <c r="H54" i="8" s="1"/>
  <c r="J54" i="8" s="1"/>
  <c r="G52" i="8"/>
  <c r="H52" i="8" s="1"/>
  <c r="J52" i="8" s="1"/>
  <c r="G48" i="8"/>
  <c r="H48" i="8" s="1"/>
  <c r="J48" i="8" s="1"/>
  <c r="G65" i="8"/>
  <c r="H65" i="8" s="1"/>
  <c r="J65" i="8" s="1"/>
  <c r="G64" i="8"/>
  <c r="H64" i="8" s="1"/>
  <c r="J64" i="8" s="1"/>
  <c r="G63" i="8"/>
  <c r="H63" i="8" s="1"/>
  <c r="J63" i="8" s="1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36" i="8"/>
  <c r="F36" i="8"/>
  <c r="E37" i="8"/>
  <c r="F37" i="8"/>
  <c r="E38" i="8"/>
  <c r="F38" i="8"/>
  <c r="E39" i="8"/>
  <c r="F39" i="8"/>
  <c r="E40" i="8"/>
  <c r="F40" i="8"/>
  <c r="F35" i="8"/>
  <c r="E35" i="8"/>
  <c r="E24" i="8"/>
  <c r="F24" i="8"/>
  <c r="E25" i="8"/>
  <c r="F25" i="8"/>
  <c r="E26" i="8"/>
  <c r="F26" i="8"/>
  <c r="E27" i="8"/>
  <c r="F27" i="8"/>
  <c r="E28" i="8"/>
  <c r="F28" i="8"/>
  <c r="E29" i="8"/>
  <c r="F29" i="8"/>
  <c r="E30" i="8"/>
  <c r="F30" i="8"/>
  <c r="E31" i="8"/>
  <c r="F31" i="8"/>
  <c r="E32" i="8"/>
  <c r="F32" i="8"/>
  <c r="E33" i="8"/>
  <c r="F33" i="8"/>
  <c r="F23" i="8"/>
  <c r="E23" i="8"/>
  <c r="E5" i="8"/>
  <c r="F5" i="8"/>
  <c r="E6" i="8"/>
  <c r="F6" i="8"/>
  <c r="E7" i="8"/>
  <c r="F7" i="8"/>
  <c r="E8" i="8"/>
  <c r="F8" i="8"/>
  <c r="E9" i="8"/>
  <c r="F9" i="8"/>
  <c r="E10" i="8"/>
  <c r="F10" i="8"/>
  <c r="E11" i="8"/>
  <c r="F11" i="8"/>
  <c r="E12" i="8"/>
  <c r="F12" i="8"/>
  <c r="E13" i="8"/>
  <c r="F13" i="8"/>
  <c r="E14" i="8"/>
  <c r="F14" i="8"/>
  <c r="E15" i="8"/>
  <c r="F15" i="8"/>
  <c r="E16" i="8"/>
  <c r="F16" i="8"/>
  <c r="E17" i="8"/>
  <c r="F17" i="8"/>
  <c r="E18" i="8"/>
  <c r="F18" i="8"/>
  <c r="E19" i="8"/>
  <c r="F19" i="8"/>
  <c r="E20" i="8"/>
  <c r="F20" i="8"/>
  <c r="E21" i="8"/>
  <c r="F21" i="8"/>
  <c r="F4" i="8"/>
  <c r="E4" i="8"/>
  <c r="U44" i="12" l="1"/>
  <c r="U43" i="12"/>
  <c r="U42" i="12"/>
  <c r="U41" i="12"/>
  <c r="U40" i="12"/>
  <c r="U14" i="12"/>
  <c r="U15" i="12"/>
  <c r="U16" i="12"/>
  <c r="U17" i="12"/>
  <c r="U18" i="12"/>
  <c r="U19" i="12"/>
  <c r="U20" i="12"/>
  <c r="U21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5" i="12"/>
  <c r="U6" i="12"/>
  <c r="U7" i="12"/>
  <c r="U8" i="12"/>
  <c r="U9" i="12"/>
  <c r="U10" i="12"/>
  <c r="U11" i="12"/>
  <c r="U12" i="12"/>
  <c r="U13" i="12"/>
  <c r="U4" i="12"/>
  <c r="P42" i="12"/>
  <c r="P43" i="12"/>
  <c r="P44" i="12"/>
  <c r="K42" i="12"/>
  <c r="K43" i="12"/>
  <c r="K44" i="12"/>
  <c r="C40" i="7"/>
  <c r="B40" i="7"/>
  <c r="C32" i="7"/>
  <c r="B32" i="7"/>
  <c r="C25" i="7" l="1"/>
  <c r="B25" i="7"/>
  <c r="B18" i="7"/>
  <c r="C18" i="7"/>
  <c r="C11" i="7"/>
  <c r="B11" i="7"/>
  <c r="D41" i="7" l="1"/>
  <c r="D44" i="7"/>
  <c r="K44" i="7" s="1"/>
  <c r="L44" i="7" s="1"/>
  <c r="D45" i="7"/>
  <c r="K45" i="7" s="1"/>
  <c r="L45" i="7" s="1"/>
  <c r="D46" i="7"/>
  <c r="K46" i="7" s="1"/>
  <c r="L46" i="7" s="1"/>
  <c r="D47" i="7"/>
  <c r="K47" i="7" s="1"/>
  <c r="L47" i="7" s="1"/>
  <c r="D48" i="7"/>
  <c r="K48" i="7" s="1"/>
  <c r="L48" i="7" s="1"/>
  <c r="D49" i="7"/>
  <c r="K49" i="7" s="1"/>
  <c r="L49" i="7" s="1"/>
  <c r="D37" i="7"/>
  <c r="D38" i="7"/>
  <c r="D39" i="7"/>
  <c r="D40" i="7"/>
  <c r="P39" i="12"/>
  <c r="U39" i="12"/>
  <c r="AK271" i="8"/>
  <c r="AM271" i="8" s="1"/>
  <c r="D47" i="8"/>
  <c r="K47" i="8" s="1"/>
  <c r="L47" i="8" s="1"/>
  <c r="D46" i="8"/>
  <c r="K46" i="8" s="1"/>
  <c r="L46" i="8" s="1"/>
  <c r="D45" i="8"/>
  <c r="K45" i="8" s="1"/>
  <c r="L45" i="8" s="1"/>
  <c r="D44" i="8"/>
  <c r="K44" i="8" s="1"/>
  <c r="L44" i="8" s="1"/>
  <c r="D43" i="8"/>
  <c r="K43" i="8" s="1"/>
  <c r="L43" i="8" s="1"/>
  <c r="D42" i="8"/>
  <c r="K42" i="8" s="1"/>
  <c r="L42" i="8" s="1"/>
  <c r="D41" i="8"/>
  <c r="K41" i="8" s="1"/>
  <c r="L41" i="8" s="1"/>
  <c r="G40" i="8"/>
  <c r="H40" i="8" s="1"/>
  <c r="J40" i="8" s="1"/>
  <c r="D40" i="8"/>
  <c r="K40" i="8" s="1"/>
  <c r="L40" i="8" s="1"/>
  <c r="G39" i="8"/>
  <c r="H39" i="8" s="1"/>
  <c r="J39" i="8" s="1"/>
  <c r="D39" i="8"/>
  <c r="K39" i="8" s="1"/>
  <c r="L39" i="8" s="1"/>
  <c r="G38" i="8"/>
  <c r="H38" i="8" s="1"/>
  <c r="J38" i="8" s="1"/>
  <c r="D38" i="8"/>
  <c r="K38" i="8" s="1"/>
  <c r="L38" i="8" s="1"/>
  <c r="G37" i="8"/>
  <c r="H37" i="8" s="1"/>
  <c r="J37" i="8" s="1"/>
  <c r="D37" i="8"/>
  <c r="K37" i="8" s="1"/>
  <c r="L37" i="8" s="1"/>
  <c r="G36" i="8"/>
  <c r="H36" i="8" s="1"/>
  <c r="J36" i="8" s="1"/>
  <c r="D36" i="8"/>
  <c r="K36" i="8" s="1"/>
  <c r="L36" i="8" s="1"/>
  <c r="L35" i="8"/>
  <c r="G33" i="8"/>
  <c r="H33" i="8" s="1"/>
  <c r="J33" i="8" s="1"/>
  <c r="D33" i="8"/>
  <c r="K33" i="8" s="1"/>
  <c r="L33" i="8" s="1"/>
  <c r="G32" i="8"/>
  <c r="H32" i="8" s="1"/>
  <c r="J32" i="8" s="1"/>
  <c r="D32" i="8"/>
  <c r="K32" i="8" s="1"/>
  <c r="L32" i="8" s="1"/>
  <c r="G31" i="8"/>
  <c r="H31" i="8" s="1"/>
  <c r="J31" i="8" s="1"/>
  <c r="D31" i="8"/>
  <c r="K31" i="8" s="1"/>
  <c r="L31" i="8" s="1"/>
  <c r="G30" i="8"/>
  <c r="H30" i="8" s="1"/>
  <c r="J30" i="8" s="1"/>
  <c r="D30" i="8"/>
  <c r="K30" i="8" s="1"/>
  <c r="L30" i="8" s="1"/>
  <c r="G29" i="8"/>
  <c r="H29" i="8" s="1"/>
  <c r="J29" i="8" s="1"/>
  <c r="D29" i="8"/>
  <c r="K29" i="8" s="1"/>
  <c r="L29" i="8" s="1"/>
  <c r="G28" i="8"/>
  <c r="H28" i="8" s="1"/>
  <c r="J28" i="8" s="1"/>
  <c r="D28" i="8"/>
  <c r="K28" i="8" s="1"/>
  <c r="L28" i="8" s="1"/>
  <c r="G27" i="8"/>
  <c r="H27" i="8" s="1"/>
  <c r="J27" i="8" s="1"/>
  <c r="D27" i="8"/>
  <c r="K27" i="8" s="1"/>
  <c r="L27" i="8" s="1"/>
  <c r="G26" i="8"/>
  <c r="H26" i="8" s="1"/>
  <c r="J26" i="8" s="1"/>
  <c r="D26" i="8"/>
  <c r="K26" i="8" s="1"/>
  <c r="L26" i="8" s="1"/>
  <c r="G25" i="8"/>
  <c r="H25" i="8" s="1"/>
  <c r="J25" i="8" s="1"/>
  <c r="D25" i="8"/>
  <c r="K25" i="8" s="1"/>
  <c r="L25" i="8" s="1"/>
  <c r="D24" i="8"/>
  <c r="K24" i="8" s="1"/>
  <c r="L24" i="8" s="1"/>
  <c r="D23" i="8"/>
  <c r="K23" i="8" s="1"/>
  <c r="L23" i="8" s="1"/>
  <c r="H22" i="8"/>
  <c r="J22" i="8" s="1"/>
  <c r="E22" i="8"/>
  <c r="D22" i="8"/>
  <c r="K22" i="8" s="1"/>
  <c r="L22" i="8" s="1"/>
  <c r="G21" i="8"/>
  <c r="H21" i="8" s="1"/>
  <c r="J21" i="8" s="1"/>
  <c r="D21" i="8"/>
  <c r="K21" i="8" s="1"/>
  <c r="L21" i="8" s="1"/>
  <c r="G20" i="8"/>
  <c r="H20" i="8" s="1"/>
  <c r="J20" i="8" s="1"/>
  <c r="D20" i="8"/>
  <c r="K20" i="8" s="1"/>
  <c r="L20" i="8" s="1"/>
  <c r="G19" i="8"/>
  <c r="H19" i="8" s="1"/>
  <c r="J19" i="8" s="1"/>
  <c r="D19" i="8"/>
  <c r="K19" i="8" s="1"/>
  <c r="L19" i="8" s="1"/>
  <c r="G18" i="8"/>
  <c r="H18" i="8" s="1"/>
  <c r="J18" i="8" s="1"/>
  <c r="D18" i="8"/>
  <c r="K18" i="8" s="1"/>
  <c r="L18" i="8" s="1"/>
  <c r="G17" i="8"/>
  <c r="H17" i="8" s="1"/>
  <c r="J17" i="8" s="1"/>
  <c r="D17" i="8"/>
  <c r="K17" i="8" s="1"/>
  <c r="L17" i="8" s="1"/>
  <c r="G16" i="8"/>
  <c r="H16" i="8" s="1"/>
  <c r="J16" i="8" s="1"/>
  <c r="D16" i="8"/>
  <c r="K16" i="8" s="1"/>
  <c r="L16" i="8" s="1"/>
  <c r="G15" i="8"/>
  <c r="H15" i="8" s="1"/>
  <c r="J15" i="8" s="1"/>
  <c r="D15" i="8"/>
  <c r="K15" i="8" s="1"/>
  <c r="L15" i="8" s="1"/>
  <c r="G14" i="8"/>
  <c r="H14" i="8" s="1"/>
  <c r="J14" i="8" s="1"/>
  <c r="D14" i="8"/>
  <c r="K14" i="8" s="1"/>
  <c r="L14" i="8" s="1"/>
  <c r="G13" i="8"/>
  <c r="H13" i="8" s="1"/>
  <c r="J13" i="8" s="1"/>
  <c r="D13" i="8"/>
  <c r="K13" i="8" s="1"/>
  <c r="L13" i="8" s="1"/>
  <c r="G12" i="8"/>
  <c r="H12" i="8" s="1"/>
  <c r="J12" i="8" s="1"/>
  <c r="D12" i="8"/>
  <c r="K12" i="8" s="1"/>
  <c r="L12" i="8" s="1"/>
  <c r="G11" i="8"/>
  <c r="H11" i="8" s="1"/>
  <c r="J11" i="8" s="1"/>
  <c r="D11" i="8"/>
  <c r="K11" i="8" s="1"/>
  <c r="L11" i="8" s="1"/>
  <c r="G10" i="8"/>
  <c r="H10" i="8" s="1"/>
  <c r="J10" i="8" s="1"/>
  <c r="D10" i="8"/>
  <c r="K10" i="8" s="1"/>
  <c r="L10" i="8" s="1"/>
  <c r="G9" i="8"/>
  <c r="H9" i="8" s="1"/>
  <c r="J9" i="8" s="1"/>
  <c r="D9" i="8"/>
  <c r="K9" i="8" s="1"/>
  <c r="L9" i="8" s="1"/>
  <c r="G8" i="8"/>
  <c r="H8" i="8" s="1"/>
  <c r="J8" i="8" s="1"/>
  <c r="D8" i="8"/>
  <c r="K8" i="8" s="1"/>
  <c r="L8" i="8" s="1"/>
  <c r="M8" i="8" s="1"/>
  <c r="G7" i="8"/>
  <c r="H7" i="8" s="1"/>
  <c r="J7" i="8" s="1"/>
  <c r="D7" i="8"/>
  <c r="K7" i="8" s="1"/>
  <c r="L7" i="8" s="1"/>
  <c r="M7" i="8" s="1"/>
  <c r="G6" i="8"/>
  <c r="H6" i="8" s="1"/>
  <c r="J6" i="8" s="1"/>
  <c r="D6" i="8"/>
  <c r="K6" i="8" s="1"/>
  <c r="L6" i="8" s="1"/>
  <c r="M6" i="8" s="1"/>
  <c r="G5" i="8"/>
  <c r="H5" i="8" s="1"/>
  <c r="J5" i="8" s="1"/>
  <c r="D5" i="8"/>
  <c r="K5" i="8" s="1"/>
  <c r="L5" i="8" s="1"/>
  <c r="M5" i="8" s="1"/>
  <c r="G4" i="8"/>
  <c r="H4" i="8" s="1"/>
  <c r="J4" i="8" s="1"/>
  <c r="D4" i="8"/>
  <c r="K4" i="8" s="1"/>
  <c r="L4" i="8" s="1"/>
  <c r="G23" i="8" l="1"/>
  <c r="H23" i="8" s="1"/>
  <c r="J23" i="8" s="1"/>
  <c r="G24" i="8"/>
  <c r="H24" i="8" s="1"/>
  <c r="J24" i="8" s="1"/>
  <c r="G41" i="8"/>
  <c r="H41" i="8" s="1"/>
  <c r="J41" i="8" s="1"/>
  <c r="G42" i="8"/>
  <c r="H42" i="8" s="1"/>
  <c r="J42" i="8" s="1"/>
  <c r="G43" i="8"/>
  <c r="H43" i="8" s="1"/>
  <c r="J43" i="8" s="1"/>
  <c r="G44" i="8"/>
  <c r="H44" i="8" s="1"/>
  <c r="J44" i="8" s="1"/>
  <c r="G45" i="8"/>
  <c r="H45" i="8" s="1"/>
  <c r="J45" i="8" s="1"/>
  <c r="G46" i="8"/>
  <c r="H46" i="8" s="1"/>
  <c r="J46" i="8" s="1"/>
  <c r="G47" i="8"/>
  <c r="H47" i="8" s="1"/>
  <c r="J47" i="8" s="1"/>
  <c r="C5" i="7"/>
  <c r="B5" i="7"/>
  <c r="D4" i="7"/>
  <c r="E36" i="7"/>
  <c r="F36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F23" i="7"/>
  <c r="E23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F4" i="7"/>
  <c r="E4" i="7"/>
  <c r="G39" i="7" l="1"/>
  <c r="H39" i="7" s="1"/>
  <c r="J39" i="7" s="1"/>
  <c r="G37" i="7"/>
  <c r="H37" i="7" s="1"/>
  <c r="J37" i="7" s="1"/>
  <c r="G40" i="7"/>
  <c r="H40" i="7" s="1"/>
  <c r="J40" i="7" s="1"/>
  <c r="G38" i="7"/>
  <c r="H38" i="7" s="1"/>
  <c r="J38" i="7" s="1"/>
  <c r="G44" i="7"/>
  <c r="H44" i="7" s="1"/>
  <c r="J44" i="7" s="1"/>
  <c r="G42" i="7"/>
  <c r="H42" i="7" s="1"/>
  <c r="J42" i="7" s="1"/>
  <c r="G43" i="7"/>
  <c r="H43" i="7" s="1"/>
  <c r="J43" i="7" s="1"/>
  <c r="G41" i="7"/>
  <c r="H41" i="7" s="1"/>
  <c r="J41" i="7" s="1"/>
  <c r="P11" i="12"/>
  <c r="P10" i="12"/>
  <c r="P5" i="12"/>
  <c r="P6" i="12"/>
  <c r="P7" i="12"/>
  <c r="P8" i="12"/>
  <c r="P9" i="12"/>
  <c r="P12" i="12"/>
  <c r="P13" i="12"/>
  <c r="P14" i="12"/>
  <c r="P15" i="12"/>
  <c r="P16" i="12"/>
  <c r="P17" i="12"/>
  <c r="P18" i="12"/>
  <c r="P19" i="12"/>
  <c r="P20" i="12"/>
  <c r="P21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40" i="12"/>
  <c r="P41" i="12"/>
  <c r="P4" i="12"/>
  <c r="AK270" i="7"/>
  <c r="AM270" i="7" s="1"/>
  <c r="K43" i="7"/>
  <c r="L43" i="7" s="1"/>
  <c r="K42" i="7"/>
  <c r="L42" i="7" s="1"/>
  <c r="K41" i="7"/>
  <c r="L41" i="7" s="1"/>
  <c r="K40" i="7"/>
  <c r="L40" i="7" s="1"/>
  <c r="K39" i="7"/>
  <c r="L39" i="7" s="1"/>
  <c r="K38" i="7"/>
  <c r="L38" i="7" s="1"/>
  <c r="K37" i="7"/>
  <c r="L37" i="7" s="1"/>
  <c r="G36" i="7"/>
  <c r="H36" i="7" s="1"/>
  <c r="J36" i="7" s="1"/>
  <c r="D36" i="7"/>
  <c r="K36" i="7" s="1"/>
  <c r="L36" i="7" s="1"/>
  <c r="L35" i="7"/>
  <c r="G33" i="7"/>
  <c r="H33" i="7" s="1"/>
  <c r="J33" i="7" s="1"/>
  <c r="D33" i="7"/>
  <c r="K33" i="7" s="1"/>
  <c r="L33" i="7" s="1"/>
  <c r="G32" i="7"/>
  <c r="H32" i="7" s="1"/>
  <c r="J32" i="7" s="1"/>
  <c r="D32" i="7"/>
  <c r="K32" i="7" s="1"/>
  <c r="L32" i="7" s="1"/>
  <c r="G31" i="7"/>
  <c r="H31" i="7" s="1"/>
  <c r="J31" i="7" s="1"/>
  <c r="D31" i="7"/>
  <c r="K31" i="7" s="1"/>
  <c r="L31" i="7" s="1"/>
  <c r="G30" i="7"/>
  <c r="H30" i="7" s="1"/>
  <c r="J30" i="7" s="1"/>
  <c r="D30" i="7"/>
  <c r="K30" i="7" s="1"/>
  <c r="L30" i="7" s="1"/>
  <c r="G29" i="7"/>
  <c r="H29" i="7" s="1"/>
  <c r="J29" i="7" s="1"/>
  <c r="D29" i="7"/>
  <c r="K29" i="7" s="1"/>
  <c r="L29" i="7" s="1"/>
  <c r="G28" i="7"/>
  <c r="H28" i="7" s="1"/>
  <c r="J28" i="7" s="1"/>
  <c r="D28" i="7"/>
  <c r="K28" i="7" s="1"/>
  <c r="L28" i="7" s="1"/>
  <c r="G27" i="7"/>
  <c r="H27" i="7" s="1"/>
  <c r="J27" i="7" s="1"/>
  <c r="D27" i="7"/>
  <c r="K27" i="7" s="1"/>
  <c r="L27" i="7" s="1"/>
  <c r="G26" i="7"/>
  <c r="H26" i="7" s="1"/>
  <c r="J26" i="7" s="1"/>
  <c r="D26" i="7"/>
  <c r="K26" i="7" s="1"/>
  <c r="L26" i="7" s="1"/>
  <c r="G25" i="7"/>
  <c r="H25" i="7" s="1"/>
  <c r="J25" i="7" s="1"/>
  <c r="D25" i="7"/>
  <c r="K25" i="7" s="1"/>
  <c r="L25" i="7" s="1"/>
  <c r="D24" i="7"/>
  <c r="K24" i="7" s="1"/>
  <c r="L24" i="7" s="1"/>
  <c r="D23" i="7"/>
  <c r="K23" i="7" s="1"/>
  <c r="L23" i="7" s="1"/>
  <c r="H22" i="7"/>
  <c r="J22" i="7" s="1"/>
  <c r="E22" i="7"/>
  <c r="D22" i="7"/>
  <c r="K22" i="7" s="1"/>
  <c r="L22" i="7" s="1"/>
  <c r="G21" i="7"/>
  <c r="H21" i="7" s="1"/>
  <c r="J21" i="7" s="1"/>
  <c r="D21" i="7"/>
  <c r="K21" i="7" s="1"/>
  <c r="L21" i="7" s="1"/>
  <c r="G20" i="7"/>
  <c r="H20" i="7" s="1"/>
  <c r="J20" i="7" s="1"/>
  <c r="D20" i="7"/>
  <c r="K20" i="7" s="1"/>
  <c r="L20" i="7" s="1"/>
  <c r="G19" i="7"/>
  <c r="H19" i="7" s="1"/>
  <c r="J19" i="7" s="1"/>
  <c r="D19" i="7"/>
  <c r="K19" i="7" s="1"/>
  <c r="L19" i="7" s="1"/>
  <c r="G18" i="7"/>
  <c r="H18" i="7" s="1"/>
  <c r="J18" i="7" s="1"/>
  <c r="D18" i="7"/>
  <c r="K18" i="7" s="1"/>
  <c r="L18" i="7" s="1"/>
  <c r="G17" i="7"/>
  <c r="H17" i="7" s="1"/>
  <c r="J17" i="7" s="1"/>
  <c r="D17" i="7"/>
  <c r="K17" i="7" s="1"/>
  <c r="L17" i="7" s="1"/>
  <c r="G16" i="7"/>
  <c r="H16" i="7" s="1"/>
  <c r="J16" i="7" s="1"/>
  <c r="D16" i="7"/>
  <c r="K16" i="7" s="1"/>
  <c r="L16" i="7" s="1"/>
  <c r="G15" i="7"/>
  <c r="H15" i="7" s="1"/>
  <c r="J15" i="7" s="1"/>
  <c r="D15" i="7"/>
  <c r="K15" i="7" s="1"/>
  <c r="L15" i="7" s="1"/>
  <c r="G14" i="7"/>
  <c r="H14" i="7" s="1"/>
  <c r="J14" i="7" s="1"/>
  <c r="D14" i="7"/>
  <c r="K14" i="7" s="1"/>
  <c r="L14" i="7" s="1"/>
  <c r="G13" i="7"/>
  <c r="H13" i="7" s="1"/>
  <c r="J13" i="7" s="1"/>
  <c r="D13" i="7"/>
  <c r="K13" i="7" s="1"/>
  <c r="L13" i="7" s="1"/>
  <c r="G12" i="7"/>
  <c r="H12" i="7" s="1"/>
  <c r="J12" i="7" s="1"/>
  <c r="D12" i="7"/>
  <c r="K12" i="7" s="1"/>
  <c r="L12" i="7" s="1"/>
  <c r="G11" i="7"/>
  <c r="H11" i="7" s="1"/>
  <c r="J11" i="7" s="1"/>
  <c r="D11" i="7"/>
  <c r="K11" i="7" s="1"/>
  <c r="L11" i="7" s="1"/>
  <c r="G10" i="7"/>
  <c r="H10" i="7" s="1"/>
  <c r="J10" i="7" s="1"/>
  <c r="D10" i="7"/>
  <c r="K10" i="7" s="1"/>
  <c r="L10" i="7" s="1"/>
  <c r="G9" i="7"/>
  <c r="H9" i="7" s="1"/>
  <c r="J9" i="7" s="1"/>
  <c r="D9" i="7"/>
  <c r="K9" i="7" s="1"/>
  <c r="L9" i="7" s="1"/>
  <c r="G8" i="7"/>
  <c r="H8" i="7" s="1"/>
  <c r="J8" i="7" s="1"/>
  <c r="D8" i="7"/>
  <c r="K8" i="7" s="1"/>
  <c r="L8" i="7" s="1"/>
  <c r="G7" i="7"/>
  <c r="H7" i="7" s="1"/>
  <c r="J7" i="7" s="1"/>
  <c r="D7" i="7"/>
  <c r="K7" i="7" s="1"/>
  <c r="L7" i="7" s="1"/>
  <c r="G6" i="7"/>
  <c r="H6" i="7" s="1"/>
  <c r="J6" i="7" s="1"/>
  <c r="D6" i="7"/>
  <c r="K6" i="7" s="1"/>
  <c r="L6" i="7" s="1"/>
  <c r="G5" i="7"/>
  <c r="H5" i="7" s="1"/>
  <c r="J5" i="7" s="1"/>
  <c r="D5" i="7"/>
  <c r="K5" i="7" s="1"/>
  <c r="L5" i="7" s="1"/>
  <c r="G4" i="7"/>
  <c r="H4" i="7" s="1"/>
  <c r="J4" i="7" s="1"/>
  <c r="K4" i="7"/>
  <c r="L4" i="7" s="1"/>
  <c r="M4" i="7" s="1"/>
  <c r="K34" i="12"/>
  <c r="K35" i="12"/>
  <c r="K36" i="12"/>
  <c r="K37" i="12"/>
  <c r="K38" i="12"/>
  <c r="K39" i="12"/>
  <c r="K40" i="12"/>
  <c r="K41" i="12"/>
  <c r="G24" i="7" l="1"/>
  <c r="H24" i="7" s="1"/>
  <c r="J24" i="7" s="1"/>
  <c r="G23" i="7"/>
  <c r="H23" i="7" s="1"/>
  <c r="J23" i="7" s="1"/>
  <c r="K24" i="12"/>
  <c r="K25" i="12"/>
  <c r="K26" i="12"/>
  <c r="K27" i="12"/>
  <c r="K28" i="12"/>
  <c r="K29" i="12"/>
  <c r="K30" i="12"/>
  <c r="K31" i="12"/>
  <c r="K32" i="12"/>
  <c r="K33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3" i="12"/>
  <c r="K5" i="12"/>
  <c r="K6" i="12"/>
  <c r="K7" i="12"/>
  <c r="K8" i="12"/>
  <c r="K4" i="12"/>
  <c r="G3" i="10"/>
  <c r="W5" i="4" l="1"/>
  <c r="H3" i="10"/>
  <c r="D275" i="10" l="1"/>
  <c r="D274" i="10"/>
  <c r="D273" i="10"/>
  <c r="D272" i="10"/>
  <c r="D271" i="10"/>
  <c r="AG270" i="10"/>
  <c r="AI270" i="10" s="1"/>
  <c r="D270" i="10"/>
  <c r="D269" i="10"/>
  <c r="D268" i="10"/>
  <c r="D267" i="10"/>
  <c r="F267" i="10" s="1"/>
  <c r="D266" i="10"/>
  <c r="F266" i="10" s="1"/>
  <c r="D265" i="10"/>
  <c r="F265" i="10" s="1"/>
  <c r="D264" i="10"/>
  <c r="F264" i="10" s="1"/>
  <c r="D263" i="10"/>
  <c r="F263" i="10" s="1"/>
  <c r="D262" i="10"/>
  <c r="F262" i="10" s="1"/>
  <c r="D261" i="10"/>
  <c r="F261" i="10" s="1"/>
  <c r="D260" i="10"/>
  <c r="F260" i="10" s="1"/>
  <c r="D259" i="10"/>
  <c r="F259" i="10" s="1"/>
  <c r="D258" i="10"/>
  <c r="F258" i="10" s="1"/>
  <c r="D257" i="10"/>
  <c r="F257" i="10" s="1"/>
  <c r="D256" i="10"/>
  <c r="F256" i="10" s="1"/>
  <c r="D255" i="10"/>
  <c r="F255" i="10" s="1"/>
  <c r="D254" i="10"/>
  <c r="F254" i="10" s="1"/>
  <c r="D253" i="10"/>
  <c r="F253" i="10" s="1"/>
  <c r="D252" i="10"/>
  <c r="F252" i="10" s="1"/>
  <c r="D251" i="10"/>
  <c r="F251" i="10" s="1"/>
  <c r="D250" i="10"/>
  <c r="F250" i="10" s="1"/>
  <c r="D249" i="10"/>
  <c r="F249" i="10" s="1"/>
  <c r="D248" i="10"/>
  <c r="F248" i="10" s="1"/>
  <c r="D247" i="10"/>
  <c r="F247" i="10" s="1"/>
  <c r="D246" i="10"/>
  <c r="F246" i="10" s="1"/>
  <c r="D245" i="10"/>
  <c r="F245" i="10" s="1"/>
  <c r="D244" i="10"/>
  <c r="F244" i="10" s="1"/>
  <c r="D243" i="10"/>
  <c r="F243" i="10" s="1"/>
  <c r="D242" i="10"/>
  <c r="F242" i="10" s="1"/>
  <c r="D241" i="10"/>
  <c r="F241" i="10" s="1"/>
  <c r="D240" i="10"/>
  <c r="F240" i="10" s="1"/>
  <c r="D239" i="10"/>
  <c r="F239" i="10" s="1"/>
  <c r="D238" i="10"/>
  <c r="F238" i="10" s="1"/>
  <c r="D237" i="10"/>
  <c r="F237" i="10" s="1"/>
  <c r="D236" i="10"/>
  <c r="F236" i="10" s="1"/>
  <c r="D235" i="10"/>
  <c r="F235" i="10" s="1"/>
  <c r="D234" i="10"/>
  <c r="F234" i="10" s="1"/>
  <c r="D233" i="10"/>
  <c r="F233" i="10" s="1"/>
  <c r="D232" i="10"/>
  <c r="F232" i="10" s="1"/>
  <c r="D231" i="10"/>
  <c r="F231" i="10" s="1"/>
  <c r="D230" i="10"/>
  <c r="F230" i="10" s="1"/>
  <c r="D229" i="10"/>
  <c r="F229" i="10" s="1"/>
  <c r="D228" i="10"/>
  <c r="F228" i="10" s="1"/>
  <c r="D227" i="10"/>
  <c r="F227" i="10" s="1"/>
  <c r="D226" i="10"/>
  <c r="F226" i="10" s="1"/>
  <c r="D225" i="10"/>
  <c r="F225" i="10" s="1"/>
  <c r="D224" i="10"/>
  <c r="F224" i="10" s="1"/>
  <c r="D223" i="10"/>
  <c r="F223" i="10" s="1"/>
  <c r="D222" i="10"/>
  <c r="F222" i="10" s="1"/>
  <c r="D221" i="10"/>
  <c r="F221" i="10" s="1"/>
  <c r="D220" i="10"/>
  <c r="F220" i="10" s="1"/>
  <c r="D219" i="10"/>
  <c r="F219" i="10" s="1"/>
  <c r="D218" i="10"/>
  <c r="F218" i="10" s="1"/>
  <c r="D217" i="10"/>
  <c r="F217" i="10" s="1"/>
  <c r="D216" i="10"/>
  <c r="F216" i="10" s="1"/>
  <c r="D215" i="10"/>
  <c r="F215" i="10" s="1"/>
  <c r="D214" i="10"/>
  <c r="F214" i="10" s="1"/>
  <c r="D213" i="10"/>
  <c r="F213" i="10" s="1"/>
  <c r="D212" i="10"/>
  <c r="F212" i="10" s="1"/>
  <c r="D211" i="10"/>
  <c r="F211" i="10" s="1"/>
  <c r="D210" i="10"/>
  <c r="F210" i="10" s="1"/>
  <c r="D209" i="10"/>
  <c r="F209" i="10" s="1"/>
  <c r="D208" i="10"/>
  <c r="F208" i="10" s="1"/>
  <c r="D207" i="10"/>
  <c r="F207" i="10" s="1"/>
  <c r="D206" i="10"/>
  <c r="F206" i="10" s="1"/>
  <c r="D205" i="10"/>
  <c r="F205" i="10" s="1"/>
  <c r="D204" i="10"/>
  <c r="F204" i="10" s="1"/>
  <c r="D203" i="10"/>
  <c r="F203" i="10" s="1"/>
  <c r="D202" i="10"/>
  <c r="F202" i="10" s="1"/>
  <c r="D201" i="10"/>
  <c r="F201" i="10" s="1"/>
  <c r="D200" i="10"/>
  <c r="F200" i="10" s="1"/>
  <c r="D199" i="10"/>
  <c r="F199" i="10" s="1"/>
  <c r="D198" i="10"/>
  <c r="F198" i="10" s="1"/>
  <c r="D197" i="10"/>
  <c r="F197" i="10" s="1"/>
  <c r="D196" i="10"/>
  <c r="F196" i="10" s="1"/>
  <c r="D195" i="10"/>
  <c r="F195" i="10" s="1"/>
  <c r="D194" i="10"/>
  <c r="F194" i="10" s="1"/>
  <c r="D193" i="10"/>
  <c r="F193" i="10" s="1"/>
  <c r="D192" i="10"/>
  <c r="F192" i="10" s="1"/>
  <c r="D191" i="10"/>
  <c r="F191" i="10" s="1"/>
  <c r="D190" i="10"/>
  <c r="F190" i="10" s="1"/>
  <c r="D189" i="10"/>
  <c r="F189" i="10" s="1"/>
  <c r="D188" i="10"/>
  <c r="F188" i="10" s="1"/>
  <c r="D187" i="10"/>
  <c r="F187" i="10" s="1"/>
  <c r="D186" i="10"/>
  <c r="F186" i="10" s="1"/>
  <c r="D185" i="10"/>
  <c r="F185" i="10" s="1"/>
  <c r="D184" i="10"/>
  <c r="F184" i="10" s="1"/>
  <c r="D183" i="10"/>
  <c r="F183" i="10" s="1"/>
  <c r="D182" i="10"/>
  <c r="F182" i="10" s="1"/>
  <c r="D181" i="10"/>
  <c r="F181" i="10" s="1"/>
  <c r="D180" i="10"/>
  <c r="F180" i="10" s="1"/>
  <c r="D179" i="10"/>
  <c r="F179" i="10" s="1"/>
  <c r="D178" i="10"/>
  <c r="F178" i="10" s="1"/>
  <c r="D177" i="10"/>
  <c r="F177" i="10" s="1"/>
  <c r="D176" i="10"/>
  <c r="F176" i="10" s="1"/>
  <c r="D175" i="10"/>
  <c r="F175" i="10" s="1"/>
  <c r="D174" i="10"/>
  <c r="F174" i="10" s="1"/>
  <c r="D173" i="10"/>
  <c r="F173" i="10" s="1"/>
  <c r="D172" i="10"/>
  <c r="F172" i="10" s="1"/>
  <c r="D171" i="10"/>
  <c r="F171" i="10" s="1"/>
  <c r="D170" i="10"/>
  <c r="F170" i="10" s="1"/>
  <c r="D169" i="10"/>
  <c r="F169" i="10" s="1"/>
  <c r="D168" i="10"/>
  <c r="F168" i="10" s="1"/>
  <c r="D167" i="10"/>
  <c r="F167" i="10" s="1"/>
  <c r="D166" i="10"/>
  <c r="F166" i="10" s="1"/>
  <c r="D165" i="10"/>
  <c r="F165" i="10" s="1"/>
  <c r="D164" i="10"/>
  <c r="F164" i="10" s="1"/>
  <c r="D163" i="10"/>
  <c r="F163" i="10" s="1"/>
  <c r="D162" i="10"/>
  <c r="F162" i="10" s="1"/>
  <c r="D161" i="10"/>
  <c r="F161" i="10" s="1"/>
  <c r="D160" i="10"/>
  <c r="F160" i="10" s="1"/>
  <c r="D159" i="10"/>
  <c r="F159" i="10" s="1"/>
  <c r="D158" i="10"/>
  <c r="F158" i="10" s="1"/>
  <c r="D157" i="10"/>
  <c r="F157" i="10" s="1"/>
  <c r="D156" i="10"/>
  <c r="F156" i="10" s="1"/>
  <c r="D155" i="10"/>
  <c r="F155" i="10" s="1"/>
  <c r="D154" i="10"/>
  <c r="F154" i="10" s="1"/>
  <c r="D153" i="10"/>
  <c r="F153" i="10" s="1"/>
  <c r="D152" i="10"/>
  <c r="F152" i="10" s="1"/>
  <c r="D151" i="10"/>
  <c r="F151" i="10" s="1"/>
  <c r="D150" i="10"/>
  <c r="F150" i="10" s="1"/>
  <c r="D149" i="10"/>
  <c r="F149" i="10" s="1"/>
  <c r="D148" i="10"/>
  <c r="F148" i="10" s="1"/>
  <c r="D147" i="10"/>
  <c r="F147" i="10" s="1"/>
  <c r="D146" i="10"/>
  <c r="F146" i="10" s="1"/>
  <c r="D145" i="10"/>
  <c r="F145" i="10" s="1"/>
  <c r="D144" i="10"/>
  <c r="F144" i="10" s="1"/>
  <c r="D143" i="10"/>
  <c r="F143" i="10" s="1"/>
  <c r="D142" i="10"/>
  <c r="F142" i="10" s="1"/>
  <c r="D141" i="10"/>
  <c r="F141" i="10" s="1"/>
  <c r="D140" i="10"/>
  <c r="F140" i="10" s="1"/>
  <c r="D139" i="10"/>
  <c r="F139" i="10" s="1"/>
  <c r="D138" i="10"/>
  <c r="F138" i="10" s="1"/>
  <c r="D137" i="10"/>
  <c r="F137" i="10" s="1"/>
  <c r="D136" i="10"/>
  <c r="F136" i="10" s="1"/>
  <c r="D135" i="10"/>
  <c r="F135" i="10" s="1"/>
  <c r="D134" i="10"/>
  <c r="F134" i="10" s="1"/>
  <c r="D133" i="10"/>
  <c r="F133" i="10" s="1"/>
  <c r="D132" i="10"/>
  <c r="F132" i="10" s="1"/>
  <c r="D131" i="10"/>
  <c r="F131" i="10" s="1"/>
  <c r="D130" i="10"/>
  <c r="F130" i="10" s="1"/>
  <c r="D129" i="10"/>
  <c r="F129" i="10" s="1"/>
  <c r="D128" i="10"/>
  <c r="F128" i="10" s="1"/>
  <c r="D127" i="10"/>
  <c r="F127" i="10" s="1"/>
  <c r="D126" i="10"/>
  <c r="F126" i="10" s="1"/>
  <c r="D125" i="10"/>
  <c r="F125" i="10" s="1"/>
  <c r="D124" i="10"/>
  <c r="F124" i="10" s="1"/>
  <c r="D123" i="10"/>
  <c r="F123" i="10" s="1"/>
  <c r="D122" i="10"/>
  <c r="F122" i="10" s="1"/>
  <c r="D121" i="10"/>
  <c r="F121" i="10" s="1"/>
  <c r="D120" i="10"/>
  <c r="F120" i="10" s="1"/>
  <c r="D119" i="10"/>
  <c r="F119" i="10" s="1"/>
  <c r="D118" i="10"/>
  <c r="F118" i="10" s="1"/>
  <c r="D117" i="10"/>
  <c r="F117" i="10" s="1"/>
  <c r="D116" i="10"/>
  <c r="F116" i="10" s="1"/>
  <c r="D115" i="10"/>
  <c r="F115" i="10" s="1"/>
  <c r="D114" i="10"/>
  <c r="F114" i="10" s="1"/>
  <c r="D113" i="10"/>
  <c r="F113" i="10" s="1"/>
  <c r="D112" i="10"/>
  <c r="F112" i="10" s="1"/>
  <c r="D111" i="10"/>
  <c r="F111" i="10" s="1"/>
  <c r="D110" i="10"/>
  <c r="F110" i="10" s="1"/>
  <c r="D109" i="10"/>
  <c r="F109" i="10" s="1"/>
  <c r="D108" i="10"/>
  <c r="F108" i="10" s="1"/>
  <c r="D107" i="10"/>
  <c r="F107" i="10" s="1"/>
  <c r="D106" i="10"/>
  <c r="F106" i="10" s="1"/>
  <c r="D105" i="10"/>
  <c r="F105" i="10" s="1"/>
  <c r="D104" i="10"/>
  <c r="F104" i="10" s="1"/>
  <c r="D103" i="10"/>
  <c r="F103" i="10" s="1"/>
  <c r="D102" i="10"/>
  <c r="F102" i="10" s="1"/>
  <c r="D101" i="10"/>
  <c r="F101" i="10" s="1"/>
  <c r="D100" i="10"/>
  <c r="F100" i="10" s="1"/>
  <c r="D99" i="10"/>
  <c r="F99" i="10" s="1"/>
  <c r="D98" i="10"/>
  <c r="F98" i="10" s="1"/>
  <c r="D97" i="10"/>
  <c r="F97" i="10" s="1"/>
  <c r="D96" i="10"/>
  <c r="F96" i="10" s="1"/>
  <c r="D95" i="10"/>
  <c r="F95" i="10" s="1"/>
  <c r="D94" i="10"/>
  <c r="F94" i="10" s="1"/>
  <c r="D93" i="10"/>
  <c r="F93" i="10" s="1"/>
  <c r="D92" i="10"/>
  <c r="F92" i="10" s="1"/>
  <c r="D91" i="10"/>
  <c r="F91" i="10" s="1"/>
  <c r="D90" i="10"/>
  <c r="F90" i="10" s="1"/>
  <c r="D89" i="10"/>
  <c r="F89" i="10" s="1"/>
  <c r="D88" i="10"/>
  <c r="F88" i="10" s="1"/>
  <c r="D87" i="10"/>
  <c r="F87" i="10" s="1"/>
  <c r="D86" i="10"/>
  <c r="F86" i="10" s="1"/>
  <c r="D85" i="10"/>
  <c r="F85" i="10" s="1"/>
  <c r="D84" i="10"/>
  <c r="F84" i="10" s="1"/>
  <c r="D83" i="10"/>
  <c r="F83" i="10" s="1"/>
  <c r="D82" i="10"/>
  <c r="F82" i="10" s="1"/>
  <c r="D81" i="10"/>
  <c r="F81" i="10" s="1"/>
  <c r="D80" i="10"/>
  <c r="F80" i="10" s="1"/>
  <c r="D79" i="10"/>
  <c r="F79" i="10" s="1"/>
  <c r="D78" i="10"/>
  <c r="F78" i="10" s="1"/>
  <c r="D77" i="10"/>
  <c r="F77" i="10" s="1"/>
  <c r="D76" i="10"/>
  <c r="F76" i="10" s="1"/>
  <c r="D75" i="10"/>
  <c r="F75" i="10" s="1"/>
  <c r="D74" i="10"/>
  <c r="F74" i="10" s="1"/>
  <c r="D73" i="10"/>
  <c r="F73" i="10" s="1"/>
  <c r="D72" i="10"/>
  <c r="F72" i="10" s="1"/>
  <c r="D71" i="10"/>
  <c r="F71" i="10" s="1"/>
  <c r="D70" i="10"/>
  <c r="F70" i="10" s="1"/>
  <c r="D69" i="10"/>
  <c r="F69" i="10" s="1"/>
  <c r="D68" i="10"/>
  <c r="F68" i="10" s="1"/>
  <c r="D67" i="10"/>
  <c r="F67" i="10" s="1"/>
  <c r="D66" i="10"/>
  <c r="F66" i="10" s="1"/>
  <c r="D65" i="10"/>
  <c r="F65" i="10" s="1"/>
  <c r="D64" i="10"/>
  <c r="F64" i="10" s="1"/>
  <c r="D63" i="10"/>
  <c r="F63" i="10" s="1"/>
  <c r="D62" i="10"/>
  <c r="F62" i="10" s="1"/>
  <c r="D61" i="10"/>
  <c r="F61" i="10" s="1"/>
  <c r="D60" i="10"/>
  <c r="F60" i="10" s="1"/>
  <c r="D59" i="10"/>
  <c r="F59" i="10" s="1"/>
  <c r="D58" i="10"/>
  <c r="F58" i="10" s="1"/>
  <c r="D57" i="10"/>
  <c r="F57" i="10" s="1"/>
  <c r="D56" i="10"/>
  <c r="F56" i="10" s="1"/>
  <c r="D55" i="10"/>
  <c r="F55" i="10" s="1"/>
  <c r="D54" i="10"/>
  <c r="F54" i="10" s="1"/>
  <c r="D53" i="10"/>
  <c r="F53" i="10" s="1"/>
  <c r="D52" i="10"/>
  <c r="F52" i="10" s="1"/>
  <c r="D51" i="10"/>
  <c r="F51" i="10" s="1"/>
  <c r="D50" i="10"/>
  <c r="F50" i="10" s="1"/>
  <c r="D49" i="10"/>
  <c r="F49" i="10" s="1"/>
  <c r="D48" i="10"/>
  <c r="F48" i="10" s="1"/>
  <c r="D47" i="10"/>
  <c r="F47" i="10" s="1"/>
  <c r="D46" i="10"/>
  <c r="F46" i="10" s="1"/>
  <c r="D45" i="10"/>
  <c r="F45" i="10" s="1"/>
  <c r="D44" i="10"/>
  <c r="F44" i="10" s="1"/>
  <c r="D43" i="10"/>
  <c r="F43" i="10" s="1"/>
  <c r="D42" i="10"/>
  <c r="F42" i="10" s="1"/>
  <c r="D41" i="10"/>
  <c r="F41" i="10" s="1"/>
  <c r="D40" i="10"/>
  <c r="F40" i="10" s="1"/>
  <c r="D39" i="10"/>
  <c r="F39" i="10" s="1"/>
  <c r="D38" i="10"/>
  <c r="F38" i="10" s="1"/>
  <c r="D37" i="10"/>
  <c r="F37" i="10" s="1"/>
  <c r="D36" i="10"/>
  <c r="F36" i="10" s="1"/>
  <c r="D35" i="10"/>
  <c r="F35" i="10" s="1"/>
  <c r="D34" i="10"/>
  <c r="F34" i="10" s="1"/>
  <c r="D33" i="10"/>
  <c r="F33" i="10" s="1"/>
  <c r="D32" i="10"/>
  <c r="F32" i="10" s="1"/>
  <c r="D31" i="10"/>
  <c r="F31" i="10" s="1"/>
  <c r="D30" i="10"/>
  <c r="F30" i="10" s="1"/>
  <c r="D29" i="10"/>
  <c r="F29" i="10" s="1"/>
  <c r="D28" i="10"/>
  <c r="F28" i="10" s="1"/>
  <c r="D27" i="10"/>
  <c r="F27" i="10" s="1"/>
  <c r="D26" i="10"/>
  <c r="F26" i="10" s="1"/>
  <c r="D25" i="10"/>
  <c r="F25" i="10" s="1"/>
  <c r="D24" i="10"/>
  <c r="F24" i="10" s="1"/>
  <c r="D23" i="10"/>
  <c r="F23" i="10" s="1"/>
  <c r="D22" i="10"/>
  <c r="F22" i="10" s="1"/>
  <c r="D21" i="10"/>
  <c r="F21" i="10" s="1"/>
  <c r="D20" i="10"/>
  <c r="F20" i="10" s="1"/>
  <c r="D19" i="10"/>
  <c r="F19" i="10" s="1"/>
  <c r="D18" i="10"/>
  <c r="F18" i="10" s="1"/>
  <c r="D17" i="10"/>
  <c r="F17" i="10" s="1"/>
  <c r="D16" i="10"/>
  <c r="F16" i="10" s="1"/>
  <c r="D15" i="10"/>
  <c r="F15" i="10" s="1"/>
  <c r="D14" i="10"/>
  <c r="F14" i="10" s="1"/>
  <c r="D13" i="10"/>
  <c r="F13" i="10" s="1"/>
  <c r="D12" i="10"/>
  <c r="F12" i="10" s="1"/>
  <c r="D11" i="10"/>
  <c r="F11" i="10" s="1"/>
  <c r="D10" i="10"/>
  <c r="F10" i="10" s="1"/>
  <c r="D9" i="10"/>
  <c r="F9" i="10" s="1"/>
  <c r="D8" i="10"/>
  <c r="F8" i="10" s="1"/>
  <c r="D7" i="10"/>
  <c r="F7" i="10" s="1"/>
  <c r="D6" i="10"/>
  <c r="F6" i="10" s="1"/>
  <c r="D5" i="10"/>
  <c r="F5" i="10" s="1"/>
  <c r="D4" i="10"/>
  <c r="F4" i="10" s="1"/>
  <c r="I3" i="10"/>
  <c r="D3" i="10"/>
  <c r="F3" i="10" s="1"/>
  <c r="D275" i="9"/>
  <c r="D274" i="9"/>
  <c r="D273" i="9"/>
  <c r="D272" i="9"/>
  <c r="D271" i="9"/>
  <c r="AG270" i="9"/>
  <c r="AI270" i="9" s="1"/>
  <c r="D270" i="9"/>
  <c r="D269" i="9"/>
  <c r="D268" i="9"/>
  <c r="D267" i="9"/>
  <c r="F267" i="9" s="1"/>
  <c r="D266" i="9"/>
  <c r="F266" i="9" s="1"/>
  <c r="D265" i="9"/>
  <c r="F265" i="9" s="1"/>
  <c r="D264" i="9"/>
  <c r="F264" i="9" s="1"/>
  <c r="D263" i="9"/>
  <c r="F263" i="9" s="1"/>
  <c r="D262" i="9"/>
  <c r="F262" i="9" s="1"/>
  <c r="D261" i="9"/>
  <c r="F261" i="9" s="1"/>
  <c r="D260" i="9"/>
  <c r="F260" i="9" s="1"/>
  <c r="D259" i="9"/>
  <c r="F259" i="9" s="1"/>
  <c r="D258" i="9"/>
  <c r="F258" i="9" s="1"/>
  <c r="D257" i="9"/>
  <c r="F257" i="9" s="1"/>
  <c r="D256" i="9"/>
  <c r="F256" i="9" s="1"/>
  <c r="D255" i="9"/>
  <c r="F255" i="9" s="1"/>
  <c r="D254" i="9"/>
  <c r="F254" i="9" s="1"/>
  <c r="D253" i="9"/>
  <c r="F253" i="9" s="1"/>
  <c r="D252" i="9"/>
  <c r="F252" i="9" s="1"/>
  <c r="D251" i="9"/>
  <c r="F251" i="9" s="1"/>
  <c r="D250" i="9"/>
  <c r="F250" i="9" s="1"/>
  <c r="D249" i="9"/>
  <c r="F249" i="9" s="1"/>
  <c r="D248" i="9"/>
  <c r="F248" i="9" s="1"/>
  <c r="D247" i="9"/>
  <c r="F247" i="9" s="1"/>
  <c r="D246" i="9"/>
  <c r="F246" i="9" s="1"/>
  <c r="D245" i="9"/>
  <c r="F245" i="9" s="1"/>
  <c r="D244" i="9"/>
  <c r="F244" i="9" s="1"/>
  <c r="D243" i="9"/>
  <c r="F243" i="9" s="1"/>
  <c r="D242" i="9"/>
  <c r="F242" i="9" s="1"/>
  <c r="D241" i="9"/>
  <c r="F241" i="9" s="1"/>
  <c r="D240" i="9"/>
  <c r="F240" i="9" s="1"/>
  <c r="D239" i="9"/>
  <c r="F239" i="9" s="1"/>
  <c r="D238" i="9"/>
  <c r="F238" i="9" s="1"/>
  <c r="D237" i="9"/>
  <c r="F237" i="9" s="1"/>
  <c r="D236" i="9"/>
  <c r="F236" i="9" s="1"/>
  <c r="D235" i="9"/>
  <c r="F235" i="9" s="1"/>
  <c r="D234" i="9"/>
  <c r="F234" i="9" s="1"/>
  <c r="D233" i="9"/>
  <c r="F233" i="9" s="1"/>
  <c r="D232" i="9"/>
  <c r="F232" i="9" s="1"/>
  <c r="D231" i="9"/>
  <c r="F231" i="9" s="1"/>
  <c r="D230" i="9"/>
  <c r="F230" i="9" s="1"/>
  <c r="D229" i="9"/>
  <c r="F229" i="9" s="1"/>
  <c r="D228" i="9"/>
  <c r="F228" i="9" s="1"/>
  <c r="D227" i="9"/>
  <c r="F227" i="9" s="1"/>
  <c r="D226" i="9"/>
  <c r="F226" i="9" s="1"/>
  <c r="D225" i="9"/>
  <c r="F225" i="9" s="1"/>
  <c r="D224" i="9"/>
  <c r="F224" i="9" s="1"/>
  <c r="D223" i="9"/>
  <c r="F223" i="9" s="1"/>
  <c r="D222" i="9"/>
  <c r="F222" i="9" s="1"/>
  <c r="D221" i="9"/>
  <c r="F221" i="9" s="1"/>
  <c r="D220" i="9"/>
  <c r="F220" i="9" s="1"/>
  <c r="D219" i="9"/>
  <c r="F219" i="9" s="1"/>
  <c r="D218" i="9"/>
  <c r="F218" i="9" s="1"/>
  <c r="D217" i="9"/>
  <c r="F217" i="9" s="1"/>
  <c r="D216" i="9"/>
  <c r="F216" i="9" s="1"/>
  <c r="D215" i="9"/>
  <c r="F215" i="9" s="1"/>
  <c r="D214" i="9"/>
  <c r="F214" i="9" s="1"/>
  <c r="D213" i="9"/>
  <c r="F213" i="9" s="1"/>
  <c r="D212" i="9"/>
  <c r="F212" i="9" s="1"/>
  <c r="D211" i="9"/>
  <c r="F211" i="9" s="1"/>
  <c r="D210" i="9"/>
  <c r="F210" i="9" s="1"/>
  <c r="D209" i="9"/>
  <c r="F209" i="9" s="1"/>
  <c r="D208" i="9"/>
  <c r="F208" i="9" s="1"/>
  <c r="D207" i="9"/>
  <c r="F207" i="9" s="1"/>
  <c r="D206" i="9"/>
  <c r="F206" i="9" s="1"/>
  <c r="D205" i="9"/>
  <c r="F205" i="9" s="1"/>
  <c r="D204" i="9"/>
  <c r="F204" i="9" s="1"/>
  <c r="D203" i="9"/>
  <c r="F203" i="9" s="1"/>
  <c r="D202" i="9"/>
  <c r="F202" i="9" s="1"/>
  <c r="D201" i="9"/>
  <c r="F201" i="9" s="1"/>
  <c r="D200" i="9"/>
  <c r="F200" i="9" s="1"/>
  <c r="D199" i="9"/>
  <c r="F199" i="9" s="1"/>
  <c r="D198" i="9"/>
  <c r="F198" i="9" s="1"/>
  <c r="D197" i="9"/>
  <c r="F197" i="9" s="1"/>
  <c r="D196" i="9"/>
  <c r="F196" i="9" s="1"/>
  <c r="D195" i="9"/>
  <c r="F195" i="9" s="1"/>
  <c r="D194" i="9"/>
  <c r="F194" i="9" s="1"/>
  <c r="D193" i="9"/>
  <c r="F193" i="9" s="1"/>
  <c r="D192" i="9"/>
  <c r="F192" i="9" s="1"/>
  <c r="D191" i="9"/>
  <c r="F191" i="9" s="1"/>
  <c r="D190" i="9"/>
  <c r="F190" i="9" s="1"/>
  <c r="D189" i="9"/>
  <c r="F189" i="9" s="1"/>
  <c r="D188" i="9"/>
  <c r="F188" i="9" s="1"/>
  <c r="D187" i="9"/>
  <c r="F187" i="9" s="1"/>
  <c r="D186" i="9"/>
  <c r="F186" i="9" s="1"/>
  <c r="D185" i="9"/>
  <c r="F185" i="9" s="1"/>
  <c r="D184" i="9"/>
  <c r="F184" i="9" s="1"/>
  <c r="D183" i="9"/>
  <c r="F183" i="9" s="1"/>
  <c r="D182" i="9"/>
  <c r="F182" i="9" s="1"/>
  <c r="D181" i="9"/>
  <c r="F181" i="9" s="1"/>
  <c r="D180" i="9"/>
  <c r="F180" i="9" s="1"/>
  <c r="D179" i="9"/>
  <c r="F179" i="9" s="1"/>
  <c r="D178" i="9"/>
  <c r="F178" i="9" s="1"/>
  <c r="D177" i="9"/>
  <c r="F177" i="9" s="1"/>
  <c r="D176" i="9"/>
  <c r="F176" i="9" s="1"/>
  <c r="D175" i="9"/>
  <c r="F175" i="9" s="1"/>
  <c r="D174" i="9"/>
  <c r="F174" i="9" s="1"/>
  <c r="D173" i="9"/>
  <c r="F173" i="9" s="1"/>
  <c r="D172" i="9"/>
  <c r="F172" i="9" s="1"/>
  <c r="D171" i="9"/>
  <c r="F171" i="9" s="1"/>
  <c r="D170" i="9"/>
  <c r="F170" i="9" s="1"/>
  <c r="D169" i="9"/>
  <c r="F169" i="9" s="1"/>
  <c r="D168" i="9"/>
  <c r="F168" i="9" s="1"/>
  <c r="D167" i="9"/>
  <c r="F167" i="9" s="1"/>
  <c r="D166" i="9"/>
  <c r="F166" i="9" s="1"/>
  <c r="D165" i="9"/>
  <c r="F165" i="9" s="1"/>
  <c r="D164" i="9"/>
  <c r="F164" i="9" s="1"/>
  <c r="D163" i="9"/>
  <c r="F163" i="9" s="1"/>
  <c r="D162" i="9"/>
  <c r="F162" i="9" s="1"/>
  <c r="D161" i="9"/>
  <c r="F161" i="9" s="1"/>
  <c r="D160" i="9"/>
  <c r="F160" i="9" s="1"/>
  <c r="D159" i="9"/>
  <c r="F159" i="9" s="1"/>
  <c r="D158" i="9"/>
  <c r="F158" i="9" s="1"/>
  <c r="D157" i="9"/>
  <c r="F157" i="9" s="1"/>
  <c r="D156" i="9"/>
  <c r="F156" i="9" s="1"/>
  <c r="D155" i="9"/>
  <c r="F155" i="9" s="1"/>
  <c r="D154" i="9"/>
  <c r="F154" i="9" s="1"/>
  <c r="D153" i="9"/>
  <c r="F153" i="9" s="1"/>
  <c r="D152" i="9"/>
  <c r="F152" i="9" s="1"/>
  <c r="D151" i="9"/>
  <c r="F151" i="9" s="1"/>
  <c r="D150" i="9"/>
  <c r="F150" i="9" s="1"/>
  <c r="D149" i="9"/>
  <c r="F149" i="9" s="1"/>
  <c r="D148" i="9"/>
  <c r="F148" i="9" s="1"/>
  <c r="D147" i="9"/>
  <c r="F147" i="9" s="1"/>
  <c r="D146" i="9"/>
  <c r="F146" i="9" s="1"/>
  <c r="D145" i="9"/>
  <c r="F145" i="9" s="1"/>
  <c r="D144" i="9"/>
  <c r="F144" i="9" s="1"/>
  <c r="D143" i="9"/>
  <c r="F143" i="9" s="1"/>
  <c r="D142" i="9"/>
  <c r="F142" i="9" s="1"/>
  <c r="D141" i="9"/>
  <c r="F141" i="9" s="1"/>
  <c r="D140" i="9"/>
  <c r="F140" i="9" s="1"/>
  <c r="D139" i="9"/>
  <c r="F139" i="9" s="1"/>
  <c r="D138" i="9"/>
  <c r="F138" i="9" s="1"/>
  <c r="D137" i="9"/>
  <c r="F137" i="9" s="1"/>
  <c r="D136" i="9"/>
  <c r="F136" i="9" s="1"/>
  <c r="D135" i="9"/>
  <c r="F135" i="9" s="1"/>
  <c r="D134" i="9"/>
  <c r="F134" i="9" s="1"/>
  <c r="D133" i="9"/>
  <c r="F133" i="9" s="1"/>
  <c r="D132" i="9"/>
  <c r="F132" i="9" s="1"/>
  <c r="D131" i="9"/>
  <c r="F131" i="9" s="1"/>
  <c r="D130" i="9"/>
  <c r="F130" i="9" s="1"/>
  <c r="D129" i="9"/>
  <c r="F129" i="9" s="1"/>
  <c r="D128" i="9"/>
  <c r="F128" i="9" s="1"/>
  <c r="D127" i="9"/>
  <c r="F127" i="9" s="1"/>
  <c r="D126" i="9"/>
  <c r="F126" i="9" s="1"/>
  <c r="D125" i="9"/>
  <c r="F125" i="9" s="1"/>
  <c r="D124" i="9"/>
  <c r="F124" i="9" s="1"/>
  <c r="D123" i="9"/>
  <c r="F123" i="9" s="1"/>
  <c r="D122" i="9"/>
  <c r="F122" i="9" s="1"/>
  <c r="D121" i="9"/>
  <c r="F121" i="9" s="1"/>
  <c r="D120" i="9"/>
  <c r="F120" i="9" s="1"/>
  <c r="D119" i="9"/>
  <c r="F119" i="9" s="1"/>
  <c r="D118" i="9"/>
  <c r="F118" i="9" s="1"/>
  <c r="D117" i="9"/>
  <c r="F117" i="9" s="1"/>
  <c r="D116" i="9"/>
  <c r="F116" i="9" s="1"/>
  <c r="D115" i="9"/>
  <c r="F115" i="9" s="1"/>
  <c r="D114" i="9"/>
  <c r="F114" i="9" s="1"/>
  <c r="D113" i="9"/>
  <c r="F113" i="9" s="1"/>
  <c r="D112" i="9"/>
  <c r="F112" i="9" s="1"/>
  <c r="D111" i="9"/>
  <c r="F111" i="9" s="1"/>
  <c r="D110" i="9"/>
  <c r="F110" i="9" s="1"/>
  <c r="D109" i="9"/>
  <c r="F109" i="9" s="1"/>
  <c r="D108" i="9"/>
  <c r="F108" i="9" s="1"/>
  <c r="D107" i="9"/>
  <c r="F107" i="9" s="1"/>
  <c r="D106" i="9"/>
  <c r="F106" i="9" s="1"/>
  <c r="D105" i="9"/>
  <c r="F105" i="9" s="1"/>
  <c r="D104" i="9"/>
  <c r="F104" i="9" s="1"/>
  <c r="D103" i="9"/>
  <c r="F103" i="9" s="1"/>
  <c r="D102" i="9"/>
  <c r="F102" i="9" s="1"/>
  <c r="D101" i="9"/>
  <c r="F101" i="9" s="1"/>
  <c r="D100" i="9"/>
  <c r="F100" i="9" s="1"/>
  <c r="D99" i="9"/>
  <c r="F99" i="9" s="1"/>
  <c r="D98" i="9"/>
  <c r="F98" i="9" s="1"/>
  <c r="D97" i="9"/>
  <c r="F97" i="9" s="1"/>
  <c r="D96" i="9"/>
  <c r="F96" i="9" s="1"/>
  <c r="D95" i="9"/>
  <c r="F95" i="9" s="1"/>
  <c r="D94" i="9"/>
  <c r="F94" i="9" s="1"/>
  <c r="D93" i="9"/>
  <c r="F93" i="9" s="1"/>
  <c r="D92" i="9"/>
  <c r="F92" i="9" s="1"/>
  <c r="D91" i="9"/>
  <c r="F91" i="9" s="1"/>
  <c r="D90" i="9"/>
  <c r="F90" i="9" s="1"/>
  <c r="D89" i="9"/>
  <c r="F89" i="9" s="1"/>
  <c r="D88" i="9"/>
  <c r="F88" i="9" s="1"/>
  <c r="D87" i="9"/>
  <c r="F87" i="9" s="1"/>
  <c r="D86" i="9"/>
  <c r="F86" i="9" s="1"/>
  <c r="D85" i="9"/>
  <c r="F85" i="9" s="1"/>
  <c r="D84" i="9"/>
  <c r="F84" i="9" s="1"/>
  <c r="D83" i="9"/>
  <c r="F83" i="9" s="1"/>
  <c r="D82" i="9"/>
  <c r="F82" i="9" s="1"/>
  <c r="D81" i="9"/>
  <c r="F81" i="9" s="1"/>
  <c r="D80" i="9"/>
  <c r="F80" i="9" s="1"/>
  <c r="D79" i="9"/>
  <c r="F79" i="9" s="1"/>
  <c r="D78" i="9"/>
  <c r="F78" i="9" s="1"/>
  <c r="D77" i="9"/>
  <c r="F77" i="9" s="1"/>
  <c r="D76" i="9"/>
  <c r="F76" i="9" s="1"/>
  <c r="D75" i="9"/>
  <c r="F75" i="9" s="1"/>
  <c r="D74" i="9"/>
  <c r="F74" i="9" s="1"/>
  <c r="D73" i="9"/>
  <c r="F73" i="9" s="1"/>
  <c r="D72" i="9"/>
  <c r="F72" i="9" s="1"/>
  <c r="D71" i="9"/>
  <c r="F71" i="9" s="1"/>
  <c r="D70" i="9"/>
  <c r="F70" i="9" s="1"/>
  <c r="D69" i="9"/>
  <c r="F69" i="9" s="1"/>
  <c r="D68" i="9"/>
  <c r="F68" i="9" s="1"/>
  <c r="D67" i="9"/>
  <c r="F67" i="9" s="1"/>
  <c r="D66" i="9"/>
  <c r="F66" i="9" s="1"/>
  <c r="D65" i="9"/>
  <c r="F65" i="9" s="1"/>
  <c r="D64" i="9"/>
  <c r="F64" i="9" s="1"/>
  <c r="D63" i="9"/>
  <c r="F63" i="9" s="1"/>
  <c r="D62" i="9"/>
  <c r="F62" i="9" s="1"/>
  <c r="D61" i="9"/>
  <c r="F61" i="9" s="1"/>
  <c r="D60" i="9"/>
  <c r="F60" i="9" s="1"/>
  <c r="D59" i="9"/>
  <c r="F59" i="9" s="1"/>
  <c r="D58" i="9"/>
  <c r="F58" i="9" s="1"/>
  <c r="D57" i="9"/>
  <c r="F57" i="9" s="1"/>
  <c r="D56" i="9"/>
  <c r="F56" i="9" s="1"/>
  <c r="D55" i="9"/>
  <c r="F55" i="9" s="1"/>
  <c r="D54" i="9"/>
  <c r="F54" i="9" s="1"/>
  <c r="D53" i="9"/>
  <c r="F53" i="9" s="1"/>
  <c r="D52" i="9"/>
  <c r="F52" i="9" s="1"/>
  <c r="D51" i="9"/>
  <c r="F51" i="9" s="1"/>
  <c r="D50" i="9"/>
  <c r="F50" i="9" s="1"/>
  <c r="D49" i="9"/>
  <c r="F49" i="9" s="1"/>
  <c r="D48" i="9"/>
  <c r="F48" i="9" s="1"/>
  <c r="D47" i="9"/>
  <c r="F47" i="9" s="1"/>
  <c r="D46" i="9"/>
  <c r="F46" i="9" s="1"/>
  <c r="D45" i="9"/>
  <c r="F45" i="9" s="1"/>
  <c r="D44" i="9"/>
  <c r="F44" i="9" s="1"/>
  <c r="D43" i="9"/>
  <c r="F43" i="9" s="1"/>
  <c r="D42" i="9"/>
  <c r="F42" i="9" s="1"/>
  <c r="D41" i="9"/>
  <c r="F41" i="9" s="1"/>
  <c r="D40" i="9"/>
  <c r="F40" i="9" s="1"/>
  <c r="D39" i="9"/>
  <c r="F39" i="9" s="1"/>
  <c r="D38" i="9"/>
  <c r="F38" i="9" s="1"/>
  <c r="D37" i="9"/>
  <c r="F37" i="9" s="1"/>
  <c r="D36" i="9"/>
  <c r="F36" i="9" s="1"/>
  <c r="D35" i="9"/>
  <c r="F35" i="9" s="1"/>
  <c r="D34" i="9"/>
  <c r="F34" i="9" s="1"/>
  <c r="D33" i="9"/>
  <c r="F33" i="9" s="1"/>
  <c r="D32" i="9"/>
  <c r="F32" i="9" s="1"/>
  <c r="D31" i="9"/>
  <c r="F31" i="9" s="1"/>
  <c r="D30" i="9"/>
  <c r="F30" i="9" s="1"/>
  <c r="D29" i="9"/>
  <c r="F29" i="9" s="1"/>
  <c r="D28" i="9"/>
  <c r="F28" i="9" s="1"/>
  <c r="D27" i="9"/>
  <c r="F27" i="9" s="1"/>
  <c r="D26" i="9"/>
  <c r="F26" i="9" s="1"/>
  <c r="D25" i="9"/>
  <c r="F25" i="9" s="1"/>
  <c r="D24" i="9"/>
  <c r="F24" i="9" s="1"/>
  <c r="D23" i="9"/>
  <c r="F23" i="9" s="1"/>
  <c r="D22" i="9"/>
  <c r="F22" i="9" s="1"/>
  <c r="D21" i="9"/>
  <c r="F21" i="9" s="1"/>
  <c r="D20" i="9"/>
  <c r="F20" i="9" s="1"/>
  <c r="D19" i="9"/>
  <c r="F19" i="9" s="1"/>
  <c r="D18" i="9"/>
  <c r="F18" i="9" s="1"/>
  <c r="D17" i="9"/>
  <c r="F17" i="9" s="1"/>
  <c r="D16" i="9"/>
  <c r="F16" i="9" s="1"/>
  <c r="D15" i="9"/>
  <c r="F15" i="9" s="1"/>
  <c r="D14" i="9"/>
  <c r="F14" i="9" s="1"/>
  <c r="D13" i="9"/>
  <c r="F13" i="9" s="1"/>
  <c r="D12" i="9"/>
  <c r="F12" i="9" s="1"/>
  <c r="D11" i="9"/>
  <c r="F11" i="9" s="1"/>
  <c r="D10" i="9"/>
  <c r="F10" i="9" s="1"/>
  <c r="D9" i="9"/>
  <c r="F9" i="9" s="1"/>
  <c r="D8" i="9"/>
  <c r="F8" i="9" s="1"/>
  <c r="D7" i="9"/>
  <c r="F7" i="9" s="1"/>
  <c r="D6" i="9"/>
  <c r="F6" i="9" s="1"/>
  <c r="D5" i="9"/>
  <c r="F5" i="9" s="1"/>
  <c r="D4" i="9"/>
  <c r="F4" i="9" s="1"/>
  <c r="H3" i="9"/>
  <c r="I3" i="9" s="1"/>
  <c r="D3" i="9"/>
  <c r="F3" i="9" s="1"/>
  <c r="L13" i="16" l="1"/>
  <c r="M13" i="16" s="1"/>
  <c r="L5" i="16"/>
  <c r="M5" i="16" s="1"/>
  <c r="L16" i="16"/>
  <c r="M16" i="16" s="1"/>
  <c r="L15" i="16"/>
  <c r="M15" i="16" s="1"/>
  <c r="L9" i="16"/>
  <c r="M9" i="16" s="1"/>
  <c r="L18" i="16"/>
  <c r="M18" i="16" s="1"/>
  <c r="L17" i="16"/>
  <c r="M17" i="16" s="1"/>
  <c r="L14" i="16"/>
  <c r="M14" i="16" s="1"/>
  <c r="L19" i="16"/>
  <c r="M19" i="16" s="1"/>
  <c r="L4" i="16"/>
  <c r="M4" i="16" s="1"/>
  <c r="L12" i="16"/>
  <c r="M12" i="16" s="1"/>
  <c r="L11" i="16"/>
  <c r="M11" i="16" s="1"/>
  <c r="L6" i="16"/>
  <c r="M6" i="16" s="1"/>
  <c r="L20" i="16"/>
  <c r="M20" i="16" s="1"/>
  <c r="L8" i="16"/>
  <c r="M8" i="16" s="1"/>
  <c r="L7" i="16"/>
  <c r="M7" i="16" s="1"/>
  <c r="L10" i="16"/>
  <c r="M10" i="16" s="1"/>
  <c r="J19" i="17"/>
  <c r="J15" i="17"/>
  <c r="J21" i="17"/>
  <c r="J20" i="17"/>
  <c r="J9" i="17"/>
  <c r="J6" i="17"/>
  <c r="J12" i="17"/>
  <c r="J14" i="17"/>
  <c r="J5" i="17"/>
  <c r="J11" i="17"/>
  <c r="J18" i="17"/>
  <c r="J17" i="17"/>
  <c r="J10" i="17"/>
  <c r="J7" i="17"/>
  <c r="J4" i="17"/>
  <c r="J8" i="17"/>
  <c r="J16" i="17"/>
  <c r="J13" i="17"/>
  <c r="L10" i="17"/>
  <c r="M10" i="17" s="1"/>
  <c r="L11" i="17"/>
  <c r="M11" i="17" s="1"/>
  <c r="L9" i="17"/>
  <c r="M9" i="17" s="1"/>
  <c r="L4" i="17"/>
  <c r="M4" i="17" s="1"/>
  <c r="L5" i="17"/>
  <c r="M5" i="17" s="1"/>
  <c r="L13" i="17"/>
  <c r="M13" i="17" s="1"/>
  <c r="L12" i="17"/>
  <c r="M12" i="17" s="1"/>
  <c r="L8" i="17"/>
  <c r="M8" i="17" s="1"/>
  <c r="L6" i="17"/>
  <c r="M6" i="17" s="1"/>
  <c r="L7" i="17"/>
  <c r="M7" i="17" s="1"/>
  <c r="J15" i="5"/>
  <c r="J14" i="5"/>
  <c r="J19" i="5"/>
  <c r="J10" i="5"/>
  <c r="J20" i="5"/>
  <c r="J21" i="5"/>
  <c r="J13" i="5"/>
  <c r="J12" i="5"/>
  <c r="J11" i="5"/>
  <c r="J5" i="5"/>
  <c r="J18" i="5"/>
  <c r="J8" i="5"/>
  <c r="J6" i="5"/>
  <c r="J22" i="5"/>
  <c r="J17" i="5"/>
  <c r="J7" i="5"/>
  <c r="J16" i="5"/>
  <c r="J4" i="5"/>
  <c r="J9" i="5"/>
  <c r="L19" i="5"/>
  <c r="M19" i="5" s="1"/>
  <c r="L12" i="5"/>
  <c r="M12" i="5" s="1"/>
  <c r="L7" i="5"/>
  <c r="M7" i="5" s="1"/>
  <c r="L8" i="5"/>
  <c r="M8" i="5" s="1"/>
  <c r="L13" i="5"/>
  <c r="M13" i="5" s="1"/>
  <c r="L20" i="5"/>
  <c r="M20" i="5" s="1"/>
  <c r="L5" i="5"/>
  <c r="M5" i="5" s="1"/>
  <c r="L18" i="5"/>
  <c r="M18" i="5" s="1"/>
  <c r="L15" i="5"/>
  <c r="M15" i="5" s="1"/>
  <c r="L16" i="5"/>
  <c r="M16" i="5" s="1"/>
  <c r="L4" i="5"/>
  <c r="M4" i="5" s="1"/>
  <c r="L11" i="5"/>
  <c r="M11" i="5" s="1"/>
  <c r="L17" i="5"/>
  <c r="M17" i="5" s="1"/>
  <c r="L10" i="5"/>
  <c r="M10" i="5" s="1"/>
  <c r="L9" i="5"/>
  <c r="M9" i="5" s="1"/>
  <c r="L22" i="5"/>
  <c r="M22" i="5" s="1"/>
  <c r="L6" i="5"/>
  <c r="M6" i="5" s="1"/>
  <c r="L14" i="5"/>
  <c r="M14" i="5" s="1"/>
  <c r="L21" i="5"/>
  <c r="M21" i="5" s="1"/>
  <c r="J12" i="16"/>
  <c r="J6" i="16"/>
  <c r="J13" i="16"/>
  <c r="J10" i="16"/>
  <c r="J18" i="16"/>
  <c r="J5" i="16"/>
  <c r="J14" i="16"/>
  <c r="J8" i="16"/>
  <c r="J16" i="16"/>
  <c r="J17" i="16"/>
  <c r="J20" i="16"/>
  <c r="J15" i="16"/>
  <c r="J4" i="16"/>
  <c r="J11" i="16"/>
  <c r="J7" i="16"/>
  <c r="J19" i="16"/>
  <c r="J9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Accounts Two</author>
  </authors>
  <commentList>
    <comment ref="J2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Accounts Two:</t>
        </r>
        <r>
          <rPr>
            <sz val="9"/>
            <color indexed="81"/>
            <rFont val="Tahoma"/>
            <family val="2"/>
          </rPr>
          <t xml:space="preserve">
18/04 meter in 14535171. 22/04 meter out 14536664. Diff of 1493 ltrs
</t>
        </r>
      </text>
    </comment>
    <comment ref="O4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Accounts Two:</t>
        </r>
        <r>
          <rPr>
            <sz val="9"/>
            <color indexed="81"/>
            <rFont val="Tahoma"/>
            <family val="2"/>
          </rPr>
          <t xml:space="preserve">
06/05 meter in 10043264.
07/05 meter out 10043318 - Diff 53 ltr lifter tank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Accounts Two</author>
  </authors>
  <commentList>
    <comment ref="B49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Accounts Two:</t>
        </r>
        <r>
          <rPr>
            <sz val="9"/>
            <color indexed="81"/>
            <rFont val="Tahoma"/>
            <family val="2"/>
          </rPr>
          <t xml:space="preserve">
No chit
</t>
        </r>
      </text>
    </comment>
  </commentList>
</comments>
</file>

<file path=xl/sharedStrings.xml><?xml version="1.0" encoding="utf-8"?>
<sst xmlns="http://schemas.openxmlformats.org/spreadsheetml/2006/main" count="3567" uniqueCount="434">
  <si>
    <t>Date</t>
  </si>
  <si>
    <t>Gerrad</t>
  </si>
  <si>
    <t>14.09.18</t>
  </si>
  <si>
    <t>13.09.18</t>
  </si>
  <si>
    <t>12.09.18</t>
  </si>
  <si>
    <t>11.09.18</t>
  </si>
  <si>
    <t>10.09.18</t>
  </si>
  <si>
    <t>in</t>
  </si>
  <si>
    <t>out</t>
  </si>
  <si>
    <t>Difference</t>
  </si>
  <si>
    <t>Name</t>
  </si>
  <si>
    <t xml:space="preserve">Name </t>
  </si>
  <si>
    <t>17.09.18</t>
  </si>
  <si>
    <t>GEORGE</t>
  </si>
  <si>
    <t xml:space="preserve">in </t>
  </si>
  <si>
    <t>MANUEL</t>
  </si>
  <si>
    <t xml:space="preserve">Difference </t>
  </si>
  <si>
    <t xml:space="preserve">BRIAN </t>
  </si>
  <si>
    <t>07.09.18</t>
  </si>
  <si>
    <t>06.09.18</t>
  </si>
  <si>
    <t>05.09.18</t>
  </si>
  <si>
    <t>04.09.18</t>
  </si>
  <si>
    <t>03.09.18</t>
  </si>
  <si>
    <t>29.08.18</t>
  </si>
  <si>
    <t>27.08.18</t>
  </si>
  <si>
    <t>28.08.18</t>
  </si>
  <si>
    <t>31.08.18</t>
  </si>
  <si>
    <t>30.08.18</t>
  </si>
  <si>
    <t>18.09.18</t>
  </si>
  <si>
    <t>21.08.18</t>
  </si>
  <si>
    <t>17.08.18</t>
  </si>
  <si>
    <t>16.08.18</t>
  </si>
  <si>
    <t>14.08.18</t>
  </si>
  <si>
    <t>13.08.18</t>
  </si>
  <si>
    <t>10.08.18</t>
  </si>
  <si>
    <t>08.08.18</t>
  </si>
  <si>
    <t>09.08.18</t>
  </si>
  <si>
    <t>07.08.18</t>
  </si>
  <si>
    <t>06.08.18</t>
  </si>
  <si>
    <t>03.08.18</t>
  </si>
  <si>
    <t>01.08.18</t>
  </si>
  <si>
    <t>31.07.18</t>
  </si>
  <si>
    <t>30.07.18</t>
  </si>
  <si>
    <t>25.07.18</t>
  </si>
  <si>
    <t>24.07.18</t>
  </si>
  <si>
    <t>23.07.18</t>
  </si>
  <si>
    <t>19.09.18</t>
  </si>
  <si>
    <t>20.07.18</t>
  </si>
  <si>
    <t>19.07.18</t>
  </si>
  <si>
    <t>18.07.18</t>
  </si>
  <si>
    <t>17.07.18</t>
  </si>
  <si>
    <t>16.07.18</t>
  </si>
  <si>
    <t>13.07.18</t>
  </si>
  <si>
    <t>20.09.18</t>
  </si>
  <si>
    <t>22.09.18</t>
  </si>
  <si>
    <t>12.07.18</t>
  </si>
  <si>
    <t>11.07.18</t>
  </si>
  <si>
    <t>10.07.18</t>
  </si>
  <si>
    <t>09.07.18</t>
  </si>
  <si>
    <t>06.07.18</t>
  </si>
  <si>
    <t>24.09.18</t>
  </si>
  <si>
    <t>05.07.18</t>
  </si>
  <si>
    <t>04.07.18</t>
  </si>
  <si>
    <t>02.07.18</t>
  </si>
  <si>
    <t>28.06.18</t>
  </si>
  <si>
    <t>27.06.18</t>
  </si>
  <si>
    <t>26.06.18</t>
  </si>
  <si>
    <t>25.06.18</t>
  </si>
  <si>
    <t>22.06.18</t>
  </si>
  <si>
    <t>25.09.18</t>
  </si>
  <si>
    <t>18.06.18</t>
  </si>
  <si>
    <t>15.06.18</t>
  </si>
  <si>
    <t>13.06.18</t>
  </si>
  <si>
    <t>12.06.18</t>
  </si>
  <si>
    <t>11.06.18</t>
  </si>
  <si>
    <t>01.06.18</t>
  </si>
  <si>
    <t>31.05.18</t>
  </si>
  <si>
    <t>30.05.18</t>
  </si>
  <si>
    <t>29.05.18</t>
  </si>
  <si>
    <t>28.05.18</t>
  </si>
  <si>
    <t>24.05.18</t>
  </si>
  <si>
    <t>23.05.018</t>
  </si>
  <si>
    <t>22.05.18</t>
  </si>
  <si>
    <t>21.05.18</t>
  </si>
  <si>
    <t>09.05.18</t>
  </si>
  <si>
    <t>26.09.18</t>
  </si>
  <si>
    <t>10.05.18</t>
  </si>
  <si>
    <t>08.05.18</t>
  </si>
  <si>
    <t>07.05.18</t>
  </si>
  <si>
    <t>27.09.18</t>
  </si>
  <si>
    <t>27.04.18</t>
  </si>
  <si>
    <t>26.04.18</t>
  </si>
  <si>
    <t>25.04.18</t>
  </si>
  <si>
    <t>24.04.18</t>
  </si>
  <si>
    <t>28.09.18</t>
  </si>
  <si>
    <t>20.04.18</t>
  </si>
  <si>
    <t>23.04.18</t>
  </si>
  <si>
    <t>19.04.18</t>
  </si>
  <si>
    <t>18.04.18</t>
  </si>
  <si>
    <t>17.04.18</t>
  </si>
  <si>
    <t>16.04.18</t>
  </si>
  <si>
    <t>09.04.18</t>
  </si>
  <si>
    <t>01.10.18</t>
  </si>
  <si>
    <t>06.04.18</t>
  </si>
  <si>
    <t>02.10.18</t>
  </si>
  <si>
    <t>03.10.18</t>
  </si>
  <si>
    <t>04.10.18</t>
  </si>
  <si>
    <t>05.04.18</t>
  </si>
  <si>
    <t>03.04.18</t>
  </si>
  <si>
    <t>27.03.18</t>
  </si>
  <si>
    <t>26.03.18</t>
  </si>
  <si>
    <t>24.03.18</t>
  </si>
  <si>
    <t>20.03.18</t>
  </si>
  <si>
    <t>19.03.18</t>
  </si>
  <si>
    <t>daf</t>
  </si>
  <si>
    <t>05.10.18</t>
  </si>
  <si>
    <t>08.10.18</t>
  </si>
  <si>
    <t>09.10.18</t>
  </si>
  <si>
    <t>15.03.18</t>
  </si>
  <si>
    <t>13.03.18</t>
  </si>
  <si>
    <t>12.03.18</t>
  </si>
  <si>
    <t>09.03.18</t>
  </si>
  <si>
    <t>08.03.18</t>
  </si>
  <si>
    <t>07.03.18</t>
  </si>
  <si>
    <t>05.03.18</t>
  </si>
  <si>
    <t>02.03.18</t>
  </si>
  <si>
    <t>28.02.18</t>
  </si>
  <si>
    <t>27.02.18</t>
  </si>
  <si>
    <t>23.02.18</t>
  </si>
  <si>
    <t>22.02.18</t>
  </si>
  <si>
    <t>21.02.18</t>
  </si>
  <si>
    <t>20.02.18</t>
  </si>
  <si>
    <t>19.02.18</t>
  </si>
  <si>
    <t>16.02.18</t>
  </si>
  <si>
    <t>15.02.18</t>
  </si>
  <si>
    <t>09.02.18</t>
  </si>
  <si>
    <t>08.02.18</t>
  </si>
  <si>
    <t>07.02.18</t>
  </si>
  <si>
    <t>06.02.18</t>
  </si>
  <si>
    <t>01.02.18</t>
  </si>
  <si>
    <t>02.02.18</t>
  </si>
  <si>
    <t>05.02.018</t>
  </si>
  <si>
    <t>29.01.18</t>
  </si>
  <si>
    <t>23.01.18</t>
  </si>
  <si>
    <t>22.01.18</t>
  </si>
  <si>
    <t>19.01.18</t>
  </si>
  <si>
    <t>15.01.18</t>
  </si>
  <si>
    <t>12.01.18</t>
  </si>
  <si>
    <t>11.01.18</t>
  </si>
  <si>
    <t>09.01.18</t>
  </si>
  <si>
    <t>10.10.18</t>
  </si>
  <si>
    <t>11.10.18</t>
  </si>
  <si>
    <t>02.01.18</t>
  </si>
  <si>
    <t>05.01.18</t>
  </si>
  <si>
    <t>08.01.18</t>
  </si>
  <si>
    <t>12.10.18</t>
  </si>
  <si>
    <t>24.08.18</t>
  </si>
  <si>
    <t>23.08.18</t>
  </si>
  <si>
    <t>22.08.18</t>
  </si>
  <si>
    <t>20.08.18</t>
  </si>
  <si>
    <t>15.10.18</t>
  </si>
  <si>
    <t>02.08.18</t>
  </si>
  <si>
    <t>27.07.18</t>
  </si>
  <si>
    <t>26.07.18</t>
  </si>
  <si>
    <t>21.06.18</t>
  </si>
  <si>
    <t>20.06.18</t>
  </si>
  <si>
    <t>19.06.18</t>
  </si>
  <si>
    <t>18.06.19</t>
  </si>
  <si>
    <t>06.06.18</t>
  </si>
  <si>
    <t>08.06.18</t>
  </si>
  <si>
    <t>09.06.18</t>
  </si>
  <si>
    <t>05.06.18</t>
  </si>
  <si>
    <t>04.06.18</t>
  </si>
  <si>
    <t>16.10.18</t>
  </si>
  <si>
    <t>23.05.18</t>
  </si>
  <si>
    <t>18.05.18</t>
  </si>
  <si>
    <t>17.05.18</t>
  </si>
  <si>
    <t>14.05.18</t>
  </si>
  <si>
    <t>16.05.18</t>
  </si>
  <si>
    <t>15.05.18</t>
  </si>
  <si>
    <t>19.05.18</t>
  </si>
  <si>
    <t>11.05.18</t>
  </si>
  <si>
    <t>05.05.18</t>
  </si>
  <si>
    <t>04.05.18</t>
  </si>
  <si>
    <t>03.05.18</t>
  </si>
  <si>
    <t>02.05.18</t>
  </si>
  <si>
    <t>30.04.18</t>
  </si>
  <si>
    <t>28.04.18</t>
  </si>
  <si>
    <t>11.04.18</t>
  </si>
  <si>
    <t>10.04.18</t>
  </si>
  <si>
    <t>04.04.18</t>
  </si>
  <si>
    <t>02.04.18</t>
  </si>
  <si>
    <t>30.03.18</t>
  </si>
  <si>
    <t>17.10.18</t>
  </si>
  <si>
    <t>18.10.18</t>
  </si>
  <si>
    <t>29.03.18</t>
  </si>
  <si>
    <t>28.03.18</t>
  </si>
  <si>
    <t>23.03.18</t>
  </si>
  <si>
    <t>22.03.18</t>
  </si>
  <si>
    <t>21.03.18</t>
  </si>
  <si>
    <t>14.03.18</t>
  </si>
  <si>
    <t>06.03.18</t>
  </si>
  <si>
    <t>01.03.18</t>
  </si>
  <si>
    <t>26.02.18</t>
  </si>
  <si>
    <t>25.02.18</t>
  </si>
  <si>
    <t>14.02.18</t>
  </si>
  <si>
    <t>13.02.18</t>
  </si>
  <si>
    <t>19.10.18</t>
  </si>
  <si>
    <t>31.01.18</t>
  </si>
  <si>
    <t>30.01.18</t>
  </si>
  <si>
    <t>26.01.18</t>
  </si>
  <si>
    <t>25.01.18</t>
  </si>
  <si>
    <t>24.01.18</t>
  </si>
  <si>
    <t>18.01.18</t>
  </si>
  <si>
    <t>17.01.18</t>
  </si>
  <si>
    <t>16.01.18</t>
  </si>
  <si>
    <t>10.01.18</t>
  </si>
  <si>
    <t>22.10.18</t>
  </si>
  <si>
    <t>04.01.18</t>
  </si>
  <si>
    <t>03.01.18</t>
  </si>
  <si>
    <t>05.02.18</t>
  </si>
  <si>
    <t>Christian</t>
  </si>
  <si>
    <t>23.10.18</t>
  </si>
  <si>
    <t>03.07.18</t>
  </si>
  <si>
    <t>14.06.18</t>
  </si>
  <si>
    <t>25.05.18</t>
  </si>
  <si>
    <t>24.10.18</t>
  </si>
  <si>
    <t>25.10.18</t>
  </si>
  <si>
    <t>26.10.18</t>
  </si>
  <si>
    <t>FOR TESTING</t>
  </si>
  <si>
    <t>29.10.18</t>
  </si>
  <si>
    <t>30.10.18</t>
  </si>
  <si>
    <t>31.10.18</t>
  </si>
  <si>
    <t>01.11.18</t>
  </si>
  <si>
    <t>02.11.18</t>
  </si>
  <si>
    <t>05.11.18</t>
  </si>
  <si>
    <t>06.11.18</t>
  </si>
  <si>
    <t>07.11.18</t>
  </si>
  <si>
    <t>08.11.18</t>
  </si>
  <si>
    <t>09.11.18</t>
  </si>
  <si>
    <t>13.04.18</t>
  </si>
  <si>
    <t>12.04.18</t>
  </si>
  <si>
    <t>16.03.18</t>
  </si>
  <si>
    <t>12.11.18</t>
  </si>
  <si>
    <t>12.02.18</t>
  </si>
  <si>
    <t>13.11.18</t>
  </si>
  <si>
    <t>14.11.18</t>
  </si>
  <si>
    <t>15.11.18</t>
  </si>
  <si>
    <t>19.11.18</t>
  </si>
  <si>
    <t>20.11.18</t>
  </si>
  <si>
    <t>26.11.18</t>
  </si>
  <si>
    <t>27.11.18</t>
  </si>
  <si>
    <t>29.11.18</t>
  </si>
  <si>
    <t>30.11.18</t>
  </si>
  <si>
    <t>03.12.18</t>
  </si>
  <si>
    <t>04.12.18</t>
  </si>
  <si>
    <t>06.12.18</t>
  </si>
  <si>
    <t>10.12.18</t>
  </si>
  <si>
    <t>11.12.18</t>
  </si>
  <si>
    <t>12.12.18</t>
  </si>
  <si>
    <t>14.12.18</t>
  </si>
  <si>
    <t>17.12.18</t>
  </si>
  <si>
    <t>18.12.18</t>
  </si>
  <si>
    <t>19.12.18</t>
  </si>
  <si>
    <t>20.12.18</t>
  </si>
  <si>
    <t>21.12.18</t>
  </si>
  <si>
    <t>22.12.18</t>
  </si>
  <si>
    <t>26.12.18</t>
  </si>
  <si>
    <t>27.12.18</t>
  </si>
  <si>
    <t>28.12.18</t>
  </si>
  <si>
    <t>29.12.18</t>
  </si>
  <si>
    <t>31.12.18</t>
  </si>
  <si>
    <t>07.01.19</t>
  </si>
  <si>
    <t>08.01.19</t>
  </si>
  <si>
    <t>09.01.19</t>
  </si>
  <si>
    <t>10.01.19</t>
  </si>
  <si>
    <t>11.01.19</t>
  </si>
  <si>
    <t>16.01.2019</t>
  </si>
  <si>
    <t>16.01.19</t>
  </si>
  <si>
    <t>17.01.19</t>
  </si>
  <si>
    <t>18.01.19</t>
  </si>
  <si>
    <t>21.01.19</t>
  </si>
  <si>
    <t>22.01.19</t>
  </si>
  <si>
    <t>23.01.19</t>
  </si>
  <si>
    <t>24.01.19</t>
  </si>
  <si>
    <t>25.01.19</t>
  </si>
  <si>
    <t>28.01.19</t>
  </si>
  <si>
    <t>29.01.19</t>
  </si>
  <si>
    <t>30.01.19</t>
  </si>
  <si>
    <t>31.01.19</t>
  </si>
  <si>
    <t>01.02.19</t>
  </si>
  <si>
    <t>02.02.19</t>
  </si>
  <si>
    <t>12.02.19</t>
  </si>
  <si>
    <t>13.02.19</t>
  </si>
  <si>
    <t>14.02.19</t>
  </si>
  <si>
    <t>15.02.19</t>
  </si>
  <si>
    <t>18.02.19</t>
  </si>
  <si>
    <t>20.02.19</t>
  </si>
  <si>
    <t>DIFFERENCE IN Meter</t>
  </si>
  <si>
    <t>Sales per Invoice</t>
  </si>
  <si>
    <t>Meter OUT</t>
  </si>
  <si>
    <t>Meter IN</t>
  </si>
  <si>
    <t>Sales in KG</t>
  </si>
  <si>
    <t>KG to LTRS</t>
  </si>
  <si>
    <t>DIFFERENCE Weight to meter in LTRS</t>
  </si>
  <si>
    <t>01.03.19</t>
  </si>
  <si>
    <t>04.03.19</t>
  </si>
  <si>
    <t>05.03.19</t>
  </si>
  <si>
    <t>06.03.19</t>
  </si>
  <si>
    <t>07.03.19</t>
  </si>
  <si>
    <t>08.03.19</t>
  </si>
  <si>
    <t>11.03.19</t>
  </si>
  <si>
    <t>12.03.19</t>
  </si>
  <si>
    <t>13.03.19</t>
  </si>
  <si>
    <t>14.03.19</t>
  </si>
  <si>
    <t>15.03.19</t>
  </si>
  <si>
    <t>18.03.19</t>
  </si>
  <si>
    <t>19.03.19</t>
  </si>
  <si>
    <t>20.03.19</t>
  </si>
  <si>
    <t>21.03.19</t>
  </si>
  <si>
    <t>22.03.19</t>
  </si>
  <si>
    <t>25.03.19</t>
  </si>
  <si>
    <t>26.03.19</t>
  </si>
  <si>
    <t>27.03.19</t>
  </si>
  <si>
    <t>28.03.19</t>
  </si>
  <si>
    <t>29.03.19</t>
  </si>
  <si>
    <t>JANUARY</t>
  </si>
  <si>
    <t>FEBRUARY</t>
  </si>
  <si>
    <t>MARCH</t>
  </si>
  <si>
    <t>APRIL</t>
  </si>
  <si>
    <t>MAY</t>
  </si>
  <si>
    <t>30.06.18</t>
  </si>
  <si>
    <t>JUNE</t>
  </si>
  <si>
    <t>JULY</t>
  </si>
  <si>
    <t>AUGUST</t>
  </si>
  <si>
    <t>SEPTEMBER</t>
  </si>
  <si>
    <t>OCTOBER</t>
  </si>
  <si>
    <t>NOVEMBER</t>
  </si>
  <si>
    <t>24.12.18</t>
  </si>
  <si>
    <t>DECEMBER</t>
  </si>
  <si>
    <t>SILVANO</t>
  </si>
  <si>
    <t>21.02.19</t>
  </si>
  <si>
    <t>22.02.19</t>
  </si>
  <si>
    <t>23.02.19</t>
  </si>
  <si>
    <t>DAF</t>
  </si>
  <si>
    <t>25.02.19</t>
  </si>
  <si>
    <t>26.02.19</t>
  </si>
  <si>
    <t>27.02.19</t>
  </si>
  <si>
    <t>Sales per Invoice in ltr</t>
  </si>
  <si>
    <t>Kilos</t>
  </si>
  <si>
    <t>Litres</t>
  </si>
  <si>
    <t>Weight OUT (KG)</t>
  </si>
  <si>
    <t>Weight IN (KG)</t>
  </si>
  <si>
    <t>DIFFERENCE Reading of Weight (KG)</t>
  </si>
  <si>
    <t>Meter IN (LTR)</t>
  </si>
  <si>
    <t>Conv. Kg to Ltr - Density   0.51</t>
  </si>
  <si>
    <t>Meter OUT (MTR)</t>
  </si>
  <si>
    <t>Meter IN (MTR)</t>
  </si>
  <si>
    <t>DIFFERENCE Reading of Meter (MTR)</t>
  </si>
  <si>
    <t xml:space="preserve">Conv. Mtr to Ltr </t>
  </si>
  <si>
    <t>Difference Between Meter - Sales Ltrs</t>
  </si>
  <si>
    <t>Drivers</t>
  </si>
  <si>
    <t>Truck left</t>
  </si>
  <si>
    <t>DIFFERENCE Weight to LTRS</t>
  </si>
  <si>
    <t>OUT</t>
  </si>
  <si>
    <t>IN</t>
  </si>
  <si>
    <t>Mon</t>
  </si>
  <si>
    <t>Tue</t>
  </si>
  <si>
    <t>Wed</t>
  </si>
  <si>
    <t>Thu</t>
  </si>
  <si>
    <t>Fri</t>
  </si>
  <si>
    <t>Sat</t>
  </si>
  <si>
    <t>Sun</t>
  </si>
  <si>
    <t>Good Friday</t>
  </si>
  <si>
    <t>Notes:</t>
  </si>
  <si>
    <t>-</t>
  </si>
  <si>
    <t>+</t>
  </si>
  <si>
    <t>Sales more</t>
  </si>
  <si>
    <t>Sales less</t>
  </si>
  <si>
    <t>NO CHIT</t>
  </si>
  <si>
    <t>another truck</t>
  </si>
  <si>
    <t>P/H</t>
  </si>
  <si>
    <t>PH</t>
  </si>
  <si>
    <t>BRIAN</t>
  </si>
  <si>
    <t>PERCENTAGE</t>
  </si>
  <si>
    <t>Charlie</t>
  </si>
  <si>
    <t xml:space="preserve"> DI       FFERENCCE READING KG TO LTR 0.556</t>
  </si>
  <si>
    <t>Conv. Kg to Ltr - Density   0.556</t>
  </si>
  <si>
    <t xml:space="preserve">truck change </t>
  </si>
  <si>
    <t>E</t>
  </si>
  <si>
    <t>p</t>
  </si>
  <si>
    <t>Truck</t>
  </si>
  <si>
    <t xml:space="preserve"> `</t>
  </si>
  <si>
    <t>F</t>
  </si>
  <si>
    <t>GERRARD</t>
  </si>
  <si>
    <t>PAUL</t>
  </si>
  <si>
    <t>D</t>
  </si>
  <si>
    <t>FON012</t>
  </si>
  <si>
    <t>FON018</t>
  </si>
  <si>
    <t>DATE</t>
  </si>
  <si>
    <t>DRIVER</t>
  </si>
  <si>
    <t>TRUCK</t>
  </si>
  <si>
    <t>DIFF</t>
  </si>
  <si>
    <t xml:space="preserve">MTOUT </t>
  </si>
  <si>
    <t>MTIN</t>
  </si>
  <si>
    <t>COMMENT: USING GEORGE APP- Changed Operations Driver Name to Brian</t>
  </si>
  <si>
    <t>TESTING</t>
  </si>
  <si>
    <t>COMMENT: USING BRIAN APP- Changed Operations Driver Name to Brian</t>
  </si>
  <si>
    <t>comment: Brian App: Driver George (Truck not changed - FON012)</t>
  </si>
  <si>
    <t>comment: George App: Driver George (Truck Not Changed - FON018)</t>
  </si>
  <si>
    <t>Brian Azzopardi</t>
  </si>
  <si>
    <t>George Fenech</t>
  </si>
  <si>
    <t>FON020</t>
  </si>
  <si>
    <t>FON010</t>
  </si>
  <si>
    <t>FON005</t>
  </si>
  <si>
    <t>Manuel Delia</t>
  </si>
  <si>
    <t>B</t>
  </si>
  <si>
    <t>FON011</t>
  </si>
  <si>
    <t>Paul Galea</t>
  </si>
  <si>
    <t>Chalie Debono</t>
  </si>
  <si>
    <t xml:space="preserve"> </t>
  </si>
  <si>
    <t>Paul galea</t>
  </si>
  <si>
    <t>Paul Galea/George Fenech</t>
  </si>
  <si>
    <t>Charlie Debono</t>
  </si>
  <si>
    <t>BrIan Azzopardi</t>
  </si>
  <si>
    <t>Any Driver</t>
  </si>
  <si>
    <t>Charles Debono</t>
  </si>
  <si>
    <t>Gerrard Farrugia</t>
  </si>
  <si>
    <t xml:space="preserve">George </t>
  </si>
  <si>
    <t>Gerrard</t>
  </si>
  <si>
    <t xml:space="preserve">Brian Azzopardi </t>
  </si>
  <si>
    <t>Gerrard Farrugia il barri</t>
  </si>
  <si>
    <t xml:space="preserve">any driver </t>
  </si>
  <si>
    <t xml:space="preserve">George Fenech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</si>
</sst>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2" fontId="2" fillId="0" borderId="0" xfId="0" applyNumberFormat="1" applyFont="1"/>
    <xf numFmtId="1" fontId="1" fillId="2" borderId="0" xfId="0" applyNumberFormat="1" applyFont="1" applyFill="1" applyAlignment="1">
      <alignment wrapText="1"/>
    </xf>
    <xf numFmtId="2" fontId="0" fillId="0" borderId="0" xfId="0" applyNumberFormat="1"/>
    <xf numFmtId="1" fontId="3" fillId="2" borderId="0" xfId="0" applyNumberFormat="1" applyFont="1" applyFill="1" applyAlignment="1">
      <alignment horizontal="center"/>
    </xf>
    <xf numFmtId="1" fontId="3" fillId="2" borderId="0" xfId="0" applyNumberFormat="1" applyFont="1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17" fontId="0" fillId="0" borderId="4" xfId="0" applyNumberForma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1" xfId="0" applyFont="1" applyBorder="1"/>
    <xf numFmtId="14" fontId="0" fillId="0" borderId="0" xfId="0" applyNumberFormat="1" applyBorder="1"/>
    <xf numFmtId="0" fontId="2" fillId="0" borderId="0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2" fillId="0" borderId="13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" fillId="0" borderId="11" xfId="0" applyFont="1" applyBorder="1" applyAlignment="1">
      <alignment horizontal="center"/>
    </xf>
    <xf numFmtId="0" fontId="0" fillId="0" borderId="0" xfId="0" applyFill="1" applyBorder="1"/>
    <xf numFmtId="2" fontId="2" fillId="3" borderId="9" xfId="0" applyNumberFormat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 wrapText="1"/>
    </xf>
    <xf numFmtId="0" fontId="0" fillId="0" borderId="17" xfId="0" applyBorder="1"/>
    <xf numFmtId="0" fontId="0" fillId="0" borderId="18" xfId="0" applyBorder="1"/>
    <xf numFmtId="0" fontId="2" fillId="4" borderId="15" xfId="0" applyFont="1" applyFill="1" applyBorder="1" applyAlignment="1">
      <alignment horizontal="center" wrapText="1"/>
    </xf>
    <xf numFmtId="2" fontId="2" fillId="4" borderId="9" xfId="0" applyNumberFormat="1" applyFont="1" applyFill="1" applyBorder="1" applyAlignment="1">
      <alignment horizontal="center" wrapText="1"/>
    </xf>
    <xf numFmtId="1" fontId="0" fillId="0" borderId="11" xfId="0" applyNumberFormat="1" applyBorder="1"/>
    <xf numFmtId="0" fontId="0" fillId="4" borderId="0" xfId="0" applyFill="1" applyBorder="1"/>
    <xf numFmtId="1" fontId="4" fillId="0" borderId="0" xfId="0" applyNumberFormat="1" applyFont="1" applyFill="1"/>
    <xf numFmtId="0" fontId="2" fillId="3" borderId="0" xfId="0" applyFont="1" applyFill="1" applyBorder="1" applyAlignment="1">
      <alignment horizontal="center"/>
    </xf>
    <xf numFmtId="0" fontId="0" fillId="0" borderId="7" xfId="0" applyFill="1" applyBorder="1"/>
    <xf numFmtId="1" fontId="0" fillId="0" borderId="12" xfId="0" applyNumberFormat="1" applyBorder="1"/>
    <xf numFmtId="1" fontId="3" fillId="2" borderId="7" xfId="0" applyNumberFormat="1" applyFont="1" applyFill="1" applyBorder="1"/>
    <xf numFmtId="1" fontId="5" fillId="3" borderId="10" xfId="0" applyNumberFormat="1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11" xfId="0" applyFill="1" applyBorder="1"/>
    <xf numFmtId="0" fontId="0" fillId="3" borderId="17" xfId="0" applyFill="1" applyBorder="1"/>
    <xf numFmtId="1" fontId="0" fillId="3" borderId="11" xfId="0" applyNumberFormat="1" applyFill="1" applyBorder="1"/>
    <xf numFmtId="1" fontId="3" fillId="3" borderId="0" xfId="0" applyNumberFormat="1" applyFont="1" applyFill="1"/>
    <xf numFmtId="0" fontId="6" fillId="0" borderId="0" xfId="0" applyFont="1" applyFill="1" applyBorder="1"/>
    <xf numFmtId="0" fontId="0" fillId="0" borderId="2" xfId="0" applyBorder="1"/>
    <xf numFmtId="0" fontId="0" fillId="0" borderId="3" xfId="0" applyBorder="1"/>
    <xf numFmtId="0" fontId="0" fillId="0" borderId="2" xfId="0" applyFill="1" applyBorder="1"/>
    <xf numFmtId="0" fontId="0" fillId="0" borderId="10" xfId="0" applyBorder="1"/>
    <xf numFmtId="0" fontId="0" fillId="0" borderId="19" xfId="0" applyBorder="1"/>
    <xf numFmtId="1" fontId="0" fillId="0" borderId="10" xfId="0" applyNumberFormat="1" applyBorder="1"/>
    <xf numFmtId="1" fontId="3" fillId="2" borderId="3" xfId="0" applyNumberFormat="1" applyFont="1" applyFill="1" applyBorder="1"/>
    <xf numFmtId="0" fontId="0" fillId="5" borderId="0" xfId="0" applyFill="1" applyBorder="1"/>
    <xf numFmtId="0" fontId="0" fillId="0" borderId="0" xfId="0" applyBorder="1" applyAlignment="1"/>
    <xf numFmtId="0" fontId="0" fillId="6" borderId="4" xfId="0" applyFill="1" applyBorder="1"/>
    <xf numFmtId="0" fontId="0" fillId="6" borderId="0" xfId="0" applyFill="1"/>
    <xf numFmtId="0" fontId="6" fillId="0" borderId="0" xfId="0" applyFont="1" applyFill="1"/>
    <xf numFmtId="0" fontId="0" fillId="6" borderId="0" xfId="0" applyFill="1" applyBorder="1"/>
    <xf numFmtId="0" fontId="0" fillId="7" borderId="0" xfId="0" applyFill="1" applyBorder="1"/>
    <xf numFmtId="0" fontId="0" fillId="7" borderId="0" xfId="0" applyFill="1"/>
    <xf numFmtId="0" fontId="4" fillId="0" borderId="4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0" fillId="0" borderId="4" xfId="0" applyFill="1" applyBorder="1"/>
    <xf numFmtId="0" fontId="4" fillId="0" borderId="4" xfId="0" applyFont="1" applyBorder="1"/>
    <xf numFmtId="0" fontId="4" fillId="0" borderId="0" xfId="0" applyFont="1" applyFill="1" applyBorder="1"/>
    <xf numFmtId="0" fontId="0" fillId="8" borderId="0" xfId="0" applyFill="1" applyBorder="1"/>
    <xf numFmtId="0" fontId="0" fillId="5" borderId="4" xfId="0" applyFill="1" applyBorder="1"/>
    <xf numFmtId="1" fontId="3" fillId="2" borderId="15" xfId="0" applyNumberFormat="1" applyFont="1" applyFill="1" applyBorder="1"/>
    <xf numFmtId="0" fontId="6" fillId="6" borderId="0" xfId="0" applyFont="1" applyFill="1" applyBorder="1"/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4" fontId="0" fillId="6" borderId="0" xfId="0" applyNumberFormat="1" applyFill="1"/>
    <xf numFmtId="0" fontId="0" fillId="6" borderId="5" xfId="0" applyFill="1" applyBorder="1"/>
    <xf numFmtId="0" fontId="0" fillId="6" borderId="11" xfId="0" applyFill="1" applyBorder="1"/>
    <xf numFmtId="0" fontId="0" fillId="6" borderId="17" xfId="0" applyFill="1" applyBorder="1"/>
    <xf numFmtId="1" fontId="0" fillId="6" borderId="11" xfId="0" applyNumberFormat="1" applyFill="1" applyBorder="1"/>
    <xf numFmtId="1" fontId="3" fillId="6" borderId="0" xfId="0" applyNumberFormat="1" applyFont="1" applyFill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right"/>
    </xf>
    <xf numFmtId="1" fontId="0" fillId="0" borderId="0" xfId="0" applyNumberFormat="1" applyBorder="1"/>
    <xf numFmtId="0" fontId="0" fillId="0" borderId="0" xfId="0" applyFont="1" applyBorder="1" applyAlignment="1">
      <alignment horizontal="right"/>
    </xf>
    <xf numFmtId="1" fontId="0" fillId="0" borderId="2" xfId="0" applyNumberFormat="1" applyBorder="1"/>
    <xf numFmtId="0" fontId="0" fillId="0" borderId="7" xfId="0" applyFont="1" applyBorder="1" applyAlignment="1">
      <alignment horizontal="right"/>
    </xf>
    <xf numFmtId="1" fontId="0" fillId="0" borderId="7" xfId="0" applyNumberFormat="1" applyBorder="1"/>
    <xf numFmtId="0" fontId="0" fillId="6" borderId="0" xfId="0" applyFont="1" applyFill="1" applyBorder="1" applyAlignment="1">
      <alignment horizontal="right"/>
    </xf>
    <xf numFmtId="0" fontId="2" fillId="6" borderId="0" xfId="0" applyFont="1" applyFill="1" applyBorder="1" applyAlignment="1">
      <alignment horizontal="center"/>
    </xf>
    <xf numFmtId="1" fontId="0" fillId="6" borderId="0" xfId="0" applyNumberFormat="1" applyFill="1" applyBorder="1"/>
    <xf numFmtId="1" fontId="3" fillId="6" borderId="5" xfId="0" applyNumberFormat="1" applyFont="1" applyFill="1" applyBorder="1"/>
    <xf numFmtId="0" fontId="4" fillId="6" borderId="4" xfId="0" applyFont="1" applyFill="1" applyBorder="1"/>
    <xf numFmtId="0" fontId="4" fillId="6" borderId="0" xfId="0" applyFont="1" applyFill="1" applyBorder="1"/>
    <xf numFmtId="14" fontId="0" fillId="0" borderId="7" xfId="0" applyNumberFormat="1" applyBorder="1"/>
    <xf numFmtId="0" fontId="0" fillId="6" borderId="1" xfId="0" applyFill="1" applyBorder="1"/>
    <xf numFmtId="0" fontId="2" fillId="6" borderId="2" xfId="0" applyFont="1" applyFill="1" applyBorder="1" applyAlignment="1">
      <alignment horizontal="center"/>
    </xf>
    <xf numFmtId="0" fontId="0" fillId="6" borderId="3" xfId="0" applyFill="1" applyBorder="1"/>
    <xf numFmtId="0" fontId="0" fillId="6" borderId="2" xfId="0" applyFill="1" applyBorder="1"/>
    <xf numFmtId="0" fontId="0" fillId="6" borderId="10" xfId="0" applyFill="1" applyBorder="1"/>
    <xf numFmtId="1" fontId="0" fillId="6" borderId="10" xfId="0" applyNumberFormat="1" applyFill="1" applyBorder="1"/>
    <xf numFmtId="1" fontId="3" fillId="6" borderId="3" xfId="0" applyNumberFormat="1" applyFont="1" applyFill="1" applyBorder="1"/>
    <xf numFmtId="0" fontId="0" fillId="0" borderId="20" xfId="0" applyBorder="1"/>
    <xf numFmtId="14" fontId="0" fillId="0" borderId="21" xfId="0" applyNumberFormat="1" applyBorder="1"/>
    <xf numFmtId="0" fontId="0" fillId="0" borderId="22" xfId="0" applyBorder="1"/>
    <xf numFmtId="0" fontId="0" fillId="0" borderId="22" xfId="0" applyFill="1" applyBorder="1"/>
    <xf numFmtId="1" fontId="0" fillId="0" borderId="22" xfId="0" applyNumberFormat="1" applyBorder="1"/>
    <xf numFmtId="1" fontId="3" fillId="2" borderId="23" xfId="0" applyNumberFormat="1" applyFont="1" applyFill="1" applyBorder="1"/>
    <xf numFmtId="14" fontId="0" fillId="0" borderId="24" xfId="0" applyNumberFormat="1" applyBorder="1"/>
    <xf numFmtId="0" fontId="0" fillId="0" borderId="25" xfId="0" applyBorder="1"/>
    <xf numFmtId="0" fontId="0" fillId="0" borderId="25" xfId="0" applyFill="1" applyBorder="1"/>
    <xf numFmtId="1" fontId="0" fillId="0" borderId="25" xfId="0" applyNumberFormat="1" applyBorder="1"/>
    <xf numFmtId="1" fontId="3" fillId="2" borderId="26" xfId="0" applyNumberFormat="1" applyFont="1" applyFill="1" applyBorder="1"/>
    <xf numFmtId="0" fontId="2" fillId="0" borderId="0" xfId="0" applyFont="1" applyBorder="1" applyAlignment="1">
      <alignment horizontal="center"/>
    </xf>
    <xf numFmtId="0" fontId="0" fillId="0" borderId="27" xfId="0" applyFill="1" applyBorder="1"/>
    <xf numFmtId="0" fontId="0" fillId="0" borderId="0" xfId="0" applyAlignment="1">
      <alignment horizontal="center" wrapText="1"/>
    </xf>
    <xf numFmtId="10" fontId="0" fillId="0" borderId="0" xfId="0" applyNumberFormat="1"/>
    <xf numFmtId="9" fontId="0" fillId="0" borderId="0" xfId="0" applyNumberFormat="1"/>
    <xf numFmtId="1" fontId="5" fillId="0" borderId="0" xfId="0" applyNumberFormat="1" applyFont="1" applyFill="1" applyBorder="1" applyAlignment="1">
      <alignment horizontal="center" wrapText="1"/>
    </xf>
    <xf numFmtId="1" fontId="3" fillId="0" borderId="0" xfId="0" applyNumberFormat="1" applyFont="1" applyFill="1" applyAlignment="1">
      <alignment horizontal="center"/>
    </xf>
    <xf numFmtId="1" fontId="3" fillId="0" borderId="0" xfId="0" applyNumberFormat="1" applyFont="1" applyFill="1"/>
    <xf numFmtId="1" fontId="3" fillId="0" borderId="0" xfId="0" applyNumberFormat="1" applyFont="1" applyFill="1" applyBorder="1"/>
    <xf numFmtId="1" fontId="5" fillId="3" borderId="10" xfId="0" applyNumberFormat="1" applyFont="1" applyFill="1" applyBorder="1" applyAlignment="1">
      <alignment horizontal="center"/>
    </xf>
    <xf numFmtId="10" fontId="4" fillId="0" borderId="0" xfId="0" applyNumberFormat="1" applyFont="1" applyFill="1"/>
    <xf numFmtId="0" fontId="0" fillId="0" borderId="28" xfId="0" applyFill="1" applyBorder="1"/>
    <xf numFmtId="9" fontId="4" fillId="0" borderId="0" xfId="0" applyNumberFormat="1" applyFont="1" applyFill="1"/>
    <xf numFmtId="9" fontId="4" fillId="0" borderId="0" xfId="0" applyNumberFormat="1" applyFont="1" applyFill="1" applyBorder="1"/>
    <xf numFmtId="9" fontId="3" fillId="0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" fontId="3" fillId="2" borderId="0" xfId="0" applyNumberFormat="1" applyFont="1" applyFill="1" applyBorder="1"/>
    <xf numFmtId="9" fontId="4" fillId="0" borderId="0" xfId="0" applyNumberFormat="1" applyFont="1"/>
    <xf numFmtId="0" fontId="0" fillId="5" borderId="0" xfId="0" applyFill="1"/>
    <xf numFmtId="0" fontId="2" fillId="0" borderId="0" xfId="0" applyFont="1" applyBorder="1" applyAlignment="1">
      <alignment horizontal="center" wrapText="1"/>
    </xf>
    <xf numFmtId="2" fontId="2" fillId="4" borderId="0" xfId="0" applyNumberFormat="1" applyFont="1" applyFill="1" applyBorder="1" applyAlignment="1">
      <alignment horizontal="center" wrapText="1"/>
    </xf>
    <xf numFmtId="0" fontId="2" fillId="4" borderId="0" xfId="0" applyFont="1" applyFill="1" applyBorder="1" applyAlignment="1">
      <alignment horizontal="center" wrapText="1"/>
    </xf>
    <xf numFmtId="1" fontId="5" fillId="3" borderId="5" xfId="0" applyNumberFormat="1" applyFont="1" applyFill="1" applyBorder="1" applyAlignment="1">
      <alignment horizontal="center" wrapText="1"/>
    </xf>
    <xf numFmtId="14" fontId="0" fillId="5" borderId="24" xfId="0" applyNumberFormat="1" applyFill="1" applyBorder="1"/>
    <xf numFmtId="0" fontId="0" fillId="5" borderId="25" xfId="0" applyFill="1" applyBorder="1"/>
    <xf numFmtId="1" fontId="3" fillId="5" borderId="26" xfId="0" applyNumberFormat="1" applyFont="1" applyFill="1" applyBorder="1"/>
    <xf numFmtId="0" fontId="2" fillId="0" borderId="29" xfId="0" applyFont="1" applyBorder="1" applyAlignment="1">
      <alignment horizontal="center" wrapText="1"/>
    </xf>
    <xf numFmtId="1" fontId="2" fillId="0" borderId="0" xfId="0" applyNumberFormat="1" applyFont="1" applyBorder="1" applyAlignment="1">
      <alignment horizontal="center"/>
    </xf>
    <xf numFmtId="1" fontId="2" fillId="3" borderId="9" xfId="0" applyNumberFormat="1" applyFont="1" applyFill="1" applyBorder="1" applyAlignment="1">
      <alignment horizontal="center" wrapText="1"/>
    </xf>
    <xf numFmtId="1" fontId="2" fillId="3" borderId="0" xfId="0" applyNumberFormat="1" applyFont="1" applyFill="1" applyBorder="1" applyAlignment="1">
      <alignment horizontal="center" wrapText="1"/>
    </xf>
    <xf numFmtId="1" fontId="0" fillId="0" borderId="0" xfId="0" applyNumberFormat="1"/>
    <xf numFmtId="0" fontId="10" fillId="6" borderId="25" xfId="0" applyFont="1" applyFill="1" applyBorder="1"/>
    <xf numFmtId="0" fontId="0" fillId="6" borderId="25" xfId="0" applyFill="1" applyBorder="1"/>
    <xf numFmtId="0" fontId="2" fillId="7" borderId="15" xfId="0" applyFont="1" applyFill="1" applyBorder="1" applyAlignment="1">
      <alignment horizontal="center" wrapText="1"/>
    </xf>
    <xf numFmtId="0" fontId="2" fillId="9" borderId="13" xfId="0" applyFont="1" applyFill="1" applyBorder="1" applyAlignment="1">
      <alignment horizontal="center" wrapText="1"/>
    </xf>
    <xf numFmtId="0" fontId="2" fillId="9" borderId="14" xfId="0" applyFont="1" applyFill="1" applyBorder="1" applyAlignment="1">
      <alignment horizontal="center" wrapText="1"/>
    </xf>
    <xf numFmtId="10" fontId="0" fillId="0" borderId="0" xfId="0" applyNumberFormat="1" applyAlignment="1">
      <alignment horizontal="center"/>
    </xf>
    <xf numFmtId="10" fontId="0" fillId="5" borderId="0" xfId="0" applyNumberFormat="1" applyFill="1" applyAlignment="1">
      <alignment horizontal="center"/>
    </xf>
    <xf numFmtId="0" fontId="2" fillId="3" borderId="14" xfId="0" applyFont="1" applyFill="1" applyBorder="1" applyAlignment="1">
      <alignment horizontal="center" wrapText="1"/>
    </xf>
    <xf numFmtId="0" fontId="2" fillId="10" borderId="30" xfId="0" applyFont="1" applyFill="1" applyBorder="1" applyAlignment="1">
      <alignment horizontal="center" wrapText="1"/>
    </xf>
    <xf numFmtId="0" fontId="2" fillId="10" borderId="31" xfId="0" applyFont="1" applyFill="1" applyBorder="1" applyAlignment="1">
      <alignment horizontal="center" wrapText="1"/>
    </xf>
    <xf numFmtId="0" fontId="2" fillId="4" borderId="32" xfId="0" applyFont="1" applyFill="1" applyBorder="1" applyAlignment="1">
      <alignment horizontal="center" wrapText="1"/>
    </xf>
    <xf numFmtId="2" fontId="2" fillId="0" borderId="33" xfId="0" applyNumberFormat="1" applyFont="1" applyFill="1" applyBorder="1" applyAlignment="1">
      <alignment horizontal="center" wrapText="1"/>
    </xf>
    <xf numFmtId="0" fontId="2" fillId="0" borderId="34" xfId="0" applyFont="1" applyFill="1" applyBorder="1" applyAlignment="1">
      <alignment horizontal="center" wrapText="1"/>
    </xf>
    <xf numFmtId="1" fontId="2" fillId="4" borderId="9" xfId="0" applyNumberFormat="1" applyFont="1" applyFill="1" applyBorder="1" applyAlignment="1">
      <alignment horizontal="center" wrapText="1"/>
    </xf>
    <xf numFmtId="1" fontId="0" fillId="6" borderId="25" xfId="0" applyNumberFormat="1" applyFill="1" applyBorder="1"/>
    <xf numFmtId="0" fontId="0" fillId="11" borderId="0" xfId="0" applyFill="1"/>
    <xf numFmtId="0" fontId="0" fillId="12" borderId="0" xfId="0" applyFill="1"/>
    <xf numFmtId="0" fontId="0" fillId="3" borderId="0" xfId="0" applyFill="1"/>
    <xf numFmtId="0" fontId="2" fillId="13" borderId="0" xfId="0" applyFont="1" applyFill="1"/>
    <xf numFmtId="0" fontId="2" fillId="10" borderId="0" xfId="0" applyFont="1" applyFill="1"/>
    <xf numFmtId="14" fontId="0" fillId="3" borderId="0" xfId="0" applyNumberFormat="1" applyFill="1"/>
    <xf numFmtId="1" fontId="0" fillId="3" borderId="0" xfId="0" applyNumberFormat="1" applyFill="1"/>
    <xf numFmtId="1" fontId="4" fillId="3" borderId="0" xfId="0" applyNumberFormat="1" applyFont="1" applyFill="1"/>
    <xf numFmtId="0" fontId="0" fillId="3" borderId="0" xfId="0" applyFill="1" applyAlignment="1">
      <alignment horizontal="center"/>
    </xf>
    <xf numFmtId="0" fontId="2" fillId="3" borderId="0" xfId="0" applyFont="1" applyFill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3" borderId="10" xfId="0" applyFill="1" applyBorder="1"/>
    <xf numFmtId="0" fontId="0" fillId="3" borderId="12" xfId="0" applyFill="1" applyBorder="1"/>
    <xf numFmtId="0" fontId="1" fillId="14" borderId="0" xfId="0" applyFont="1" applyFill="1" applyAlignment="1">
      <alignment horizontal="center" vertical="center"/>
    </xf>
    <xf numFmtId="0" fontId="1" fillId="4" borderId="0" xfId="0" applyFont="1" applyFill="1"/>
    <xf numFmtId="14" fontId="0" fillId="0" borderId="0" xfId="0" applyNumberFormat="1" applyFill="1"/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0" fontId="0" fillId="0" borderId="0" xfId="0" applyFont="1" applyFill="1"/>
    <xf numFmtId="14" fontId="0" fillId="5" borderId="0" xfId="0" applyNumberFormat="1" applyFill="1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gray0625">
          <f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 patternType="gray0625">
          <f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gray0625">
          <f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gray0625">
          <f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 patternType="gray0625">
          <fgColor rgb="FFFF0000"/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1" tint="0.14999847407452621"/>
  </sheetPr>
  <dimension ref="A1:Z277"/>
  <sheetViews>
    <sheetView topLeftCell="H1" workbookViewId="0">
      <selection activeCell="Z7" sqref="Z7"/>
    </sheetView>
  </sheetViews>
  <sheetFormatPr defaultRowHeight="15" x14ac:dyDescent="0.25"/>
  <cols>
    <col min="3" max="4" width="11" customWidth="1"/>
    <col min="5" max="5" width="9.85546875" customWidth="1"/>
    <col min="6" max="7" width="10.28515625" customWidth="1"/>
    <col min="8" max="8" width="10" customWidth="1"/>
    <col min="9" max="9" width="11.42578125" customWidth="1"/>
    <col min="10" max="10" width="9.28515625" customWidth="1"/>
    <col min="11" max="11" width="11" customWidth="1"/>
    <col min="12" max="12" width="10.28515625" customWidth="1"/>
    <col min="13" max="13" width="10.7109375" bestFit="1" customWidth="1"/>
    <col min="14" max="15" width="10.5703125" customWidth="1"/>
    <col min="16" max="16" width="12.140625" customWidth="1"/>
    <col min="19" max="20" width="10" bestFit="1" customWidth="1"/>
    <col min="21" max="21" width="10" customWidth="1"/>
    <col min="26" max="26" width="11.28515625" customWidth="1"/>
  </cols>
  <sheetData>
    <row r="1" spans="1:26" x14ac:dyDescent="0.25">
      <c r="A1" s="18"/>
      <c r="B1" s="20" t="s">
        <v>10</v>
      </c>
      <c r="C1" s="20" t="s">
        <v>0</v>
      </c>
      <c r="D1" s="20" t="s">
        <v>7</v>
      </c>
      <c r="E1" s="20" t="s">
        <v>8</v>
      </c>
      <c r="F1" s="21" t="s">
        <v>9</v>
      </c>
      <c r="G1" s="24" t="s">
        <v>10</v>
      </c>
      <c r="H1" s="20" t="s">
        <v>0</v>
      </c>
      <c r="I1" s="20" t="s">
        <v>7</v>
      </c>
      <c r="J1" s="20" t="s">
        <v>8</v>
      </c>
      <c r="K1" s="21" t="s">
        <v>16</v>
      </c>
      <c r="L1" s="24" t="s">
        <v>10</v>
      </c>
      <c r="M1" s="20" t="s">
        <v>0</v>
      </c>
      <c r="N1" s="20" t="s">
        <v>14</v>
      </c>
      <c r="O1" s="20" t="s">
        <v>8</v>
      </c>
      <c r="P1" s="21" t="s">
        <v>9</v>
      </c>
      <c r="Q1" s="24" t="s">
        <v>10</v>
      </c>
      <c r="R1" s="20" t="s">
        <v>0</v>
      </c>
      <c r="S1" s="20" t="s">
        <v>7</v>
      </c>
      <c r="T1" s="20" t="s">
        <v>8</v>
      </c>
      <c r="U1" s="21" t="s">
        <v>9</v>
      </c>
      <c r="V1" s="24" t="s">
        <v>11</v>
      </c>
      <c r="W1" s="20" t="s">
        <v>0</v>
      </c>
      <c r="X1" s="20" t="s">
        <v>7</v>
      </c>
      <c r="Y1" s="20" t="s">
        <v>8</v>
      </c>
      <c r="Z1" s="21" t="s">
        <v>9</v>
      </c>
    </row>
    <row r="2" spans="1:26" x14ac:dyDescent="0.25">
      <c r="A2" s="10"/>
      <c r="B2" s="22" t="s">
        <v>340</v>
      </c>
      <c r="C2" s="22"/>
      <c r="D2" s="22"/>
      <c r="E2" s="22"/>
      <c r="F2" s="23"/>
      <c r="G2" s="195" t="s">
        <v>13</v>
      </c>
      <c r="H2" s="196"/>
      <c r="I2" s="196"/>
      <c r="J2" s="196"/>
      <c r="K2" s="23"/>
      <c r="L2" s="195" t="s">
        <v>15</v>
      </c>
      <c r="M2" s="196"/>
      <c r="N2" s="196"/>
      <c r="O2" s="196"/>
      <c r="P2" s="23"/>
      <c r="Q2" s="195" t="s">
        <v>17</v>
      </c>
      <c r="R2" s="196"/>
      <c r="S2" s="196"/>
      <c r="T2" s="196"/>
      <c r="U2" s="23"/>
      <c r="V2" s="195" t="s">
        <v>1</v>
      </c>
      <c r="W2" s="196"/>
      <c r="X2" s="196"/>
      <c r="Y2" s="196"/>
      <c r="Z2" s="197"/>
    </row>
    <row r="3" spans="1:26" x14ac:dyDescent="0.25">
      <c r="A3" s="10"/>
      <c r="B3" s="11"/>
      <c r="C3" s="11"/>
      <c r="D3" s="11"/>
      <c r="E3" s="11"/>
      <c r="F3" s="12"/>
      <c r="G3" s="10"/>
      <c r="H3" s="11"/>
      <c r="I3" s="11"/>
      <c r="J3" s="11"/>
      <c r="K3" s="12"/>
      <c r="L3" s="10"/>
      <c r="M3" s="11"/>
      <c r="N3" s="11"/>
      <c r="O3" s="11"/>
      <c r="P3" s="12"/>
      <c r="Q3" s="10"/>
      <c r="R3" s="11"/>
      <c r="S3" s="11"/>
      <c r="T3" s="11"/>
      <c r="U3" s="12"/>
      <c r="V3" s="10"/>
      <c r="W3" s="11"/>
      <c r="X3" s="11"/>
      <c r="Y3" s="11"/>
      <c r="Z3" s="12"/>
    </row>
    <row r="4" spans="1:26" x14ac:dyDescent="0.25">
      <c r="A4" s="10"/>
      <c r="B4" s="11"/>
      <c r="C4" s="11"/>
      <c r="D4" s="11"/>
      <c r="E4" s="11"/>
      <c r="F4" s="12"/>
      <c r="G4" s="10"/>
      <c r="H4" s="11"/>
      <c r="I4" s="11"/>
      <c r="J4" s="11"/>
      <c r="K4" s="12"/>
      <c r="L4" s="10"/>
      <c r="M4" s="11"/>
      <c r="N4" s="11"/>
      <c r="O4" s="11"/>
      <c r="P4" s="12"/>
      <c r="Q4" s="10"/>
      <c r="R4" s="11" t="s">
        <v>347</v>
      </c>
      <c r="S4" s="11">
        <v>15083768</v>
      </c>
      <c r="T4" s="11">
        <v>15091048</v>
      </c>
      <c r="U4" s="12">
        <v>-31</v>
      </c>
      <c r="V4" s="10"/>
      <c r="W4" s="11"/>
      <c r="X4" s="11"/>
      <c r="Y4" s="11"/>
      <c r="Z4" s="12"/>
    </row>
    <row r="5" spans="1:26" x14ac:dyDescent="0.25">
      <c r="A5" s="10"/>
      <c r="B5" s="11"/>
      <c r="C5" s="11"/>
      <c r="D5" s="11"/>
      <c r="E5" s="11"/>
      <c r="F5" s="12"/>
      <c r="G5" s="10"/>
      <c r="H5" s="11" t="s">
        <v>347</v>
      </c>
      <c r="I5" s="11">
        <v>14385541</v>
      </c>
      <c r="J5" s="11">
        <v>14389743</v>
      </c>
      <c r="K5" s="12">
        <v>3</v>
      </c>
      <c r="L5" s="10"/>
      <c r="M5" s="11" t="s">
        <v>341</v>
      </c>
      <c r="N5" s="11">
        <v>9544407</v>
      </c>
      <c r="O5" s="11">
        <v>9548242</v>
      </c>
      <c r="P5" s="12">
        <v>-45</v>
      </c>
      <c r="Q5" s="10"/>
      <c r="R5" s="11" t="s">
        <v>345</v>
      </c>
      <c r="S5" s="11">
        <v>9550643</v>
      </c>
      <c r="T5" s="11">
        <v>9561185</v>
      </c>
      <c r="U5" s="12">
        <v>-6</v>
      </c>
      <c r="V5" s="10"/>
      <c r="W5" s="11">
        <f>8034/0.51</f>
        <v>15752.941176470587</v>
      </c>
      <c r="X5" s="11"/>
      <c r="Y5" s="11"/>
      <c r="Z5" s="12"/>
    </row>
    <row r="6" spans="1:26" x14ac:dyDescent="0.25">
      <c r="A6" s="10"/>
      <c r="B6" s="11"/>
      <c r="C6" s="11"/>
      <c r="D6" s="11"/>
      <c r="E6" s="11"/>
      <c r="F6" s="12"/>
      <c r="G6" s="10"/>
      <c r="H6" s="11" t="s">
        <v>346</v>
      </c>
      <c r="I6" s="11">
        <v>14380291</v>
      </c>
      <c r="J6" s="11">
        <v>14385541</v>
      </c>
      <c r="K6" s="12">
        <v>0</v>
      </c>
      <c r="L6" s="10"/>
      <c r="M6" s="11" t="s">
        <v>297</v>
      </c>
      <c r="N6" s="11">
        <v>9535783</v>
      </c>
      <c r="O6" s="11">
        <v>9544407</v>
      </c>
      <c r="P6" s="12">
        <v>-13</v>
      </c>
      <c r="Q6" s="10" t="s">
        <v>344</v>
      </c>
      <c r="R6" s="11" t="s">
        <v>343</v>
      </c>
      <c r="S6" s="11">
        <v>9548242</v>
      </c>
      <c r="T6" s="11">
        <v>9550643</v>
      </c>
      <c r="U6" s="12">
        <v>-1</v>
      </c>
      <c r="V6" s="10"/>
      <c r="W6" s="11"/>
      <c r="X6" s="11"/>
      <c r="Y6" s="11"/>
      <c r="Z6" s="12"/>
    </row>
    <row r="7" spans="1:26" x14ac:dyDescent="0.25">
      <c r="A7" s="10"/>
      <c r="B7" s="11"/>
      <c r="C7" s="11"/>
      <c r="D7" s="11"/>
      <c r="E7" s="11"/>
      <c r="F7" s="12"/>
      <c r="G7" s="10"/>
      <c r="H7" s="11" t="s">
        <v>345</v>
      </c>
      <c r="I7" s="11">
        <v>14375751</v>
      </c>
      <c r="J7" s="11">
        <v>14380291</v>
      </c>
      <c r="K7" s="12">
        <v>-100</v>
      </c>
      <c r="L7" s="10"/>
      <c r="M7" s="11" t="s">
        <v>296</v>
      </c>
      <c r="N7" s="11">
        <v>9502017</v>
      </c>
      <c r="O7" s="11">
        <v>9526040</v>
      </c>
      <c r="P7" s="12">
        <v>-24</v>
      </c>
      <c r="Q7" s="10"/>
      <c r="R7" s="11" t="s">
        <v>343</v>
      </c>
      <c r="S7" s="11">
        <v>15074047</v>
      </c>
      <c r="T7" s="11">
        <v>15083768</v>
      </c>
      <c r="U7" s="12">
        <v>-4</v>
      </c>
      <c r="V7" s="10"/>
      <c r="W7" s="11"/>
      <c r="X7" s="11"/>
      <c r="Y7" s="11"/>
      <c r="Z7" s="12"/>
    </row>
    <row r="8" spans="1:26" x14ac:dyDescent="0.25">
      <c r="A8" s="10"/>
      <c r="B8" s="11"/>
      <c r="C8" s="11"/>
      <c r="D8" s="11"/>
      <c r="E8" s="11"/>
      <c r="F8" s="12"/>
      <c r="G8" s="10"/>
      <c r="H8" s="11" t="s">
        <v>342</v>
      </c>
      <c r="I8" s="11">
        <v>143750598</v>
      </c>
      <c r="J8" s="11">
        <v>14375751</v>
      </c>
      <c r="K8" s="12">
        <v>37</v>
      </c>
      <c r="L8" s="10"/>
      <c r="M8" s="25" t="s">
        <v>295</v>
      </c>
      <c r="N8" s="11">
        <v>9493020</v>
      </c>
      <c r="O8" s="11">
        <v>9501377</v>
      </c>
      <c r="P8" s="12">
        <v>-23</v>
      </c>
      <c r="Q8" s="10"/>
      <c r="R8" s="11" t="s">
        <v>341</v>
      </c>
      <c r="S8" s="11">
        <v>15068900</v>
      </c>
      <c r="T8" s="11">
        <v>15063925</v>
      </c>
      <c r="U8" s="12">
        <v>-21</v>
      </c>
      <c r="V8" s="10"/>
      <c r="W8" s="11"/>
      <c r="X8" s="11"/>
      <c r="Y8" s="11"/>
      <c r="Z8" s="12"/>
    </row>
    <row r="9" spans="1:26" x14ac:dyDescent="0.25">
      <c r="A9" s="10"/>
      <c r="B9" s="11"/>
      <c r="C9" s="11"/>
      <c r="D9" s="11"/>
      <c r="E9" s="11"/>
      <c r="F9" s="12"/>
      <c r="G9" s="10"/>
      <c r="H9" s="11" t="s">
        <v>341</v>
      </c>
      <c r="I9" s="11">
        <v>14365713</v>
      </c>
      <c r="J9" s="11">
        <v>14370598</v>
      </c>
      <c r="K9" s="12">
        <v>0</v>
      </c>
      <c r="L9" s="10"/>
      <c r="M9" s="11" t="s">
        <v>294</v>
      </c>
      <c r="N9" s="11">
        <v>9484362</v>
      </c>
      <c r="O9" s="11">
        <v>9493020</v>
      </c>
      <c r="P9" s="12">
        <v>2</v>
      </c>
      <c r="Q9" s="10"/>
      <c r="R9" s="11" t="s">
        <v>297</v>
      </c>
      <c r="S9" s="11">
        <v>15059757</v>
      </c>
      <c r="T9" s="11">
        <v>15063925</v>
      </c>
      <c r="U9" s="12">
        <v>-54</v>
      </c>
      <c r="V9" s="10"/>
      <c r="W9" s="11"/>
      <c r="X9" s="11"/>
      <c r="Y9" s="11"/>
      <c r="Z9" s="12"/>
    </row>
    <row r="10" spans="1:26" x14ac:dyDescent="0.25">
      <c r="A10" s="10"/>
      <c r="B10" s="11"/>
      <c r="C10" s="11"/>
      <c r="D10" s="11"/>
      <c r="E10" s="11"/>
      <c r="F10" s="12"/>
      <c r="G10" s="10"/>
      <c r="H10" s="11" t="s">
        <v>297</v>
      </c>
      <c r="I10" s="11">
        <v>14361364</v>
      </c>
      <c r="J10" s="11">
        <v>14365713</v>
      </c>
      <c r="K10" s="12">
        <v>1</v>
      </c>
      <c r="L10" s="10"/>
      <c r="M10" s="11" t="s">
        <v>293</v>
      </c>
      <c r="N10" s="11">
        <v>94797464</v>
      </c>
      <c r="O10" s="11">
        <v>9484362</v>
      </c>
      <c r="P10" s="12">
        <v>-13</v>
      </c>
      <c r="Q10" s="10"/>
      <c r="R10" s="11" t="s">
        <v>296</v>
      </c>
      <c r="S10" s="11">
        <v>14349265</v>
      </c>
      <c r="T10" s="11">
        <v>14354128</v>
      </c>
      <c r="U10" s="12">
        <v>-6</v>
      </c>
      <c r="V10" s="10"/>
      <c r="W10" s="11"/>
      <c r="X10" s="11"/>
      <c r="Y10" s="11"/>
      <c r="Z10" s="12"/>
    </row>
    <row r="11" spans="1:26" x14ac:dyDescent="0.25">
      <c r="A11" s="10"/>
      <c r="B11" s="11"/>
      <c r="C11" s="11"/>
      <c r="D11" s="11"/>
      <c r="E11" s="11"/>
      <c r="F11" s="12"/>
      <c r="G11" s="10"/>
      <c r="H11" s="11" t="s">
        <v>293</v>
      </c>
      <c r="I11" s="11">
        <v>14334794</v>
      </c>
      <c r="J11" s="11">
        <v>14339105</v>
      </c>
      <c r="K11" s="12">
        <v>-21</v>
      </c>
      <c r="L11" s="10"/>
      <c r="M11" s="11" t="s">
        <v>292</v>
      </c>
      <c r="N11" s="11">
        <v>9469959</v>
      </c>
      <c r="O11" s="11">
        <v>9479764</v>
      </c>
      <c r="P11" s="12">
        <v>-3</v>
      </c>
      <c r="Q11" s="10"/>
      <c r="R11" s="11" t="s">
        <v>294</v>
      </c>
      <c r="S11" s="11">
        <v>14339110</v>
      </c>
      <c r="T11" s="11">
        <v>14343970</v>
      </c>
      <c r="U11" s="12">
        <v>0</v>
      </c>
      <c r="V11" s="10"/>
      <c r="W11" s="11"/>
      <c r="X11" s="11"/>
      <c r="Y11" s="11"/>
      <c r="Z11" s="12"/>
    </row>
    <row r="12" spans="1:26" x14ac:dyDescent="0.25">
      <c r="A12" s="10"/>
      <c r="B12" s="11"/>
      <c r="C12" s="11"/>
      <c r="D12" s="11"/>
      <c r="E12" s="11"/>
      <c r="F12" s="12"/>
      <c r="G12" s="10"/>
      <c r="H12" s="11" t="s">
        <v>292</v>
      </c>
      <c r="I12" s="11">
        <v>14330173</v>
      </c>
      <c r="J12" s="11">
        <v>14334794</v>
      </c>
      <c r="K12" s="12">
        <v>-6</v>
      </c>
      <c r="L12" s="10"/>
      <c r="M12" s="11" t="s">
        <v>291</v>
      </c>
      <c r="N12" s="11">
        <v>9399293</v>
      </c>
      <c r="O12" s="11">
        <v>9407213</v>
      </c>
      <c r="P12" s="12">
        <v>0</v>
      </c>
      <c r="Q12" s="10"/>
      <c r="R12" s="11" t="s">
        <v>291</v>
      </c>
      <c r="S12" s="11">
        <v>14981259</v>
      </c>
      <c r="T12" s="11">
        <v>14990279</v>
      </c>
      <c r="U12" s="12">
        <v>-21</v>
      </c>
      <c r="V12" s="10"/>
      <c r="W12" s="11"/>
      <c r="X12" s="11"/>
      <c r="Y12" s="11"/>
      <c r="Z12" s="12"/>
    </row>
    <row r="13" spans="1:26" x14ac:dyDescent="0.25">
      <c r="A13" s="10"/>
      <c r="B13" s="11"/>
      <c r="C13" s="11"/>
      <c r="D13" s="11"/>
      <c r="E13" s="11"/>
      <c r="F13" s="12"/>
      <c r="G13" s="10"/>
      <c r="H13" s="11" t="s">
        <v>290</v>
      </c>
      <c r="I13" s="11">
        <v>14301789</v>
      </c>
      <c r="J13" s="11">
        <v>14306114</v>
      </c>
      <c r="K13" s="12">
        <v>0</v>
      </c>
      <c r="L13" s="10"/>
      <c r="M13" s="11" t="s">
        <v>290</v>
      </c>
      <c r="N13" s="11">
        <v>9394238</v>
      </c>
      <c r="O13" s="11">
        <v>9399293</v>
      </c>
      <c r="P13" s="12">
        <v>-8</v>
      </c>
      <c r="Q13" s="10"/>
      <c r="R13" s="11" t="s">
        <v>290</v>
      </c>
      <c r="S13" s="11">
        <v>14977069</v>
      </c>
      <c r="T13" s="11">
        <v>14981259</v>
      </c>
      <c r="U13" s="12">
        <v>-10</v>
      </c>
      <c r="V13" s="10"/>
      <c r="W13" s="11"/>
      <c r="X13" s="11"/>
      <c r="Y13" s="11"/>
      <c r="Z13" s="12"/>
    </row>
    <row r="14" spans="1:26" x14ac:dyDescent="0.25">
      <c r="A14" s="10"/>
      <c r="B14" s="11"/>
      <c r="C14" s="11"/>
      <c r="D14" s="11"/>
      <c r="E14" s="11"/>
      <c r="F14" s="12"/>
      <c r="G14" s="10"/>
      <c r="H14" s="11"/>
      <c r="I14" s="11"/>
      <c r="J14" s="11"/>
      <c r="K14" s="12"/>
      <c r="L14" s="10"/>
      <c r="M14" s="11"/>
      <c r="N14" s="11"/>
      <c r="O14" s="11"/>
      <c r="P14" s="12"/>
      <c r="Q14" s="10"/>
      <c r="R14" s="11"/>
      <c r="S14" s="11"/>
      <c r="T14" s="11"/>
      <c r="U14" s="12"/>
      <c r="V14" s="10"/>
      <c r="W14" s="11"/>
      <c r="X14" s="11"/>
      <c r="Y14" s="11"/>
      <c r="Z14" s="12"/>
    </row>
    <row r="15" spans="1:26" x14ac:dyDescent="0.25">
      <c r="A15" s="19">
        <v>43466</v>
      </c>
      <c r="B15" s="11"/>
      <c r="C15" s="11"/>
      <c r="D15" s="11"/>
      <c r="E15" s="11"/>
      <c r="F15" s="12"/>
      <c r="G15" s="10"/>
      <c r="H15" s="11"/>
      <c r="I15" s="11"/>
      <c r="J15" s="11"/>
      <c r="K15" s="12"/>
      <c r="L15" s="10"/>
      <c r="M15" s="11"/>
      <c r="N15" s="11"/>
      <c r="O15" s="11"/>
      <c r="P15" s="12"/>
      <c r="Q15" s="10"/>
      <c r="R15" s="11"/>
      <c r="S15" s="11"/>
      <c r="T15" s="11"/>
      <c r="U15" s="12"/>
      <c r="V15" s="10"/>
      <c r="W15" s="11"/>
      <c r="X15" s="11"/>
      <c r="Y15" s="11"/>
      <c r="Z15" s="12"/>
    </row>
    <row r="16" spans="1:26" x14ac:dyDescent="0.25">
      <c r="A16" s="10"/>
      <c r="B16" s="11"/>
      <c r="C16" s="11"/>
      <c r="D16" s="11"/>
      <c r="E16" s="11"/>
      <c r="F16" s="12"/>
      <c r="G16" s="10"/>
      <c r="H16" s="11" t="s">
        <v>289</v>
      </c>
      <c r="I16" s="11">
        <v>14297199</v>
      </c>
      <c r="J16" s="11">
        <v>14301789</v>
      </c>
      <c r="K16" s="12">
        <v>-4</v>
      </c>
      <c r="L16" s="10"/>
      <c r="M16" s="11" t="s">
        <v>288</v>
      </c>
      <c r="N16" s="11">
        <v>9377301</v>
      </c>
      <c r="O16" s="11">
        <v>9385971</v>
      </c>
      <c r="P16" s="12">
        <v>-9</v>
      </c>
      <c r="Q16" s="10"/>
      <c r="R16" s="11" t="s">
        <v>286</v>
      </c>
      <c r="S16" s="11">
        <v>9368338</v>
      </c>
      <c r="T16" s="11">
        <v>9352471</v>
      </c>
      <c r="U16" s="12">
        <v>-29</v>
      </c>
      <c r="V16" s="10"/>
      <c r="W16" s="11"/>
      <c r="X16" s="11"/>
      <c r="Y16" s="11"/>
      <c r="Z16" s="12"/>
    </row>
    <row r="17" spans="1:26" x14ac:dyDescent="0.25">
      <c r="A17" s="10"/>
      <c r="B17" s="11"/>
      <c r="C17" s="11"/>
      <c r="D17" s="11"/>
      <c r="E17" s="11"/>
      <c r="F17" s="12"/>
      <c r="G17" s="10"/>
      <c r="H17" s="11" t="s">
        <v>288</v>
      </c>
      <c r="I17" s="11">
        <v>14293276</v>
      </c>
      <c r="J17" s="11">
        <v>14297199</v>
      </c>
      <c r="K17" s="12">
        <v>-3</v>
      </c>
      <c r="L17" s="10"/>
      <c r="M17" s="11" t="s">
        <v>286</v>
      </c>
      <c r="N17" s="11">
        <v>17365938</v>
      </c>
      <c r="O17" s="11">
        <v>17375423</v>
      </c>
      <c r="P17" s="12">
        <v>52</v>
      </c>
      <c r="Q17" s="10"/>
      <c r="R17" s="11" t="s">
        <v>285</v>
      </c>
      <c r="S17" s="11">
        <v>14959584</v>
      </c>
      <c r="T17" s="11">
        <v>14965500</v>
      </c>
      <c r="U17" s="12">
        <v>29</v>
      </c>
      <c r="V17" s="10"/>
      <c r="W17" s="11"/>
      <c r="X17" s="11"/>
      <c r="Y17" s="11"/>
      <c r="Z17" s="12"/>
    </row>
    <row r="18" spans="1:26" x14ac:dyDescent="0.25">
      <c r="A18" s="10"/>
      <c r="B18" s="11"/>
      <c r="C18" s="11"/>
      <c r="D18" s="11"/>
      <c r="E18" s="11"/>
      <c r="F18" s="12"/>
      <c r="G18" s="10"/>
      <c r="H18" s="11" t="s">
        <v>287</v>
      </c>
      <c r="I18" s="11">
        <v>14289827</v>
      </c>
      <c r="J18" s="11">
        <v>14293276</v>
      </c>
      <c r="K18" s="12">
        <v>-9</v>
      </c>
      <c r="L18" s="10"/>
      <c r="M18" s="11" t="s">
        <v>285</v>
      </c>
      <c r="N18" s="11">
        <v>17360317</v>
      </c>
      <c r="O18" s="11">
        <v>17365936</v>
      </c>
      <c r="P18" s="12">
        <v>8</v>
      </c>
      <c r="Q18" s="10"/>
      <c r="R18" s="11" t="s">
        <v>284</v>
      </c>
      <c r="S18" s="11">
        <v>14952354</v>
      </c>
      <c r="T18" s="11">
        <v>14959584</v>
      </c>
      <c r="U18" s="12">
        <v>-15</v>
      </c>
      <c r="V18" s="10"/>
      <c r="W18" s="11"/>
      <c r="X18" s="11"/>
      <c r="Y18" s="11"/>
      <c r="Z18" s="12"/>
    </row>
    <row r="19" spans="1:26" x14ac:dyDescent="0.25">
      <c r="A19" s="10"/>
      <c r="B19" s="11"/>
      <c r="C19" s="11"/>
      <c r="D19" s="11"/>
      <c r="E19" s="11"/>
      <c r="F19" s="12"/>
      <c r="G19" s="10"/>
      <c r="H19" s="11" t="s">
        <v>286</v>
      </c>
      <c r="I19" s="11">
        <v>14285787</v>
      </c>
      <c r="J19" s="11">
        <v>14289827</v>
      </c>
      <c r="K19" s="12">
        <v>0</v>
      </c>
      <c r="L19" s="10"/>
      <c r="M19" s="11" t="s">
        <v>284</v>
      </c>
      <c r="N19" s="11">
        <v>17353394</v>
      </c>
      <c r="O19" s="11">
        <v>17360317</v>
      </c>
      <c r="P19" s="12">
        <v>-49</v>
      </c>
      <c r="Q19" s="10"/>
      <c r="R19" s="11" t="s">
        <v>283</v>
      </c>
      <c r="S19" s="11">
        <v>14948587</v>
      </c>
      <c r="T19" s="11">
        <v>14952354</v>
      </c>
      <c r="U19" s="12">
        <v>-6</v>
      </c>
      <c r="V19" s="10"/>
      <c r="W19" s="11"/>
      <c r="X19" s="11"/>
      <c r="Y19" s="11"/>
      <c r="Z19" s="12"/>
    </row>
    <row r="20" spans="1:26" x14ac:dyDescent="0.25">
      <c r="A20" s="10"/>
      <c r="B20" s="11"/>
      <c r="C20" s="11"/>
      <c r="D20" s="11"/>
      <c r="E20" s="11"/>
      <c r="F20" s="12"/>
      <c r="G20" s="10"/>
      <c r="H20" s="11" t="s">
        <v>285</v>
      </c>
      <c r="I20" s="11">
        <v>14280832</v>
      </c>
      <c r="J20" s="11">
        <v>14285787</v>
      </c>
      <c r="K20" s="12">
        <v>8</v>
      </c>
      <c r="L20" s="10"/>
      <c r="M20" s="11" t="s">
        <v>283</v>
      </c>
      <c r="N20" s="11">
        <v>17348342</v>
      </c>
      <c r="O20" s="11">
        <v>17353394</v>
      </c>
      <c r="P20" s="12">
        <v>-45</v>
      </c>
      <c r="Q20" s="10"/>
      <c r="R20" s="11" t="s">
        <v>282</v>
      </c>
      <c r="S20" s="11">
        <v>14942906</v>
      </c>
      <c r="T20" s="11">
        <v>14948587</v>
      </c>
      <c r="U20" s="12">
        <v>-7</v>
      </c>
      <c r="V20" s="10"/>
      <c r="W20" s="11"/>
      <c r="X20" s="11"/>
      <c r="Y20" s="11"/>
      <c r="Z20" s="12"/>
    </row>
    <row r="21" spans="1:26" x14ac:dyDescent="0.25">
      <c r="A21" s="10"/>
      <c r="B21" s="11"/>
      <c r="C21" s="11"/>
      <c r="D21" s="11"/>
      <c r="E21" s="11"/>
      <c r="F21" s="12"/>
      <c r="G21" s="10"/>
      <c r="H21" s="11" t="s">
        <v>284</v>
      </c>
      <c r="I21" s="11">
        <v>14277419</v>
      </c>
      <c r="J21" s="11">
        <v>14280832</v>
      </c>
      <c r="K21" s="12">
        <v>10</v>
      </c>
      <c r="L21" s="10"/>
      <c r="M21" s="11" t="s">
        <v>282</v>
      </c>
      <c r="N21" s="11">
        <v>17340977</v>
      </c>
      <c r="O21" s="11">
        <v>17348342</v>
      </c>
      <c r="P21" s="12">
        <v>-35</v>
      </c>
      <c r="Q21" s="10"/>
      <c r="R21" s="11" t="s">
        <v>281</v>
      </c>
      <c r="S21" s="11">
        <v>14931905</v>
      </c>
      <c r="T21" s="11">
        <v>14942906</v>
      </c>
      <c r="U21" s="12">
        <v>-16</v>
      </c>
      <c r="V21" s="10"/>
      <c r="W21" s="11"/>
      <c r="X21" s="11"/>
      <c r="Y21" s="11"/>
      <c r="Z21" s="12"/>
    </row>
    <row r="22" spans="1:26" x14ac:dyDescent="0.25">
      <c r="A22" s="10"/>
      <c r="B22" s="11"/>
      <c r="C22" s="11"/>
      <c r="D22" s="11"/>
      <c r="E22" s="11"/>
      <c r="F22" s="12"/>
      <c r="G22" s="10"/>
      <c r="H22" s="11" t="s">
        <v>283</v>
      </c>
      <c r="I22" s="11">
        <v>14274412</v>
      </c>
      <c r="J22" s="11">
        <v>14277419</v>
      </c>
      <c r="K22" s="12">
        <v>3</v>
      </c>
      <c r="L22" s="10"/>
      <c r="M22" s="11" t="s">
        <v>281</v>
      </c>
      <c r="N22" s="11">
        <v>17325917</v>
      </c>
      <c r="O22" s="11">
        <v>17340977</v>
      </c>
      <c r="P22" s="12">
        <v>57</v>
      </c>
      <c r="Q22" s="10"/>
      <c r="R22" s="11" t="s">
        <v>280</v>
      </c>
      <c r="S22" s="11">
        <v>14927722</v>
      </c>
      <c r="T22" s="11">
        <v>14931905</v>
      </c>
      <c r="U22" s="12">
        <v>-13</v>
      </c>
      <c r="V22" s="10"/>
      <c r="W22" s="11"/>
      <c r="X22" s="11"/>
      <c r="Y22" s="11"/>
      <c r="Z22" s="12"/>
    </row>
    <row r="23" spans="1:26" x14ac:dyDescent="0.25">
      <c r="A23" s="10"/>
      <c r="B23" s="11"/>
      <c r="C23" s="11"/>
      <c r="D23" s="11"/>
      <c r="E23" s="11"/>
      <c r="F23" s="12"/>
      <c r="G23" s="10"/>
      <c r="H23" s="11" t="s">
        <v>282</v>
      </c>
      <c r="I23" s="11">
        <v>14269956</v>
      </c>
      <c r="J23" s="11">
        <v>14274412</v>
      </c>
      <c r="K23" s="12">
        <v>4</v>
      </c>
      <c r="L23" s="10"/>
      <c r="M23" s="11" t="s">
        <v>280</v>
      </c>
      <c r="N23" s="11">
        <v>17320752</v>
      </c>
      <c r="O23" s="11">
        <v>17325917</v>
      </c>
      <c r="P23" s="12">
        <v>-40</v>
      </c>
      <c r="Q23" s="10"/>
      <c r="R23" s="11" t="s">
        <v>279</v>
      </c>
      <c r="S23" s="11">
        <v>14920382</v>
      </c>
      <c r="T23" s="11">
        <v>14927700</v>
      </c>
      <c r="U23" s="12">
        <v>-31</v>
      </c>
      <c r="V23" s="10"/>
      <c r="W23" s="11"/>
      <c r="X23" s="11"/>
      <c r="Y23" s="11"/>
      <c r="Z23" s="12"/>
    </row>
    <row r="24" spans="1:26" x14ac:dyDescent="0.25">
      <c r="A24" s="10"/>
      <c r="B24" s="11"/>
      <c r="C24" s="11"/>
      <c r="D24" s="11"/>
      <c r="E24" s="11"/>
      <c r="F24" s="12"/>
      <c r="G24" s="10"/>
      <c r="H24" s="11" t="s">
        <v>281</v>
      </c>
      <c r="I24" s="11">
        <v>14265797</v>
      </c>
      <c r="J24" s="11">
        <v>14269956</v>
      </c>
      <c r="K24" s="12">
        <v>-4</v>
      </c>
      <c r="L24" s="10"/>
      <c r="M24" s="11" t="s">
        <v>279</v>
      </c>
      <c r="N24" s="11">
        <v>17314744</v>
      </c>
      <c r="O24" s="11">
        <v>17320752</v>
      </c>
      <c r="P24" s="12">
        <v>0</v>
      </c>
      <c r="Q24" s="10"/>
      <c r="R24" s="11" t="s">
        <v>276</v>
      </c>
      <c r="S24" s="11">
        <v>9330994</v>
      </c>
      <c r="T24" s="11">
        <v>9335978</v>
      </c>
      <c r="U24" s="12">
        <v>-4</v>
      </c>
      <c r="V24" s="10"/>
      <c r="W24" s="11"/>
      <c r="X24" s="11"/>
      <c r="Y24" s="11"/>
      <c r="Z24" s="12"/>
    </row>
    <row r="25" spans="1:26" x14ac:dyDescent="0.25">
      <c r="A25" s="10"/>
      <c r="B25" s="11"/>
      <c r="C25" s="11"/>
      <c r="D25" s="11"/>
      <c r="E25" s="11"/>
      <c r="F25" s="12"/>
      <c r="G25" s="10"/>
      <c r="H25" s="11" t="s">
        <v>280</v>
      </c>
      <c r="I25" s="11">
        <v>14261058</v>
      </c>
      <c r="J25" s="11">
        <v>14265797</v>
      </c>
      <c r="K25" s="12">
        <v>21</v>
      </c>
      <c r="L25" s="10"/>
      <c r="M25" s="11" t="s">
        <v>278</v>
      </c>
      <c r="N25" s="11">
        <v>17306814</v>
      </c>
      <c r="O25" s="11">
        <v>17314613</v>
      </c>
      <c r="P25" s="12">
        <v>35</v>
      </c>
      <c r="Q25" s="10"/>
      <c r="R25" s="11" t="s">
        <v>275</v>
      </c>
      <c r="S25" s="11">
        <v>9323350</v>
      </c>
      <c r="T25" s="11">
        <v>9330944</v>
      </c>
      <c r="U25" s="12">
        <v>46</v>
      </c>
      <c r="V25" s="10"/>
      <c r="W25" s="11"/>
      <c r="X25" s="11"/>
      <c r="Y25" s="11"/>
      <c r="Z25" s="12"/>
    </row>
    <row r="26" spans="1:26" x14ac:dyDescent="0.25">
      <c r="A26" s="10"/>
      <c r="B26" s="11"/>
      <c r="C26" s="11"/>
      <c r="D26" s="11"/>
      <c r="E26" s="11"/>
      <c r="F26" s="12"/>
      <c r="G26" s="10"/>
      <c r="H26" s="11" t="s">
        <v>279</v>
      </c>
      <c r="I26" s="11">
        <v>14257130</v>
      </c>
      <c r="J26" s="11">
        <v>14261058</v>
      </c>
      <c r="K26" s="12">
        <v>-8</v>
      </c>
      <c r="L26" s="10"/>
      <c r="M26" s="11" t="s">
        <v>276</v>
      </c>
      <c r="N26" s="11">
        <v>17284402</v>
      </c>
      <c r="O26" s="11">
        <v>17287373</v>
      </c>
      <c r="P26" s="12">
        <v>-91</v>
      </c>
      <c r="Q26" s="10"/>
      <c r="R26" s="11" t="s">
        <v>274</v>
      </c>
      <c r="S26" s="11">
        <v>9319838</v>
      </c>
      <c r="T26" s="11">
        <v>9323170</v>
      </c>
      <c r="U26" s="12">
        <v>-2</v>
      </c>
      <c r="V26" s="10"/>
      <c r="W26" s="11"/>
      <c r="X26" s="11"/>
      <c r="Y26" s="11"/>
      <c r="Z26" s="12"/>
    </row>
    <row r="27" spans="1:26" x14ac:dyDescent="0.25">
      <c r="A27" s="10"/>
      <c r="B27" s="11"/>
      <c r="C27" s="11"/>
      <c r="D27" s="11"/>
      <c r="E27" s="11"/>
      <c r="F27" s="12"/>
      <c r="G27" s="10"/>
      <c r="H27" s="11" t="s">
        <v>277</v>
      </c>
      <c r="I27" s="11">
        <v>14253563</v>
      </c>
      <c r="J27" s="11">
        <v>14257130</v>
      </c>
      <c r="K27" s="12">
        <v>3</v>
      </c>
      <c r="L27" s="10"/>
      <c r="M27" s="11" t="s">
        <v>275</v>
      </c>
      <c r="N27" s="11">
        <v>17277367</v>
      </c>
      <c r="O27" s="11">
        <v>17284402</v>
      </c>
      <c r="P27" s="12">
        <v>-9</v>
      </c>
      <c r="Q27" s="10"/>
      <c r="R27" s="11" t="s">
        <v>273</v>
      </c>
      <c r="S27" s="11">
        <v>9311242</v>
      </c>
      <c r="T27" s="11">
        <v>9319824</v>
      </c>
      <c r="U27" s="12">
        <v>-2</v>
      </c>
      <c r="V27" s="10"/>
      <c r="W27" s="11"/>
      <c r="X27" s="11"/>
      <c r="Y27" s="11"/>
      <c r="Z27" s="12"/>
    </row>
    <row r="28" spans="1:26" x14ac:dyDescent="0.25">
      <c r="A28" s="10"/>
      <c r="B28" s="11"/>
      <c r="C28" s="11"/>
      <c r="D28" s="11"/>
      <c r="E28" s="11"/>
      <c r="F28" s="12"/>
      <c r="G28" s="10"/>
      <c r="H28" s="11" t="s">
        <v>276</v>
      </c>
      <c r="I28" s="11">
        <v>14240979</v>
      </c>
      <c r="J28" s="11">
        <v>14245146</v>
      </c>
      <c r="K28" s="12">
        <v>63</v>
      </c>
      <c r="L28" s="10"/>
      <c r="M28" s="11" t="s">
        <v>274</v>
      </c>
      <c r="N28" s="11">
        <v>17273916</v>
      </c>
      <c r="O28" s="11">
        <v>17277367</v>
      </c>
      <c r="P28" s="12">
        <v>26</v>
      </c>
      <c r="Q28" s="10"/>
      <c r="R28" s="11" t="s">
        <v>272</v>
      </c>
      <c r="S28" s="11">
        <v>9298320</v>
      </c>
      <c r="T28" s="11">
        <v>9311242</v>
      </c>
      <c r="U28" s="12">
        <v>-12</v>
      </c>
      <c r="V28" s="10"/>
      <c r="W28" s="11"/>
      <c r="X28" s="11"/>
      <c r="Y28" s="11"/>
      <c r="Z28" s="12"/>
    </row>
    <row r="29" spans="1:26" x14ac:dyDescent="0.25">
      <c r="A29" s="10"/>
      <c r="B29" s="11"/>
      <c r="C29" s="11"/>
      <c r="D29" s="11"/>
      <c r="E29" s="11"/>
      <c r="F29" s="12"/>
      <c r="G29" s="10"/>
      <c r="H29" s="11" t="s">
        <v>275</v>
      </c>
      <c r="I29" s="11">
        <v>14236274</v>
      </c>
      <c r="J29" s="11">
        <v>14240977</v>
      </c>
      <c r="K29" s="12">
        <v>7</v>
      </c>
      <c r="L29" s="10"/>
      <c r="M29" s="11" t="s">
        <v>273</v>
      </c>
      <c r="N29" s="11">
        <v>17264205</v>
      </c>
      <c r="O29" s="11">
        <v>17273916</v>
      </c>
      <c r="P29" s="12">
        <v>-53</v>
      </c>
      <c r="Q29" s="10"/>
      <c r="R29" s="11"/>
      <c r="S29" s="11"/>
      <c r="T29" s="11"/>
      <c r="U29" s="12"/>
      <c r="V29" s="10"/>
      <c r="W29" s="11"/>
      <c r="X29" s="11"/>
      <c r="Y29" s="11"/>
      <c r="Z29" s="12"/>
    </row>
    <row r="30" spans="1:26" x14ac:dyDescent="0.25">
      <c r="A30" s="10"/>
      <c r="B30" s="11"/>
      <c r="C30" s="11"/>
      <c r="D30" s="11"/>
      <c r="E30" s="11"/>
      <c r="F30" s="12"/>
      <c r="G30" s="10"/>
      <c r="H30" s="11" t="s">
        <v>274</v>
      </c>
      <c r="I30" s="11">
        <v>14232914</v>
      </c>
      <c r="J30" s="11">
        <v>14236274</v>
      </c>
      <c r="K30" s="12">
        <v>5</v>
      </c>
      <c r="L30" s="10"/>
      <c r="M30" s="11" t="s">
        <v>272</v>
      </c>
      <c r="N30" s="11">
        <v>17246976</v>
      </c>
      <c r="O30" s="11">
        <v>17264205</v>
      </c>
      <c r="P30" s="12">
        <v>-8</v>
      </c>
      <c r="Q30" s="10"/>
      <c r="R30" s="11"/>
      <c r="S30" s="11"/>
      <c r="T30" s="11"/>
      <c r="U30" s="12"/>
      <c r="V30" s="10"/>
      <c r="W30" s="11"/>
      <c r="X30" s="11"/>
      <c r="Y30" s="11"/>
      <c r="Z30" s="12"/>
    </row>
    <row r="31" spans="1:26" x14ac:dyDescent="0.25">
      <c r="A31" s="10"/>
      <c r="B31" s="11"/>
      <c r="C31" s="11"/>
      <c r="D31" s="11"/>
      <c r="E31" s="11"/>
      <c r="F31" s="12"/>
      <c r="G31" s="10"/>
      <c r="H31" s="11" t="s">
        <v>273</v>
      </c>
      <c r="I31" s="11">
        <v>14228475</v>
      </c>
      <c r="J31" s="11">
        <v>14232914</v>
      </c>
      <c r="K31" s="12">
        <v>1</v>
      </c>
      <c r="L31" s="10"/>
      <c r="M31" s="11"/>
      <c r="N31" s="11"/>
      <c r="O31" s="11"/>
      <c r="P31" s="12"/>
      <c r="Q31" s="10"/>
      <c r="R31" s="11"/>
      <c r="S31" s="11"/>
      <c r="T31" s="11"/>
      <c r="U31" s="12"/>
      <c r="V31" s="10"/>
      <c r="W31" s="11"/>
      <c r="X31" s="11"/>
      <c r="Y31" s="11"/>
      <c r="Z31" s="12"/>
    </row>
    <row r="32" spans="1:26" x14ac:dyDescent="0.25">
      <c r="A32" s="10"/>
      <c r="B32" s="11"/>
      <c r="C32" s="11"/>
      <c r="D32" s="11"/>
      <c r="E32" s="11"/>
      <c r="F32" s="12"/>
      <c r="G32" s="10"/>
      <c r="H32" s="11" t="s">
        <v>272</v>
      </c>
      <c r="I32" s="11">
        <v>14224361</v>
      </c>
      <c r="J32" s="11">
        <v>14228475</v>
      </c>
      <c r="K32" s="12">
        <v>-9</v>
      </c>
      <c r="L32" s="10"/>
      <c r="M32" s="11"/>
      <c r="N32" s="11"/>
      <c r="O32" s="11"/>
      <c r="P32" s="12"/>
      <c r="Q32" s="10"/>
      <c r="R32" s="11"/>
      <c r="S32" s="11"/>
      <c r="T32" s="11"/>
      <c r="U32" s="12"/>
      <c r="V32" s="10"/>
      <c r="W32" s="11"/>
      <c r="X32" s="11"/>
      <c r="Y32" s="11"/>
      <c r="Z32" s="12"/>
    </row>
    <row r="33" spans="1:26" x14ac:dyDescent="0.25">
      <c r="A33" s="10"/>
      <c r="B33" s="11"/>
      <c r="C33" s="11"/>
      <c r="D33" s="11"/>
      <c r="E33" s="11"/>
      <c r="F33" s="12"/>
      <c r="G33" s="10"/>
      <c r="H33" s="11"/>
      <c r="I33" s="11"/>
      <c r="J33" s="11"/>
      <c r="K33" s="12"/>
      <c r="L33" s="10"/>
      <c r="M33" s="11"/>
      <c r="N33" s="11"/>
      <c r="O33" s="11"/>
      <c r="P33" s="12"/>
      <c r="Q33" s="10"/>
      <c r="R33" s="11"/>
      <c r="S33" s="11"/>
      <c r="T33" s="11"/>
      <c r="U33" s="12"/>
      <c r="V33" s="10"/>
      <c r="W33" s="11"/>
      <c r="X33" s="11"/>
      <c r="Y33" s="11"/>
      <c r="Z33" s="12"/>
    </row>
    <row r="34" spans="1:26" x14ac:dyDescent="0.25">
      <c r="A34" s="10" t="s">
        <v>339</v>
      </c>
      <c r="B34" s="11"/>
      <c r="C34" s="11"/>
      <c r="D34" s="11"/>
      <c r="E34" s="11"/>
      <c r="F34" s="12"/>
      <c r="G34" s="10"/>
      <c r="H34" s="11"/>
      <c r="I34" s="11"/>
      <c r="J34" s="11"/>
      <c r="K34" s="12"/>
      <c r="L34" s="10"/>
      <c r="M34" s="11"/>
      <c r="N34" s="11"/>
      <c r="O34" s="11"/>
      <c r="P34" s="12"/>
      <c r="Q34" s="10"/>
      <c r="R34" s="11"/>
      <c r="S34" s="11"/>
      <c r="T34" s="11"/>
      <c r="U34" s="12"/>
      <c r="V34" s="10"/>
      <c r="W34" s="11"/>
      <c r="X34" s="11"/>
      <c r="Y34" s="11"/>
      <c r="Z34" s="12"/>
    </row>
    <row r="35" spans="1:26" x14ac:dyDescent="0.25">
      <c r="A35" s="10"/>
      <c r="B35" s="11"/>
      <c r="C35" s="11" t="s">
        <v>270</v>
      </c>
      <c r="D35" s="11">
        <v>14887168</v>
      </c>
      <c r="E35" s="11">
        <v>14896075</v>
      </c>
      <c r="F35" s="12">
        <v>-9</v>
      </c>
      <c r="G35" s="10"/>
      <c r="H35" s="11" t="s">
        <v>269</v>
      </c>
      <c r="I35" s="11">
        <v>14199886</v>
      </c>
      <c r="J35" s="11">
        <v>14205040</v>
      </c>
      <c r="K35" s="12">
        <v>1</v>
      </c>
      <c r="L35" s="10"/>
      <c r="M35" s="11" t="s">
        <v>271</v>
      </c>
      <c r="N35" s="11">
        <v>17217208</v>
      </c>
      <c r="O35" s="11">
        <v>17224789</v>
      </c>
      <c r="P35" s="12">
        <v>5</v>
      </c>
      <c r="Q35" s="10"/>
      <c r="R35" s="11" t="s">
        <v>271</v>
      </c>
      <c r="S35" s="11">
        <v>9278138</v>
      </c>
      <c r="T35" s="11">
        <v>9282943</v>
      </c>
      <c r="U35" s="12">
        <v>25</v>
      </c>
      <c r="V35" s="10"/>
      <c r="W35" s="11"/>
      <c r="X35" s="11"/>
      <c r="Y35" s="11"/>
      <c r="Z35" s="12"/>
    </row>
    <row r="36" spans="1:26" x14ac:dyDescent="0.25">
      <c r="A36" s="10"/>
      <c r="B36" s="11"/>
      <c r="C36" s="11" t="s">
        <v>267</v>
      </c>
      <c r="D36" s="11">
        <v>14879818</v>
      </c>
      <c r="E36" s="11">
        <v>14882784</v>
      </c>
      <c r="F36" s="12">
        <v>-10</v>
      </c>
      <c r="G36" s="10"/>
      <c r="H36" s="11" t="s">
        <v>268</v>
      </c>
      <c r="I36" s="11">
        <v>14196040</v>
      </c>
      <c r="J36" s="11">
        <v>14199886</v>
      </c>
      <c r="K36" s="12">
        <v>4</v>
      </c>
      <c r="L36" s="10"/>
      <c r="M36" s="11" t="s">
        <v>270</v>
      </c>
      <c r="N36" s="11">
        <v>17205810</v>
      </c>
      <c r="O36" s="11">
        <v>17217208</v>
      </c>
      <c r="P36" s="12">
        <v>120</v>
      </c>
      <c r="Q36" s="10"/>
      <c r="R36" s="11" t="s">
        <v>269</v>
      </c>
      <c r="S36" s="11">
        <v>9271464</v>
      </c>
      <c r="T36" s="11">
        <v>9277549</v>
      </c>
      <c r="U36" s="12">
        <v>-5</v>
      </c>
      <c r="V36" s="10"/>
      <c r="W36" s="11"/>
      <c r="X36" s="11"/>
      <c r="Y36" s="11"/>
      <c r="Z36" s="12"/>
    </row>
    <row r="37" spans="1:26" x14ac:dyDescent="0.25">
      <c r="A37" s="10"/>
      <c r="B37" s="11"/>
      <c r="C37" s="11" t="s">
        <v>338</v>
      </c>
      <c r="D37" s="11">
        <v>14874775</v>
      </c>
      <c r="E37" s="11">
        <v>14879818</v>
      </c>
      <c r="F37" s="12">
        <v>-14</v>
      </c>
      <c r="G37" s="10"/>
      <c r="H37" s="11" t="s">
        <v>267</v>
      </c>
      <c r="I37" s="11">
        <v>14192041</v>
      </c>
      <c r="J37" s="11">
        <v>14196040</v>
      </c>
      <c r="K37" s="12">
        <v>-9</v>
      </c>
      <c r="L37" s="10"/>
      <c r="M37" s="11" t="s">
        <v>269</v>
      </c>
      <c r="N37" s="11">
        <v>17198634</v>
      </c>
      <c r="O37" s="11">
        <v>17205810</v>
      </c>
      <c r="P37" s="12">
        <v>22</v>
      </c>
      <c r="Q37" s="10"/>
      <c r="R37" s="11" t="s">
        <v>268</v>
      </c>
      <c r="S37" s="11">
        <v>14882784</v>
      </c>
      <c r="T37" s="11">
        <v>14887168</v>
      </c>
      <c r="U37" s="12">
        <v>-20</v>
      </c>
      <c r="V37" s="10"/>
      <c r="W37" s="11"/>
      <c r="X37" s="11"/>
      <c r="Y37" s="11"/>
      <c r="Z37" s="12"/>
    </row>
    <row r="38" spans="1:26" x14ac:dyDescent="0.25">
      <c r="A38" s="10"/>
      <c r="B38" s="11"/>
      <c r="C38" s="11" t="s">
        <v>266</v>
      </c>
      <c r="D38" s="11">
        <v>14868391</v>
      </c>
      <c r="E38" s="11">
        <v>14874775</v>
      </c>
      <c r="F38" s="12">
        <v>-6</v>
      </c>
      <c r="G38" s="10"/>
      <c r="H38" s="11" t="s">
        <v>265</v>
      </c>
      <c r="I38" s="11">
        <v>14182188</v>
      </c>
      <c r="J38" s="11">
        <v>14186817</v>
      </c>
      <c r="K38" s="12">
        <v>6</v>
      </c>
      <c r="L38" s="10"/>
      <c r="M38" s="11" t="s">
        <v>268</v>
      </c>
      <c r="N38" s="11">
        <v>9261918</v>
      </c>
      <c r="O38" s="11">
        <v>9271464</v>
      </c>
      <c r="P38" s="12">
        <v>-4</v>
      </c>
      <c r="Q38" s="10"/>
      <c r="R38" s="11" t="s">
        <v>265</v>
      </c>
      <c r="S38" s="11">
        <v>92551448</v>
      </c>
      <c r="T38" s="11">
        <v>9256860</v>
      </c>
      <c r="U38" s="12">
        <v>-22</v>
      </c>
      <c r="V38" s="10"/>
      <c r="W38" s="11"/>
      <c r="X38" s="11"/>
      <c r="Y38" s="11"/>
      <c r="Z38" s="12"/>
    </row>
    <row r="39" spans="1:26" x14ac:dyDescent="0.25">
      <c r="A39" s="10"/>
      <c r="B39" s="11"/>
      <c r="C39" s="11" t="s">
        <v>264</v>
      </c>
      <c r="D39" s="11">
        <v>9244991</v>
      </c>
      <c r="E39" s="11">
        <v>9251368</v>
      </c>
      <c r="F39" s="12">
        <v>-6</v>
      </c>
      <c r="G39" s="10"/>
      <c r="H39" s="11" t="s">
        <v>264</v>
      </c>
      <c r="I39" s="11">
        <v>14177297</v>
      </c>
      <c r="J39" s="11">
        <v>14182188</v>
      </c>
      <c r="K39" s="12">
        <v>-1</v>
      </c>
      <c r="L39" s="10"/>
      <c r="M39" s="11" t="s">
        <v>267</v>
      </c>
      <c r="N39" s="11">
        <v>17195334</v>
      </c>
      <c r="O39" s="11">
        <v>17198634</v>
      </c>
      <c r="P39" s="12">
        <v>-35</v>
      </c>
      <c r="Q39" s="10"/>
      <c r="R39" s="11" t="s">
        <v>263</v>
      </c>
      <c r="S39" s="11">
        <v>35732700</v>
      </c>
      <c r="T39" s="11">
        <v>35760700</v>
      </c>
      <c r="U39" s="12">
        <v>0</v>
      </c>
      <c r="V39" s="10"/>
      <c r="W39" s="11"/>
      <c r="X39" s="11"/>
      <c r="Y39" s="11"/>
      <c r="Z39" s="12"/>
    </row>
    <row r="40" spans="1:26" x14ac:dyDescent="0.25">
      <c r="A40" s="10"/>
      <c r="B40" s="11"/>
      <c r="C40" s="11" t="s">
        <v>263</v>
      </c>
      <c r="D40" s="11">
        <v>14863884</v>
      </c>
      <c r="E40" s="11">
        <v>14868391</v>
      </c>
      <c r="F40" s="12">
        <v>-23</v>
      </c>
      <c r="G40" s="10"/>
      <c r="H40" s="11" t="s">
        <v>263</v>
      </c>
      <c r="I40" s="11">
        <v>14174114</v>
      </c>
      <c r="J40" s="11">
        <v>14177297</v>
      </c>
      <c r="K40" s="12">
        <v>-33</v>
      </c>
      <c r="L40" s="10"/>
      <c r="M40" s="11" t="s">
        <v>266</v>
      </c>
      <c r="N40" s="11">
        <v>17180062</v>
      </c>
      <c r="O40" s="11">
        <v>17187943</v>
      </c>
      <c r="P40" s="12">
        <v>-21</v>
      </c>
      <c r="Q40" s="10"/>
      <c r="R40" s="11" t="s">
        <v>260</v>
      </c>
      <c r="S40" s="11">
        <v>9231016</v>
      </c>
      <c r="T40" s="11">
        <v>9239158</v>
      </c>
      <c r="U40" s="12">
        <v>-2</v>
      </c>
      <c r="V40" s="10"/>
      <c r="W40" s="11"/>
      <c r="X40" s="11"/>
      <c r="Y40" s="11"/>
      <c r="Z40" s="12"/>
    </row>
    <row r="41" spans="1:26" x14ac:dyDescent="0.25">
      <c r="A41" s="10"/>
      <c r="B41" s="11"/>
      <c r="C41" s="11" t="s">
        <v>262</v>
      </c>
      <c r="D41" s="11">
        <v>14858305</v>
      </c>
      <c r="E41" s="11">
        <v>14863884</v>
      </c>
      <c r="F41" s="12">
        <v>-16</v>
      </c>
      <c r="G41" s="10"/>
      <c r="H41" s="11" t="s">
        <v>262</v>
      </c>
      <c r="I41" s="11">
        <v>14169879</v>
      </c>
      <c r="J41" s="11">
        <v>14174114</v>
      </c>
      <c r="K41" s="12">
        <v>5</v>
      </c>
      <c r="L41" s="10"/>
      <c r="M41" s="11" t="s">
        <v>265</v>
      </c>
      <c r="N41" s="11">
        <v>17172509</v>
      </c>
      <c r="O41" s="11">
        <v>17180062</v>
      </c>
      <c r="P41" s="12">
        <v>-3</v>
      </c>
      <c r="Q41" s="10"/>
      <c r="R41" s="11" t="s">
        <v>259</v>
      </c>
      <c r="S41" s="11">
        <v>9226432</v>
      </c>
      <c r="T41" s="11">
        <v>9231010</v>
      </c>
      <c r="U41" s="12">
        <v>-8</v>
      </c>
      <c r="V41" s="10"/>
      <c r="W41" s="11"/>
      <c r="X41" s="11"/>
      <c r="Y41" s="11"/>
      <c r="Z41" s="12"/>
    </row>
    <row r="42" spans="1:26" x14ac:dyDescent="0.25">
      <c r="A42" s="10"/>
      <c r="B42" s="11"/>
      <c r="C42" s="11" t="s">
        <v>261</v>
      </c>
      <c r="D42" s="11">
        <v>14847491</v>
      </c>
      <c r="E42" s="11">
        <v>14858305</v>
      </c>
      <c r="F42" s="12">
        <v>-12</v>
      </c>
      <c r="G42" s="10"/>
      <c r="H42" s="11" t="s">
        <v>261</v>
      </c>
      <c r="I42" s="11">
        <v>14165987</v>
      </c>
      <c r="J42" s="11">
        <v>14169879</v>
      </c>
      <c r="K42" s="12">
        <v>-7</v>
      </c>
      <c r="L42" s="10"/>
      <c r="M42" s="11" t="s">
        <v>264</v>
      </c>
      <c r="N42" s="11">
        <v>17170026</v>
      </c>
      <c r="O42" s="11">
        <v>17172509</v>
      </c>
      <c r="P42" s="12">
        <v>1</v>
      </c>
      <c r="Q42" s="10"/>
      <c r="R42" s="11" t="s">
        <v>258</v>
      </c>
      <c r="S42" s="11">
        <v>9218627</v>
      </c>
      <c r="T42" s="11">
        <v>9225611</v>
      </c>
      <c r="U42" s="12">
        <v>-4</v>
      </c>
      <c r="V42" s="10"/>
      <c r="W42" s="11"/>
      <c r="X42" s="11"/>
      <c r="Y42" s="11"/>
      <c r="Z42" s="12"/>
    </row>
    <row r="43" spans="1:26" x14ac:dyDescent="0.25">
      <c r="A43" s="10"/>
      <c r="B43" s="11"/>
      <c r="C43" s="11" t="s">
        <v>260</v>
      </c>
      <c r="D43" s="11">
        <v>14842242</v>
      </c>
      <c r="E43" s="11">
        <v>14847491</v>
      </c>
      <c r="F43" s="12">
        <v>-14</v>
      </c>
      <c r="G43" s="10"/>
      <c r="H43" s="11" t="s">
        <v>260</v>
      </c>
      <c r="I43" s="11">
        <v>14161543</v>
      </c>
      <c r="J43" s="11">
        <v>14165987</v>
      </c>
      <c r="K43" s="12">
        <v>-104</v>
      </c>
      <c r="L43" s="10"/>
      <c r="M43" s="11" t="s">
        <v>263</v>
      </c>
      <c r="N43" s="11">
        <v>17164645</v>
      </c>
      <c r="O43" s="11">
        <v>17170026</v>
      </c>
      <c r="P43" s="12">
        <v>-41</v>
      </c>
      <c r="Q43" s="10"/>
      <c r="R43" s="11" t="s">
        <v>256</v>
      </c>
      <c r="S43" s="11">
        <v>9208807</v>
      </c>
      <c r="T43" s="11">
        <v>9212682</v>
      </c>
      <c r="U43" s="12">
        <v>-4</v>
      </c>
      <c r="V43" s="10"/>
      <c r="W43" s="11"/>
      <c r="X43" s="11"/>
      <c r="Y43" s="11"/>
      <c r="Z43" s="12"/>
    </row>
    <row r="44" spans="1:26" x14ac:dyDescent="0.25">
      <c r="A44" s="10"/>
      <c r="B44" s="11"/>
      <c r="C44" s="11" t="s">
        <v>259</v>
      </c>
      <c r="D44" s="11">
        <v>14836029</v>
      </c>
      <c r="E44" s="11">
        <v>14842242</v>
      </c>
      <c r="F44" s="12">
        <v>-11</v>
      </c>
      <c r="G44" s="10"/>
      <c r="H44" s="11" t="s">
        <v>259</v>
      </c>
      <c r="I44" s="11">
        <v>14158094</v>
      </c>
      <c r="J44" s="11">
        <v>14161543</v>
      </c>
      <c r="K44" s="12">
        <v>-4</v>
      </c>
      <c r="L44" s="10"/>
      <c r="M44" s="11" t="s">
        <v>261</v>
      </c>
      <c r="N44" s="11">
        <v>17141976</v>
      </c>
      <c r="O44" s="11">
        <v>17156482</v>
      </c>
      <c r="P44" s="12">
        <v>-35</v>
      </c>
      <c r="Q44" s="10"/>
      <c r="R44" s="11" t="s">
        <v>254</v>
      </c>
      <c r="S44" s="11">
        <v>9204441</v>
      </c>
      <c r="T44" s="11">
        <v>9208607</v>
      </c>
      <c r="U44" s="12">
        <v>-4</v>
      </c>
      <c r="V44" s="10"/>
      <c r="W44" s="11"/>
      <c r="X44" s="11"/>
      <c r="Y44" s="11"/>
      <c r="Z44" s="12"/>
    </row>
    <row r="45" spans="1:26" x14ac:dyDescent="0.25">
      <c r="A45" s="10"/>
      <c r="B45" s="11"/>
      <c r="C45" s="11" t="s">
        <v>258</v>
      </c>
      <c r="D45" s="11">
        <v>14829685</v>
      </c>
      <c r="E45" s="11">
        <v>14836029</v>
      </c>
      <c r="F45" s="12">
        <v>-16</v>
      </c>
      <c r="G45" s="10"/>
      <c r="H45" s="11" t="s">
        <v>258</v>
      </c>
      <c r="I45" s="11">
        <v>14154456</v>
      </c>
      <c r="J45" s="11">
        <v>14158094</v>
      </c>
      <c r="K45" s="12">
        <v>-8</v>
      </c>
      <c r="L45" s="10"/>
      <c r="M45" s="11" t="s">
        <v>260</v>
      </c>
      <c r="N45" s="11">
        <v>17136474</v>
      </c>
      <c r="O45" s="11">
        <v>17141976</v>
      </c>
      <c r="P45" s="12">
        <v>-39</v>
      </c>
      <c r="Q45" s="10"/>
      <c r="R45" s="11"/>
      <c r="S45" s="11"/>
      <c r="T45" s="11"/>
      <c r="U45" s="12"/>
      <c r="V45" s="10"/>
      <c r="W45" s="11"/>
      <c r="X45" s="11"/>
      <c r="Y45" s="11"/>
      <c r="Z45" s="12"/>
    </row>
    <row r="46" spans="1:26" x14ac:dyDescent="0.25">
      <c r="A46" s="10"/>
      <c r="B46" s="11"/>
      <c r="C46" s="11" t="s">
        <v>257</v>
      </c>
      <c r="D46" s="11">
        <v>14822386</v>
      </c>
      <c r="E46" s="11">
        <v>14829685</v>
      </c>
      <c r="F46" s="12">
        <v>-14</v>
      </c>
      <c r="G46" s="10"/>
      <c r="H46" s="11" t="s">
        <v>257</v>
      </c>
      <c r="I46" s="11">
        <v>14150192</v>
      </c>
      <c r="J46" s="11">
        <v>14154456</v>
      </c>
      <c r="K46" s="12">
        <v>-4</v>
      </c>
      <c r="L46" s="10"/>
      <c r="M46" s="11" t="s">
        <v>259</v>
      </c>
      <c r="N46" s="11">
        <v>17128870</v>
      </c>
      <c r="O46" s="11">
        <v>17136474</v>
      </c>
      <c r="P46" s="12">
        <v>-23</v>
      </c>
      <c r="Q46" s="10"/>
      <c r="R46" s="11"/>
      <c r="S46" s="11"/>
      <c r="T46" s="11"/>
      <c r="U46" s="12"/>
      <c r="V46" s="10"/>
      <c r="W46" s="11"/>
      <c r="X46" s="11"/>
      <c r="Y46" s="11"/>
      <c r="Z46" s="12"/>
    </row>
    <row r="47" spans="1:26" x14ac:dyDescent="0.25">
      <c r="A47" s="10"/>
      <c r="B47" s="11"/>
      <c r="C47" s="11" t="s">
        <v>255</v>
      </c>
      <c r="D47" s="11">
        <v>14802093</v>
      </c>
      <c r="E47" s="11">
        <v>14808904</v>
      </c>
      <c r="F47" s="12">
        <v>-20</v>
      </c>
      <c r="G47" s="10"/>
      <c r="H47" s="11" t="s">
        <v>256</v>
      </c>
      <c r="I47" s="11">
        <v>14145956</v>
      </c>
      <c r="J47" s="11">
        <v>14150191</v>
      </c>
      <c r="K47" s="12">
        <v>-5</v>
      </c>
      <c r="L47" s="10"/>
      <c r="M47" s="11" t="s">
        <v>257</v>
      </c>
      <c r="N47" s="11">
        <v>17106462</v>
      </c>
      <c r="O47" s="11">
        <v>17118465</v>
      </c>
      <c r="P47" s="12">
        <v>-27</v>
      </c>
      <c r="Q47" s="10"/>
      <c r="R47" s="11"/>
      <c r="S47" s="11"/>
      <c r="T47" s="11"/>
      <c r="U47" s="12"/>
      <c r="V47" s="10"/>
      <c r="W47" s="11"/>
      <c r="X47" s="11"/>
      <c r="Y47" s="11"/>
      <c r="Z47" s="12"/>
    </row>
    <row r="48" spans="1:26" x14ac:dyDescent="0.25">
      <c r="A48" s="10"/>
      <c r="B48" s="11"/>
      <c r="C48" s="11" t="s">
        <v>254</v>
      </c>
      <c r="D48" s="11">
        <v>1479935</v>
      </c>
      <c r="E48" s="11">
        <v>14802093</v>
      </c>
      <c r="F48" s="12">
        <v>-11</v>
      </c>
      <c r="G48" s="10"/>
      <c r="H48" s="11"/>
      <c r="I48" s="11"/>
      <c r="J48" s="11"/>
      <c r="K48" s="12"/>
      <c r="L48" s="10"/>
      <c r="M48" s="11" t="s">
        <v>256</v>
      </c>
      <c r="N48" s="11">
        <v>17094503</v>
      </c>
      <c r="O48" s="11">
        <v>17101580</v>
      </c>
      <c r="P48" s="12">
        <v>-9</v>
      </c>
      <c r="Q48" s="10"/>
      <c r="R48" s="11"/>
      <c r="S48" s="11"/>
      <c r="T48" s="11"/>
      <c r="U48" s="12"/>
      <c r="V48" s="10"/>
      <c r="W48" s="11"/>
      <c r="X48" s="11"/>
      <c r="Y48" s="11"/>
      <c r="Z48" s="12"/>
    </row>
    <row r="49" spans="1:26" x14ac:dyDescent="0.25">
      <c r="A49" s="10"/>
      <c r="B49" s="11"/>
      <c r="C49" s="11"/>
      <c r="D49" s="11"/>
      <c r="E49" s="11"/>
      <c r="F49" s="12"/>
      <c r="G49" s="10"/>
      <c r="H49" s="11"/>
      <c r="I49" s="11"/>
      <c r="J49" s="11"/>
      <c r="K49" s="12"/>
      <c r="L49" s="10"/>
      <c r="M49" s="11" t="s">
        <v>255</v>
      </c>
      <c r="N49" s="11">
        <v>17081350</v>
      </c>
      <c r="O49" s="11">
        <v>17091278</v>
      </c>
      <c r="P49" s="12">
        <v>-43</v>
      </c>
      <c r="Q49" s="10"/>
      <c r="R49" s="11"/>
      <c r="S49" s="11"/>
      <c r="T49" s="11"/>
      <c r="U49" s="12"/>
      <c r="V49" s="10"/>
      <c r="W49" s="11"/>
      <c r="X49" s="11"/>
      <c r="Y49" s="11"/>
      <c r="Z49" s="12"/>
    </row>
    <row r="50" spans="1:26" x14ac:dyDescent="0.25">
      <c r="A50" s="10"/>
      <c r="B50" s="11"/>
      <c r="C50" s="11"/>
      <c r="D50" s="11"/>
      <c r="E50" s="11"/>
      <c r="F50" s="12"/>
      <c r="G50" s="10"/>
      <c r="H50" s="11"/>
      <c r="I50" s="11"/>
      <c r="J50" s="11"/>
      <c r="K50" s="12"/>
      <c r="L50" s="10"/>
      <c r="M50" s="11" t="s">
        <v>254</v>
      </c>
      <c r="N50" s="11">
        <v>17069959</v>
      </c>
      <c r="O50" s="11">
        <v>17081350</v>
      </c>
      <c r="P50" s="12">
        <v>-26</v>
      </c>
      <c r="Q50" s="10"/>
      <c r="R50" s="11"/>
      <c r="S50" s="11"/>
      <c r="T50" s="11"/>
      <c r="U50" s="12"/>
      <c r="V50" s="10"/>
      <c r="W50" s="11"/>
      <c r="X50" s="11"/>
      <c r="Y50" s="11"/>
      <c r="Z50" s="12"/>
    </row>
    <row r="51" spans="1:26" x14ac:dyDescent="0.25">
      <c r="A51" s="10"/>
      <c r="B51" s="11"/>
      <c r="C51" s="11"/>
      <c r="D51" s="11"/>
      <c r="E51" s="11"/>
      <c r="F51" s="12"/>
      <c r="G51" s="10"/>
      <c r="H51" s="11"/>
      <c r="I51" s="11"/>
      <c r="J51" s="11"/>
      <c r="K51" s="12"/>
      <c r="L51" s="10"/>
      <c r="M51" s="11"/>
      <c r="N51" s="11"/>
      <c r="O51" s="11"/>
      <c r="P51" s="12"/>
      <c r="Q51" s="10"/>
      <c r="R51" s="11"/>
      <c r="S51" s="11"/>
      <c r="T51" s="11"/>
      <c r="U51" s="12"/>
      <c r="V51" s="10"/>
      <c r="W51" s="11"/>
      <c r="X51" s="11"/>
      <c r="Y51" s="11"/>
      <c r="Z51" s="12"/>
    </row>
    <row r="52" spans="1:26" x14ac:dyDescent="0.25">
      <c r="A52" s="10" t="s">
        <v>337</v>
      </c>
      <c r="B52" s="11"/>
      <c r="C52" s="11"/>
      <c r="D52" s="11"/>
      <c r="E52" s="11"/>
      <c r="F52" s="12"/>
      <c r="G52" s="10"/>
      <c r="H52" s="11"/>
      <c r="I52" s="11"/>
      <c r="J52" s="11"/>
      <c r="K52" s="12"/>
      <c r="L52" s="10"/>
      <c r="M52" s="11"/>
      <c r="N52" s="11"/>
      <c r="O52" s="11"/>
      <c r="P52" s="12"/>
      <c r="Q52" s="10"/>
      <c r="R52" s="11"/>
      <c r="S52" s="11"/>
      <c r="T52" s="11"/>
      <c r="U52" s="12"/>
      <c r="V52" s="10"/>
      <c r="W52" s="11"/>
      <c r="X52" s="11"/>
      <c r="Y52" s="11"/>
      <c r="Z52" s="12"/>
    </row>
    <row r="53" spans="1:26" x14ac:dyDescent="0.25">
      <c r="A53" s="10"/>
      <c r="B53" s="11"/>
      <c r="C53" s="11" t="s">
        <v>253</v>
      </c>
      <c r="D53" s="11">
        <v>14790178</v>
      </c>
      <c r="E53" s="11">
        <v>14796935</v>
      </c>
      <c r="F53" s="12">
        <v>-23</v>
      </c>
      <c r="G53" s="10"/>
      <c r="H53" s="11" t="s">
        <v>247</v>
      </c>
      <c r="I53" s="11">
        <v>14115952</v>
      </c>
      <c r="J53" s="11">
        <v>14119150</v>
      </c>
      <c r="K53" s="12">
        <v>7</v>
      </c>
      <c r="L53" s="10"/>
      <c r="M53" s="11" t="s">
        <v>253</v>
      </c>
      <c r="N53" s="11">
        <v>17062227</v>
      </c>
      <c r="O53" s="11">
        <v>17069959</v>
      </c>
      <c r="P53" s="12">
        <v>-36</v>
      </c>
      <c r="Q53" s="10"/>
      <c r="R53" s="11" t="s">
        <v>253</v>
      </c>
      <c r="S53" s="11">
        <v>9199955</v>
      </c>
      <c r="T53" s="11">
        <v>9204251</v>
      </c>
      <c r="U53" s="12">
        <v>-6</v>
      </c>
      <c r="V53" s="10"/>
      <c r="W53" s="11"/>
      <c r="X53" s="11"/>
      <c r="Y53" s="11"/>
      <c r="Z53" s="12"/>
    </row>
    <row r="54" spans="1:26" x14ac:dyDescent="0.25">
      <c r="A54" s="10"/>
      <c r="B54" s="11"/>
      <c r="C54" s="11" t="s">
        <v>252</v>
      </c>
      <c r="D54" s="11">
        <v>14786232</v>
      </c>
      <c r="E54" s="11">
        <v>14790178</v>
      </c>
      <c r="F54" s="12">
        <v>-13</v>
      </c>
      <c r="G54" s="10"/>
      <c r="H54" s="11" t="s">
        <v>246</v>
      </c>
      <c r="I54" s="11">
        <v>14115952</v>
      </c>
      <c r="J54" s="11">
        <v>14112231</v>
      </c>
      <c r="K54" s="12">
        <v>-11</v>
      </c>
      <c r="L54" s="10"/>
      <c r="M54" s="11" t="s">
        <v>252</v>
      </c>
      <c r="N54" s="11">
        <v>17055661</v>
      </c>
      <c r="O54" s="11">
        <v>17062227</v>
      </c>
      <c r="P54" s="12">
        <v>-46</v>
      </c>
      <c r="Q54" s="10"/>
      <c r="R54" s="11" t="s">
        <v>252</v>
      </c>
      <c r="S54" s="11">
        <v>9196614</v>
      </c>
      <c r="T54" s="11">
        <v>9199815</v>
      </c>
      <c r="U54" s="12">
        <v>-1</v>
      </c>
      <c r="V54" s="10"/>
      <c r="W54" s="11"/>
      <c r="X54" s="11"/>
      <c r="Y54" s="11"/>
      <c r="Z54" s="12"/>
    </row>
    <row r="55" spans="1:26" x14ac:dyDescent="0.25">
      <c r="A55" s="10"/>
      <c r="B55" s="11"/>
      <c r="C55" s="11" t="s">
        <v>250</v>
      </c>
      <c r="D55" s="11">
        <v>14134835</v>
      </c>
      <c r="E55" s="11">
        <v>14137410</v>
      </c>
      <c r="F55" s="12">
        <v>-5</v>
      </c>
      <c r="G55" s="10"/>
      <c r="H55" s="11" t="s">
        <v>245</v>
      </c>
      <c r="I55" s="11">
        <v>14108351</v>
      </c>
      <c r="J55" s="11">
        <v>14112231</v>
      </c>
      <c r="K55" s="12">
        <v>5</v>
      </c>
      <c r="L55" s="10"/>
      <c r="M55" s="11" t="s">
        <v>251</v>
      </c>
      <c r="N55" s="11">
        <v>17041707</v>
      </c>
      <c r="O55" s="11">
        <v>17050214</v>
      </c>
      <c r="P55" s="12">
        <v>-5</v>
      </c>
      <c r="Q55" s="10"/>
      <c r="R55" s="11" t="s">
        <v>251</v>
      </c>
      <c r="S55" s="11">
        <v>9186937</v>
      </c>
      <c r="T55" s="11">
        <v>9192487</v>
      </c>
      <c r="U55" s="12">
        <v>0</v>
      </c>
      <c r="V55" s="10"/>
      <c r="W55" s="11"/>
      <c r="X55" s="11"/>
      <c r="Y55" s="11"/>
      <c r="Z55" s="12"/>
    </row>
    <row r="56" spans="1:26" x14ac:dyDescent="0.25">
      <c r="A56" s="10"/>
      <c r="B56" s="11"/>
      <c r="C56" s="11" t="s">
        <v>249</v>
      </c>
      <c r="D56" s="11">
        <v>14125103</v>
      </c>
      <c r="E56" s="11">
        <v>14121065</v>
      </c>
      <c r="F56" s="12">
        <v>-8</v>
      </c>
      <c r="G56" s="10"/>
      <c r="H56" s="11" t="s">
        <v>243</v>
      </c>
      <c r="I56" s="11">
        <v>14104471</v>
      </c>
      <c r="J56" s="11">
        <v>14108351</v>
      </c>
      <c r="K56" s="12">
        <v>0</v>
      </c>
      <c r="L56" s="10"/>
      <c r="M56" s="11" t="s">
        <v>250</v>
      </c>
      <c r="N56" s="11">
        <v>17029264</v>
      </c>
      <c r="O56" s="11">
        <v>17041707</v>
      </c>
      <c r="P56" s="12">
        <v>-27</v>
      </c>
      <c r="Q56" s="10"/>
      <c r="R56" s="11" t="s">
        <v>250</v>
      </c>
      <c r="S56" s="11">
        <v>9177769</v>
      </c>
      <c r="T56" s="11">
        <v>9186871</v>
      </c>
      <c r="U56" s="12">
        <v>-2</v>
      </c>
      <c r="V56" s="10"/>
      <c r="W56" s="11"/>
      <c r="X56" s="11"/>
      <c r="Y56" s="11"/>
      <c r="Z56" s="12"/>
    </row>
    <row r="57" spans="1:26" x14ac:dyDescent="0.25">
      <c r="A57" s="10"/>
      <c r="B57" s="11"/>
      <c r="C57" s="11" t="s">
        <v>248</v>
      </c>
      <c r="D57" s="11">
        <v>14119152</v>
      </c>
      <c r="E57" s="11">
        <v>14121065</v>
      </c>
      <c r="F57" s="12">
        <v>7</v>
      </c>
      <c r="G57" s="10"/>
      <c r="H57" s="11" t="s">
        <v>239</v>
      </c>
      <c r="I57" s="11">
        <v>14101063</v>
      </c>
      <c r="J57" s="11">
        <v>14104471</v>
      </c>
      <c r="K57" s="12">
        <v>-41</v>
      </c>
      <c r="L57" s="10"/>
      <c r="M57" s="11" t="s">
        <v>249</v>
      </c>
      <c r="N57" s="11">
        <v>17005856</v>
      </c>
      <c r="O57" s="11">
        <v>16997801</v>
      </c>
      <c r="P57" s="12">
        <v>-99</v>
      </c>
      <c r="Q57" s="10"/>
      <c r="R57" s="11" t="s">
        <v>248</v>
      </c>
      <c r="S57" s="11">
        <v>9153047</v>
      </c>
      <c r="T57" s="11">
        <v>9160801</v>
      </c>
      <c r="U57" s="12">
        <v>-14</v>
      </c>
      <c r="V57" s="10"/>
      <c r="W57" s="11"/>
      <c r="X57" s="11"/>
      <c r="Y57" s="11"/>
      <c r="Z57" s="12"/>
    </row>
    <row r="58" spans="1:26" x14ac:dyDescent="0.25">
      <c r="A58" s="10"/>
      <c r="B58" s="11"/>
      <c r="C58" s="11" t="s">
        <v>245</v>
      </c>
      <c r="D58" s="11">
        <v>14774515</v>
      </c>
      <c r="E58" s="11">
        <v>14779706</v>
      </c>
      <c r="F58" s="12">
        <v>-12</v>
      </c>
      <c r="G58" s="10"/>
      <c r="H58" s="11" t="s">
        <v>238</v>
      </c>
      <c r="I58" s="11">
        <v>14097194</v>
      </c>
      <c r="J58" s="11">
        <v>14101063</v>
      </c>
      <c r="K58" s="12">
        <v>-9</v>
      </c>
      <c r="L58" s="10"/>
      <c r="M58" s="11" t="s">
        <v>247</v>
      </c>
      <c r="N58" s="11">
        <v>16970707</v>
      </c>
      <c r="O58" s="11">
        <v>16978319</v>
      </c>
      <c r="P58" s="12">
        <v>-33</v>
      </c>
      <c r="Q58" s="10"/>
      <c r="R58" s="11" t="s">
        <v>247</v>
      </c>
      <c r="S58" s="11">
        <v>9139878</v>
      </c>
      <c r="T58" s="11">
        <v>9146042</v>
      </c>
      <c r="U58" s="12">
        <v>26</v>
      </c>
      <c r="V58" s="10"/>
      <c r="W58" s="11"/>
      <c r="X58" s="11"/>
      <c r="Y58" s="11"/>
      <c r="Z58" s="12"/>
    </row>
    <row r="59" spans="1:26" x14ac:dyDescent="0.25">
      <c r="A59" s="10"/>
      <c r="B59" s="11"/>
      <c r="C59" s="11" t="s">
        <v>239</v>
      </c>
      <c r="D59" s="11">
        <v>14765406</v>
      </c>
      <c r="E59" s="11">
        <v>14774515</v>
      </c>
      <c r="F59" s="12">
        <v>-19</v>
      </c>
      <c r="G59" s="10"/>
      <c r="H59" s="11" t="s">
        <v>237</v>
      </c>
      <c r="I59" s="11">
        <v>14093110</v>
      </c>
      <c r="J59" s="11">
        <v>14097194</v>
      </c>
      <c r="K59" s="12">
        <v>2</v>
      </c>
      <c r="L59" s="10"/>
      <c r="M59" s="11" t="s">
        <v>246</v>
      </c>
      <c r="N59" s="11">
        <v>16964671</v>
      </c>
      <c r="O59" s="11">
        <v>16970707</v>
      </c>
      <c r="P59" s="12">
        <v>-37</v>
      </c>
      <c r="Q59" s="10"/>
      <c r="R59" s="11" t="s">
        <v>246</v>
      </c>
      <c r="S59" s="11">
        <v>9137278</v>
      </c>
      <c r="T59" s="11">
        <v>9139871</v>
      </c>
      <c r="U59" s="12">
        <v>-3</v>
      </c>
      <c r="V59" s="10"/>
      <c r="W59" s="11"/>
      <c r="X59" s="11"/>
      <c r="Y59" s="11"/>
      <c r="Z59" s="12"/>
    </row>
    <row r="60" spans="1:26" x14ac:dyDescent="0.25">
      <c r="A60" s="10"/>
      <c r="B60" s="11"/>
      <c r="C60" s="11" t="s">
        <v>238</v>
      </c>
      <c r="D60" s="11">
        <v>14763383</v>
      </c>
      <c r="E60" s="11">
        <v>14765406</v>
      </c>
      <c r="F60" s="12">
        <v>-12</v>
      </c>
      <c r="G60" s="10"/>
      <c r="H60" s="11" t="s">
        <v>236</v>
      </c>
      <c r="I60" s="11">
        <v>14089225</v>
      </c>
      <c r="J60" s="11">
        <v>14093109</v>
      </c>
      <c r="K60" s="12">
        <v>6</v>
      </c>
      <c r="L60" s="10"/>
      <c r="M60" s="11" t="s">
        <v>245</v>
      </c>
      <c r="N60" s="11">
        <v>16958551</v>
      </c>
      <c r="O60" s="11">
        <v>16964671</v>
      </c>
      <c r="P60" s="12">
        <v>14</v>
      </c>
      <c r="Q60" s="10"/>
      <c r="R60" s="11" t="s">
        <v>245</v>
      </c>
      <c r="S60" s="11">
        <v>9132876</v>
      </c>
      <c r="T60" s="11">
        <v>9136876</v>
      </c>
      <c r="U60" s="12">
        <v>0</v>
      </c>
      <c r="V60" s="10"/>
      <c r="W60" s="11"/>
      <c r="X60" s="11"/>
      <c r="Y60" s="11"/>
      <c r="Z60" s="12"/>
    </row>
    <row r="61" spans="1:26" x14ac:dyDescent="0.25">
      <c r="A61" s="10"/>
      <c r="B61" s="11"/>
      <c r="C61" s="11" t="s">
        <v>237</v>
      </c>
      <c r="D61" s="11">
        <v>14760569</v>
      </c>
      <c r="E61" s="11">
        <v>14763383</v>
      </c>
      <c r="F61" s="12">
        <v>-9</v>
      </c>
      <c r="G61" s="10"/>
      <c r="H61" s="11" t="s">
        <v>235</v>
      </c>
      <c r="I61" s="11">
        <v>14085100</v>
      </c>
      <c r="J61" s="11">
        <v>14089225</v>
      </c>
      <c r="K61" s="12">
        <v>-4</v>
      </c>
      <c r="L61" s="10"/>
      <c r="M61" s="11" t="s">
        <v>243</v>
      </c>
      <c r="N61" s="11">
        <v>16947779</v>
      </c>
      <c r="O61" s="11">
        <v>16958551</v>
      </c>
      <c r="P61" s="12">
        <v>-32</v>
      </c>
      <c r="Q61" s="10"/>
      <c r="R61" s="11" t="s">
        <v>243</v>
      </c>
      <c r="S61" s="11">
        <v>9126879</v>
      </c>
      <c r="T61" s="11">
        <v>9132876</v>
      </c>
      <c r="U61" s="12">
        <v>-3</v>
      </c>
      <c r="V61" s="10"/>
      <c r="W61" s="11"/>
      <c r="X61" s="11"/>
      <c r="Y61" s="11"/>
      <c r="Z61" s="12"/>
    </row>
    <row r="62" spans="1:26" x14ac:dyDescent="0.25">
      <c r="A62" s="10"/>
      <c r="B62" s="11"/>
      <c r="C62" s="11" t="s">
        <v>236</v>
      </c>
      <c r="D62" s="11">
        <v>14754993</v>
      </c>
      <c r="E62" s="11">
        <v>14760569</v>
      </c>
      <c r="F62" s="12">
        <v>-17</v>
      </c>
      <c r="G62" s="10"/>
      <c r="H62" s="11" t="s">
        <v>233</v>
      </c>
      <c r="I62" s="11">
        <v>14081089</v>
      </c>
      <c r="J62" s="11">
        <v>14085000</v>
      </c>
      <c r="K62" s="12">
        <v>-231</v>
      </c>
      <c r="L62" s="10"/>
      <c r="M62" s="11" t="s">
        <v>239</v>
      </c>
      <c r="N62" s="11">
        <v>16942424</v>
      </c>
      <c r="O62" s="11">
        <v>16947779</v>
      </c>
      <c r="P62" s="12">
        <v>-37</v>
      </c>
      <c r="Q62" s="10"/>
      <c r="R62" s="11" t="s">
        <v>233</v>
      </c>
      <c r="S62" s="11">
        <v>9117716</v>
      </c>
      <c r="T62" s="11">
        <v>9121602</v>
      </c>
      <c r="U62" s="12">
        <v>-6</v>
      </c>
      <c r="V62" s="10"/>
      <c r="W62" s="11"/>
      <c r="X62" s="11"/>
      <c r="Y62" s="11"/>
      <c r="Z62" s="12"/>
    </row>
    <row r="63" spans="1:26" x14ac:dyDescent="0.25">
      <c r="A63" s="10"/>
      <c r="B63" s="11"/>
      <c r="C63" s="11" t="s">
        <v>235</v>
      </c>
      <c r="D63" s="11">
        <v>14747774</v>
      </c>
      <c r="E63" s="11">
        <v>14754993</v>
      </c>
      <c r="F63" s="12">
        <v>-17</v>
      </c>
      <c r="G63" s="10"/>
      <c r="H63" s="11"/>
      <c r="I63" s="11"/>
      <c r="J63" s="11"/>
      <c r="K63" s="12"/>
      <c r="L63" s="10"/>
      <c r="M63" s="11" t="s">
        <v>238</v>
      </c>
      <c r="N63" s="11">
        <v>16935539</v>
      </c>
      <c r="O63" s="11">
        <v>16942423</v>
      </c>
      <c r="P63" s="12">
        <v>-32</v>
      </c>
      <c r="Q63" s="10"/>
      <c r="R63" s="11"/>
      <c r="S63" s="11"/>
      <c r="T63" s="11"/>
      <c r="U63" s="12"/>
      <c r="V63" s="10"/>
      <c r="W63" s="11"/>
      <c r="X63" s="11"/>
      <c r="Y63" s="11"/>
      <c r="Z63" s="12"/>
    </row>
    <row r="64" spans="1:26" x14ac:dyDescent="0.25">
      <c r="A64" s="10"/>
      <c r="B64" s="11"/>
      <c r="C64" s="11" t="s">
        <v>234</v>
      </c>
      <c r="D64" s="11">
        <v>14740090</v>
      </c>
      <c r="E64" s="11">
        <v>14747774</v>
      </c>
      <c r="F64" s="12">
        <v>-14</v>
      </c>
      <c r="G64" s="10"/>
      <c r="H64" s="11"/>
      <c r="I64" s="11"/>
      <c r="J64" s="11"/>
      <c r="K64" s="12"/>
      <c r="L64" s="10"/>
      <c r="M64" s="11" t="s">
        <v>237</v>
      </c>
      <c r="N64" s="11">
        <v>16931097</v>
      </c>
      <c r="O64" s="11">
        <v>16935540</v>
      </c>
      <c r="P64" s="12">
        <v>-34</v>
      </c>
      <c r="Q64" s="10"/>
      <c r="R64" s="11"/>
      <c r="S64" s="11"/>
      <c r="T64" s="11"/>
      <c r="U64" s="12"/>
      <c r="V64" s="10"/>
      <c r="W64" s="11"/>
      <c r="X64" s="11"/>
      <c r="Y64" s="11"/>
      <c r="Z64" s="12"/>
    </row>
    <row r="65" spans="1:26" x14ac:dyDescent="0.25">
      <c r="A65" s="10"/>
      <c r="B65" s="11"/>
      <c r="C65" s="11"/>
      <c r="D65" s="11"/>
      <c r="E65" s="11"/>
      <c r="F65" s="12"/>
      <c r="G65" s="10"/>
      <c r="H65" s="11"/>
      <c r="I65" s="11"/>
      <c r="J65" s="11"/>
      <c r="K65" s="12"/>
      <c r="L65" s="10"/>
      <c r="M65" s="11" t="s">
        <v>235</v>
      </c>
      <c r="N65" s="11">
        <v>16913732</v>
      </c>
      <c r="O65" s="11">
        <v>16923693</v>
      </c>
      <c r="P65" s="12">
        <v>-1</v>
      </c>
      <c r="Q65" s="10"/>
      <c r="R65" s="11"/>
      <c r="S65" s="11"/>
      <c r="T65" s="11"/>
      <c r="U65" s="12"/>
      <c r="V65" s="10"/>
      <c r="W65" s="11"/>
      <c r="X65" s="11"/>
      <c r="Y65" s="11"/>
      <c r="Z65" s="12"/>
    </row>
    <row r="66" spans="1:26" x14ac:dyDescent="0.25">
      <c r="A66" s="10"/>
      <c r="B66" s="11"/>
      <c r="C66" s="11"/>
      <c r="D66" s="11"/>
      <c r="E66" s="11"/>
      <c r="F66" s="12"/>
      <c r="G66" s="10"/>
      <c r="H66" s="11"/>
      <c r="I66" s="11"/>
      <c r="J66" s="11"/>
      <c r="K66" s="12"/>
      <c r="L66" s="10"/>
      <c r="M66" s="11" t="s">
        <v>234</v>
      </c>
      <c r="N66" s="11">
        <v>16907576</v>
      </c>
      <c r="O66" s="11">
        <v>16913732</v>
      </c>
      <c r="P66" s="12">
        <v>-46</v>
      </c>
      <c r="Q66" s="10"/>
      <c r="R66" s="11"/>
      <c r="S66" s="11"/>
      <c r="T66" s="11"/>
      <c r="U66" s="12"/>
      <c r="V66" s="10"/>
      <c r="W66" s="11"/>
      <c r="X66" s="11"/>
      <c r="Y66" s="11"/>
      <c r="Z66" s="12"/>
    </row>
    <row r="67" spans="1:26" x14ac:dyDescent="0.25">
      <c r="A67" s="10"/>
      <c r="B67" s="11"/>
      <c r="C67" s="11"/>
      <c r="D67" s="11"/>
      <c r="E67" s="11"/>
      <c r="F67" s="12"/>
      <c r="G67" s="10"/>
      <c r="H67" s="11"/>
      <c r="I67" s="11"/>
      <c r="J67" s="11"/>
      <c r="K67" s="12"/>
      <c r="L67" s="10"/>
      <c r="M67" s="11" t="s">
        <v>233</v>
      </c>
      <c r="N67" s="11">
        <v>16898934</v>
      </c>
      <c r="O67" s="11">
        <v>16907578</v>
      </c>
      <c r="P67" s="12">
        <v>-79</v>
      </c>
      <c r="Q67" s="10"/>
      <c r="R67" s="11"/>
      <c r="S67" s="11"/>
      <c r="T67" s="11"/>
      <c r="U67" s="12"/>
      <c r="V67" s="10"/>
      <c r="W67" s="11"/>
      <c r="X67" s="11"/>
      <c r="Y67" s="11"/>
      <c r="Z67" s="12"/>
    </row>
    <row r="68" spans="1:26" x14ac:dyDescent="0.25">
      <c r="A68" s="10" t="s">
        <v>336</v>
      </c>
      <c r="B68" s="11"/>
      <c r="C68" s="11"/>
      <c r="D68" s="11"/>
      <c r="E68" s="11"/>
      <c r="F68" s="12"/>
      <c r="G68" s="10"/>
      <c r="H68" s="11"/>
      <c r="I68" s="11"/>
      <c r="J68" s="11"/>
      <c r="K68" s="12"/>
      <c r="L68" s="10"/>
      <c r="M68" s="11"/>
      <c r="N68" s="11"/>
      <c r="O68" s="11"/>
      <c r="P68" s="12"/>
      <c r="Q68" s="10"/>
      <c r="R68" s="11"/>
      <c r="S68" s="11"/>
      <c r="T68" s="11"/>
      <c r="U68" s="12"/>
      <c r="V68" s="10"/>
      <c r="W68" s="11"/>
      <c r="X68" s="11"/>
      <c r="Y68" s="11"/>
      <c r="Z68" s="12"/>
    </row>
    <row r="69" spans="1:26" x14ac:dyDescent="0.25">
      <c r="A69" s="10"/>
      <c r="B69" s="11"/>
      <c r="C69" s="11" t="s">
        <v>232</v>
      </c>
      <c r="D69" s="11">
        <v>14737245</v>
      </c>
      <c r="E69" s="11">
        <v>14740090</v>
      </c>
      <c r="F69" s="12">
        <v>-9</v>
      </c>
      <c r="G69" s="10"/>
      <c r="H69" s="11" t="s">
        <v>232</v>
      </c>
      <c r="I69" s="11">
        <v>14076666</v>
      </c>
      <c r="J69" s="11">
        <v>14081089</v>
      </c>
      <c r="K69" s="12">
        <v>7</v>
      </c>
      <c r="L69" s="10"/>
      <c r="M69" s="11" t="s">
        <v>232</v>
      </c>
      <c r="N69" s="11">
        <v>9112186</v>
      </c>
      <c r="O69" s="11">
        <v>9117715</v>
      </c>
      <c r="P69" s="12">
        <v>-26</v>
      </c>
      <c r="Q69" s="10"/>
      <c r="R69" s="11" t="s">
        <v>231</v>
      </c>
      <c r="S69" s="11">
        <v>35718290</v>
      </c>
      <c r="T69" s="11">
        <v>35720790</v>
      </c>
      <c r="U69" s="12">
        <v>0</v>
      </c>
      <c r="V69" s="10"/>
      <c r="W69" s="11" t="s">
        <v>207</v>
      </c>
      <c r="X69" s="11">
        <v>9068048</v>
      </c>
      <c r="Y69" s="11">
        <v>9073482</v>
      </c>
      <c r="Z69" s="12">
        <v>-4</v>
      </c>
    </row>
    <row r="70" spans="1:26" x14ac:dyDescent="0.25">
      <c r="A70" s="10"/>
      <c r="B70" s="11"/>
      <c r="C70" s="11" t="s">
        <v>231</v>
      </c>
      <c r="D70" s="11">
        <v>14728564</v>
      </c>
      <c r="E70" s="11">
        <v>14737245</v>
      </c>
      <c r="F70" s="12">
        <v>-14</v>
      </c>
      <c r="G70" s="10"/>
      <c r="H70" s="11" t="s">
        <v>231</v>
      </c>
      <c r="I70" s="11">
        <v>14072491</v>
      </c>
      <c r="J70" s="11">
        <v>14076666</v>
      </c>
      <c r="K70" s="12">
        <v>5</v>
      </c>
      <c r="L70" s="10"/>
      <c r="M70" s="11" t="s">
        <v>231</v>
      </c>
      <c r="N70" s="11">
        <v>9104028</v>
      </c>
      <c r="O70" s="11">
        <v>9112185</v>
      </c>
      <c r="P70" s="12">
        <v>5</v>
      </c>
      <c r="Q70" s="10"/>
      <c r="R70" s="11" t="s">
        <v>230</v>
      </c>
      <c r="S70" s="11">
        <v>9093599</v>
      </c>
      <c r="T70" s="11">
        <v>9103978</v>
      </c>
      <c r="U70" s="12">
        <v>-15</v>
      </c>
      <c r="V70" s="10"/>
      <c r="W70" s="11"/>
      <c r="X70" s="11"/>
      <c r="Y70" s="11"/>
      <c r="Z70" s="12"/>
    </row>
    <row r="71" spans="1:26" x14ac:dyDescent="0.25">
      <c r="A71" s="10"/>
      <c r="B71" s="11"/>
      <c r="C71" s="11" t="s">
        <v>228</v>
      </c>
      <c r="D71" s="11">
        <v>14724512</v>
      </c>
      <c r="E71" s="11">
        <v>14728564</v>
      </c>
      <c r="F71" s="12">
        <v>-9</v>
      </c>
      <c r="G71" s="10"/>
      <c r="H71" s="11" t="s">
        <v>230</v>
      </c>
      <c r="I71" s="11">
        <v>14068649</v>
      </c>
      <c r="J71" s="11">
        <v>14072491</v>
      </c>
      <c r="K71" s="12">
        <v>3</v>
      </c>
      <c r="L71" s="10"/>
      <c r="M71" s="11" t="s">
        <v>230</v>
      </c>
      <c r="N71" s="11">
        <v>16888806</v>
      </c>
      <c r="O71" s="11">
        <v>16898934</v>
      </c>
      <c r="P71" s="12">
        <v>-28</v>
      </c>
      <c r="Q71" s="10"/>
      <c r="R71" s="11" t="s">
        <v>228</v>
      </c>
      <c r="S71" s="11">
        <v>9089238</v>
      </c>
      <c r="T71" s="11">
        <v>9093449</v>
      </c>
      <c r="U71" s="12">
        <v>-1</v>
      </c>
      <c r="V71" s="10"/>
      <c r="W71" s="11"/>
      <c r="X71" s="11"/>
      <c r="Y71" s="11"/>
      <c r="Z71" s="12"/>
    </row>
    <row r="72" spans="1:26" x14ac:dyDescent="0.25">
      <c r="A72" s="10"/>
      <c r="B72" s="11"/>
      <c r="C72" s="11" t="s">
        <v>227</v>
      </c>
      <c r="D72" s="11">
        <v>14720880</v>
      </c>
      <c r="E72" s="11">
        <v>14724512</v>
      </c>
      <c r="F72" s="12">
        <v>-10</v>
      </c>
      <c r="G72" s="10"/>
      <c r="H72" s="11" t="s">
        <v>228</v>
      </c>
      <c r="I72" s="11">
        <v>14064855</v>
      </c>
      <c r="J72" s="11">
        <v>14068649</v>
      </c>
      <c r="K72" s="12">
        <v>36</v>
      </c>
      <c r="L72" s="10"/>
      <c r="M72" s="11" t="s">
        <v>228</v>
      </c>
      <c r="N72" s="11" t="s">
        <v>229</v>
      </c>
      <c r="O72" s="11">
        <v>-100</v>
      </c>
      <c r="P72" s="12">
        <v>-53</v>
      </c>
      <c r="Q72" s="10"/>
      <c r="R72" s="11" t="s">
        <v>193</v>
      </c>
      <c r="S72" s="11">
        <v>9062355</v>
      </c>
      <c r="T72" s="11">
        <v>9068000</v>
      </c>
      <c r="U72" s="12">
        <v>-5</v>
      </c>
      <c r="V72" s="10"/>
      <c r="W72" s="11"/>
      <c r="X72" s="11"/>
      <c r="Y72" s="11"/>
      <c r="Z72" s="12"/>
    </row>
    <row r="73" spans="1:26" x14ac:dyDescent="0.25">
      <c r="A73" s="10"/>
      <c r="B73" s="11"/>
      <c r="C73" s="11" t="s">
        <v>226</v>
      </c>
      <c r="D73" s="11">
        <v>14717156</v>
      </c>
      <c r="E73" s="11">
        <v>14720880</v>
      </c>
      <c r="F73" s="12">
        <v>-16</v>
      </c>
      <c r="G73" s="10"/>
      <c r="H73" s="11" t="s">
        <v>227</v>
      </c>
      <c r="I73" s="11">
        <v>14060980</v>
      </c>
      <c r="J73" s="11">
        <v>14064855</v>
      </c>
      <c r="K73" s="12">
        <v>-105</v>
      </c>
      <c r="L73" s="10"/>
      <c r="M73" s="11" t="s">
        <v>228</v>
      </c>
      <c r="N73" s="11">
        <v>16883079</v>
      </c>
      <c r="O73" s="11">
        <v>13888806</v>
      </c>
      <c r="P73" s="12">
        <v>-153</v>
      </c>
      <c r="Q73" s="10"/>
      <c r="R73" s="11" t="s">
        <v>160</v>
      </c>
      <c r="S73" s="11">
        <v>9054452</v>
      </c>
      <c r="T73" s="11">
        <v>9061955</v>
      </c>
      <c r="U73" s="12">
        <v>-3</v>
      </c>
      <c r="V73" s="10"/>
      <c r="W73" s="11"/>
      <c r="X73" s="11"/>
      <c r="Y73" s="11"/>
      <c r="Z73" s="12"/>
    </row>
    <row r="74" spans="1:26" x14ac:dyDescent="0.25">
      <c r="A74" s="10"/>
      <c r="B74" s="11"/>
      <c r="C74" s="11" t="s">
        <v>222</v>
      </c>
      <c r="D74" s="11">
        <v>14708553</v>
      </c>
      <c r="E74" s="11">
        <v>14717156</v>
      </c>
      <c r="F74" s="12">
        <v>-12</v>
      </c>
      <c r="G74" s="10"/>
      <c r="H74" s="11" t="s">
        <v>226</v>
      </c>
      <c r="I74" s="11">
        <v>14056650</v>
      </c>
      <c r="J74" s="11">
        <v>14060980</v>
      </c>
      <c r="K74" s="12">
        <v>-10</v>
      </c>
      <c r="L74" s="10"/>
      <c r="M74" s="11" t="s">
        <v>227</v>
      </c>
      <c r="N74" s="11">
        <v>16876181</v>
      </c>
      <c r="O74" s="11">
        <v>16883079</v>
      </c>
      <c r="P74" s="12">
        <v>-51</v>
      </c>
      <c r="Q74" s="10"/>
      <c r="R74" s="11" t="s">
        <v>117</v>
      </c>
      <c r="S74" s="11">
        <v>35709410</v>
      </c>
      <c r="T74" s="11">
        <v>35717810</v>
      </c>
      <c r="U74" s="12">
        <v>0</v>
      </c>
      <c r="V74" s="10"/>
      <c r="W74" s="11"/>
      <c r="X74" s="11"/>
      <c r="Y74" s="11"/>
      <c r="Z74" s="12"/>
    </row>
    <row r="75" spans="1:26" x14ac:dyDescent="0.25">
      <c r="A75" s="10"/>
      <c r="B75" s="11"/>
      <c r="C75" s="11" t="s">
        <v>217</v>
      </c>
      <c r="D75" s="11">
        <v>14702627</v>
      </c>
      <c r="E75" s="11">
        <v>14708553</v>
      </c>
      <c r="F75" s="12">
        <v>-9</v>
      </c>
      <c r="G75" s="10"/>
      <c r="H75" s="11" t="s">
        <v>222</v>
      </c>
      <c r="I75" s="11">
        <v>14052432</v>
      </c>
      <c r="J75" s="11">
        <v>14056650</v>
      </c>
      <c r="K75" s="12">
        <v>-8</v>
      </c>
      <c r="L75" s="10"/>
      <c r="M75" s="11" t="s">
        <v>226</v>
      </c>
      <c r="N75" s="11">
        <v>16870474</v>
      </c>
      <c r="O75" s="11">
        <v>16876181</v>
      </c>
      <c r="P75" s="12">
        <v>-56</v>
      </c>
      <c r="Q75" s="10"/>
      <c r="R75" s="11" t="s">
        <v>105</v>
      </c>
      <c r="S75" s="11">
        <v>9011718</v>
      </c>
      <c r="T75" s="11">
        <v>9016655</v>
      </c>
      <c r="U75" s="12">
        <v>-3</v>
      </c>
      <c r="V75" s="10"/>
      <c r="W75" s="11"/>
      <c r="X75" s="11"/>
      <c r="Y75" s="11"/>
      <c r="Z75" s="12"/>
    </row>
    <row r="76" spans="1:26" x14ac:dyDescent="0.25">
      <c r="A76" s="10"/>
      <c r="B76" s="11"/>
      <c r="C76" s="11" t="s">
        <v>194</v>
      </c>
      <c r="D76" s="11">
        <v>14692790</v>
      </c>
      <c r="E76" s="11">
        <v>14702627</v>
      </c>
      <c r="F76" s="12">
        <v>-14</v>
      </c>
      <c r="G76" s="10"/>
      <c r="H76" s="11" t="s">
        <v>217</v>
      </c>
      <c r="I76" s="11">
        <v>14048416</v>
      </c>
      <c r="J76" s="11">
        <v>14052431</v>
      </c>
      <c r="K76" s="12">
        <v>0</v>
      </c>
      <c r="L76" s="10"/>
      <c r="M76" s="11" t="s">
        <v>217</v>
      </c>
      <c r="N76" s="11">
        <v>16859762</v>
      </c>
      <c r="O76" s="11">
        <v>16870474</v>
      </c>
      <c r="P76" s="12">
        <v>-30</v>
      </c>
      <c r="Q76" s="10"/>
      <c r="R76" s="11" t="s">
        <v>102</v>
      </c>
      <c r="S76" s="11">
        <v>9008618</v>
      </c>
      <c r="T76" s="11">
        <v>9011617</v>
      </c>
      <c r="U76" s="12">
        <v>-2</v>
      </c>
      <c r="V76" s="10"/>
      <c r="W76" s="11"/>
      <c r="X76" s="11"/>
      <c r="Y76" s="11"/>
      <c r="Z76" s="12"/>
    </row>
    <row r="77" spans="1:26" x14ac:dyDescent="0.25">
      <c r="A77" s="10"/>
      <c r="B77" s="11"/>
      <c r="C77" s="11" t="s">
        <v>193</v>
      </c>
      <c r="D77" s="11">
        <v>14689939</v>
      </c>
      <c r="E77" s="11">
        <v>14692790</v>
      </c>
      <c r="F77" s="12">
        <v>-17</v>
      </c>
      <c r="G77" s="10"/>
      <c r="H77" s="11" t="s">
        <v>207</v>
      </c>
      <c r="I77" s="11">
        <v>14042934</v>
      </c>
      <c r="J77" s="11">
        <v>14048416</v>
      </c>
      <c r="K77" s="12">
        <v>-9</v>
      </c>
      <c r="L77" s="10"/>
      <c r="M77" s="11" t="s">
        <v>207</v>
      </c>
      <c r="N77" s="11">
        <v>16855460</v>
      </c>
      <c r="O77" s="11">
        <v>16859762</v>
      </c>
      <c r="P77" s="12">
        <v>32</v>
      </c>
      <c r="Q77" s="10"/>
      <c r="R77" s="11"/>
      <c r="S77" s="11"/>
      <c r="T77" s="11"/>
      <c r="U77" s="12"/>
      <c r="V77" s="10"/>
      <c r="W77" s="11"/>
      <c r="X77" s="11"/>
      <c r="Y77" s="11"/>
      <c r="Z77" s="12"/>
    </row>
    <row r="78" spans="1:26" x14ac:dyDescent="0.25">
      <c r="A78" s="10"/>
      <c r="B78" s="11"/>
      <c r="C78" s="11" t="s">
        <v>173</v>
      </c>
      <c r="D78" s="11">
        <v>14682184</v>
      </c>
      <c r="E78" s="11">
        <v>14689939</v>
      </c>
      <c r="F78" s="12">
        <v>-18</v>
      </c>
      <c r="G78" s="10"/>
      <c r="H78" s="11" t="s">
        <v>194</v>
      </c>
      <c r="I78" s="11">
        <v>14039703</v>
      </c>
      <c r="J78" s="11">
        <v>14042934</v>
      </c>
      <c r="K78" s="12">
        <v>9</v>
      </c>
      <c r="L78" s="10"/>
      <c r="M78" s="11" t="s">
        <v>194</v>
      </c>
      <c r="N78" s="11">
        <v>16848183</v>
      </c>
      <c r="O78" s="11">
        <v>16855460</v>
      </c>
      <c r="P78" s="12">
        <v>-39</v>
      </c>
      <c r="Q78" s="10"/>
      <c r="R78" s="11"/>
      <c r="S78" s="11"/>
      <c r="T78" s="11"/>
      <c r="U78" s="12"/>
      <c r="V78" s="10"/>
      <c r="W78" s="11"/>
      <c r="X78" s="11"/>
      <c r="Y78" s="11"/>
      <c r="Z78" s="12"/>
    </row>
    <row r="79" spans="1:26" x14ac:dyDescent="0.25">
      <c r="A79" s="10"/>
      <c r="B79" s="11"/>
      <c r="C79" s="11" t="s">
        <v>155</v>
      </c>
      <c r="D79" s="11">
        <v>14678872</v>
      </c>
      <c r="E79" s="11">
        <v>14682184</v>
      </c>
      <c r="F79" s="12">
        <v>-11</v>
      </c>
      <c r="G79" s="10"/>
      <c r="H79" s="11" t="s">
        <v>193</v>
      </c>
      <c r="I79" s="11">
        <v>14035641</v>
      </c>
      <c r="J79" s="11">
        <v>14039703</v>
      </c>
      <c r="K79" s="12">
        <v>-12</v>
      </c>
      <c r="L79" s="10"/>
      <c r="M79" s="11" t="s">
        <v>173</v>
      </c>
      <c r="N79" s="11">
        <v>16838966</v>
      </c>
      <c r="O79" s="11">
        <v>16848183</v>
      </c>
      <c r="P79" s="12">
        <v>-24</v>
      </c>
      <c r="Q79" s="10"/>
      <c r="R79" s="11"/>
      <c r="S79" s="11"/>
      <c r="T79" s="11"/>
      <c r="U79" s="12"/>
      <c r="V79" s="10"/>
      <c r="W79" s="11"/>
      <c r="X79" s="11"/>
      <c r="Y79" s="11"/>
      <c r="Z79" s="12"/>
    </row>
    <row r="80" spans="1:26" x14ac:dyDescent="0.25">
      <c r="A80" s="10"/>
      <c r="B80" s="11"/>
      <c r="C80" s="11" t="s">
        <v>151</v>
      </c>
      <c r="D80" s="11">
        <v>14669751</v>
      </c>
      <c r="E80" s="11">
        <v>14678872</v>
      </c>
      <c r="F80" s="12">
        <v>-15</v>
      </c>
      <c r="G80" s="10"/>
      <c r="H80" s="11" t="s">
        <v>173</v>
      </c>
      <c r="I80" s="11">
        <v>14030350</v>
      </c>
      <c r="J80" s="11">
        <v>14035641</v>
      </c>
      <c r="K80" s="12">
        <v>6</v>
      </c>
      <c r="L80" s="10"/>
      <c r="M80" s="11" t="s">
        <v>160</v>
      </c>
      <c r="N80" s="11">
        <v>16830225</v>
      </c>
      <c r="O80" s="11">
        <v>16838966</v>
      </c>
      <c r="P80" s="12">
        <v>-21</v>
      </c>
      <c r="Q80" s="10"/>
      <c r="R80" s="11"/>
      <c r="S80" s="11"/>
      <c r="T80" s="11"/>
      <c r="U80" s="12"/>
      <c r="V80" s="10"/>
      <c r="W80" s="11"/>
      <c r="X80" s="11"/>
      <c r="Y80" s="11"/>
      <c r="Z80" s="12"/>
    </row>
    <row r="81" spans="1:26" x14ac:dyDescent="0.25">
      <c r="A81" s="10"/>
      <c r="B81" s="11"/>
      <c r="C81" s="11" t="s">
        <v>150</v>
      </c>
      <c r="D81" s="11">
        <v>14663004</v>
      </c>
      <c r="E81" s="11">
        <v>14669751</v>
      </c>
      <c r="F81" s="12">
        <v>-16</v>
      </c>
      <c r="G81" s="10"/>
      <c r="H81" s="11" t="s">
        <v>160</v>
      </c>
      <c r="I81" s="11">
        <v>14026496</v>
      </c>
      <c r="J81" s="11">
        <v>14030350</v>
      </c>
      <c r="K81" s="12">
        <v>6</v>
      </c>
      <c r="L81" s="10"/>
      <c r="M81" s="11" t="s">
        <v>155</v>
      </c>
      <c r="N81" s="11">
        <v>9047931</v>
      </c>
      <c r="O81" s="11">
        <v>9054352</v>
      </c>
      <c r="P81" s="12">
        <v>-38</v>
      </c>
      <c r="Q81" s="10"/>
      <c r="R81" s="11"/>
      <c r="S81" s="11"/>
      <c r="T81" s="11"/>
      <c r="U81" s="12"/>
      <c r="V81" s="10"/>
      <c r="W81" s="11"/>
      <c r="X81" s="11"/>
      <c r="Y81" s="11"/>
      <c r="Z81" s="12"/>
    </row>
    <row r="82" spans="1:26" x14ac:dyDescent="0.25">
      <c r="A82" s="10"/>
      <c r="B82" s="11"/>
      <c r="C82" s="11" t="s">
        <v>117</v>
      </c>
      <c r="D82" s="11">
        <v>14657526</v>
      </c>
      <c r="E82" s="11">
        <v>14663004</v>
      </c>
      <c r="F82" s="12">
        <v>-12</v>
      </c>
      <c r="G82" s="10"/>
      <c r="H82" s="11" t="s">
        <v>155</v>
      </c>
      <c r="I82" s="11">
        <v>14022135</v>
      </c>
      <c r="J82" s="11">
        <v>14026496</v>
      </c>
      <c r="K82" s="12">
        <v>24</v>
      </c>
      <c r="L82" s="10"/>
      <c r="M82" s="11" t="s">
        <v>151</v>
      </c>
      <c r="N82" s="11">
        <v>9039418</v>
      </c>
      <c r="O82" s="11">
        <v>9047936</v>
      </c>
      <c r="P82" s="12">
        <v>-23</v>
      </c>
      <c r="Q82" s="10"/>
      <c r="R82" s="11"/>
      <c r="S82" s="11"/>
      <c r="T82" s="11"/>
      <c r="U82" s="12"/>
      <c r="V82" s="10"/>
      <c r="W82" s="11"/>
      <c r="X82" s="11"/>
      <c r="Y82" s="11"/>
      <c r="Z82" s="12"/>
    </row>
    <row r="83" spans="1:26" x14ac:dyDescent="0.25">
      <c r="A83" s="10"/>
      <c r="B83" s="11"/>
      <c r="C83" s="11" t="s">
        <v>116</v>
      </c>
      <c r="D83" s="11">
        <v>14642574</v>
      </c>
      <c r="E83" s="11">
        <v>14657526</v>
      </c>
      <c r="F83" s="12">
        <v>-13</v>
      </c>
      <c r="G83" s="10"/>
      <c r="H83" s="11" t="s">
        <v>151</v>
      </c>
      <c r="I83" s="11">
        <v>14018360</v>
      </c>
      <c r="J83" s="11">
        <v>14022135</v>
      </c>
      <c r="K83" s="12">
        <v>0</v>
      </c>
      <c r="L83" s="10"/>
      <c r="M83" s="11" t="s">
        <v>150</v>
      </c>
      <c r="N83" s="11">
        <v>9033413</v>
      </c>
      <c r="O83" s="11">
        <v>9039418</v>
      </c>
      <c r="P83" s="12">
        <v>-219</v>
      </c>
      <c r="Q83" s="10"/>
      <c r="R83" s="11"/>
      <c r="S83" s="11"/>
      <c r="T83" s="11"/>
      <c r="U83" s="12"/>
      <c r="V83" s="10"/>
      <c r="W83" s="11"/>
      <c r="X83" s="11"/>
      <c r="Y83" s="11"/>
      <c r="Z83" s="12"/>
    </row>
    <row r="84" spans="1:26" x14ac:dyDescent="0.25">
      <c r="A84" s="10"/>
      <c r="B84" s="11"/>
      <c r="C84" s="11" t="s">
        <v>115</v>
      </c>
      <c r="D84" s="11">
        <v>14638306</v>
      </c>
      <c r="E84" s="11">
        <v>14642574</v>
      </c>
      <c r="F84" s="12">
        <v>-17</v>
      </c>
      <c r="G84" s="10"/>
      <c r="H84" s="11" t="s">
        <v>150</v>
      </c>
      <c r="I84" s="11">
        <v>14013760</v>
      </c>
      <c r="J84" s="11">
        <v>14018360</v>
      </c>
      <c r="K84" s="12">
        <v>0</v>
      </c>
      <c r="L84" s="10"/>
      <c r="M84" s="11" t="s">
        <v>117</v>
      </c>
      <c r="N84" s="11">
        <v>9026782</v>
      </c>
      <c r="O84" s="11">
        <v>9033413</v>
      </c>
      <c r="P84" s="12">
        <v>18</v>
      </c>
      <c r="Q84" s="10"/>
      <c r="R84" s="11"/>
      <c r="S84" s="11"/>
      <c r="T84" s="11"/>
      <c r="U84" s="12"/>
      <c r="V84" s="10"/>
      <c r="W84" s="11"/>
      <c r="X84" s="11"/>
      <c r="Y84" s="11"/>
      <c r="Z84" s="12"/>
    </row>
    <row r="85" spans="1:26" x14ac:dyDescent="0.25">
      <c r="A85" s="10"/>
      <c r="B85" s="11"/>
      <c r="C85" s="11" t="s">
        <v>106</v>
      </c>
      <c r="D85" s="11">
        <v>14632466</v>
      </c>
      <c r="E85" s="11">
        <v>14638306</v>
      </c>
      <c r="F85" s="12">
        <v>-11</v>
      </c>
      <c r="G85" s="10"/>
      <c r="H85" s="11" t="s">
        <v>117</v>
      </c>
      <c r="I85" s="11">
        <v>14009893</v>
      </c>
      <c r="J85" s="11">
        <v>14013760</v>
      </c>
      <c r="K85" s="12">
        <v>4</v>
      </c>
      <c r="L85" s="10"/>
      <c r="M85" s="11" t="s">
        <v>116</v>
      </c>
      <c r="N85" s="11">
        <v>9017418</v>
      </c>
      <c r="O85" s="11">
        <v>9026781</v>
      </c>
      <c r="P85" s="12">
        <v>-16</v>
      </c>
      <c r="Q85" s="10"/>
      <c r="R85" s="11"/>
      <c r="S85" s="11"/>
      <c r="T85" s="11"/>
      <c r="U85" s="12"/>
      <c r="V85" s="10"/>
      <c r="W85" s="11"/>
      <c r="X85" s="11"/>
      <c r="Y85" s="11"/>
      <c r="Z85" s="12"/>
    </row>
    <row r="86" spans="1:26" x14ac:dyDescent="0.25">
      <c r="A86" s="10"/>
      <c r="B86" s="11"/>
      <c r="C86" s="11" t="s">
        <v>105</v>
      </c>
      <c r="D86" s="11">
        <v>14629100</v>
      </c>
      <c r="E86" s="11">
        <v>14632466</v>
      </c>
      <c r="F86" s="12">
        <v>-9</v>
      </c>
      <c r="G86" s="10"/>
      <c r="H86" s="11" t="s">
        <v>116</v>
      </c>
      <c r="I86" s="11">
        <v>14006258</v>
      </c>
      <c r="J86" s="11">
        <v>14009893</v>
      </c>
      <c r="K86" s="12">
        <v>15</v>
      </c>
      <c r="L86" s="10" t="s">
        <v>114</v>
      </c>
      <c r="M86" s="11" t="s">
        <v>115</v>
      </c>
      <c r="N86" s="11">
        <v>9017406</v>
      </c>
      <c r="O86" s="11">
        <v>9016655</v>
      </c>
      <c r="P86" s="12">
        <v>19</v>
      </c>
      <c r="Q86" s="10"/>
      <c r="R86" s="11"/>
      <c r="S86" s="11"/>
      <c r="T86" s="11"/>
      <c r="U86" s="12"/>
      <c r="V86" s="10"/>
      <c r="W86" s="11"/>
      <c r="X86" s="11"/>
      <c r="Y86" s="11"/>
      <c r="Z86" s="12"/>
    </row>
    <row r="87" spans="1:26" x14ac:dyDescent="0.25">
      <c r="A87" s="10"/>
      <c r="B87" s="11"/>
      <c r="C87" s="11" t="s">
        <v>104</v>
      </c>
      <c r="D87" s="11">
        <v>14624569</v>
      </c>
      <c r="E87" s="11">
        <v>14629100</v>
      </c>
      <c r="F87" s="12">
        <v>-10</v>
      </c>
      <c r="G87" s="10"/>
      <c r="H87" s="11" t="s">
        <v>115</v>
      </c>
      <c r="I87" s="11">
        <v>14001833</v>
      </c>
      <c r="J87" s="11">
        <v>14006258</v>
      </c>
      <c r="K87" s="12">
        <v>-1</v>
      </c>
      <c r="L87" s="10"/>
      <c r="M87" s="11" t="s">
        <v>115</v>
      </c>
      <c r="N87" s="11">
        <v>16821705</v>
      </c>
      <c r="O87" s="11">
        <v>16826224</v>
      </c>
      <c r="P87" s="12">
        <v>-37</v>
      </c>
      <c r="Q87" s="10"/>
      <c r="R87" s="11"/>
      <c r="S87" s="11"/>
      <c r="T87" s="11"/>
      <c r="U87" s="12"/>
      <c r="V87" s="10"/>
      <c r="W87" s="11"/>
      <c r="X87" s="11"/>
      <c r="Y87" s="11"/>
      <c r="Z87" s="12"/>
    </row>
    <row r="88" spans="1:26" x14ac:dyDescent="0.25">
      <c r="A88" s="10"/>
      <c r="B88" s="11"/>
      <c r="C88" s="11" t="s">
        <v>102</v>
      </c>
      <c r="D88" s="11">
        <v>14614883</v>
      </c>
      <c r="E88" s="11">
        <v>14624569</v>
      </c>
      <c r="F88" s="12">
        <v>-11</v>
      </c>
      <c r="G88" s="10"/>
      <c r="H88" s="11" t="s">
        <v>106</v>
      </c>
      <c r="I88" s="11">
        <v>13998085</v>
      </c>
      <c r="J88" s="11">
        <v>14001833</v>
      </c>
      <c r="K88" s="12">
        <v>-18</v>
      </c>
      <c r="L88" s="10"/>
      <c r="M88" s="11" t="s">
        <v>106</v>
      </c>
      <c r="N88" s="11">
        <v>16813567</v>
      </c>
      <c r="O88" s="11">
        <v>16821708</v>
      </c>
      <c r="P88" s="12">
        <v>-49</v>
      </c>
      <c r="Q88" s="10"/>
      <c r="R88" s="11"/>
      <c r="S88" s="11"/>
      <c r="T88" s="11"/>
      <c r="U88" s="12"/>
      <c r="V88" s="10"/>
      <c r="W88" s="11"/>
      <c r="X88" s="11"/>
      <c r="Y88" s="11"/>
      <c r="Z88" s="12"/>
    </row>
    <row r="89" spans="1:26" x14ac:dyDescent="0.25">
      <c r="A89" s="10"/>
      <c r="B89" s="11"/>
      <c r="C89" s="11"/>
      <c r="D89" s="11"/>
      <c r="E89" s="11"/>
      <c r="F89" s="12"/>
      <c r="G89" s="10"/>
      <c r="H89" s="11" t="s">
        <v>105</v>
      </c>
      <c r="I89" s="11">
        <v>13993739</v>
      </c>
      <c r="J89" s="11">
        <v>13998085</v>
      </c>
      <c r="K89" s="12">
        <v>14</v>
      </c>
      <c r="L89" s="10"/>
      <c r="M89" s="11" t="s">
        <v>104</v>
      </c>
      <c r="N89" s="11">
        <v>16807110</v>
      </c>
      <c r="O89" s="11">
        <v>16813567</v>
      </c>
      <c r="P89" s="12">
        <v>-33</v>
      </c>
      <c r="Q89" s="10"/>
      <c r="R89" s="11"/>
      <c r="S89" s="11"/>
      <c r="T89" s="11"/>
      <c r="U89" s="12"/>
      <c r="V89" s="10"/>
      <c r="W89" s="11"/>
      <c r="X89" s="11"/>
      <c r="Y89" s="11"/>
      <c r="Z89" s="12"/>
    </row>
    <row r="90" spans="1:26" x14ac:dyDescent="0.25">
      <c r="A90" s="10"/>
      <c r="B90" s="11"/>
      <c r="C90" s="11"/>
      <c r="D90" s="11"/>
      <c r="E90" s="11"/>
      <c r="F90" s="12"/>
      <c r="G90" s="10"/>
      <c r="H90" s="11" t="s">
        <v>104</v>
      </c>
      <c r="I90" s="11">
        <v>13993739</v>
      </c>
      <c r="J90" s="11">
        <v>13989820</v>
      </c>
      <c r="K90" s="12">
        <v>-29</v>
      </c>
      <c r="L90" s="10"/>
      <c r="M90" s="11" t="s">
        <v>102</v>
      </c>
      <c r="N90" s="11">
        <v>16797579</v>
      </c>
      <c r="O90" s="11">
        <v>16807110</v>
      </c>
      <c r="P90" s="12">
        <v>-1</v>
      </c>
      <c r="Q90" s="10"/>
      <c r="R90" s="11"/>
      <c r="S90" s="11"/>
      <c r="T90" s="11"/>
      <c r="U90" s="12"/>
      <c r="V90" s="10"/>
      <c r="W90" s="11"/>
      <c r="X90" s="11"/>
      <c r="Y90" s="11"/>
      <c r="Z90" s="12"/>
    </row>
    <row r="91" spans="1:26" x14ac:dyDescent="0.25">
      <c r="A91" s="10"/>
      <c r="B91" s="11"/>
      <c r="C91" s="11"/>
      <c r="D91" s="11"/>
      <c r="E91" s="11"/>
      <c r="F91" s="12"/>
      <c r="G91" s="10"/>
      <c r="H91" s="11" t="s">
        <v>102</v>
      </c>
      <c r="I91" s="11">
        <v>13986020</v>
      </c>
      <c r="J91" s="11">
        <v>13989820</v>
      </c>
      <c r="K91" s="12">
        <v>-130</v>
      </c>
      <c r="L91" s="10"/>
      <c r="M91" s="11"/>
      <c r="N91" s="11"/>
      <c r="O91" s="11"/>
      <c r="P91" s="12"/>
      <c r="Q91" s="10"/>
      <c r="R91" s="11"/>
      <c r="S91" s="11"/>
      <c r="T91" s="11"/>
      <c r="U91" s="12"/>
      <c r="V91" s="10"/>
      <c r="W91" s="11"/>
      <c r="X91" s="11"/>
      <c r="Y91" s="11"/>
      <c r="Z91" s="12"/>
    </row>
    <row r="92" spans="1:26" x14ac:dyDescent="0.25">
      <c r="A92" s="10" t="s">
        <v>335</v>
      </c>
      <c r="B92" s="11"/>
      <c r="C92" s="11"/>
      <c r="D92" s="11"/>
      <c r="E92" s="11"/>
      <c r="F92" s="12"/>
      <c r="G92" s="10"/>
      <c r="H92" s="11"/>
      <c r="I92" s="11"/>
      <c r="J92" s="11"/>
      <c r="K92" s="12"/>
      <c r="L92" s="10"/>
      <c r="M92" s="11"/>
      <c r="N92" s="11"/>
      <c r="O92" s="11"/>
      <c r="P92" s="12"/>
      <c r="Q92" s="10"/>
      <c r="R92" s="11"/>
      <c r="S92" s="11"/>
      <c r="T92" s="11"/>
      <c r="U92" s="12"/>
      <c r="V92" s="10"/>
      <c r="W92" s="11"/>
      <c r="X92" s="11"/>
      <c r="Y92" s="11"/>
      <c r="Z92" s="12"/>
    </row>
    <row r="93" spans="1:26" x14ac:dyDescent="0.25">
      <c r="A93" s="10"/>
      <c r="B93" s="11"/>
      <c r="C93" s="11" t="s">
        <v>94</v>
      </c>
      <c r="D93" s="11">
        <v>14606739</v>
      </c>
      <c r="E93" s="11">
        <v>14614883</v>
      </c>
      <c r="F93" s="12">
        <v>-15</v>
      </c>
      <c r="G93" s="10"/>
      <c r="H93" s="11" t="s">
        <v>94</v>
      </c>
      <c r="I93" s="11">
        <v>13981767</v>
      </c>
      <c r="J93" s="11">
        <v>13985884</v>
      </c>
      <c r="K93" s="12">
        <v>128</v>
      </c>
      <c r="L93" s="10"/>
      <c r="M93" s="11" t="s">
        <v>94</v>
      </c>
      <c r="N93" s="11">
        <v>16790383</v>
      </c>
      <c r="O93" s="11">
        <v>16797579</v>
      </c>
      <c r="P93" s="12">
        <v>-56</v>
      </c>
      <c r="Q93" s="10"/>
      <c r="R93" s="11" t="s">
        <v>69</v>
      </c>
      <c r="S93" s="11">
        <v>14590271</v>
      </c>
      <c r="T93" s="11">
        <v>14597307</v>
      </c>
      <c r="U93" s="12">
        <v>7</v>
      </c>
      <c r="V93" s="10"/>
      <c r="W93" s="11"/>
      <c r="X93" s="11"/>
      <c r="Y93" s="11"/>
      <c r="Z93" s="12"/>
    </row>
    <row r="94" spans="1:26" x14ac:dyDescent="0.25">
      <c r="A94" s="10"/>
      <c r="B94" s="11"/>
      <c r="C94" s="11" t="s">
        <v>53</v>
      </c>
      <c r="D94" s="11">
        <v>14591405</v>
      </c>
      <c r="E94" s="11">
        <v>14590271</v>
      </c>
      <c r="F94" s="12">
        <v>-13</v>
      </c>
      <c r="G94" s="10"/>
      <c r="H94" s="11" t="s">
        <v>89</v>
      </c>
      <c r="I94" s="11">
        <v>13977867</v>
      </c>
      <c r="J94" s="11">
        <v>13981762</v>
      </c>
      <c r="K94" s="12">
        <v>-260</v>
      </c>
      <c r="L94" s="10"/>
      <c r="M94" s="11" t="s">
        <v>89</v>
      </c>
      <c r="N94" s="11">
        <v>16782372</v>
      </c>
      <c r="O94" s="11">
        <v>16790383</v>
      </c>
      <c r="P94" s="12">
        <v>-35</v>
      </c>
      <c r="Q94" s="10"/>
      <c r="R94" s="11" t="s">
        <v>60</v>
      </c>
      <c r="S94" s="11">
        <v>8981980</v>
      </c>
      <c r="T94" s="11">
        <v>8992333</v>
      </c>
      <c r="U94" s="12">
        <v>-3</v>
      </c>
      <c r="V94" s="10"/>
      <c r="W94" s="11"/>
      <c r="X94" s="11"/>
      <c r="Y94" s="11"/>
      <c r="Z94" s="12"/>
    </row>
    <row r="95" spans="1:26" x14ac:dyDescent="0.25">
      <c r="A95" s="10"/>
      <c r="B95" s="11"/>
      <c r="C95" s="11" t="s">
        <v>46</v>
      </c>
      <c r="D95" s="11">
        <v>14577641</v>
      </c>
      <c r="E95" s="11">
        <v>14581405</v>
      </c>
      <c r="F95" s="12">
        <v>-14</v>
      </c>
      <c r="G95" s="10"/>
      <c r="H95" s="11" t="s">
        <v>85</v>
      </c>
      <c r="I95" s="11">
        <v>13970737</v>
      </c>
      <c r="J95" s="11">
        <v>13977867</v>
      </c>
      <c r="K95" s="12">
        <v>3</v>
      </c>
      <c r="L95" s="10"/>
      <c r="M95" s="11" t="s">
        <v>85</v>
      </c>
      <c r="N95" s="11">
        <v>9000042</v>
      </c>
      <c r="O95" s="11">
        <v>9008513</v>
      </c>
      <c r="P95" s="12">
        <v>-9</v>
      </c>
      <c r="Q95" s="10"/>
      <c r="R95" s="11" t="s">
        <v>28</v>
      </c>
      <c r="S95" s="11">
        <v>8973817</v>
      </c>
      <c r="T95" s="11">
        <v>8978061</v>
      </c>
      <c r="U95" s="12">
        <v>-3</v>
      </c>
      <c r="V95" s="10"/>
      <c r="W95" s="11"/>
      <c r="X95" s="11"/>
      <c r="Y95" s="11"/>
      <c r="Z95" s="12"/>
    </row>
    <row r="96" spans="1:26" x14ac:dyDescent="0.25">
      <c r="A96" s="10"/>
      <c r="B96" s="11"/>
      <c r="C96" s="11" t="s">
        <v>28</v>
      </c>
      <c r="D96" s="11">
        <v>14572729</v>
      </c>
      <c r="E96" s="11">
        <v>14577641</v>
      </c>
      <c r="F96" s="12">
        <v>-25</v>
      </c>
      <c r="G96" s="10"/>
      <c r="H96" s="11" t="s">
        <v>60</v>
      </c>
      <c r="I96" s="11">
        <v>13966416</v>
      </c>
      <c r="J96" s="11">
        <v>13970732</v>
      </c>
      <c r="K96" s="12">
        <v>8</v>
      </c>
      <c r="L96" s="10"/>
      <c r="M96" s="11" t="s">
        <v>69</v>
      </c>
      <c r="N96" s="11">
        <v>8992432</v>
      </c>
      <c r="O96" s="11">
        <v>9000036</v>
      </c>
      <c r="P96" s="12">
        <v>38</v>
      </c>
      <c r="Q96" s="10"/>
      <c r="R96" s="11" t="s">
        <v>12</v>
      </c>
      <c r="S96" s="11">
        <v>8962081</v>
      </c>
      <c r="T96" s="11">
        <v>8973636</v>
      </c>
      <c r="U96" s="12">
        <v>-310</v>
      </c>
      <c r="V96" s="10"/>
      <c r="W96" s="11"/>
      <c r="X96" s="11"/>
      <c r="Y96" s="11"/>
      <c r="Z96" s="12"/>
    </row>
    <row r="97" spans="1:26" x14ac:dyDescent="0.25">
      <c r="A97" s="10"/>
      <c r="B97" s="11"/>
      <c r="C97" s="11" t="s">
        <v>12</v>
      </c>
      <c r="D97" s="11">
        <v>14561385</v>
      </c>
      <c r="E97" s="11">
        <v>14572729</v>
      </c>
      <c r="F97" s="12">
        <v>-18</v>
      </c>
      <c r="G97" s="10"/>
      <c r="H97" s="11" t="s">
        <v>54</v>
      </c>
      <c r="I97" s="11">
        <v>13967895</v>
      </c>
      <c r="J97" s="11">
        <v>13966416</v>
      </c>
      <c r="K97" s="12">
        <v>-1</v>
      </c>
      <c r="L97" s="10"/>
      <c r="M97" s="11" t="s">
        <v>53</v>
      </c>
      <c r="N97" s="11">
        <v>16763480</v>
      </c>
      <c r="O97" s="11">
        <v>16766893</v>
      </c>
      <c r="P97" s="12">
        <v>-53</v>
      </c>
      <c r="Q97" s="10"/>
      <c r="R97" s="11" t="s">
        <v>2</v>
      </c>
      <c r="S97" s="11">
        <v>8957788</v>
      </c>
      <c r="T97" s="11">
        <v>8962066</v>
      </c>
      <c r="U97" s="12">
        <v>-14</v>
      </c>
      <c r="V97" s="10"/>
      <c r="W97" s="11"/>
      <c r="X97" s="11"/>
      <c r="Y97" s="11"/>
      <c r="Z97" s="12"/>
    </row>
    <row r="98" spans="1:26" x14ac:dyDescent="0.25">
      <c r="A98" s="10"/>
      <c r="B98" s="11"/>
      <c r="C98" s="11" t="s">
        <v>2</v>
      </c>
      <c r="D98" s="11">
        <v>14556028</v>
      </c>
      <c r="E98" s="11">
        <v>14561385</v>
      </c>
      <c r="F98" s="12">
        <v>-14</v>
      </c>
      <c r="G98" s="10"/>
      <c r="H98" s="11" t="s">
        <v>53</v>
      </c>
      <c r="I98" s="11">
        <v>13960940</v>
      </c>
      <c r="J98" s="11">
        <v>13964895</v>
      </c>
      <c r="K98" s="12">
        <v>-10</v>
      </c>
      <c r="L98" s="10"/>
      <c r="M98" s="11" t="s">
        <v>46</v>
      </c>
      <c r="N98" s="11">
        <v>16755391</v>
      </c>
      <c r="O98" s="11">
        <v>16763480</v>
      </c>
      <c r="P98" s="12">
        <v>-65</v>
      </c>
      <c r="Q98" s="10"/>
      <c r="R98" s="11" t="s">
        <v>3</v>
      </c>
      <c r="S98" s="11">
        <v>8952880</v>
      </c>
      <c r="T98" s="11">
        <v>8957688</v>
      </c>
      <c r="U98" s="12">
        <v>-8</v>
      </c>
      <c r="V98" s="10"/>
      <c r="W98" s="11"/>
      <c r="X98" s="11"/>
      <c r="Y98" s="11"/>
      <c r="Z98" s="12"/>
    </row>
    <row r="99" spans="1:26" x14ac:dyDescent="0.25">
      <c r="A99" s="10"/>
      <c r="B99" s="11"/>
      <c r="C99" s="11" t="s">
        <v>3</v>
      </c>
      <c r="D99" s="11">
        <v>14556028</v>
      </c>
      <c r="E99" s="11">
        <v>14550993</v>
      </c>
      <c r="F99" s="12">
        <v>-9</v>
      </c>
      <c r="G99" s="10"/>
      <c r="H99" s="11" t="s">
        <v>46</v>
      </c>
      <c r="I99" s="11">
        <v>13957490</v>
      </c>
      <c r="J99" s="11">
        <v>13960940</v>
      </c>
      <c r="K99" s="12">
        <v>-15</v>
      </c>
      <c r="L99" s="10"/>
      <c r="M99" s="11" t="s">
        <v>28</v>
      </c>
      <c r="N99" s="11">
        <v>16750365</v>
      </c>
      <c r="O99" s="11">
        <v>16755391</v>
      </c>
      <c r="P99" s="12">
        <v>83</v>
      </c>
      <c r="Q99" s="10"/>
      <c r="R99" s="11" t="s">
        <v>4</v>
      </c>
      <c r="S99" s="11">
        <v>8946794</v>
      </c>
      <c r="T99" s="11">
        <v>8952780</v>
      </c>
      <c r="U99" s="12">
        <v>-6</v>
      </c>
      <c r="V99" s="10"/>
      <c r="W99" s="11"/>
      <c r="X99" s="11"/>
      <c r="Y99" s="11"/>
      <c r="Z99" s="12"/>
    </row>
    <row r="100" spans="1:26" x14ac:dyDescent="0.25">
      <c r="A100" s="10"/>
      <c r="B100" s="11"/>
      <c r="C100" s="11" t="s">
        <v>4</v>
      </c>
      <c r="D100" s="11">
        <v>14548764</v>
      </c>
      <c r="E100" s="11">
        <v>14550993</v>
      </c>
      <c r="F100" s="12">
        <v>-11</v>
      </c>
      <c r="G100" s="10"/>
      <c r="H100" s="11" t="s">
        <v>28</v>
      </c>
      <c r="I100" s="11">
        <v>13953864</v>
      </c>
      <c r="J100" s="11">
        <v>13953864</v>
      </c>
      <c r="K100" s="12">
        <v>-26</v>
      </c>
      <c r="L100" s="10"/>
      <c r="M100" s="11" t="s">
        <v>5</v>
      </c>
      <c r="N100" s="11">
        <v>16732689</v>
      </c>
      <c r="O100" s="11">
        <v>16742284</v>
      </c>
      <c r="P100" s="12">
        <v>40</v>
      </c>
      <c r="Q100" s="10"/>
      <c r="R100" s="11" t="s">
        <v>18</v>
      </c>
      <c r="S100" s="11">
        <v>8934623</v>
      </c>
      <c r="T100" s="11">
        <v>8943619</v>
      </c>
      <c r="U100" s="12">
        <v>-6</v>
      </c>
      <c r="V100" s="10"/>
      <c r="W100" s="11"/>
      <c r="X100" s="11"/>
      <c r="Y100" s="11"/>
      <c r="Z100" s="12"/>
    </row>
    <row r="101" spans="1:26" x14ac:dyDescent="0.25">
      <c r="A101" s="10"/>
      <c r="B101" s="11"/>
      <c r="C101" s="11" t="s">
        <v>5</v>
      </c>
      <c r="D101" s="11">
        <v>14548764</v>
      </c>
      <c r="E101" s="11">
        <v>14544048</v>
      </c>
      <c r="F101" s="12">
        <v>-14</v>
      </c>
      <c r="G101" s="10"/>
      <c r="H101" s="11" t="s">
        <v>12</v>
      </c>
      <c r="I101" s="11">
        <v>13949735</v>
      </c>
      <c r="J101" s="11">
        <v>13953864</v>
      </c>
      <c r="K101" s="12">
        <v>1</v>
      </c>
      <c r="L101" s="10"/>
      <c r="M101" s="11" t="s">
        <v>6</v>
      </c>
      <c r="N101" s="11">
        <v>16724168</v>
      </c>
      <c r="O101" s="11">
        <v>16732684</v>
      </c>
      <c r="P101" s="12">
        <v>-61</v>
      </c>
      <c r="Q101" s="10"/>
      <c r="R101" s="11" t="s">
        <v>19</v>
      </c>
      <c r="S101" s="11">
        <v>35706410</v>
      </c>
      <c r="T101" s="11">
        <v>35709410</v>
      </c>
      <c r="U101" s="12">
        <v>0</v>
      </c>
      <c r="V101" s="10"/>
      <c r="W101" s="11"/>
      <c r="X101" s="11"/>
      <c r="Y101" s="11"/>
      <c r="Z101" s="12"/>
    </row>
    <row r="102" spans="1:26" x14ac:dyDescent="0.25">
      <c r="A102" s="10"/>
      <c r="B102" s="11"/>
      <c r="C102" s="11" t="s">
        <v>6</v>
      </c>
      <c r="D102" s="11">
        <v>14544048</v>
      </c>
      <c r="E102" s="11">
        <v>14534007</v>
      </c>
      <c r="F102" s="12">
        <v>-7</v>
      </c>
      <c r="G102" s="10"/>
      <c r="H102" s="11" t="s">
        <v>2</v>
      </c>
      <c r="I102" s="11">
        <v>13945804</v>
      </c>
      <c r="J102" s="11">
        <v>13949735</v>
      </c>
      <c r="K102" s="12">
        <v>19</v>
      </c>
      <c r="L102" s="10"/>
      <c r="M102" s="11" t="s">
        <v>18</v>
      </c>
      <c r="N102" s="11">
        <v>16719461</v>
      </c>
      <c r="O102" s="11">
        <v>16724168</v>
      </c>
      <c r="P102" s="12">
        <v>-100</v>
      </c>
      <c r="Q102" s="10"/>
      <c r="R102" s="11" t="s">
        <v>21</v>
      </c>
      <c r="S102" s="11">
        <v>8928192</v>
      </c>
      <c r="T102" s="11">
        <v>8934523</v>
      </c>
      <c r="U102" s="12">
        <v>-12</v>
      </c>
      <c r="V102" s="10"/>
      <c r="W102" s="11"/>
      <c r="X102" s="11"/>
      <c r="Y102" s="11"/>
      <c r="Z102" s="12"/>
    </row>
    <row r="103" spans="1:26" x14ac:dyDescent="0.25">
      <c r="A103" s="10"/>
      <c r="B103" s="11"/>
      <c r="C103" s="11" t="s">
        <v>19</v>
      </c>
      <c r="D103" s="11">
        <v>14530145</v>
      </c>
      <c r="E103" s="11">
        <v>14534007</v>
      </c>
      <c r="F103" s="12">
        <v>-14</v>
      </c>
      <c r="G103" s="10"/>
      <c r="H103" s="11" t="s">
        <v>3</v>
      </c>
      <c r="I103" s="11">
        <v>13941931</v>
      </c>
      <c r="J103" s="11">
        <v>13945804</v>
      </c>
      <c r="K103" s="12">
        <v>-3</v>
      </c>
      <c r="L103" s="10"/>
      <c r="M103" s="11" t="s">
        <v>19</v>
      </c>
      <c r="N103" s="11">
        <v>16709669</v>
      </c>
      <c r="O103" s="11">
        <v>16719461</v>
      </c>
      <c r="P103" s="12">
        <v>-61</v>
      </c>
      <c r="Q103" s="10"/>
      <c r="R103" s="11" t="s">
        <v>22</v>
      </c>
      <c r="S103" s="11">
        <v>8913279</v>
      </c>
      <c r="T103" s="11">
        <v>8928072</v>
      </c>
      <c r="U103" s="12">
        <v>-3</v>
      </c>
      <c r="V103" s="10"/>
      <c r="W103" s="11"/>
      <c r="X103" s="11"/>
      <c r="Y103" s="11"/>
      <c r="Z103" s="12"/>
    </row>
    <row r="104" spans="1:26" x14ac:dyDescent="0.25">
      <c r="A104" s="10"/>
      <c r="B104" s="11"/>
      <c r="C104" s="11" t="s">
        <v>20</v>
      </c>
      <c r="D104" s="11">
        <v>14527928</v>
      </c>
      <c r="E104" s="11">
        <v>14530145</v>
      </c>
      <c r="F104" s="12">
        <v>-21</v>
      </c>
      <c r="G104" s="10"/>
      <c r="H104" s="11" t="s">
        <v>4</v>
      </c>
      <c r="I104" s="11">
        <v>13937696</v>
      </c>
      <c r="J104" s="11">
        <v>13941931</v>
      </c>
      <c r="K104" s="12">
        <v>-14</v>
      </c>
      <c r="L104" s="10"/>
      <c r="M104" s="11" t="s">
        <v>20</v>
      </c>
      <c r="N104" s="11">
        <v>16702882</v>
      </c>
      <c r="O104" s="11">
        <v>16709669</v>
      </c>
      <c r="P104" s="12">
        <v>-66</v>
      </c>
      <c r="Q104" s="10"/>
      <c r="R104" s="11"/>
      <c r="S104" s="11"/>
      <c r="T104" s="11"/>
      <c r="U104" s="12"/>
      <c r="V104" s="10"/>
      <c r="W104" s="11"/>
      <c r="X104" s="11"/>
      <c r="Y104" s="11"/>
      <c r="Z104" s="12"/>
    </row>
    <row r="105" spans="1:26" x14ac:dyDescent="0.25">
      <c r="A105" s="10"/>
      <c r="B105" s="11"/>
      <c r="C105" s="11"/>
      <c r="D105" s="11"/>
      <c r="E105" s="11"/>
      <c r="F105" s="12"/>
      <c r="G105" s="10"/>
      <c r="H105" s="11" t="s">
        <v>5</v>
      </c>
      <c r="I105" s="11">
        <v>13933337</v>
      </c>
      <c r="J105" s="11">
        <v>13937694</v>
      </c>
      <c r="K105" s="12">
        <v>3</v>
      </c>
      <c r="L105" s="10"/>
      <c r="M105" s="11" t="s">
        <v>21</v>
      </c>
      <c r="N105" s="11">
        <v>16694667</v>
      </c>
      <c r="O105" s="11">
        <v>16702881</v>
      </c>
      <c r="P105" s="12">
        <v>-6</v>
      </c>
      <c r="Q105" s="10"/>
      <c r="R105" s="11"/>
      <c r="S105" s="11"/>
      <c r="T105" s="11"/>
      <c r="U105" s="12"/>
      <c r="V105" s="10"/>
      <c r="W105" s="11"/>
      <c r="X105" s="11"/>
      <c r="Y105" s="11"/>
      <c r="Z105" s="12"/>
    </row>
    <row r="106" spans="1:26" x14ac:dyDescent="0.25">
      <c r="A106" s="10"/>
      <c r="B106" s="11"/>
      <c r="C106" s="11"/>
      <c r="D106" s="11"/>
      <c r="E106" s="11"/>
      <c r="F106" s="12"/>
      <c r="G106" s="10"/>
      <c r="H106" s="11" t="s">
        <v>18</v>
      </c>
      <c r="I106" s="11">
        <v>13929020</v>
      </c>
      <c r="J106" s="11">
        <v>13933338</v>
      </c>
      <c r="K106" s="12">
        <v>22</v>
      </c>
      <c r="L106" s="10"/>
      <c r="M106" s="11"/>
      <c r="N106" s="11"/>
      <c r="O106" s="11"/>
      <c r="P106" s="12"/>
      <c r="Q106" s="10"/>
      <c r="R106" s="11"/>
      <c r="S106" s="11"/>
      <c r="T106" s="11"/>
      <c r="U106" s="12"/>
      <c r="V106" s="10"/>
      <c r="W106" s="11"/>
      <c r="X106" s="11"/>
      <c r="Y106" s="11"/>
      <c r="Z106" s="12"/>
    </row>
    <row r="107" spans="1:26" x14ac:dyDescent="0.25">
      <c r="A107" s="10"/>
      <c r="B107" s="11"/>
      <c r="C107" s="11"/>
      <c r="D107" s="11"/>
      <c r="E107" s="11"/>
      <c r="F107" s="12"/>
      <c r="G107" s="10"/>
      <c r="H107" s="11" t="s">
        <v>19</v>
      </c>
      <c r="I107" s="11">
        <v>13925742</v>
      </c>
      <c r="J107" s="11">
        <v>13929020</v>
      </c>
      <c r="K107" s="12">
        <v>-8</v>
      </c>
      <c r="L107" s="10"/>
      <c r="M107" s="11"/>
      <c r="N107" s="11"/>
      <c r="O107" s="11"/>
      <c r="P107" s="12"/>
      <c r="Q107" s="10"/>
      <c r="R107" s="11"/>
      <c r="S107" s="11"/>
      <c r="T107" s="11"/>
      <c r="U107" s="12"/>
      <c r="V107" s="10"/>
      <c r="W107" s="11"/>
      <c r="X107" s="11"/>
      <c r="Y107" s="11"/>
      <c r="Z107" s="12"/>
    </row>
    <row r="108" spans="1:26" x14ac:dyDescent="0.25">
      <c r="A108" s="10"/>
      <c r="B108" s="11"/>
      <c r="C108" s="11"/>
      <c r="D108" s="11"/>
      <c r="E108" s="11"/>
      <c r="F108" s="12"/>
      <c r="G108" s="10"/>
      <c r="H108" s="11" t="s">
        <v>20</v>
      </c>
      <c r="I108" s="11">
        <v>13921509</v>
      </c>
      <c r="J108" s="11">
        <v>13925742</v>
      </c>
      <c r="K108" s="12">
        <v>-13</v>
      </c>
      <c r="L108" s="10"/>
      <c r="M108" s="11"/>
      <c r="N108" s="11"/>
      <c r="O108" s="11"/>
      <c r="P108" s="12"/>
      <c r="Q108" s="10"/>
      <c r="R108" s="11"/>
      <c r="S108" s="11"/>
      <c r="T108" s="11"/>
      <c r="U108" s="12"/>
      <c r="V108" s="10"/>
      <c r="W108" s="11"/>
      <c r="X108" s="11"/>
      <c r="Y108" s="11"/>
      <c r="Z108" s="12"/>
    </row>
    <row r="109" spans="1:26" x14ac:dyDescent="0.25">
      <c r="A109" s="10"/>
      <c r="B109" s="11"/>
      <c r="C109" s="11"/>
      <c r="D109" s="11"/>
      <c r="E109" s="11"/>
      <c r="F109" s="12"/>
      <c r="G109" s="10"/>
      <c r="H109" s="11" t="s">
        <v>21</v>
      </c>
      <c r="I109" s="11">
        <v>13917467</v>
      </c>
      <c r="J109" s="11">
        <v>13921509</v>
      </c>
      <c r="K109" s="12">
        <v>-5</v>
      </c>
      <c r="L109" s="10"/>
      <c r="M109" s="11"/>
      <c r="N109" s="11"/>
      <c r="O109" s="11"/>
      <c r="P109" s="12"/>
      <c r="Q109" s="10"/>
      <c r="R109" s="11"/>
      <c r="S109" s="11"/>
      <c r="T109" s="11"/>
      <c r="U109" s="12"/>
      <c r="V109" s="10"/>
      <c r="W109" s="11"/>
      <c r="X109" s="11"/>
      <c r="Y109" s="11"/>
      <c r="Z109" s="12"/>
    </row>
    <row r="110" spans="1:26" x14ac:dyDescent="0.25">
      <c r="A110" s="10"/>
      <c r="B110" s="11"/>
      <c r="C110" s="11"/>
      <c r="D110" s="11"/>
      <c r="E110" s="11"/>
      <c r="F110" s="12"/>
      <c r="G110" s="10"/>
      <c r="H110" s="11" t="s">
        <v>22</v>
      </c>
      <c r="I110" s="11">
        <v>13912270</v>
      </c>
      <c r="J110" s="11">
        <v>13917467</v>
      </c>
      <c r="K110" s="12">
        <v>-7</v>
      </c>
      <c r="L110" s="10"/>
      <c r="M110" s="11"/>
      <c r="N110" s="11"/>
      <c r="O110" s="11"/>
      <c r="P110" s="12"/>
      <c r="Q110" s="10"/>
      <c r="R110" s="11"/>
      <c r="S110" s="11"/>
      <c r="T110" s="11"/>
      <c r="U110" s="12"/>
      <c r="V110" s="10"/>
      <c r="W110" s="11"/>
      <c r="X110" s="11"/>
      <c r="Y110" s="11"/>
      <c r="Z110" s="12"/>
    </row>
    <row r="111" spans="1:26" x14ac:dyDescent="0.25">
      <c r="A111" s="10"/>
      <c r="B111" s="11"/>
      <c r="C111" s="11"/>
      <c r="D111" s="11"/>
      <c r="E111" s="11"/>
      <c r="F111" s="12"/>
      <c r="G111" s="10"/>
      <c r="H111" s="11"/>
      <c r="I111" s="11"/>
      <c r="J111" s="11"/>
      <c r="K111" s="12"/>
      <c r="L111" s="10"/>
      <c r="M111" s="11"/>
      <c r="N111" s="11"/>
      <c r="O111" s="11"/>
      <c r="P111" s="12"/>
      <c r="Q111" s="10"/>
      <c r="R111" s="11"/>
      <c r="S111" s="11"/>
      <c r="T111" s="11"/>
      <c r="U111" s="12"/>
      <c r="V111" s="10"/>
      <c r="W111" s="11"/>
      <c r="X111" s="11"/>
      <c r="Y111" s="11"/>
      <c r="Z111" s="12"/>
    </row>
    <row r="112" spans="1:26" x14ac:dyDescent="0.25">
      <c r="A112" s="10" t="s">
        <v>334</v>
      </c>
      <c r="B112" s="11"/>
      <c r="C112" s="11"/>
      <c r="D112" s="11"/>
      <c r="E112" s="11"/>
      <c r="F112" s="12"/>
      <c r="G112" s="10"/>
      <c r="H112" s="11"/>
      <c r="I112" s="11"/>
      <c r="J112" s="11"/>
      <c r="K112" s="12"/>
      <c r="L112" s="10"/>
      <c r="M112" s="11"/>
      <c r="N112" s="11"/>
      <c r="O112" s="11"/>
      <c r="P112" s="12"/>
      <c r="Q112" s="10"/>
      <c r="R112" s="11"/>
      <c r="S112" s="11"/>
      <c r="T112" s="11"/>
      <c r="U112" s="12"/>
      <c r="V112" s="10"/>
      <c r="W112" s="11"/>
      <c r="X112" s="11"/>
      <c r="Y112" s="11"/>
      <c r="Z112" s="12"/>
    </row>
    <row r="113" spans="1:26" x14ac:dyDescent="0.25">
      <c r="A113" s="10"/>
      <c r="B113" s="11"/>
      <c r="C113" s="11" t="s">
        <v>26</v>
      </c>
      <c r="D113" s="11">
        <v>14520904</v>
      </c>
      <c r="E113" s="11">
        <v>14527928</v>
      </c>
      <c r="F113" s="12">
        <v>-87</v>
      </c>
      <c r="G113" s="10"/>
      <c r="H113" s="11" t="s">
        <v>26</v>
      </c>
      <c r="I113" s="11">
        <v>13906996</v>
      </c>
      <c r="J113" s="11">
        <v>13912270</v>
      </c>
      <c r="K113" s="12">
        <v>-9</v>
      </c>
      <c r="L113" s="10"/>
      <c r="M113" s="11" t="s">
        <v>26</v>
      </c>
      <c r="N113" s="11">
        <v>16684507</v>
      </c>
      <c r="O113" s="11">
        <v>16689015</v>
      </c>
      <c r="P113" s="12">
        <v>-12</v>
      </c>
      <c r="Q113" s="10"/>
      <c r="R113" s="11" t="s">
        <v>25</v>
      </c>
      <c r="S113" s="11">
        <v>8903550</v>
      </c>
      <c r="T113" s="11">
        <v>8908953</v>
      </c>
      <c r="U113" s="12">
        <v>-1</v>
      </c>
      <c r="V113" s="10"/>
      <c r="W113" s="11"/>
      <c r="X113" s="11"/>
      <c r="Y113" s="11"/>
      <c r="Z113" s="12"/>
    </row>
    <row r="114" spans="1:26" x14ac:dyDescent="0.25">
      <c r="A114" s="10"/>
      <c r="B114" s="11"/>
      <c r="C114" s="11" t="s">
        <v>27</v>
      </c>
      <c r="D114" s="11">
        <v>14515635</v>
      </c>
      <c r="E114" s="11">
        <v>14520904</v>
      </c>
      <c r="F114" s="12">
        <v>-17</v>
      </c>
      <c r="G114" s="10"/>
      <c r="H114" s="11" t="s">
        <v>27</v>
      </c>
      <c r="I114" s="11">
        <v>13901796</v>
      </c>
      <c r="J114" s="11">
        <v>13906996</v>
      </c>
      <c r="K114" s="12">
        <v>0</v>
      </c>
      <c r="L114" s="10"/>
      <c r="M114" s="11" t="s">
        <v>27</v>
      </c>
      <c r="N114" s="11">
        <v>16676107</v>
      </c>
      <c r="O114" s="11">
        <v>16684507</v>
      </c>
      <c r="P114" s="12">
        <v>-103</v>
      </c>
      <c r="Q114" s="10"/>
      <c r="R114" s="11" t="s">
        <v>24</v>
      </c>
      <c r="S114" s="11">
        <v>8903250</v>
      </c>
      <c r="T114" s="11">
        <v>8892477</v>
      </c>
      <c r="U114" s="12">
        <v>-3</v>
      </c>
      <c r="V114" s="10"/>
      <c r="W114" s="11"/>
      <c r="X114" s="11"/>
      <c r="Y114" s="11"/>
      <c r="Z114" s="12"/>
    </row>
    <row r="115" spans="1:26" x14ac:dyDescent="0.25">
      <c r="A115" s="10"/>
      <c r="B115" s="11"/>
      <c r="C115" s="11" t="s">
        <v>23</v>
      </c>
      <c r="D115" s="11">
        <v>14512817</v>
      </c>
      <c r="E115" s="11">
        <v>14515635</v>
      </c>
      <c r="F115" s="12">
        <v>-20</v>
      </c>
      <c r="G115" s="10"/>
      <c r="H115" s="11" t="s">
        <v>23</v>
      </c>
      <c r="I115" s="11">
        <v>138901796</v>
      </c>
      <c r="J115" s="11">
        <v>13897668</v>
      </c>
      <c r="K115" s="12">
        <v>-8</v>
      </c>
      <c r="L115" s="10"/>
      <c r="M115" s="11" t="s">
        <v>23</v>
      </c>
      <c r="N115" s="11">
        <v>16671182</v>
      </c>
      <c r="O115" s="11">
        <v>16676107</v>
      </c>
      <c r="P115" s="12">
        <v>-75</v>
      </c>
      <c r="Q115" s="10"/>
      <c r="R115" s="11" t="s">
        <v>30</v>
      </c>
      <c r="S115" s="11">
        <v>8873969</v>
      </c>
      <c r="T115" s="11">
        <v>8879432</v>
      </c>
      <c r="U115" s="12">
        <v>-2</v>
      </c>
      <c r="V115" s="10"/>
      <c r="W115" s="11"/>
      <c r="X115" s="11"/>
      <c r="Y115" s="11"/>
      <c r="Z115" s="12"/>
    </row>
    <row r="116" spans="1:26" x14ac:dyDescent="0.25">
      <c r="A116" s="10"/>
      <c r="B116" s="11"/>
      <c r="C116" s="11" t="s">
        <v>29</v>
      </c>
      <c r="D116" s="11">
        <v>14489257</v>
      </c>
      <c r="E116" s="11">
        <v>14492832</v>
      </c>
      <c r="F116" s="12">
        <v>-231</v>
      </c>
      <c r="G116" s="10"/>
      <c r="H116" s="11" t="s">
        <v>25</v>
      </c>
      <c r="I116" s="11">
        <v>13893564</v>
      </c>
      <c r="J116" s="11">
        <v>13897668</v>
      </c>
      <c r="K116" s="12">
        <v>-4</v>
      </c>
      <c r="L116" s="10"/>
      <c r="M116" s="11" t="s">
        <v>25</v>
      </c>
      <c r="N116" s="11">
        <v>16662497</v>
      </c>
      <c r="O116" s="11">
        <v>13371182</v>
      </c>
      <c r="P116" s="12">
        <v>-47</v>
      </c>
      <c r="Q116" s="10"/>
      <c r="R116" s="11" t="s">
        <v>31</v>
      </c>
      <c r="S116" s="11">
        <v>8868844</v>
      </c>
      <c r="T116" s="11">
        <v>8873939</v>
      </c>
      <c r="U116" s="12">
        <v>-5</v>
      </c>
      <c r="V116" s="10"/>
      <c r="W116" s="11"/>
      <c r="X116" s="11"/>
      <c r="Y116" s="11"/>
      <c r="Z116" s="12"/>
    </row>
    <row r="117" spans="1:26" x14ac:dyDescent="0.25">
      <c r="A117" s="10"/>
      <c r="B117" s="11"/>
      <c r="C117" s="11" t="s">
        <v>32</v>
      </c>
      <c r="D117" s="11">
        <v>14478125</v>
      </c>
      <c r="E117" s="11">
        <v>14483807</v>
      </c>
      <c r="F117" s="12">
        <v>-17</v>
      </c>
      <c r="G117" s="10"/>
      <c r="H117" s="11" t="s">
        <v>24</v>
      </c>
      <c r="I117" s="11">
        <v>13888943</v>
      </c>
      <c r="J117" s="11">
        <v>13893564</v>
      </c>
      <c r="K117" s="12">
        <v>-10</v>
      </c>
      <c r="L117" s="10"/>
      <c r="M117" s="11" t="s">
        <v>24</v>
      </c>
      <c r="N117" s="11">
        <v>16653862</v>
      </c>
      <c r="O117" s="11">
        <v>16662497</v>
      </c>
      <c r="P117" s="12">
        <v>71</v>
      </c>
      <c r="Q117" s="10"/>
      <c r="R117" s="11" t="s">
        <v>32</v>
      </c>
      <c r="S117" s="11">
        <v>8863922</v>
      </c>
      <c r="T117" s="11">
        <v>8867944</v>
      </c>
      <c r="U117" s="12">
        <v>-2</v>
      </c>
      <c r="V117" s="10"/>
      <c r="W117" s="11"/>
      <c r="X117" s="11"/>
      <c r="Y117" s="11"/>
      <c r="Z117" s="12"/>
    </row>
    <row r="118" spans="1:26" x14ac:dyDescent="0.25">
      <c r="A118" s="10"/>
      <c r="B118" s="11"/>
      <c r="C118" s="11" t="s">
        <v>35</v>
      </c>
      <c r="D118" s="11">
        <v>14473827</v>
      </c>
      <c r="E118" s="11">
        <v>14478125</v>
      </c>
      <c r="F118" s="12">
        <v>-10</v>
      </c>
      <c r="G118" s="10"/>
      <c r="H118" s="11" t="s">
        <v>156</v>
      </c>
      <c r="I118" s="11">
        <v>13882949</v>
      </c>
      <c r="J118" s="11">
        <v>13888543</v>
      </c>
      <c r="K118" s="12">
        <v>-4</v>
      </c>
      <c r="L118" s="10"/>
      <c r="M118" s="11" t="s">
        <v>156</v>
      </c>
      <c r="N118" s="11">
        <v>16648633</v>
      </c>
      <c r="O118" s="11">
        <v>16653862</v>
      </c>
      <c r="P118" s="12">
        <v>-58</v>
      </c>
      <c r="Q118" s="10"/>
      <c r="R118" s="11" t="s">
        <v>33</v>
      </c>
      <c r="S118" s="11">
        <v>8852926</v>
      </c>
      <c r="T118" s="11">
        <v>8863922</v>
      </c>
      <c r="U118" s="12">
        <v>-201</v>
      </c>
      <c r="V118" s="10"/>
      <c r="W118" s="11"/>
      <c r="X118" s="11"/>
      <c r="Y118" s="11"/>
      <c r="Z118" s="12"/>
    </row>
    <row r="119" spans="1:26" x14ac:dyDescent="0.25">
      <c r="A119" s="10"/>
      <c r="B119" s="11"/>
      <c r="C119" s="11" t="s">
        <v>37</v>
      </c>
      <c r="D119" s="11">
        <v>14469784</v>
      </c>
      <c r="E119" s="11">
        <v>14473827</v>
      </c>
      <c r="F119" s="12">
        <v>-9</v>
      </c>
      <c r="G119" s="10"/>
      <c r="H119" s="11" t="s">
        <v>157</v>
      </c>
      <c r="I119" s="11">
        <v>13879008</v>
      </c>
      <c r="J119" s="11">
        <v>13882949</v>
      </c>
      <c r="K119" s="12">
        <v>-11</v>
      </c>
      <c r="L119" s="10"/>
      <c r="M119" s="11" t="s">
        <v>157</v>
      </c>
      <c r="N119" s="11">
        <v>16641010</v>
      </c>
      <c r="O119" s="11">
        <v>16648633</v>
      </c>
      <c r="P119" s="12">
        <v>-63</v>
      </c>
      <c r="Q119" s="10"/>
      <c r="R119" s="11" t="s">
        <v>34</v>
      </c>
      <c r="S119" s="11">
        <v>8847912</v>
      </c>
      <c r="T119" s="11">
        <v>8852474</v>
      </c>
      <c r="U119" s="12">
        <v>-9</v>
      </c>
      <c r="V119" s="10"/>
      <c r="W119" s="11"/>
      <c r="X119" s="11"/>
      <c r="Y119" s="11"/>
      <c r="Z119" s="12"/>
    </row>
    <row r="120" spans="1:26" x14ac:dyDescent="0.25">
      <c r="A120" s="10"/>
      <c r="B120" s="11"/>
      <c r="C120" s="11" t="s">
        <v>38</v>
      </c>
      <c r="D120" s="11">
        <v>14455599</v>
      </c>
      <c r="E120" s="11">
        <v>14469784</v>
      </c>
      <c r="F120" s="12">
        <v>-12</v>
      </c>
      <c r="G120" s="10"/>
      <c r="H120" s="11" t="s">
        <v>158</v>
      </c>
      <c r="I120" s="11">
        <v>13874357</v>
      </c>
      <c r="J120" s="11">
        <v>13879008</v>
      </c>
      <c r="K120" s="12">
        <v>-11</v>
      </c>
      <c r="L120" s="10"/>
      <c r="M120" s="11" t="s">
        <v>158</v>
      </c>
      <c r="N120" s="11">
        <v>16635322</v>
      </c>
      <c r="O120" s="11">
        <v>16641010</v>
      </c>
      <c r="P120" s="12">
        <v>-47</v>
      </c>
      <c r="Q120" s="10"/>
      <c r="R120" s="11" t="s">
        <v>36</v>
      </c>
      <c r="S120" s="11">
        <v>8838691</v>
      </c>
      <c r="T120" s="11">
        <v>8847611</v>
      </c>
      <c r="U120" s="12">
        <v>-5</v>
      </c>
      <c r="V120" s="10"/>
      <c r="W120" s="11"/>
      <c r="X120" s="11"/>
      <c r="Y120" s="11"/>
      <c r="Z120" s="12"/>
    </row>
    <row r="121" spans="1:26" x14ac:dyDescent="0.25">
      <c r="A121" s="10"/>
      <c r="B121" s="11"/>
      <c r="C121" s="11" t="s">
        <v>39</v>
      </c>
      <c r="D121" s="11">
        <v>14450000</v>
      </c>
      <c r="E121" s="11">
        <v>14455599</v>
      </c>
      <c r="F121" s="12">
        <v>-13</v>
      </c>
      <c r="G121" s="10"/>
      <c r="H121" s="11" t="s">
        <v>29</v>
      </c>
      <c r="I121" s="11">
        <v>13870369</v>
      </c>
      <c r="J121" s="11">
        <v>13874357</v>
      </c>
      <c r="K121" s="12">
        <v>-2</v>
      </c>
      <c r="L121" s="10"/>
      <c r="M121" s="11" t="s">
        <v>29</v>
      </c>
      <c r="N121" s="11">
        <v>16627899</v>
      </c>
      <c r="O121" s="11">
        <v>16635327</v>
      </c>
      <c r="P121" s="12">
        <v>-34</v>
      </c>
      <c r="Q121" s="10"/>
      <c r="R121" s="11" t="s">
        <v>35</v>
      </c>
      <c r="S121" s="11">
        <v>8836552</v>
      </c>
      <c r="T121" s="11">
        <v>8838691</v>
      </c>
      <c r="U121" s="12">
        <v>-9</v>
      </c>
      <c r="V121" s="10"/>
      <c r="W121" s="11"/>
      <c r="X121" s="11"/>
      <c r="Y121" s="11"/>
      <c r="Z121" s="12"/>
    </row>
    <row r="122" spans="1:26" x14ac:dyDescent="0.25">
      <c r="A122" s="10"/>
      <c r="B122" s="11"/>
      <c r="C122" s="11" t="s">
        <v>40</v>
      </c>
      <c r="D122" s="11">
        <v>14448365</v>
      </c>
      <c r="E122" s="11">
        <v>14450000</v>
      </c>
      <c r="F122" s="12">
        <v>-9</v>
      </c>
      <c r="G122" s="10"/>
      <c r="H122" s="11" t="s">
        <v>159</v>
      </c>
      <c r="I122" s="11">
        <v>13866350</v>
      </c>
      <c r="J122" s="11">
        <v>13870369</v>
      </c>
      <c r="K122" s="12">
        <v>7</v>
      </c>
      <c r="L122" s="10"/>
      <c r="M122" s="11" t="s">
        <v>159</v>
      </c>
      <c r="N122" s="11">
        <v>16617839</v>
      </c>
      <c r="O122" s="11">
        <v>16627895</v>
      </c>
      <c r="P122" s="12">
        <v>-40</v>
      </c>
      <c r="Q122" s="10"/>
      <c r="R122" s="11" t="s">
        <v>40</v>
      </c>
      <c r="S122" s="11">
        <v>8828261</v>
      </c>
      <c r="T122" s="11">
        <v>8835282</v>
      </c>
      <c r="U122" s="12">
        <v>-1</v>
      </c>
      <c r="V122" s="10"/>
      <c r="W122" s="11"/>
      <c r="X122" s="11"/>
      <c r="Y122" s="11"/>
      <c r="Z122" s="12"/>
    </row>
    <row r="123" spans="1:26" x14ac:dyDescent="0.25">
      <c r="A123" s="10"/>
      <c r="B123" s="11"/>
      <c r="C123" s="11"/>
      <c r="D123" s="11"/>
      <c r="E123" s="11"/>
      <c r="F123" s="12"/>
      <c r="G123" s="10"/>
      <c r="H123" s="11" t="s">
        <v>30</v>
      </c>
      <c r="I123" s="11">
        <v>13861277</v>
      </c>
      <c r="J123" s="11">
        <v>13866350</v>
      </c>
      <c r="K123" s="12">
        <v>17</v>
      </c>
      <c r="L123" s="10"/>
      <c r="M123" s="11" t="s">
        <v>30</v>
      </c>
      <c r="N123" s="11">
        <v>16613338</v>
      </c>
      <c r="O123" s="11">
        <v>16617839</v>
      </c>
      <c r="P123" s="12">
        <v>-62</v>
      </c>
      <c r="Q123" s="10"/>
      <c r="R123" s="11"/>
      <c r="S123" s="11"/>
      <c r="T123" s="11"/>
      <c r="U123" s="12"/>
      <c r="V123" s="10"/>
      <c r="W123" s="11"/>
      <c r="X123" s="11"/>
      <c r="Y123" s="11"/>
      <c r="Z123" s="12"/>
    </row>
    <row r="124" spans="1:26" x14ac:dyDescent="0.25">
      <c r="A124" s="10"/>
      <c r="B124" s="11"/>
      <c r="C124" s="11"/>
      <c r="D124" s="11"/>
      <c r="E124" s="11"/>
      <c r="F124" s="12"/>
      <c r="G124" s="10"/>
      <c r="H124" s="11" t="s">
        <v>31</v>
      </c>
      <c r="I124" s="11">
        <v>13857640</v>
      </c>
      <c r="J124" s="11">
        <v>13861277</v>
      </c>
      <c r="K124" s="12">
        <v>3</v>
      </c>
      <c r="L124" s="10"/>
      <c r="M124" s="11" t="s">
        <v>31</v>
      </c>
      <c r="N124" s="11">
        <v>16603562</v>
      </c>
      <c r="O124" s="11">
        <v>16613338</v>
      </c>
      <c r="P124" s="12">
        <v>-81</v>
      </c>
      <c r="Q124" s="10"/>
      <c r="R124" s="11"/>
      <c r="S124" s="11"/>
      <c r="T124" s="11"/>
      <c r="U124" s="12"/>
      <c r="V124" s="10"/>
      <c r="W124" s="11"/>
      <c r="X124" s="11"/>
      <c r="Y124" s="11"/>
      <c r="Z124" s="12"/>
    </row>
    <row r="125" spans="1:26" x14ac:dyDescent="0.25">
      <c r="A125" s="10"/>
      <c r="B125" s="11"/>
      <c r="C125" s="11"/>
      <c r="D125" s="11"/>
      <c r="E125" s="11"/>
      <c r="F125" s="12"/>
      <c r="G125" s="10"/>
      <c r="H125" s="11" t="s">
        <v>32</v>
      </c>
      <c r="I125" s="11">
        <v>13852700</v>
      </c>
      <c r="J125" s="11">
        <v>13857640</v>
      </c>
      <c r="K125" s="12">
        <v>-1</v>
      </c>
      <c r="L125" s="10"/>
      <c r="M125" s="11" t="s">
        <v>32</v>
      </c>
      <c r="N125" s="11">
        <v>16594483</v>
      </c>
      <c r="O125" s="11">
        <v>16603562</v>
      </c>
      <c r="P125" s="12">
        <v>29</v>
      </c>
      <c r="Q125" s="10"/>
      <c r="R125" s="11"/>
      <c r="S125" s="11"/>
      <c r="T125" s="11"/>
      <c r="U125" s="12"/>
      <c r="V125" s="10"/>
      <c r="W125" s="11"/>
      <c r="X125" s="11"/>
      <c r="Y125" s="11"/>
      <c r="Z125" s="12"/>
    </row>
    <row r="126" spans="1:26" x14ac:dyDescent="0.25">
      <c r="A126" s="10"/>
      <c r="B126" s="11"/>
      <c r="C126" s="11"/>
      <c r="D126" s="11"/>
      <c r="E126" s="11"/>
      <c r="F126" s="12"/>
      <c r="G126" s="10"/>
      <c r="H126" s="11" t="s">
        <v>33</v>
      </c>
      <c r="I126" s="11">
        <v>13848880</v>
      </c>
      <c r="J126" s="11">
        <v>13852700</v>
      </c>
      <c r="K126" s="12">
        <v>20</v>
      </c>
      <c r="L126" s="10"/>
      <c r="M126" s="11" t="s">
        <v>33</v>
      </c>
      <c r="N126" s="11">
        <v>16589478</v>
      </c>
      <c r="O126" s="11">
        <v>16594483</v>
      </c>
      <c r="P126" s="12">
        <v>29</v>
      </c>
      <c r="Q126" s="10"/>
      <c r="R126" s="11"/>
      <c r="S126" s="11"/>
      <c r="T126" s="11"/>
      <c r="U126" s="12"/>
      <c r="V126" s="10"/>
      <c r="W126" s="11"/>
      <c r="X126" s="11"/>
      <c r="Y126" s="11"/>
      <c r="Z126" s="12"/>
    </row>
    <row r="127" spans="1:26" x14ac:dyDescent="0.25">
      <c r="A127" s="10"/>
      <c r="B127" s="11"/>
      <c r="C127" s="11"/>
      <c r="D127" s="11"/>
      <c r="E127" s="11"/>
      <c r="F127" s="12"/>
      <c r="G127" s="10"/>
      <c r="H127" s="11" t="s">
        <v>34</v>
      </c>
      <c r="I127" s="11">
        <v>13844355</v>
      </c>
      <c r="J127" s="11">
        <v>13848880</v>
      </c>
      <c r="K127" s="12">
        <v>-15</v>
      </c>
      <c r="L127" s="10"/>
      <c r="M127" s="11" t="s">
        <v>34</v>
      </c>
      <c r="N127" s="11">
        <v>16579609</v>
      </c>
      <c r="O127" s="11">
        <v>16589478</v>
      </c>
      <c r="P127" s="12">
        <v>-48</v>
      </c>
      <c r="Q127" s="10"/>
      <c r="R127" s="11"/>
      <c r="S127" s="11"/>
      <c r="T127" s="11"/>
      <c r="U127" s="12"/>
      <c r="V127" s="10"/>
      <c r="W127" s="11"/>
      <c r="X127" s="11"/>
      <c r="Y127" s="11"/>
      <c r="Z127" s="12"/>
    </row>
    <row r="128" spans="1:26" x14ac:dyDescent="0.25">
      <c r="A128" s="10"/>
      <c r="B128" s="11"/>
      <c r="C128" s="11"/>
      <c r="D128" s="11"/>
      <c r="E128" s="11"/>
      <c r="F128" s="12"/>
      <c r="G128" s="10"/>
      <c r="H128" s="11" t="s">
        <v>36</v>
      </c>
      <c r="I128" s="11">
        <v>13841188</v>
      </c>
      <c r="J128" s="11">
        <v>13844355</v>
      </c>
      <c r="K128" s="12">
        <v>-7</v>
      </c>
      <c r="L128" s="10"/>
      <c r="M128" s="11" t="s">
        <v>36</v>
      </c>
      <c r="N128" s="11">
        <v>16576778</v>
      </c>
      <c r="O128" s="11">
        <v>16579609</v>
      </c>
      <c r="P128" s="12">
        <v>-53</v>
      </c>
      <c r="Q128" s="10"/>
      <c r="R128" s="11"/>
      <c r="S128" s="11"/>
      <c r="T128" s="11"/>
      <c r="U128" s="12"/>
      <c r="V128" s="10"/>
      <c r="W128" s="11"/>
      <c r="X128" s="11"/>
      <c r="Y128" s="11"/>
      <c r="Z128" s="12"/>
    </row>
    <row r="129" spans="1:26" x14ac:dyDescent="0.25">
      <c r="A129" s="10"/>
      <c r="B129" s="11"/>
      <c r="C129" s="11"/>
      <c r="D129" s="11"/>
      <c r="E129" s="11"/>
      <c r="F129" s="12"/>
      <c r="G129" s="10"/>
      <c r="H129" s="11" t="s">
        <v>35</v>
      </c>
      <c r="I129" s="11">
        <v>13836846</v>
      </c>
      <c r="J129" s="11">
        <v>13841188</v>
      </c>
      <c r="K129" s="12">
        <v>8</v>
      </c>
      <c r="L129" s="10"/>
      <c r="M129" s="11" t="s">
        <v>35</v>
      </c>
      <c r="N129" s="11">
        <v>16572273</v>
      </c>
      <c r="O129" s="11">
        <v>16576778</v>
      </c>
      <c r="P129" s="12">
        <v>-61</v>
      </c>
      <c r="Q129" s="10"/>
      <c r="R129" s="11"/>
      <c r="S129" s="11"/>
      <c r="T129" s="11"/>
      <c r="U129" s="12"/>
      <c r="V129" s="10"/>
      <c r="W129" s="11"/>
      <c r="X129" s="11"/>
      <c r="Y129" s="11"/>
      <c r="Z129" s="12"/>
    </row>
    <row r="130" spans="1:26" x14ac:dyDescent="0.25">
      <c r="A130" s="10"/>
      <c r="B130" s="11"/>
      <c r="C130" s="11"/>
      <c r="D130" s="11"/>
      <c r="E130" s="11"/>
      <c r="F130" s="12"/>
      <c r="G130" s="10"/>
      <c r="H130" s="11" t="s">
        <v>37</v>
      </c>
      <c r="I130" s="11">
        <v>13832275</v>
      </c>
      <c r="J130" s="11">
        <v>13836846</v>
      </c>
      <c r="K130" s="12">
        <v>-21</v>
      </c>
      <c r="L130" s="10"/>
      <c r="M130" s="11" t="s">
        <v>37</v>
      </c>
      <c r="N130" s="11">
        <v>16567740</v>
      </c>
      <c r="O130" s="11">
        <v>16572273</v>
      </c>
      <c r="P130" s="12">
        <v>24</v>
      </c>
      <c r="Q130" s="10"/>
      <c r="R130" s="11"/>
      <c r="S130" s="11"/>
      <c r="T130" s="11"/>
      <c r="U130" s="12"/>
      <c r="V130" s="10"/>
      <c r="W130" s="11"/>
      <c r="X130" s="11"/>
      <c r="Y130" s="11"/>
      <c r="Z130" s="12"/>
    </row>
    <row r="131" spans="1:26" x14ac:dyDescent="0.25">
      <c r="A131" s="10"/>
      <c r="B131" s="11"/>
      <c r="C131" s="11"/>
      <c r="D131" s="11"/>
      <c r="E131" s="11"/>
      <c r="F131" s="12"/>
      <c r="G131" s="10"/>
      <c r="H131" s="11" t="s">
        <v>38</v>
      </c>
      <c r="I131" s="11">
        <v>13828380</v>
      </c>
      <c r="J131" s="11">
        <v>13832275</v>
      </c>
      <c r="K131" s="12">
        <v>0</v>
      </c>
      <c r="L131" s="10"/>
      <c r="M131" s="11" t="s">
        <v>38</v>
      </c>
      <c r="N131" s="11">
        <v>16556431</v>
      </c>
      <c r="O131" s="11">
        <v>16567740</v>
      </c>
      <c r="P131" s="12">
        <v>-48</v>
      </c>
      <c r="Q131" s="10"/>
      <c r="R131" s="11"/>
      <c r="S131" s="11"/>
      <c r="T131" s="11"/>
      <c r="U131" s="12"/>
      <c r="V131" s="10"/>
      <c r="W131" s="11"/>
      <c r="X131" s="11"/>
      <c r="Y131" s="11"/>
      <c r="Z131" s="12"/>
    </row>
    <row r="132" spans="1:26" x14ac:dyDescent="0.25">
      <c r="A132" s="10"/>
      <c r="B132" s="11"/>
      <c r="C132" s="11"/>
      <c r="D132" s="11"/>
      <c r="E132" s="11"/>
      <c r="F132" s="12"/>
      <c r="G132" s="10"/>
      <c r="H132" s="11" t="s">
        <v>39</v>
      </c>
      <c r="I132" s="11">
        <v>13824130</v>
      </c>
      <c r="J132" s="11">
        <v>13828378</v>
      </c>
      <c r="K132" s="12">
        <v>7</v>
      </c>
      <c r="L132" s="10"/>
      <c r="M132" s="11" t="s">
        <v>39</v>
      </c>
      <c r="N132" s="11">
        <v>16552277</v>
      </c>
      <c r="O132" s="11">
        <v>16556431</v>
      </c>
      <c r="P132" s="12">
        <v>-127</v>
      </c>
      <c r="Q132" s="10"/>
      <c r="R132" s="11"/>
      <c r="S132" s="11"/>
      <c r="T132" s="11"/>
      <c r="U132" s="12"/>
      <c r="V132" s="10"/>
      <c r="W132" s="11"/>
      <c r="X132" s="11"/>
      <c r="Y132" s="11"/>
      <c r="Z132" s="12"/>
    </row>
    <row r="133" spans="1:26" x14ac:dyDescent="0.25">
      <c r="A133" s="10"/>
      <c r="B133" s="11"/>
      <c r="C133" s="11"/>
      <c r="D133" s="11"/>
      <c r="E133" s="11"/>
      <c r="F133" s="12"/>
      <c r="G133" s="10"/>
      <c r="H133" s="11" t="s">
        <v>161</v>
      </c>
      <c r="I133" s="11">
        <v>13820123</v>
      </c>
      <c r="J133" s="11">
        <v>13824130</v>
      </c>
      <c r="K133" s="12">
        <v>-9</v>
      </c>
      <c r="L133" s="10"/>
      <c r="M133" s="11" t="s">
        <v>161</v>
      </c>
      <c r="N133" s="11">
        <v>16543604</v>
      </c>
      <c r="O133" s="11">
        <v>16552276</v>
      </c>
      <c r="P133" s="12">
        <v>-46</v>
      </c>
      <c r="Q133" s="10"/>
      <c r="R133" s="11"/>
      <c r="S133" s="11"/>
      <c r="T133" s="11"/>
      <c r="U133" s="12"/>
      <c r="V133" s="10"/>
      <c r="W133" s="11"/>
      <c r="X133" s="11"/>
      <c r="Y133" s="11"/>
      <c r="Z133" s="12"/>
    </row>
    <row r="134" spans="1:26" x14ac:dyDescent="0.25">
      <c r="A134" s="10"/>
      <c r="B134" s="11"/>
      <c r="C134" s="11"/>
      <c r="D134" s="11"/>
      <c r="E134" s="11"/>
      <c r="F134" s="12"/>
      <c r="G134" s="10"/>
      <c r="H134" s="11" t="s">
        <v>40</v>
      </c>
      <c r="I134" s="11">
        <v>13816313</v>
      </c>
      <c r="J134" s="11">
        <v>13820123</v>
      </c>
      <c r="K134" s="12">
        <v>0</v>
      </c>
      <c r="L134" s="10"/>
      <c r="M134" s="11" t="s">
        <v>40</v>
      </c>
      <c r="N134" s="11">
        <v>16537555</v>
      </c>
      <c r="O134" s="11">
        <v>16543604</v>
      </c>
      <c r="P134" s="12">
        <v>318</v>
      </c>
      <c r="Q134" s="10"/>
      <c r="R134" s="11"/>
      <c r="S134" s="11"/>
      <c r="T134" s="11"/>
      <c r="U134" s="12"/>
      <c r="V134" s="10"/>
      <c r="W134" s="11"/>
      <c r="X134" s="11"/>
      <c r="Y134" s="11"/>
      <c r="Z134" s="12"/>
    </row>
    <row r="135" spans="1:26" x14ac:dyDescent="0.25">
      <c r="A135" s="10" t="s">
        <v>333</v>
      </c>
      <c r="B135" s="11"/>
      <c r="C135" s="11"/>
      <c r="D135" s="11"/>
      <c r="E135" s="11"/>
      <c r="F135" s="12"/>
      <c r="G135" s="10"/>
      <c r="H135" s="11"/>
      <c r="I135" s="11"/>
      <c r="J135" s="11"/>
      <c r="K135" s="12"/>
      <c r="L135" s="10"/>
      <c r="M135" s="11"/>
      <c r="N135" s="11"/>
      <c r="O135" s="11"/>
      <c r="P135" s="12"/>
      <c r="Q135" s="10"/>
      <c r="R135" s="11"/>
      <c r="S135" s="11"/>
      <c r="T135" s="11"/>
      <c r="U135" s="12"/>
      <c r="V135" s="10"/>
      <c r="W135" s="11"/>
      <c r="X135" s="11"/>
      <c r="Y135" s="11"/>
      <c r="Z135" s="12"/>
    </row>
    <row r="136" spans="1:26" x14ac:dyDescent="0.25">
      <c r="A136" s="10"/>
      <c r="B136" s="11"/>
      <c r="C136" s="11" t="s">
        <v>41</v>
      </c>
      <c r="D136" s="11">
        <v>14441420</v>
      </c>
      <c r="E136" s="11">
        <v>14448365</v>
      </c>
      <c r="F136" s="12">
        <v>-15</v>
      </c>
      <c r="G136" s="10"/>
      <c r="H136" s="11" t="s">
        <v>41</v>
      </c>
      <c r="I136" s="11">
        <v>13811937</v>
      </c>
      <c r="J136" s="11">
        <v>13816313</v>
      </c>
      <c r="K136" s="12">
        <v>4</v>
      </c>
      <c r="L136" s="10"/>
      <c r="M136" s="11" t="s">
        <v>41</v>
      </c>
      <c r="N136" s="11">
        <v>16531890</v>
      </c>
      <c r="O136" s="11">
        <v>16537555</v>
      </c>
      <c r="P136" s="12">
        <v>13</v>
      </c>
      <c r="Q136" s="10"/>
      <c r="R136" s="11" t="s">
        <v>41</v>
      </c>
      <c r="S136" s="11">
        <v>8824870</v>
      </c>
      <c r="T136" s="11">
        <v>8828221</v>
      </c>
      <c r="U136" s="12">
        <v>-1</v>
      </c>
      <c r="V136" s="10"/>
      <c r="W136" s="11" t="s">
        <v>63</v>
      </c>
      <c r="X136" s="11">
        <v>14344456</v>
      </c>
      <c r="Y136" s="11">
        <v>14348039</v>
      </c>
      <c r="Z136" s="12">
        <v>-8</v>
      </c>
    </row>
    <row r="137" spans="1:26" x14ac:dyDescent="0.25">
      <c r="A137" s="10"/>
      <c r="B137" s="11"/>
      <c r="C137" s="11" t="s">
        <v>42</v>
      </c>
      <c r="D137" s="11">
        <v>14432400</v>
      </c>
      <c r="E137" s="11">
        <v>14441420</v>
      </c>
      <c r="F137" s="12">
        <v>-9</v>
      </c>
      <c r="G137" s="10"/>
      <c r="H137" s="11" t="s">
        <v>162</v>
      </c>
      <c r="I137" s="11">
        <v>13807709</v>
      </c>
      <c r="J137" s="11">
        <v>13811705</v>
      </c>
      <c r="K137" s="12">
        <v>4</v>
      </c>
      <c r="L137" s="10"/>
      <c r="M137" s="11" t="s">
        <v>42</v>
      </c>
      <c r="N137" s="11">
        <v>16514023</v>
      </c>
      <c r="O137" s="11">
        <v>16531890</v>
      </c>
      <c r="P137" s="12">
        <v>-27</v>
      </c>
      <c r="Q137" s="10"/>
      <c r="R137" s="11" t="s">
        <v>45</v>
      </c>
      <c r="S137" s="11">
        <v>8807026</v>
      </c>
      <c r="T137" s="11">
        <v>8810738</v>
      </c>
      <c r="U137" s="12">
        <v>-2</v>
      </c>
      <c r="V137" s="10"/>
      <c r="W137" s="11"/>
      <c r="X137" s="11"/>
      <c r="Y137" s="11"/>
      <c r="Z137" s="12"/>
    </row>
    <row r="138" spans="1:26" x14ac:dyDescent="0.25">
      <c r="A138" s="10"/>
      <c r="B138" s="11"/>
      <c r="C138" s="11" t="s">
        <v>43</v>
      </c>
      <c r="D138" s="11">
        <v>14428830</v>
      </c>
      <c r="E138" s="11">
        <v>14432400</v>
      </c>
      <c r="F138" s="12">
        <v>-16</v>
      </c>
      <c r="G138" s="10"/>
      <c r="H138" s="11" t="s">
        <v>163</v>
      </c>
      <c r="I138" s="11">
        <v>13804106</v>
      </c>
      <c r="J138" s="11">
        <v>13807709</v>
      </c>
      <c r="K138" s="12">
        <v>-8</v>
      </c>
      <c r="L138" s="10"/>
      <c r="M138" s="11" t="s">
        <v>162</v>
      </c>
      <c r="N138" s="11">
        <v>16514023</v>
      </c>
      <c r="O138" s="11">
        <v>16509231</v>
      </c>
      <c r="P138" s="12">
        <v>-65</v>
      </c>
      <c r="Q138" s="10"/>
      <c r="R138" s="11" t="s">
        <v>47</v>
      </c>
      <c r="S138" s="11">
        <v>8800325</v>
      </c>
      <c r="T138" s="11">
        <v>8807025</v>
      </c>
      <c r="U138" s="12">
        <v>0</v>
      </c>
      <c r="V138" s="10"/>
      <c r="W138" s="11"/>
      <c r="X138" s="11"/>
      <c r="Y138" s="11"/>
      <c r="Z138" s="12"/>
    </row>
    <row r="139" spans="1:26" x14ac:dyDescent="0.25">
      <c r="A139" s="10"/>
      <c r="B139" s="11"/>
      <c r="C139" s="11" t="s">
        <v>44</v>
      </c>
      <c r="D139" s="11">
        <v>14425366</v>
      </c>
      <c r="E139" s="11">
        <v>14428830</v>
      </c>
      <c r="F139" s="12">
        <v>-12</v>
      </c>
      <c r="G139" s="10"/>
      <c r="H139" s="11" t="s">
        <v>43</v>
      </c>
      <c r="I139" s="11">
        <v>13800965</v>
      </c>
      <c r="J139" s="11">
        <v>13804106</v>
      </c>
      <c r="K139" s="12">
        <v>-6</v>
      </c>
      <c r="L139" s="10"/>
      <c r="M139" s="11" t="s">
        <v>163</v>
      </c>
      <c r="N139" s="11">
        <v>16501245</v>
      </c>
      <c r="O139" s="11">
        <v>16509231</v>
      </c>
      <c r="P139" s="12">
        <v>-94</v>
      </c>
      <c r="Q139" s="10"/>
      <c r="R139" s="11" t="s">
        <v>49</v>
      </c>
      <c r="S139" s="11">
        <v>8798084</v>
      </c>
      <c r="T139" s="11">
        <v>8800325</v>
      </c>
      <c r="U139" s="12">
        <v>-1</v>
      </c>
      <c r="V139" s="10"/>
      <c r="W139" s="11"/>
      <c r="X139" s="11"/>
      <c r="Y139" s="11"/>
      <c r="Z139" s="12"/>
    </row>
    <row r="140" spans="1:26" x14ac:dyDescent="0.25">
      <c r="A140" s="10"/>
      <c r="B140" s="11"/>
      <c r="C140" s="11" t="s">
        <v>45</v>
      </c>
      <c r="D140" s="11">
        <v>14410532</v>
      </c>
      <c r="E140" s="11">
        <v>14425366</v>
      </c>
      <c r="F140" s="12">
        <v>-8</v>
      </c>
      <c r="G140" s="10"/>
      <c r="H140" s="11" t="s">
        <v>47</v>
      </c>
      <c r="I140" s="11">
        <v>13796226</v>
      </c>
      <c r="J140" s="11">
        <v>13800525</v>
      </c>
      <c r="K140" s="12">
        <v>26</v>
      </c>
      <c r="L140" s="10"/>
      <c r="M140" s="11" t="s">
        <v>43</v>
      </c>
      <c r="N140" s="11">
        <v>16493567</v>
      </c>
      <c r="O140" s="11">
        <v>16501245</v>
      </c>
      <c r="P140" s="12">
        <v>-31</v>
      </c>
      <c r="Q140" s="10"/>
      <c r="R140" s="11" t="s">
        <v>50</v>
      </c>
      <c r="S140" s="11">
        <v>8792442</v>
      </c>
      <c r="T140" s="11">
        <v>8798084</v>
      </c>
      <c r="U140" s="12">
        <v>-2</v>
      </c>
      <c r="V140" s="10"/>
      <c r="W140" s="11"/>
      <c r="X140" s="11"/>
      <c r="Y140" s="11"/>
      <c r="Z140" s="12"/>
    </row>
    <row r="141" spans="1:26" x14ac:dyDescent="0.25">
      <c r="A141" s="10"/>
      <c r="B141" s="11"/>
      <c r="C141" s="11" t="s">
        <v>47</v>
      </c>
      <c r="D141" s="11">
        <v>14408032</v>
      </c>
      <c r="E141" s="11">
        <v>14410532</v>
      </c>
      <c r="F141" s="12">
        <v>2</v>
      </c>
      <c r="G141" s="10"/>
      <c r="H141" s="11" t="s">
        <v>48</v>
      </c>
      <c r="I141" s="11">
        <v>13792724</v>
      </c>
      <c r="J141" s="11">
        <v>13796226</v>
      </c>
      <c r="K141" s="12">
        <v>-2</v>
      </c>
      <c r="L141" s="10"/>
      <c r="M141" s="11" t="s">
        <v>44</v>
      </c>
      <c r="N141" s="11">
        <v>16488397</v>
      </c>
      <c r="O141" s="11">
        <v>16493567</v>
      </c>
      <c r="P141" s="12">
        <v>-54</v>
      </c>
      <c r="Q141" s="10"/>
      <c r="R141" s="11" t="s">
        <v>51</v>
      </c>
      <c r="S141" s="11">
        <v>13785236</v>
      </c>
      <c r="T141" s="11">
        <v>13789181</v>
      </c>
      <c r="U141" s="12">
        <v>-15</v>
      </c>
      <c r="V141" s="10"/>
      <c r="W141" s="11"/>
      <c r="X141" s="11"/>
      <c r="Y141" s="11"/>
      <c r="Z141" s="12"/>
    </row>
    <row r="142" spans="1:26" x14ac:dyDescent="0.25">
      <c r="A142" s="10"/>
      <c r="B142" s="11"/>
      <c r="C142" s="11" t="s">
        <v>48</v>
      </c>
      <c r="D142" s="11">
        <v>14404841</v>
      </c>
      <c r="E142" s="11">
        <v>14408032</v>
      </c>
      <c r="F142" s="12">
        <v>-11</v>
      </c>
      <c r="G142" s="10"/>
      <c r="H142" s="11" t="s">
        <v>49</v>
      </c>
      <c r="I142" s="11">
        <v>13789231</v>
      </c>
      <c r="J142" s="11">
        <v>13792724</v>
      </c>
      <c r="K142" s="12">
        <v>-1</v>
      </c>
      <c r="L142" s="10"/>
      <c r="M142" s="11" t="s">
        <v>45</v>
      </c>
      <c r="N142" s="11">
        <v>16479908</v>
      </c>
      <c r="O142" s="11">
        <v>16488397</v>
      </c>
      <c r="P142" s="12">
        <v>-32</v>
      </c>
      <c r="Q142" s="10"/>
      <c r="R142" s="11" t="s">
        <v>52</v>
      </c>
      <c r="S142" s="11">
        <v>13780400</v>
      </c>
      <c r="T142" s="11">
        <v>13785204</v>
      </c>
      <c r="U142" s="12">
        <v>-4</v>
      </c>
      <c r="V142" s="10"/>
      <c r="W142" s="11"/>
      <c r="X142" s="11"/>
      <c r="Y142" s="11"/>
      <c r="Z142" s="12"/>
    </row>
    <row r="143" spans="1:26" x14ac:dyDescent="0.25">
      <c r="A143" s="10"/>
      <c r="B143" s="11"/>
      <c r="C143" s="11" t="s">
        <v>50</v>
      </c>
      <c r="D143" s="11">
        <v>14398550</v>
      </c>
      <c r="E143" s="11">
        <v>14404480</v>
      </c>
      <c r="F143" s="12">
        <v>-14</v>
      </c>
      <c r="G143" s="10"/>
      <c r="H143" s="11" t="s">
        <v>58</v>
      </c>
      <c r="I143" s="11">
        <v>13764490</v>
      </c>
      <c r="J143" s="11">
        <v>13768327</v>
      </c>
      <c r="K143" s="12">
        <v>53</v>
      </c>
      <c r="L143" s="10"/>
      <c r="M143" s="11" t="s">
        <v>47</v>
      </c>
      <c r="N143" s="11">
        <v>16474125</v>
      </c>
      <c r="O143" s="11">
        <v>16478908</v>
      </c>
      <c r="P143" s="12">
        <v>-37</v>
      </c>
      <c r="Q143" s="10"/>
      <c r="R143" s="11" t="s">
        <v>56</v>
      </c>
      <c r="S143" s="11">
        <v>13776563</v>
      </c>
      <c r="T143" s="11">
        <v>13780400</v>
      </c>
      <c r="U143" s="12">
        <v>-7</v>
      </c>
      <c r="V143" s="10"/>
      <c r="W143" s="11"/>
      <c r="X143" s="11"/>
      <c r="Y143" s="11"/>
      <c r="Z143" s="12"/>
    </row>
    <row r="144" spans="1:26" x14ac:dyDescent="0.25">
      <c r="A144" s="10"/>
      <c r="B144" s="11"/>
      <c r="C144" s="11" t="s">
        <v>51</v>
      </c>
      <c r="D144" s="11">
        <v>14388402</v>
      </c>
      <c r="E144" s="11">
        <v>14398550</v>
      </c>
      <c r="F144" s="12">
        <v>-7</v>
      </c>
      <c r="G144" s="10"/>
      <c r="H144" s="11" t="s">
        <v>59</v>
      </c>
      <c r="I144" s="11">
        <v>13759150</v>
      </c>
      <c r="J144" s="11">
        <v>13764490</v>
      </c>
      <c r="K144" s="12">
        <v>0</v>
      </c>
      <c r="L144" s="10"/>
      <c r="M144" s="11" t="s">
        <v>48</v>
      </c>
      <c r="N144" s="11">
        <v>16464564</v>
      </c>
      <c r="O144" s="11">
        <v>16474125</v>
      </c>
      <c r="P144" s="12">
        <v>-64</v>
      </c>
      <c r="Q144" s="10"/>
      <c r="R144" s="11" t="s">
        <v>57</v>
      </c>
      <c r="S144" s="11">
        <v>13768329</v>
      </c>
      <c r="T144" s="11">
        <v>13773573</v>
      </c>
      <c r="U144" s="12">
        <v>-5</v>
      </c>
      <c r="V144" s="10"/>
      <c r="W144" s="11"/>
      <c r="X144" s="11"/>
      <c r="Y144" s="11"/>
      <c r="Z144" s="12"/>
    </row>
    <row r="145" spans="1:26" x14ac:dyDescent="0.25">
      <c r="A145" s="10"/>
      <c r="B145" s="11"/>
      <c r="C145" s="11" t="s">
        <v>52</v>
      </c>
      <c r="D145" s="11">
        <v>14385193</v>
      </c>
      <c r="E145" s="11">
        <v>14388402</v>
      </c>
      <c r="F145" s="12">
        <v>-14</v>
      </c>
      <c r="G145" s="10"/>
      <c r="H145" s="11" t="s">
        <v>61</v>
      </c>
      <c r="I145" s="11">
        <v>13754754</v>
      </c>
      <c r="J145" s="11">
        <v>13759150</v>
      </c>
      <c r="K145" s="12">
        <v>14</v>
      </c>
      <c r="L145" s="10"/>
      <c r="M145" s="11" t="s">
        <v>49</v>
      </c>
      <c r="N145" s="11">
        <v>16456783</v>
      </c>
      <c r="O145" s="11">
        <v>16464564</v>
      </c>
      <c r="P145" s="12">
        <v>-68</v>
      </c>
      <c r="Q145" s="10"/>
      <c r="R145" s="11" t="s">
        <v>58</v>
      </c>
      <c r="S145" s="11">
        <v>35662620</v>
      </c>
      <c r="T145" s="11">
        <v>356681640</v>
      </c>
      <c r="U145" s="12">
        <v>-20</v>
      </c>
      <c r="V145" s="10"/>
      <c r="W145" s="11"/>
      <c r="X145" s="11"/>
      <c r="Y145" s="11"/>
      <c r="Z145" s="12"/>
    </row>
    <row r="146" spans="1:26" x14ac:dyDescent="0.25">
      <c r="A146" s="10"/>
      <c r="B146" s="11"/>
      <c r="C146" s="11" t="s">
        <v>55</v>
      </c>
      <c r="D146" s="11">
        <v>14380648</v>
      </c>
      <c r="E146" s="11">
        <v>14385193</v>
      </c>
      <c r="F146" s="12">
        <v>-12</v>
      </c>
      <c r="G146" s="10"/>
      <c r="H146" s="11" t="s">
        <v>62</v>
      </c>
      <c r="I146" s="11">
        <v>13751230</v>
      </c>
      <c r="J146" s="11">
        <v>13754754</v>
      </c>
      <c r="K146" s="12">
        <v>-4</v>
      </c>
      <c r="L146" s="10"/>
      <c r="M146" s="11" t="s">
        <v>50</v>
      </c>
      <c r="N146" s="11">
        <v>16450264</v>
      </c>
      <c r="O146" s="11">
        <v>16455862</v>
      </c>
      <c r="P146" s="12">
        <v>-39</v>
      </c>
      <c r="Q146" s="10"/>
      <c r="R146" s="11"/>
      <c r="S146" s="11"/>
      <c r="T146" s="11"/>
      <c r="U146" s="12"/>
      <c r="V146" s="10"/>
      <c r="W146" s="11"/>
      <c r="X146" s="11"/>
      <c r="Y146" s="11"/>
      <c r="Z146" s="12"/>
    </row>
    <row r="147" spans="1:26" x14ac:dyDescent="0.25">
      <c r="A147" s="10"/>
      <c r="B147" s="11"/>
      <c r="C147" s="11" t="s">
        <v>57</v>
      </c>
      <c r="D147" s="11">
        <v>14368637</v>
      </c>
      <c r="E147" s="11">
        <v>14373857</v>
      </c>
      <c r="F147" s="12">
        <v>-171</v>
      </c>
      <c r="G147" s="10"/>
      <c r="H147" s="11" t="s">
        <v>223</v>
      </c>
      <c r="I147" s="11">
        <v>13746527</v>
      </c>
      <c r="J147" s="11">
        <v>13751230</v>
      </c>
      <c r="K147" s="12">
        <v>3</v>
      </c>
      <c r="L147" s="10"/>
      <c r="M147" s="11" t="s">
        <v>51</v>
      </c>
      <c r="N147" s="11">
        <v>16432046</v>
      </c>
      <c r="O147" s="11">
        <v>16450264</v>
      </c>
      <c r="P147" s="12">
        <v>-15</v>
      </c>
      <c r="Q147" s="10"/>
      <c r="R147" s="11"/>
      <c r="S147" s="11"/>
      <c r="T147" s="11"/>
      <c r="U147" s="12"/>
      <c r="V147" s="10"/>
      <c r="W147" s="11"/>
      <c r="X147" s="11"/>
      <c r="Y147" s="11"/>
      <c r="Z147" s="12"/>
    </row>
    <row r="148" spans="1:26" x14ac:dyDescent="0.25">
      <c r="A148" s="10"/>
      <c r="B148" s="11"/>
      <c r="C148" s="11" t="s">
        <v>58</v>
      </c>
      <c r="D148" s="11">
        <v>14362298</v>
      </c>
      <c r="E148" s="11">
        <v>14368189</v>
      </c>
      <c r="F148" s="12">
        <v>-375</v>
      </c>
      <c r="G148" s="10"/>
      <c r="H148" s="11" t="s">
        <v>63</v>
      </c>
      <c r="I148" s="11">
        <v>13742844</v>
      </c>
      <c r="J148" s="11">
        <v>13746527</v>
      </c>
      <c r="K148" s="12">
        <v>-13</v>
      </c>
      <c r="L148" s="10"/>
      <c r="M148" s="11" t="s">
        <v>52</v>
      </c>
      <c r="N148" s="11">
        <v>16426213</v>
      </c>
      <c r="O148" s="11">
        <v>16432046</v>
      </c>
      <c r="P148" s="12">
        <v>-24</v>
      </c>
      <c r="Q148" s="10"/>
      <c r="R148" s="11"/>
      <c r="S148" s="11"/>
      <c r="T148" s="11"/>
      <c r="U148" s="12"/>
      <c r="V148" s="10"/>
      <c r="W148" s="11"/>
      <c r="X148" s="11"/>
      <c r="Y148" s="11"/>
      <c r="Z148" s="12"/>
    </row>
    <row r="149" spans="1:26" x14ac:dyDescent="0.25">
      <c r="A149" s="10"/>
      <c r="B149" s="11"/>
      <c r="C149" s="11" t="s">
        <v>59</v>
      </c>
      <c r="D149" s="11">
        <v>14358179</v>
      </c>
      <c r="E149" s="11">
        <v>14362168</v>
      </c>
      <c r="F149" s="12">
        <v>-13</v>
      </c>
      <c r="G149" s="10"/>
      <c r="H149" s="11"/>
      <c r="I149" s="11"/>
      <c r="J149" s="11"/>
      <c r="K149" s="12"/>
      <c r="L149" s="10"/>
      <c r="M149" s="11" t="s">
        <v>55</v>
      </c>
      <c r="N149" s="11">
        <v>16417869</v>
      </c>
      <c r="O149" s="11">
        <v>16426213</v>
      </c>
      <c r="P149" s="12">
        <v>-60</v>
      </c>
      <c r="Q149" s="10"/>
      <c r="R149" s="11"/>
      <c r="S149" s="11"/>
      <c r="T149" s="11"/>
      <c r="U149" s="12"/>
      <c r="V149" s="10"/>
      <c r="W149" s="11"/>
      <c r="X149" s="11"/>
      <c r="Y149" s="11"/>
      <c r="Z149" s="12"/>
    </row>
    <row r="150" spans="1:26" x14ac:dyDescent="0.25">
      <c r="A150" s="10"/>
      <c r="B150" s="11"/>
      <c r="C150" s="11" t="s">
        <v>61</v>
      </c>
      <c r="D150" s="11">
        <v>14351699</v>
      </c>
      <c r="E150" s="11">
        <v>14358174</v>
      </c>
      <c r="F150" s="12">
        <v>-8</v>
      </c>
      <c r="G150" s="10"/>
      <c r="H150" s="11"/>
      <c r="I150" s="11"/>
      <c r="J150" s="11"/>
      <c r="K150" s="12"/>
      <c r="L150" s="10"/>
      <c r="M150" s="11" t="s">
        <v>56</v>
      </c>
      <c r="N150" s="11">
        <v>164408819</v>
      </c>
      <c r="O150" s="11">
        <v>16417868</v>
      </c>
      <c r="P150" s="12">
        <v>151</v>
      </c>
      <c r="Q150" s="10"/>
      <c r="R150" s="11"/>
      <c r="S150" s="11"/>
      <c r="T150" s="11"/>
      <c r="U150" s="12"/>
      <c r="V150" s="10"/>
      <c r="W150" s="11"/>
      <c r="X150" s="11"/>
      <c r="Y150" s="11"/>
      <c r="Z150" s="12"/>
    </row>
    <row r="151" spans="1:26" x14ac:dyDescent="0.25">
      <c r="A151" s="10"/>
      <c r="B151" s="11"/>
      <c r="C151" s="11" t="s">
        <v>62</v>
      </c>
      <c r="D151" s="11">
        <v>14348034</v>
      </c>
      <c r="E151" s="11">
        <v>14351699</v>
      </c>
      <c r="F151" s="12">
        <v>-19</v>
      </c>
      <c r="G151" s="10"/>
      <c r="H151" s="11"/>
      <c r="I151" s="11"/>
      <c r="J151" s="11"/>
      <c r="K151" s="12"/>
      <c r="L151" s="10"/>
      <c r="M151" s="11" t="s">
        <v>58</v>
      </c>
      <c r="N151" s="11">
        <v>16408819</v>
      </c>
      <c r="O151" s="11">
        <v>16402847</v>
      </c>
      <c r="P151" s="12">
        <v>-45</v>
      </c>
      <c r="Q151" s="10"/>
      <c r="R151" s="11"/>
      <c r="S151" s="11"/>
      <c r="T151" s="11"/>
      <c r="U151" s="12"/>
      <c r="V151" s="10"/>
      <c r="W151" s="11"/>
      <c r="X151" s="11"/>
      <c r="Y151" s="11"/>
      <c r="Z151" s="12"/>
    </row>
    <row r="152" spans="1:26" x14ac:dyDescent="0.25">
      <c r="A152" s="10"/>
      <c r="B152" s="11"/>
      <c r="C152" s="11" t="s">
        <v>63</v>
      </c>
      <c r="D152" s="11">
        <v>14334641</v>
      </c>
      <c r="E152" s="11">
        <v>14344456</v>
      </c>
      <c r="F152" s="12">
        <v>-10</v>
      </c>
      <c r="G152" s="10"/>
      <c r="H152" s="11"/>
      <c r="I152" s="11"/>
      <c r="J152" s="11"/>
      <c r="K152" s="12"/>
      <c r="L152" s="10"/>
      <c r="M152" s="11"/>
      <c r="N152" s="11"/>
      <c r="O152" s="11"/>
      <c r="P152" s="12"/>
      <c r="Q152" s="10"/>
      <c r="R152" s="11"/>
      <c r="S152" s="11"/>
      <c r="T152" s="11"/>
      <c r="U152" s="12"/>
      <c r="V152" s="10"/>
      <c r="W152" s="11"/>
      <c r="X152" s="11"/>
      <c r="Y152" s="11"/>
      <c r="Z152" s="12"/>
    </row>
    <row r="153" spans="1:26" x14ac:dyDescent="0.25">
      <c r="A153" s="10" t="s">
        <v>332</v>
      </c>
      <c r="B153" s="11"/>
      <c r="C153" s="11"/>
      <c r="D153" s="11"/>
      <c r="E153" s="11"/>
      <c r="F153" s="12"/>
      <c r="G153" s="10"/>
      <c r="H153" s="11"/>
      <c r="I153" s="11"/>
      <c r="J153" s="11"/>
      <c r="K153" s="12"/>
      <c r="L153" s="10"/>
      <c r="M153" s="11"/>
      <c r="N153" s="11"/>
      <c r="O153" s="11"/>
      <c r="P153" s="12"/>
      <c r="Q153" s="10"/>
      <c r="R153" s="11"/>
      <c r="S153" s="11"/>
      <c r="T153" s="11"/>
      <c r="U153" s="12"/>
      <c r="V153" s="10"/>
      <c r="W153" s="11"/>
      <c r="X153" s="11"/>
      <c r="Y153" s="11"/>
      <c r="Z153" s="12"/>
    </row>
    <row r="154" spans="1:26" x14ac:dyDescent="0.25">
      <c r="A154" s="10"/>
      <c r="B154" s="11"/>
      <c r="C154" s="11" t="s">
        <v>331</v>
      </c>
      <c r="D154" s="11">
        <v>14332537</v>
      </c>
      <c r="E154" s="11">
        <v>14334641</v>
      </c>
      <c r="F154" s="12">
        <v>-4</v>
      </c>
      <c r="G154" s="10"/>
      <c r="H154" s="11" t="s">
        <v>64</v>
      </c>
      <c r="I154" s="11">
        <v>13738644</v>
      </c>
      <c r="J154" s="11">
        <v>13742844</v>
      </c>
      <c r="K154" s="12">
        <v>30</v>
      </c>
      <c r="L154" s="10"/>
      <c r="M154" s="11" t="s">
        <v>68</v>
      </c>
      <c r="N154" s="11">
        <v>16341056</v>
      </c>
      <c r="O154" s="11">
        <v>16351427</v>
      </c>
      <c r="P154" s="12">
        <v>-11</v>
      </c>
      <c r="Q154" s="10"/>
      <c r="R154" s="11" t="s">
        <v>64</v>
      </c>
      <c r="S154" s="11">
        <v>8786639</v>
      </c>
      <c r="T154" s="11">
        <v>8792439</v>
      </c>
      <c r="U154" s="12">
        <v>6</v>
      </c>
      <c r="V154" s="10"/>
      <c r="W154" s="11"/>
      <c r="X154" s="11"/>
      <c r="Y154" s="11"/>
      <c r="Z154" s="12"/>
    </row>
    <row r="155" spans="1:26" x14ac:dyDescent="0.25">
      <c r="A155" s="10"/>
      <c r="B155" s="11"/>
      <c r="C155" s="11" t="s">
        <v>64</v>
      </c>
      <c r="D155" s="11">
        <v>14328966</v>
      </c>
      <c r="E155" s="11">
        <v>14332537</v>
      </c>
      <c r="F155" s="12">
        <v>-20</v>
      </c>
      <c r="G155" s="10"/>
      <c r="H155" s="11" t="s">
        <v>65</v>
      </c>
      <c r="I155" s="11">
        <v>13734663</v>
      </c>
      <c r="J155" s="11">
        <v>13738644</v>
      </c>
      <c r="K155" s="12">
        <v>-11</v>
      </c>
      <c r="L155" s="10"/>
      <c r="M155" s="11" t="s">
        <v>164</v>
      </c>
      <c r="N155" s="11">
        <v>16331482</v>
      </c>
      <c r="O155" s="11">
        <v>16341056</v>
      </c>
      <c r="P155" s="12">
        <v>-52</v>
      </c>
      <c r="Q155" s="10"/>
      <c r="R155" s="11" t="s">
        <v>65</v>
      </c>
      <c r="S155" s="11">
        <v>8779388</v>
      </c>
      <c r="T155" s="11">
        <v>8786632</v>
      </c>
      <c r="U155" s="12">
        <v>8</v>
      </c>
      <c r="V155" s="10"/>
      <c r="W155" s="11"/>
      <c r="X155" s="11"/>
      <c r="Y155" s="11"/>
      <c r="Z155" s="12"/>
    </row>
    <row r="156" spans="1:26" x14ac:dyDescent="0.25">
      <c r="A156" s="10"/>
      <c r="B156" s="11"/>
      <c r="C156" s="11" t="s">
        <v>65</v>
      </c>
      <c r="D156" s="11">
        <v>14322885</v>
      </c>
      <c r="E156" s="11">
        <v>14328966</v>
      </c>
      <c r="F156" s="12">
        <v>-12</v>
      </c>
      <c r="G156" s="10"/>
      <c r="H156" s="11" t="s">
        <v>66</v>
      </c>
      <c r="I156" s="11">
        <v>13730001</v>
      </c>
      <c r="J156" s="11">
        <v>13734663</v>
      </c>
      <c r="K156" s="12">
        <v>-3</v>
      </c>
      <c r="L156" s="10"/>
      <c r="M156" s="11" t="s">
        <v>165</v>
      </c>
      <c r="N156" s="11">
        <v>16324302</v>
      </c>
      <c r="O156" s="11">
        <v>16331482</v>
      </c>
      <c r="P156" s="12">
        <v>14</v>
      </c>
      <c r="Q156" s="10"/>
      <c r="R156" s="11" t="s">
        <v>67</v>
      </c>
      <c r="S156" s="11">
        <v>13725457</v>
      </c>
      <c r="T156" s="11">
        <v>13730001</v>
      </c>
      <c r="U156" s="12">
        <v>-4</v>
      </c>
      <c r="V156" s="10"/>
      <c r="W156" s="11"/>
      <c r="X156" s="11"/>
      <c r="Y156" s="11"/>
      <c r="Z156" s="12"/>
    </row>
    <row r="157" spans="1:26" x14ac:dyDescent="0.25">
      <c r="A157" s="10"/>
      <c r="B157" s="11"/>
      <c r="C157" s="11" t="s">
        <v>66</v>
      </c>
      <c r="D157" s="11">
        <v>14322885</v>
      </c>
      <c r="E157" s="11">
        <v>14319275</v>
      </c>
      <c r="F157" s="12">
        <v>1178</v>
      </c>
      <c r="G157" s="10"/>
      <c r="H157" s="11" t="s">
        <v>70</v>
      </c>
      <c r="I157" s="11">
        <v>13711880</v>
      </c>
      <c r="J157" s="11">
        <v>13715974</v>
      </c>
      <c r="K157" s="12">
        <v>6</v>
      </c>
      <c r="L157" s="10"/>
      <c r="M157" s="11" t="s">
        <v>166</v>
      </c>
      <c r="N157" s="11">
        <v>16316409</v>
      </c>
      <c r="O157" s="11">
        <v>16324302</v>
      </c>
      <c r="P157" s="12">
        <v>-79</v>
      </c>
      <c r="Q157" s="10"/>
      <c r="R157" s="11" t="s">
        <v>68</v>
      </c>
      <c r="S157" s="11">
        <v>13721144</v>
      </c>
      <c r="T157" s="11">
        <v>13725356</v>
      </c>
      <c r="U157" s="12">
        <v>-2</v>
      </c>
      <c r="V157" s="10"/>
      <c r="W157" s="11"/>
      <c r="X157" s="11"/>
      <c r="Y157" s="11"/>
      <c r="Z157" s="12"/>
    </row>
    <row r="158" spans="1:26" x14ac:dyDescent="0.25">
      <c r="A158" s="10"/>
      <c r="B158" s="11"/>
      <c r="C158" s="11" t="s">
        <v>67</v>
      </c>
      <c r="D158" s="11">
        <v>14308453</v>
      </c>
      <c r="E158" s="11">
        <v>14318012</v>
      </c>
      <c r="F158" s="12">
        <v>-10</v>
      </c>
      <c r="G158" s="10"/>
      <c r="H158" s="11" t="s">
        <v>71</v>
      </c>
      <c r="I158" s="11">
        <v>13706650</v>
      </c>
      <c r="J158" s="11">
        <v>13711560</v>
      </c>
      <c r="K158" s="12">
        <v>1</v>
      </c>
      <c r="L158" s="10"/>
      <c r="M158" s="11" t="s">
        <v>167</v>
      </c>
      <c r="N158" s="11">
        <v>16316409</v>
      </c>
      <c r="O158" s="11">
        <v>16298331</v>
      </c>
      <c r="P158" s="12">
        <v>-35</v>
      </c>
      <c r="Q158" s="10"/>
      <c r="R158" s="11" t="s">
        <v>71</v>
      </c>
      <c r="S158" s="11">
        <v>14274330</v>
      </c>
      <c r="T158" s="11">
        <v>14277459</v>
      </c>
      <c r="U158" s="12">
        <v>-10</v>
      </c>
      <c r="V158" s="10"/>
      <c r="W158" s="11"/>
      <c r="X158" s="11"/>
      <c r="Y158" s="11"/>
      <c r="Z158" s="12"/>
    </row>
    <row r="159" spans="1:26" x14ac:dyDescent="0.25">
      <c r="A159" s="10"/>
      <c r="B159" s="11"/>
      <c r="C159" s="11" t="s">
        <v>68</v>
      </c>
      <c r="D159" s="11">
        <v>14295560</v>
      </c>
      <c r="E159" s="11">
        <v>14299255</v>
      </c>
      <c r="F159" s="12">
        <v>-13</v>
      </c>
      <c r="G159" s="10"/>
      <c r="H159" s="11" t="s">
        <v>224</v>
      </c>
      <c r="I159" s="11">
        <v>13703170</v>
      </c>
      <c r="J159" s="11">
        <v>13706650</v>
      </c>
      <c r="K159" s="12">
        <v>0</v>
      </c>
      <c r="L159" s="10"/>
      <c r="M159" s="11" t="s">
        <v>71</v>
      </c>
      <c r="N159" s="11">
        <v>16295148</v>
      </c>
      <c r="O159" s="11">
        <v>16298331</v>
      </c>
      <c r="P159" s="12">
        <v>-53</v>
      </c>
      <c r="Q159" s="10"/>
      <c r="R159" s="11" t="s">
        <v>72</v>
      </c>
      <c r="S159" s="11">
        <v>14270676</v>
      </c>
      <c r="T159" s="11">
        <v>14272640</v>
      </c>
      <c r="U159" s="12">
        <v>-3</v>
      </c>
      <c r="V159" s="10"/>
      <c r="W159" s="11"/>
      <c r="X159" s="11"/>
      <c r="Y159" s="11"/>
      <c r="Z159" s="12"/>
    </row>
    <row r="160" spans="1:26" x14ac:dyDescent="0.25">
      <c r="A160" s="10"/>
      <c r="B160" s="11"/>
      <c r="C160" s="11" t="s">
        <v>70</v>
      </c>
      <c r="D160" s="11">
        <v>14277459</v>
      </c>
      <c r="E160" s="11">
        <v>14292648</v>
      </c>
      <c r="F160" s="12">
        <v>-10</v>
      </c>
      <c r="G160" s="10"/>
      <c r="H160" s="11" t="s">
        <v>72</v>
      </c>
      <c r="I160" s="11">
        <v>13699217</v>
      </c>
      <c r="J160" s="11">
        <v>13703170</v>
      </c>
      <c r="K160" s="12">
        <v>-3</v>
      </c>
      <c r="L160" s="10"/>
      <c r="M160" s="11" t="s">
        <v>72</v>
      </c>
      <c r="N160" s="11">
        <v>16278305</v>
      </c>
      <c r="O160" s="11">
        <v>16286307</v>
      </c>
      <c r="P160" s="12">
        <v>-34</v>
      </c>
      <c r="Q160" s="10"/>
      <c r="R160" s="11" t="s">
        <v>73</v>
      </c>
      <c r="S160" s="11">
        <v>14258329</v>
      </c>
      <c r="T160" s="11">
        <v>14262126</v>
      </c>
      <c r="U160" s="12">
        <v>-6</v>
      </c>
      <c r="V160" s="10"/>
      <c r="W160" s="11"/>
      <c r="X160" s="11"/>
      <c r="Y160" s="11"/>
      <c r="Z160" s="12"/>
    </row>
    <row r="161" spans="1:26" x14ac:dyDescent="0.25">
      <c r="A161" s="10"/>
      <c r="B161" s="11"/>
      <c r="C161" s="11"/>
      <c r="D161" s="11"/>
      <c r="E161" s="11"/>
      <c r="F161" s="12"/>
      <c r="G161" s="10"/>
      <c r="H161" s="11" t="s">
        <v>73</v>
      </c>
      <c r="I161" s="11">
        <v>13695053</v>
      </c>
      <c r="J161" s="11">
        <v>13699217</v>
      </c>
      <c r="K161" s="12">
        <v>2</v>
      </c>
      <c r="L161" s="10"/>
      <c r="M161" s="11" t="s">
        <v>73</v>
      </c>
      <c r="N161" s="11">
        <v>16270250</v>
      </c>
      <c r="O161" s="11">
        <v>16278305</v>
      </c>
      <c r="P161" s="12">
        <v>11</v>
      </c>
      <c r="Q161" s="10"/>
      <c r="R161" s="11" t="s">
        <v>74</v>
      </c>
      <c r="S161" s="11">
        <v>14246568</v>
      </c>
      <c r="T161" s="11">
        <v>14258329</v>
      </c>
      <c r="U161" s="12">
        <v>-10</v>
      </c>
      <c r="V161" s="10"/>
      <c r="W161" s="11"/>
      <c r="X161" s="11"/>
      <c r="Y161" s="11"/>
      <c r="Z161" s="12"/>
    </row>
    <row r="162" spans="1:26" x14ac:dyDescent="0.25">
      <c r="A162" s="10"/>
      <c r="B162" s="11"/>
      <c r="C162" s="11"/>
      <c r="D162" s="11"/>
      <c r="E162" s="11"/>
      <c r="F162" s="12"/>
      <c r="G162" s="10"/>
      <c r="H162" s="11" t="s">
        <v>74</v>
      </c>
      <c r="I162" s="11">
        <v>13691081</v>
      </c>
      <c r="J162" s="11">
        <v>13695053</v>
      </c>
      <c r="K162" s="12">
        <v>-12</v>
      </c>
      <c r="L162" s="10"/>
      <c r="M162" s="11" t="s">
        <v>74</v>
      </c>
      <c r="N162" s="11">
        <v>16257266</v>
      </c>
      <c r="O162" s="11">
        <v>16270247</v>
      </c>
      <c r="P162" s="12">
        <v>-31</v>
      </c>
      <c r="Q162" s="10"/>
      <c r="R162" s="11" t="s">
        <v>75</v>
      </c>
      <c r="S162" s="11">
        <v>14220627</v>
      </c>
      <c r="T162" s="11">
        <v>14224473</v>
      </c>
      <c r="U162" s="12">
        <v>-14</v>
      </c>
      <c r="V162" s="10"/>
      <c r="W162" s="11"/>
      <c r="X162" s="11"/>
      <c r="Y162" s="11"/>
      <c r="Z162" s="12"/>
    </row>
    <row r="163" spans="1:26" x14ac:dyDescent="0.25">
      <c r="A163" s="10"/>
      <c r="B163" s="11"/>
      <c r="C163" s="11"/>
      <c r="D163" s="11"/>
      <c r="E163" s="11"/>
      <c r="F163" s="12"/>
      <c r="G163" s="10"/>
      <c r="H163" s="11" t="s">
        <v>169</v>
      </c>
      <c r="I163" s="11">
        <v>13685705</v>
      </c>
      <c r="J163" s="11">
        <v>13691080</v>
      </c>
      <c r="K163" s="12">
        <v>5</v>
      </c>
      <c r="L163" s="10"/>
      <c r="M163" s="11" t="s">
        <v>170</v>
      </c>
      <c r="N163" s="11">
        <v>16243155</v>
      </c>
      <c r="O163" s="11">
        <v>16249853</v>
      </c>
      <c r="P163" s="12">
        <v>-29</v>
      </c>
      <c r="Q163" s="10"/>
      <c r="R163" s="11"/>
      <c r="S163" s="11"/>
      <c r="T163" s="11"/>
      <c r="U163" s="12"/>
      <c r="V163" s="10"/>
      <c r="W163" s="11"/>
      <c r="X163" s="11"/>
      <c r="Y163" s="11"/>
      <c r="Z163" s="12"/>
    </row>
    <row r="164" spans="1:26" x14ac:dyDescent="0.25">
      <c r="A164" s="10"/>
      <c r="B164" s="11"/>
      <c r="C164" s="11"/>
      <c r="D164" s="11"/>
      <c r="E164" s="11"/>
      <c r="F164" s="12"/>
      <c r="G164" s="10"/>
      <c r="H164" s="11" t="s">
        <v>168</v>
      </c>
      <c r="I164" s="11">
        <v>13680801</v>
      </c>
      <c r="J164" s="11">
        <v>13685703</v>
      </c>
      <c r="K164" s="12">
        <v>48</v>
      </c>
      <c r="L164" s="10"/>
      <c r="M164" s="11" t="s">
        <v>169</v>
      </c>
      <c r="N164" s="11">
        <v>16249855</v>
      </c>
      <c r="O164" s="11">
        <v>16257266</v>
      </c>
      <c r="P164" s="12">
        <v>-41</v>
      </c>
      <c r="Q164" s="10"/>
      <c r="R164" s="11"/>
      <c r="S164" s="11"/>
      <c r="T164" s="11"/>
      <c r="U164" s="12"/>
      <c r="V164" s="10"/>
      <c r="W164" s="11"/>
      <c r="X164" s="11"/>
      <c r="Y164" s="11"/>
      <c r="Z164" s="12"/>
    </row>
    <row r="165" spans="1:26" x14ac:dyDescent="0.25">
      <c r="A165" s="10"/>
      <c r="B165" s="11"/>
      <c r="C165" s="11"/>
      <c r="D165" s="11"/>
      <c r="E165" s="11"/>
      <c r="F165" s="12"/>
      <c r="G165" s="10"/>
      <c r="H165" s="11" t="s">
        <v>171</v>
      </c>
      <c r="I165" s="11">
        <v>13677113</v>
      </c>
      <c r="J165" s="11">
        <v>13680801</v>
      </c>
      <c r="K165" s="12">
        <v>-2</v>
      </c>
      <c r="L165" s="10"/>
      <c r="M165" s="11" t="s">
        <v>168</v>
      </c>
      <c r="N165" s="11">
        <v>16235967</v>
      </c>
      <c r="O165" s="11">
        <v>16243155</v>
      </c>
      <c r="P165" s="12">
        <v>-31</v>
      </c>
      <c r="Q165" s="10"/>
      <c r="R165" s="11"/>
      <c r="S165" s="11"/>
      <c r="T165" s="11"/>
      <c r="U165" s="12"/>
      <c r="V165" s="10"/>
      <c r="W165" s="11"/>
      <c r="X165" s="11"/>
      <c r="Y165" s="11"/>
      <c r="Z165" s="12"/>
    </row>
    <row r="166" spans="1:26" x14ac:dyDescent="0.25">
      <c r="A166" s="10"/>
      <c r="B166" s="11"/>
      <c r="C166" s="11"/>
      <c r="D166" s="11"/>
      <c r="E166" s="11"/>
      <c r="F166" s="12"/>
      <c r="G166" s="10"/>
      <c r="H166" s="11" t="s">
        <v>172</v>
      </c>
      <c r="I166" s="11">
        <v>13672003</v>
      </c>
      <c r="J166" s="11">
        <v>13677113</v>
      </c>
      <c r="K166" s="12">
        <v>10</v>
      </c>
      <c r="L166" s="10"/>
      <c r="M166" s="11" t="s">
        <v>171</v>
      </c>
      <c r="N166" s="11">
        <v>16228647</v>
      </c>
      <c r="O166" s="11">
        <v>16235967</v>
      </c>
      <c r="P166" s="12">
        <v>-20</v>
      </c>
      <c r="Q166" s="10"/>
      <c r="R166" s="11"/>
      <c r="S166" s="11"/>
      <c r="T166" s="11"/>
      <c r="U166" s="12"/>
      <c r="V166" s="10"/>
      <c r="W166" s="11"/>
      <c r="X166" s="11"/>
      <c r="Y166" s="11"/>
      <c r="Z166" s="12"/>
    </row>
    <row r="167" spans="1:26" x14ac:dyDescent="0.25">
      <c r="A167" s="10"/>
      <c r="B167" s="11"/>
      <c r="C167" s="11"/>
      <c r="D167" s="11"/>
      <c r="E167" s="11"/>
      <c r="F167" s="12"/>
      <c r="G167" s="10"/>
      <c r="H167" s="11" t="s">
        <v>75</v>
      </c>
      <c r="I167" s="11">
        <v>13667788</v>
      </c>
      <c r="J167" s="11">
        <v>13672003</v>
      </c>
      <c r="K167" s="12">
        <v>-15</v>
      </c>
      <c r="L167" s="10"/>
      <c r="M167" s="11" t="s">
        <v>172</v>
      </c>
      <c r="N167" s="11">
        <v>16221269</v>
      </c>
      <c r="O167" s="11">
        <v>16228647</v>
      </c>
      <c r="P167" s="12">
        <v>-21</v>
      </c>
      <c r="Q167" s="10"/>
      <c r="R167" s="11"/>
      <c r="S167" s="11"/>
      <c r="T167" s="11"/>
      <c r="U167" s="12"/>
      <c r="V167" s="10"/>
      <c r="W167" s="11"/>
      <c r="X167" s="11"/>
      <c r="Y167" s="11"/>
      <c r="Z167" s="12"/>
    </row>
    <row r="168" spans="1:26" x14ac:dyDescent="0.25">
      <c r="A168" s="10"/>
      <c r="B168" s="11"/>
      <c r="C168" s="11"/>
      <c r="D168" s="11"/>
      <c r="E168" s="11"/>
      <c r="F168" s="12"/>
      <c r="G168" s="10"/>
      <c r="H168" s="11"/>
      <c r="I168" s="11"/>
      <c r="J168" s="11"/>
      <c r="K168" s="12"/>
      <c r="L168" s="10"/>
      <c r="M168" s="11"/>
      <c r="N168" s="11"/>
      <c r="O168" s="11"/>
      <c r="P168" s="12"/>
      <c r="Q168" s="10"/>
      <c r="R168" s="11"/>
      <c r="S168" s="11"/>
      <c r="T168" s="11"/>
      <c r="U168" s="12"/>
      <c r="V168" s="10"/>
      <c r="W168" s="11"/>
      <c r="X168" s="11"/>
      <c r="Y168" s="11"/>
      <c r="Z168" s="12"/>
    </row>
    <row r="169" spans="1:26" x14ac:dyDescent="0.25">
      <c r="A169" s="10" t="s">
        <v>330</v>
      </c>
      <c r="B169" s="11"/>
      <c r="C169" s="11"/>
      <c r="D169" s="11"/>
      <c r="E169" s="11"/>
      <c r="F169" s="12"/>
      <c r="G169" s="10"/>
      <c r="H169" s="11"/>
      <c r="I169" s="11"/>
      <c r="J169" s="11"/>
      <c r="K169" s="12"/>
      <c r="L169" s="10"/>
      <c r="M169" s="11"/>
      <c r="N169" s="11"/>
      <c r="O169" s="11"/>
      <c r="P169" s="12"/>
      <c r="Q169" s="10"/>
      <c r="R169" s="11"/>
      <c r="S169" s="11"/>
      <c r="T169" s="11"/>
      <c r="U169" s="12"/>
      <c r="V169" s="10"/>
      <c r="W169" s="11"/>
      <c r="X169" s="11"/>
      <c r="Y169" s="11"/>
      <c r="Z169" s="12"/>
    </row>
    <row r="170" spans="1:26" x14ac:dyDescent="0.25">
      <c r="A170" s="10"/>
      <c r="B170" s="11"/>
      <c r="C170" s="11"/>
      <c r="D170" s="11"/>
      <c r="E170" s="11"/>
      <c r="F170" s="12"/>
      <c r="G170" s="10"/>
      <c r="H170" s="11" t="s">
        <v>77</v>
      </c>
      <c r="I170" s="11">
        <v>13660304</v>
      </c>
      <c r="J170" s="11">
        <v>13664223</v>
      </c>
      <c r="K170" s="12">
        <v>11</v>
      </c>
      <c r="L170" s="10"/>
      <c r="M170" s="11" t="s">
        <v>76</v>
      </c>
      <c r="N170" s="11">
        <v>16208299</v>
      </c>
      <c r="O170" s="11">
        <v>16216839</v>
      </c>
      <c r="P170" s="12">
        <v>-25</v>
      </c>
      <c r="Q170" s="10"/>
      <c r="R170" s="11" t="s">
        <v>76</v>
      </c>
      <c r="S170" s="11">
        <v>8744406</v>
      </c>
      <c r="T170" s="11">
        <v>8747330</v>
      </c>
      <c r="U170" s="12">
        <v>-4</v>
      </c>
      <c r="V170" s="10"/>
      <c r="W170" s="11"/>
      <c r="X170" s="11"/>
      <c r="Y170" s="11"/>
      <c r="Z170" s="12"/>
    </row>
    <row r="171" spans="1:26" x14ac:dyDescent="0.25">
      <c r="A171" s="10"/>
      <c r="B171" s="11"/>
      <c r="C171" s="11"/>
      <c r="D171" s="11"/>
      <c r="E171" s="11"/>
      <c r="F171" s="12"/>
      <c r="G171" s="10"/>
      <c r="H171" s="11" t="s">
        <v>78</v>
      </c>
      <c r="I171" s="11">
        <v>13656191</v>
      </c>
      <c r="J171" s="11">
        <v>13660304</v>
      </c>
      <c r="K171" s="12">
        <v>3</v>
      </c>
      <c r="L171" s="10"/>
      <c r="M171" s="11" t="s">
        <v>77</v>
      </c>
      <c r="N171" s="11">
        <v>16202009</v>
      </c>
      <c r="O171" s="11">
        <v>16208299</v>
      </c>
      <c r="P171" s="12">
        <v>-43</v>
      </c>
      <c r="Q171" s="10"/>
      <c r="R171" s="11" t="s">
        <v>77</v>
      </c>
      <c r="S171" s="11">
        <v>14217883</v>
      </c>
      <c r="T171" s="11">
        <v>14220627</v>
      </c>
      <c r="U171" s="12">
        <v>-28</v>
      </c>
      <c r="V171" s="10"/>
      <c r="W171" s="11"/>
      <c r="X171" s="11"/>
      <c r="Y171" s="11"/>
      <c r="Z171" s="12"/>
    </row>
    <row r="172" spans="1:26" x14ac:dyDescent="0.25">
      <c r="A172" s="10"/>
      <c r="B172" s="11"/>
      <c r="C172" s="11"/>
      <c r="D172" s="11"/>
      <c r="E172" s="11"/>
      <c r="F172" s="12"/>
      <c r="G172" s="10"/>
      <c r="H172" s="11" t="s">
        <v>79</v>
      </c>
      <c r="I172" s="11">
        <v>13652300</v>
      </c>
      <c r="J172" s="11">
        <v>13656190</v>
      </c>
      <c r="K172" s="12">
        <v>25</v>
      </c>
      <c r="L172" s="10"/>
      <c r="M172" s="11" t="s">
        <v>78</v>
      </c>
      <c r="N172" s="11">
        <v>16192002</v>
      </c>
      <c r="O172" s="11">
        <v>16202009</v>
      </c>
      <c r="P172" s="12">
        <v>-10</v>
      </c>
      <c r="Q172" s="10"/>
      <c r="R172" s="11" t="s">
        <v>78</v>
      </c>
      <c r="S172" s="11">
        <v>1424810</v>
      </c>
      <c r="T172" s="11">
        <v>14217833</v>
      </c>
      <c r="U172" s="12">
        <v>-13</v>
      </c>
      <c r="V172" s="10"/>
      <c r="W172" s="11"/>
      <c r="X172" s="11"/>
      <c r="Y172" s="11"/>
      <c r="Z172" s="12"/>
    </row>
    <row r="173" spans="1:26" x14ac:dyDescent="0.25">
      <c r="A173" s="10"/>
      <c r="B173" s="11"/>
      <c r="C173" s="11"/>
      <c r="D173" s="11"/>
      <c r="E173" s="11"/>
      <c r="F173" s="12"/>
      <c r="G173" s="10"/>
      <c r="H173" s="11" t="s">
        <v>225</v>
      </c>
      <c r="I173" s="11">
        <v>13648489</v>
      </c>
      <c r="J173" s="11">
        <v>13652300</v>
      </c>
      <c r="K173" s="12">
        <v>39</v>
      </c>
      <c r="L173" s="10"/>
      <c r="M173" s="11" t="s">
        <v>80</v>
      </c>
      <c r="N173" s="11">
        <v>16190202</v>
      </c>
      <c r="O173" s="11">
        <v>16182333</v>
      </c>
      <c r="P173" s="12">
        <v>-15</v>
      </c>
      <c r="Q173" s="10"/>
      <c r="R173" s="11" t="s">
        <v>78</v>
      </c>
      <c r="S173" s="11">
        <v>8742806</v>
      </c>
      <c r="T173" s="11">
        <v>8744406</v>
      </c>
      <c r="U173" s="12">
        <v>0</v>
      </c>
      <c r="V173" s="10"/>
      <c r="W173" s="11"/>
      <c r="X173" s="11"/>
      <c r="Y173" s="11"/>
      <c r="Z173" s="12"/>
    </row>
    <row r="174" spans="1:26" x14ac:dyDescent="0.25">
      <c r="A174" s="10"/>
      <c r="B174" s="11"/>
      <c r="C174" s="11"/>
      <c r="D174" s="11"/>
      <c r="E174" s="11"/>
      <c r="F174" s="12"/>
      <c r="G174" s="10"/>
      <c r="H174" s="11" t="s">
        <v>80</v>
      </c>
      <c r="I174" s="11">
        <v>13644189</v>
      </c>
      <c r="J174" s="11">
        <v>13648489</v>
      </c>
      <c r="K174" s="12">
        <v>0</v>
      </c>
      <c r="L174" s="10"/>
      <c r="M174" s="11" t="s">
        <v>174</v>
      </c>
      <c r="N174" s="11">
        <v>16172529</v>
      </c>
      <c r="O174" s="11">
        <v>16182333</v>
      </c>
      <c r="P174" s="12">
        <v>-32</v>
      </c>
      <c r="Q174" s="10"/>
      <c r="R174" s="11" t="s">
        <v>79</v>
      </c>
      <c r="S174" s="11">
        <v>14202089</v>
      </c>
      <c r="T174" s="11">
        <v>14214810</v>
      </c>
      <c r="U174" s="12">
        <v>-21</v>
      </c>
      <c r="V174" s="10"/>
      <c r="W174" s="11"/>
      <c r="X174" s="11"/>
      <c r="Y174" s="11"/>
      <c r="Z174" s="12"/>
    </row>
    <row r="175" spans="1:26" x14ac:dyDescent="0.25">
      <c r="A175" s="10"/>
      <c r="B175" s="11"/>
      <c r="C175" s="11"/>
      <c r="D175" s="11"/>
      <c r="E175" s="11"/>
      <c r="F175" s="12"/>
      <c r="G175" s="10"/>
      <c r="H175" s="11" t="s">
        <v>174</v>
      </c>
      <c r="I175" s="11">
        <v>13639898</v>
      </c>
      <c r="J175" s="11">
        <v>13644189</v>
      </c>
      <c r="K175" s="12">
        <v>14</v>
      </c>
      <c r="L175" s="10"/>
      <c r="M175" s="11" t="s">
        <v>174</v>
      </c>
      <c r="N175" s="11">
        <v>16166583</v>
      </c>
      <c r="O175" s="11">
        <v>16172529</v>
      </c>
      <c r="P175" s="12">
        <v>-34</v>
      </c>
      <c r="Q175" s="10"/>
      <c r="R175" s="11" t="s">
        <v>80</v>
      </c>
      <c r="S175" s="11">
        <v>14185214</v>
      </c>
      <c r="T175" s="11">
        <v>14192900</v>
      </c>
      <c r="U175" s="12">
        <v>-25</v>
      </c>
      <c r="V175" s="10"/>
      <c r="W175" s="11"/>
      <c r="X175" s="11"/>
      <c r="Y175" s="11"/>
      <c r="Z175" s="12"/>
    </row>
    <row r="176" spans="1:26" x14ac:dyDescent="0.25">
      <c r="A176" s="10"/>
      <c r="B176" s="11"/>
      <c r="C176" s="11"/>
      <c r="D176" s="11"/>
      <c r="E176" s="11"/>
      <c r="F176" s="12"/>
      <c r="G176" s="10"/>
      <c r="H176" s="11" t="s">
        <v>82</v>
      </c>
      <c r="I176" s="11">
        <v>13636291</v>
      </c>
      <c r="J176" s="11">
        <v>13639898</v>
      </c>
      <c r="K176" s="12">
        <v>5</v>
      </c>
      <c r="L176" s="10"/>
      <c r="M176" s="11" t="s">
        <v>82</v>
      </c>
      <c r="N176" s="11">
        <v>16157564</v>
      </c>
      <c r="O176" s="11">
        <v>16166583</v>
      </c>
      <c r="P176" s="12">
        <v>-16</v>
      </c>
      <c r="Q176" s="10"/>
      <c r="R176" s="11" t="s">
        <v>81</v>
      </c>
      <c r="S176" s="11">
        <v>14182392</v>
      </c>
      <c r="T176" s="11">
        <v>14185214</v>
      </c>
      <c r="U176" s="12">
        <v>-8</v>
      </c>
      <c r="V176" s="10"/>
      <c r="W176" s="11"/>
      <c r="X176" s="11"/>
      <c r="Y176" s="11"/>
      <c r="Z176" s="12"/>
    </row>
    <row r="177" spans="1:26" x14ac:dyDescent="0.25">
      <c r="A177" s="10"/>
      <c r="B177" s="11"/>
      <c r="C177" s="11"/>
      <c r="D177" s="11"/>
      <c r="E177" s="11"/>
      <c r="F177" s="12"/>
      <c r="G177" s="10"/>
      <c r="H177" s="11" t="s">
        <v>83</v>
      </c>
      <c r="I177" s="11">
        <v>13632753</v>
      </c>
      <c r="J177" s="11">
        <v>1366291</v>
      </c>
      <c r="K177" s="12">
        <v>3</v>
      </c>
      <c r="L177" s="10"/>
      <c r="M177" s="11" t="s">
        <v>175</v>
      </c>
      <c r="N177" s="11">
        <v>16135376</v>
      </c>
      <c r="O177" s="11">
        <v>16140366</v>
      </c>
      <c r="P177" s="12">
        <v>-21</v>
      </c>
      <c r="Q177" s="10"/>
      <c r="R177" s="11" t="s">
        <v>82</v>
      </c>
      <c r="S177" s="11">
        <v>14175569</v>
      </c>
      <c r="T177" s="11">
        <v>14182282</v>
      </c>
      <c r="U177" s="12">
        <v>-11</v>
      </c>
      <c r="V177" s="10"/>
      <c r="W177" s="11"/>
      <c r="X177" s="11"/>
      <c r="Y177" s="11"/>
      <c r="Z177" s="12"/>
    </row>
    <row r="178" spans="1:26" x14ac:dyDescent="0.25">
      <c r="A178" s="10"/>
      <c r="B178" s="11"/>
      <c r="C178" s="11"/>
      <c r="D178" s="11"/>
      <c r="E178" s="11"/>
      <c r="F178" s="12"/>
      <c r="G178" s="10"/>
      <c r="H178" s="11" t="s">
        <v>175</v>
      </c>
      <c r="I178" s="11">
        <v>13628100</v>
      </c>
      <c r="J178" s="11">
        <v>13632753</v>
      </c>
      <c r="K178" s="12">
        <v>7</v>
      </c>
      <c r="L178" s="10"/>
      <c r="M178" s="11" t="s">
        <v>176</v>
      </c>
      <c r="N178" s="11">
        <v>16124831</v>
      </c>
      <c r="O178" s="11">
        <v>16135377</v>
      </c>
      <c r="P178" s="12">
        <v>-42</v>
      </c>
      <c r="Q178" s="10"/>
      <c r="R178" s="11" t="s">
        <v>83</v>
      </c>
      <c r="S178" s="11">
        <v>14163236</v>
      </c>
      <c r="T178" s="11">
        <v>14175370</v>
      </c>
      <c r="U178" s="12">
        <v>-13</v>
      </c>
      <c r="V178" s="10"/>
      <c r="W178" s="11"/>
      <c r="X178" s="11"/>
      <c r="Y178" s="11"/>
      <c r="Z178" s="12"/>
    </row>
    <row r="179" spans="1:26" x14ac:dyDescent="0.25">
      <c r="A179" s="10"/>
      <c r="B179" s="11"/>
      <c r="C179" s="11"/>
      <c r="D179" s="11"/>
      <c r="E179" s="11"/>
      <c r="F179" s="12"/>
      <c r="G179" s="10"/>
      <c r="H179" s="11" t="s">
        <v>176</v>
      </c>
      <c r="I179" s="11">
        <v>13624320</v>
      </c>
      <c r="J179" s="11">
        <v>13628100</v>
      </c>
      <c r="K179" s="12">
        <v>20</v>
      </c>
      <c r="L179" s="10"/>
      <c r="M179" s="11" t="s">
        <v>178</v>
      </c>
      <c r="N179" s="11">
        <v>16116950</v>
      </c>
      <c r="O179" s="11">
        <v>16124831</v>
      </c>
      <c r="P179" s="12">
        <v>-63</v>
      </c>
      <c r="Q179" s="10"/>
      <c r="R179" s="11" t="s">
        <v>86</v>
      </c>
      <c r="S179" s="11">
        <v>14114582</v>
      </c>
      <c r="T179" s="11">
        <v>14121531</v>
      </c>
      <c r="U179" s="12">
        <v>-12</v>
      </c>
      <c r="V179" s="10"/>
      <c r="W179" s="11"/>
      <c r="X179" s="11"/>
      <c r="Y179" s="11"/>
      <c r="Z179" s="12"/>
    </row>
    <row r="180" spans="1:26" x14ac:dyDescent="0.25">
      <c r="A180" s="10"/>
      <c r="B180" s="11"/>
      <c r="C180" s="11"/>
      <c r="D180" s="11"/>
      <c r="E180" s="11"/>
      <c r="F180" s="12"/>
      <c r="G180" s="10"/>
      <c r="H180" s="11" t="s">
        <v>178</v>
      </c>
      <c r="I180" s="11">
        <v>13620398</v>
      </c>
      <c r="J180" s="11">
        <v>13624320</v>
      </c>
      <c r="K180" s="12">
        <v>11</v>
      </c>
      <c r="L180" s="10"/>
      <c r="M180" s="11" t="s">
        <v>179</v>
      </c>
      <c r="N180" s="11">
        <v>16111746</v>
      </c>
      <c r="O180" s="11">
        <v>16116950</v>
      </c>
      <c r="P180" s="12">
        <v>-35</v>
      </c>
      <c r="Q180" s="10"/>
      <c r="R180" s="11" t="s">
        <v>84</v>
      </c>
      <c r="S180" s="11">
        <v>14107819</v>
      </c>
      <c r="T180" s="11">
        <v>14114300</v>
      </c>
      <c r="U180" s="12">
        <v>-41</v>
      </c>
      <c r="V180" s="10"/>
      <c r="W180" s="11"/>
      <c r="X180" s="11"/>
      <c r="Y180" s="11"/>
      <c r="Z180" s="12"/>
    </row>
    <row r="181" spans="1:26" x14ac:dyDescent="0.25">
      <c r="A181" s="10"/>
      <c r="B181" s="11"/>
      <c r="C181" s="11"/>
      <c r="D181" s="11"/>
      <c r="E181" s="11"/>
      <c r="F181" s="12"/>
      <c r="G181" s="10"/>
      <c r="H181" s="11" t="s">
        <v>179</v>
      </c>
      <c r="I181" s="11">
        <v>13614865</v>
      </c>
      <c r="J181" s="11">
        <v>13620398</v>
      </c>
      <c r="K181" s="12">
        <v>3</v>
      </c>
      <c r="L181" s="10"/>
      <c r="M181" s="11" t="s">
        <v>180</v>
      </c>
      <c r="N181" s="11">
        <v>16140366</v>
      </c>
      <c r="O181" s="11">
        <v>16157564</v>
      </c>
      <c r="P181" s="12">
        <v>143</v>
      </c>
      <c r="Q181" s="10"/>
      <c r="R181" s="11" t="s">
        <v>87</v>
      </c>
      <c r="S181" s="11">
        <v>14103550</v>
      </c>
      <c r="T181" s="11">
        <v>14107789</v>
      </c>
      <c r="U181" s="12">
        <v>-9</v>
      </c>
      <c r="V181" s="10"/>
      <c r="W181" s="11"/>
      <c r="X181" s="11"/>
      <c r="Y181" s="11"/>
      <c r="Z181" s="12"/>
    </row>
    <row r="182" spans="1:26" x14ac:dyDescent="0.25">
      <c r="A182" s="10"/>
      <c r="B182" s="11"/>
      <c r="C182" s="11"/>
      <c r="D182" s="11"/>
      <c r="E182" s="11"/>
      <c r="F182" s="12"/>
      <c r="G182" s="10"/>
      <c r="H182" s="11" t="s">
        <v>177</v>
      </c>
      <c r="I182" s="11">
        <v>13611093</v>
      </c>
      <c r="J182" s="11">
        <v>13614865</v>
      </c>
      <c r="K182" s="12">
        <v>-2</v>
      </c>
      <c r="L182" s="10"/>
      <c r="M182" s="11" t="s">
        <v>177</v>
      </c>
      <c r="N182" s="11">
        <v>14131242</v>
      </c>
      <c r="O182" s="11">
        <v>14148598</v>
      </c>
      <c r="P182" s="12">
        <v>-14</v>
      </c>
      <c r="Q182" s="10"/>
      <c r="R182" s="11" t="s">
        <v>88</v>
      </c>
      <c r="S182" s="11">
        <v>14096611</v>
      </c>
      <c r="T182" s="11">
        <v>14103550</v>
      </c>
      <c r="U182" s="12">
        <v>-9</v>
      </c>
      <c r="V182" s="10"/>
      <c r="W182" s="11"/>
      <c r="X182" s="11"/>
      <c r="Y182" s="11"/>
      <c r="Z182" s="12"/>
    </row>
    <row r="183" spans="1:26" x14ac:dyDescent="0.25">
      <c r="A183" s="10"/>
      <c r="B183" s="11"/>
      <c r="C183" s="11"/>
      <c r="D183" s="11"/>
      <c r="E183" s="11"/>
      <c r="F183" s="12"/>
      <c r="G183" s="10"/>
      <c r="H183" s="11" t="s">
        <v>181</v>
      </c>
      <c r="I183" s="11">
        <v>13607230</v>
      </c>
      <c r="J183" s="11">
        <v>13611093</v>
      </c>
      <c r="K183" s="12">
        <v>-13</v>
      </c>
      <c r="L183" s="10"/>
      <c r="M183" s="11" t="s">
        <v>181</v>
      </c>
      <c r="N183" s="11">
        <v>16102407</v>
      </c>
      <c r="O183" s="11">
        <v>16096065</v>
      </c>
      <c r="P183" s="12">
        <v>-31</v>
      </c>
      <c r="Q183" s="10"/>
      <c r="R183" s="11"/>
      <c r="S183" s="11"/>
      <c r="T183" s="11"/>
      <c r="U183" s="12"/>
      <c r="V183" s="10"/>
      <c r="W183" s="11"/>
      <c r="X183" s="11"/>
      <c r="Y183" s="11"/>
      <c r="Z183" s="12"/>
    </row>
    <row r="184" spans="1:26" x14ac:dyDescent="0.25">
      <c r="A184" s="10"/>
      <c r="B184" s="11"/>
      <c r="C184" s="11"/>
      <c r="D184" s="11"/>
      <c r="E184" s="11"/>
      <c r="F184" s="12"/>
      <c r="G184" s="10"/>
      <c r="H184" s="11" t="s">
        <v>86</v>
      </c>
      <c r="I184" s="11">
        <v>13602196</v>
      </c>
      <c r="J184" s="11">
        <v>13607230</v>
      </c>
      <c r="K184" s="12">
        <v>-14</v>
      </c>
      <c r="L184" s="10"/>
      <c r="M184" s="11" t="s">
        <v>86</v>
      </c>
      <c r="N184" s="11">
        <v>16089210</v>
      </c>
      <c r="O184" s="11">
        <v>16096065</v>
      </c>
      <c r="P184" s="12">
        <v>47</v>
      </c>
      <c r="Q184" s="10"/>
      <c r="R184" s="11"/>
      <c r="S184" s="11"/>
      <c r="T184" s="11"/>
      <c r="U184" s="12"/>
      <c r="V184" s="10"/>
      <c r="W184" s="11"/>
      <c r="X184" s="11"/>
      <c r="Y184" s="11"/>
      <c r="Z184" s="12"/>
    </row>
    <row r="185" spans="1:26" x14ac:dyDescent="0.25">
      <c r="A185" s="10"/>
      <c r="B185" s="11"/>
      <c r="C185" s="11"/>
      <c r="D185" s="11"/>
      <c r="E185" s="11"/>
      <c r="F185" s="12"/>
      <c r="G185" s="10"/>
      <c r="H185" s="11" t="s">
        <v>87</v>
      </c>
      <c r="I185" s="11">
        <v>13597584</v>
      </c>
      <c r="J185" s="11">
        <v>13602196</v>
      </c>
      <c r="K185" s="12">
        <v>9</v>
      </c>
      <c r="L185" s="10"/>
      <c r="M185" s="11" t="s">
        <v>84</v>
      </c>
      <c r="N185" s="11">
        <v>16080821</v>
      </c>
      <c r="O185" s="11">
        <v>16089210</v>
      </c>
      <c r="P185" s="12">
        <v>-38</v>
      </c>
      <c r="Q185" s="10"/>
      <c r="R185" s="11"/>
      <c r="S185" s="11"/>
      <c r="T185" s="11"/>
      <c r="U185" s="12"/>
      <c r="V185" s="10"/>
      <c r="W185" s="11"/>
      <c r="X185" s="11"/>
      <c r="Y185" s="11"/>
      <c r="Z185" s="12"/>
    </row>
    <row r="186" spans="1:26" x14ac:dyDescent="0.25">
      <c r="A186" s="10"/>
      <c r="B186" s="11"/>
      <c r="C186" s="11"/>
      <c r="D186" s="11"/>
      <c r="E186" s="11"/>
      <c r="F186" s="12"/>
      <c r="G186" s="10"/>
      <c r="H186" s="11" t="s">
        <v>88</v>
      </c>
      <c r="I186" s="11">
        <v>13591755</v>
      </c>
      <c r="J186" s="11">
        <v>13597584</v>
      </c>
      <c r="K186" s="12">
        <v>6</v>
      </c>
      <c r="L186" s="10"/>
      <c r="M186" s="11" t="s">
        <v>87</v>
      </c>
      <c r="N186" s="11">
        <v>16074663</v>
      </c>
      <c r="O186" s="11">
        <v>16080821</v>
      </c>
      <c r="P186" s="12">
        <v>-8</v>
      </c>
      <c r="Q186" s="10"/>
      <c r="R186" s="11"/>
      <c r="S186" s="11"/>
      <c r="T186" s="11"/>
      <c r="U186" s="12"/>
      <c r="V186" s="10"/>
      <c r="W186" s="11"/>
      <c r="X186" s="11"/>
      <c r="Y186" s="11"/>
      <c r="Z186" s="12"/>
    </row>
    <row r="187" spans="1:26" x14ac:dyDescent="0.25">
      <c r="A187" s="10"/>
      <c r="B187" s="11"/>
      <c r="C187" s="11"/>
      <c r="D187" s="11"/>
      <c r="E187" s="11"/>
      <c r="F187" s="12"/>
      <c r="G187" s="10"/>
      <c r="H187" s="11" t="s">
        <v>183</v>
      </c>
      <c r="I187" s="11">
        <v>13587713</v>
      </c>
      <c r="J187" s="11">
        <v>13593757</v>
      </c>
      <c r="K187" s="12">
        <v>26</v>
      </c>
      <c r="L187" s="10"/>
      <c r="M187" s="11" t="s">
        <v>88</v>
      </c>
      <c r="N187" s="11">
        <v>16055917</v>
      </c>
      <c r="O187" s="11">
        <v>16074663</v>
      </c>
      <c r="P187" s="12">
        <v>-1</v>
      </c>
      <c r="Q187" s="10"/>
      <c r="R187" s="11"/>
      <c r="S187" s="11"/>
      <c r="T187" s="11"/>
      <c r="U187" s="12"/>
      <c r="V187" s="10"/>
      <c r="W187" s="11"/>
      <c r="X187" s="11"/>
      <c r="Y187" s="11"/>
      <c r="Z187" s="12"/>
    </row>
    <row r="188" spans="1:26" x14ac:dyDescent="0.25">
      <c r="A188" s="10"/>
      <c r="B188" s="11"/>
      <c r="C188" s="11"/>
      <c r="D188" s="11"/>
      <c r="E188" s="11"/>
      <c r="F188" s="12"/>
      <c r="G188" s="10"/>
      <c r="H188" s="11" t="s">
        <v>184</v>
      </c>
      <c r="I188" s="11">
        <v>13583269</v>
      </c>
      <c r="J188" s="11">
        <v>13587713</v>
      </c>
      <c r="K188" s="12">
        <v>6</v>
      </c>
      <c r="L188" s="10"/>
      <c r="M188" s="11" t="s">
        <v>182</v>
      </c>
      <c r="N188" s="11">
        <v>16049127</v>
      </c>
      <c r="O188" s="11">
        <v>16055916</v>
      </c>
      <c r="P188" s="12">
        <v>-23</v>
      </c>
      <c r="Q188" s="10"/>
      <c r="R188" s="11"/>
      <c r="S188" s="11"/>
      <c r="T188" s="11"/>
      <c r="U188" s="12"/>
      <c r="V188" s="10"/>
      <c r="W188" s="11"/>
      <c r="X188" s="11"/>
      <c r="Y188" s="11"/>
      <c r="Z188" s="12"/>
    </row>
    <row r="189" spans="1:26" x14ac:dyDescent="0.25">
      <c r="A189" s="10"/>
      <c r="B189" s="11"/>
      <c r="C189" s="11"/>
      <c r="D189" s="11"/>
      <c r="E189" s="11"/>
      <c r="F189" s="12"/>
      <c r="G189" s="10"/>
      <c r="H189" s="11" t="s">
        <v>185</v>
      </c>
      <c r="I189" s="11">
        <v>13578889</v>
      </c>
      <c r="J189" s="11">
        <v>13583269</v>
      </c>
      <c r="K189" s="12">
        <v>2</v>
      </c>
      <c r="L189" s="10"/>
      <c r="M189" s="11" t="s">
        <v>183</v>
      </c>
      <c r="N189" s="11">
        <v>16039113</v>
      </c>
      <c r="O189" s="11">
        <v>16049127</v>
      </c>
      <c r="P189" s="12">
        <v>-6</v>
      </c>
      <c r="Q189" s="10"/>
      <c r="R189" s="11"/>
      <c r="S189" s="11"/>
      <c r="T189" s="11"/>
      <c r="U189" s="12"/>
      <c r="V189" s="10"/>
      <c r="W189" s="11"/>
      <c r="X189" s="11"/>
      <c r="Y189" s="11"/>
      <c r="Z189" s="12"/>
    </row>
    <row r="190" spans="1:26" x14ac:dyDescent="0.25">
      <c r="A190" s="10"/>
      <c r="B190" s="11"/>
      <c r="C190" s="11"/>
      <c r="D190" s="11"/>
      <c r="E190" s="11"/>
      <c r="F190" s="12"/>
      <c r="G190" s="10"/>
      <c r="H190" s="11"/>
      <c r="I190" s="11"/>
      <c r="J190" s="11"/>
      <c r="K190" s="12"/>
      <c r="L190" s="10"/>
      <c r="M190" s="11" t="s">
        <v>184</v>
      </c>
      <c r="N190" s="11">
        <v>16029550</v>
      </c>
      <c r="O190" s="11">
        <v>16039113</v>
      </c>
      <c r="P190" s="12">
        <v>-63</v>
      </c>
      <c r="Q190" s="10"/>
      <c r="R190" s="11"/>
      <c r="S190" s="11"/>
      <c r="T190" s="11"/>
      <c r="U190" s="12"/>
      <c r="V190" s="10"/>
      <c r="W190" s="11"/>
      <c r="X190" s="11"/>
      <c r="Y190" s="11"/>
      <c r="Z190" s="12"/>
    </row>
    <row r="191" spans="1:26" x14ac:dyDescent="0.25">
      <c r="A191" s="10"/>
      <c r="B191" s="11"/>
      <c r="C191" s="11"/>
      <c r="D191" s="11"/>
      <c r="E191" s="11"/>
      <c r="F191" s="12"/>
      <c r="G191" s="10"/>
      <c r="H191" s="11"/>
      <c r="I191" s="11"/>
      <c r="J191" s="11"/>
      <c r="K191" s="12"/>
      <c r="L191" s="10"/>
      <c r="M191" s="11" t="s">
        <v>185</v>
      </c>
      <c r="N191" s="11">
        <v>16022089</v>
      </c>
      <c r="O191" s="11">
        <v>16029550</v>
      </c>
      <c r="P191" s="12">
        <v>-13</v>
      </c>
      <c r="Q191" s="10"/>
      <c r="R191" s="11"/>
      <c r="S191" s="11"/>
      <c r="T191" s="11"/>
      <c r="U191" s="12"/>
      <c r="V191" s="10"/>
      <c r="W191" s="11"/>
      <c r="X191" s="11"/>
      <c r="Y191" s="11"/>
      <c r="Z191" s="12"/>
    </row>
    <row r="192" spans="1:26" x14ac:dyDescent="0.25">
      <c r="A192" s="10"/>
      <c r="B192" s="11"/>
      <c r="C192" s="11"/>
      <c r="D192" s="11"/>
      <c r="E192" s="11"/>
      <c r="F192" s="12"/>
      <c r="G192" s="10"/>
      <c r="H192" s="11"/>
      <c r="I192" s="11"/>
      <c r="J192" s="11"/>
      <c r="K192" s="12"/>
      <c r="L192" s="10"/>
      <c r="M192" s="11"/>
      <c r="N192" s="11"/>
      <c r="O192" s="11"/>
      <c r="P192" s="12"/>
      <c r="Q192" s="10"/>
      <c r="R192" s="11"/>
      <c r="S192" s="11"/>
      <c r="T192" s="11"/>
      <c r="U192" s="12"/>
      <c r="V192" s="10"/>
      <c r="W192" s="11"/>
      <c r="X192" s="11"/>
      <c r="Y192" s="11"/>
      <c r="Z192" s="12"/>
    </row>
    <row r="193" spans="1:26" x14ac:dyDescent="0.25">
      <c r="A193" s="10" t="s">
        <v>329</v>
      </c>
      <c r="B193" s="11"/>
      <c r="C193" s="11"/>
      <c r="D193" s="11"/>
      <c r="E193" s="11"/>
      <c r="F193" s="12"/>
      <c r="G193" s="10"/>
      <c r="H193" s="11"/>
      <c r="I193" s="11"/>
      <c r="J193" s="11"/>
      <c r="K193" s="12"/>
      <c r="L193" s="10"/>
      <c r="M193" s="11"/>
      <c r="N193" s="11"/>
      <c r="O193" s="11"/>
      <c r="P193" s="12"/>
      <c r="Q193" s="10"/>
      <c r="R193" s="11"/>
      <c r="S193" s="11"/>
      <c r="T193" s="11"/>
      <c r="U193" s="12"/>
      <c r="V193" s="10"/>
      <c r="W193" s="11"/>
      <c r="X193" s="11"/>
      <c r="Y193" s="11"/>
      <c r="Z193" s="12"/>
    </row>
    <row r="194" spans="1:26" x14ac:dyDescent="0.25">
      <c r="A194" s="10"/>
      <c r="B194" s="11"/>
      <c r="C194" s="11"/>
      <c r="D194" s="11"/>
      <c r="E194" s="11"/>
      <c r="F194" s="12"/>
      <c r="G194" s="10"/>
      <c r="H194" s="11" t="s">
        <v>186</v>
      </c>
      <c r="I194" s="11">
        <v>13574139</v>
      </c>
      <c r="J194" s="11">
        <v>13578889</v>
      </c>
      <c r="K194" s="12">
        <v>7</v>
      </c>
      <c r="L194" s="10"/>
      <c r="M194" s="11" t="s">
        <v>186</v>
      </c>
      <c r="N194" s="11">
        <v>16016214</v>
      </c>
      <c r="O194" s="11">
        <v>16022089</v>
      </c>
      <c r="P194" s="12">
        <v>-32</v>
      </c>
      <c r="Q194" s="10"/>
      <c r="R194" s="11" t="s">
        <v>90</v>
      </c>
      <c r="S194" s="11">
        <v>35598360</v>
      </c>
      <c r="T194" s="11">
        <v>35608170</v>
      </c>
      <c r="U194" s="12">
        <v>-10</v>
      </c>
      <c r="V194" s="10"/>
      <c r="W194" s="11"/>
      <c r="X194" s="11"/>
      <c r="Y194" s="11"/>
      <c r="Z194" s="12"/>
    </row>
    <row r="195" spans="1:26" x14ac:dyDescent="0.25">
      <c r="A195" s="10"/>
      <c r="B195" s="11"/>
      <c r="C195" s="11"/>
      <c r="D195" s="11"/>
      <c r="E195" s="11"/>
      <c r="F195" s="12"/>
      <c r="G195" s="10"/>
      <c r="H195" s="11" t="s">
        <v>90</v>
      </c>
      <c r="I195" s="11">
        <v>13570534</v>
      </c>
      <c r="J195" s="11">
        <v>13574139</v>
      </c>
      <c r="K195" s="12">
        <v>5</v>
      </c>
      <c r="L195" s="10"/>
      <c r="M195" s="11" t="s">
        <v>95</v>
      </c>
      <c r="N195" s="11">
        <v>15985802</v>
      </c>
      <c r="O195" s="11">
        <v>15991545</v>
      </c>
      <c r="P195" s="12">
        <v>-18</v>
      </c>
      <c r="Q195" s="10"/>
      <c r="R195" s="11" t="s">
        <v>91</v>
      </c>
      <c r="S195" s="11">
        <v>35593260</v>
      </c>
      <c r="T195" s="11">
        <v>35598100</v>
      </c>
      <c r="U195" s="12">
        <v>-20</v>
      </c>
      <c r="V195" s="10"/>
      <c r="W195" s="11"/>
      <c r="X195" s="11"/>
      <c r="Y195" s="11"/>
      <c r="Z195" s="12"/>
    </row>
    <row r="196" spans="1:26" x14ac:dyDescent="0.25">
      <c r="A196" s="10"/>
      <c r="B196" s="11"/>
      <c r="C196" s="11"/>
      <c r="D196" s="11"/>
      <c r="E196" s="11"/>
      <c r="F196" s="12"/>
      <c r="G196" s="10"/>
      <c r="H196" s="11" t="s">
        <v>91</v>
      </c>
      <c r="I196" s="11">
        <v>13567061</v>
      </c>
      <c r="J196" s="11">
        <v>13570534</v>
      </c>
      <c r="K196" s="12">
        <v>2</v>
      </c>
      <c r="L196" s="10"/>
      <c r="M196" s="11" t="s">
        <v>187</v>
      </c>
      <c r="N196" s="11">
        <v>15999973</v>
      </c>
      <c r="O196" s="11">
        <v>16016214</v>
      </c>
      <c r="P196" s="12">
        <v>-1</v>
      </c>
      <c r="Q196" s="10"/>
      <c r="R196" s="11" t="s">
        <v>92</v>
      </c>
      <c r="S196" s="11">
        <v>35593260</v>
      </c>
      <c r="T196" s="11">
        <v>35589890</v>
      </c>
      <c r="U196" s="12">
        <v>-10</v>
      </c>
      <c r="V196" s="10"/>
      <c r="W196" s="11"/>
      <c r="X196" s="11"/>
      <c r="Y196" s="11"/>
      <c r="Z196" s="12"/>
    </row>
    <row r="197" spans="1:26" x14ac:dyDescent="0.25">
      <c r="A197" s="10"/>
      <c r="B197" s="11"/>
      <c r="C197" s="11"/>
      <c r="D197" s="11"/>
      <c r="E197" s="11"/>
      <c r="F197" s="12"/>
      <c r="G197" s="10"/>
      <c r="H197" s="11" t="s">
        <v>92</v>
      </c>
      <c r="I197" s="11">
        <v>13562953</v>
      </c>
      <c r="J197" s="11">
        <v>13567060</v>
      </c>
      <c r="K197" s="12">
        <v>-11</v>
      </c>
      <c r="L197" s="10"/>
      <c r="M197" s="11" t="s">
        <v>90</v>
      </c>
      <c r="N197" s="11">
        <v>15991545</v>
      </c>
      <c r="O197" s="11">
        <v>15999972</v>
      </c>
      <c r="P197" s="12">
        <v>-22</v>
      </c>
      <c r="Q197" s="10"/>
      <c r="R197" s="11" t="s">
        <v>93</v>
      </c>
      <c r="S197" s="11">
        <v>35585210</v>
      </c>
      <c r="T197" s="11">
        <v>35589890</v>
      </c>
      <c r="U197" s="12">
        <v>-20</v>
      </c>
      <c r="V197" s="10"/>
      <c r="W197" s="11"/>
      <c r="X197" s="11"/>
      <c r="Y197" s="11"/>
      <c r="Z197" s="12"/>
    </row>
    <row r="198" spans="1:26" x14ac:dyDescent="0.25">
      <c r="A198" s="10"/>
      <c r="B198" s="11"/>
      <c r="C198" s="11"/>
      <c r="D198" s="11"/>
      <c r="E198" s="11"/>
      <c r="F198" s="12"/>
      <c r="G198" s="10"/>
      <c r="H198" s="11" t="s">
        <v>96</v>
      </c>
      <c r="I198" s="11">
        <v>13555399</v>
      </c>
      <c r="J198" s="11">
        <v>13559728</v>
      </c>
      <c r="K198" s="12">
        <v>-3</v>
      </c>
      <c r="L198" s="10"/>
      <c r="M198" s="11" t="s">
        <v>92</v>
      </c>
      <c r="N198" s="11">
        <v>15982032</v>
      </c>
      <c r="O198" s="11">
        <v>15985802</v>
      </c>
      <c r="P198" s="12">
        <v>-37</v>
      </c>
      <c r="Q198" s="10"/>
      <c r="R198" s="11" t="s">
        <v>96</v>
      </c>
      <c r="S198" s="11">
        <v>35570900</v>
      </c>
      <c r="T198" s="11">
        <v>35585310</v>
      </c>
      <c r="U198" s="12">
        <v>-10</v>
      </c>
      <c r="V198" s="10"/>
      <c r="W198" s="11"/>
      <c r="X198" s="11"/>
      <c r="Y198" s="11"/>
      <c r="Z198" s="12"/>
    </row>
    <row r="199" spans="1:26" x14ac:dyDescent="0.25">
      <c r="A199" s="10"/>
      <c r="B199" s="11"/>
      <c r="C199" s="11"/>
      <c r="D199" s="11"/>
      <c r="E199" s="11"/>
      <c r="F199" s="12"/>
      <c r="G199" s="10"/>
      <c r="H199" s="11" t="s">
        <v>95</v>
      </c>
      <c r="I199" s="11">
        <v>13551286</v>
      </c>
      <c r="J199" s="11">
        <v>13555399</v>
      </c>
      <c r="K199" s="12">
        <v>27</v>
      </c>
      <c r="L199" s="10"/>
      <c r="M199" s="11" t="s">
        <v>93</v>
      </c>
      <c r="N199" s="11">
        <v>15975084</v>
      </c>
      <c r="O199" s="11">
        <v>15982032</v>
      </c>
      <c r="P199" s="12">
        <v>-2100</v>
      </c>
      <c r="Q199" s="10"/>
      <c r="R199" s="11" t="s">
        <v>95</v>
      </c>
      <c r="S199" s="11">
        <v>14086294</v>
      </c>
      <c r="T199" s="11">
        <v>14091851</v>
      </c>
      <c r="U199" s="12">
        <v>-8</v>
      </c>
      <c r="V199" s="10"/>
      <c r="W199" s="11"/>
      <c r="X199" s="11"/>
      <c r="Y199" s="11"/>
      <c r="Z199" s="12"/>
    </row>
    <row r="200" spans="1:26" x14ac:dyDescent="0.25">
      <c r="A200" s="10"/>
      <c r="B200" s="11"/>
      <c r="C200" s="11"/>
      <c r="D200" s="11"/>
      <c r="E200" s="11"/>
      <c r="F200" s="12"/>
      <c r="G200" s="10"/>
      <c r="H200" s="11" t="s">
        <v>97</v>
      </c>
      <c r="I200" s="11">
        <v>13547350</v>
      </c>
      <c r="J200" s="11">
        <v>13551286</v>
      </c>
      <c r="K200" s="12">
        <v>-1</v>
      </c>
      <c r="L200" s="10"/>
      <c r="M200" s="11" t="s">
        <v>95</v>
      </c>
      <c r="N200" s="11">
        <v>15952750</v>
      </c>
      <c r="O200" s="11">
        <v>15957013</v>
      </c>
      <c r="P200" s="12">
        <v>-3</v>
      </c>
      <c r="Q200" s="10"/>
      <c r="R200" s="11" t="s">
        <v>97</v>
      </c>
      <c r="S200" s="11">
        <v>14081188</v>
      </c>
      <c r="T200" s="11">
        <v>14086196</v>
      </c>
      <c r="U200" s="12">
        <v>-1</v>
      </c>
      <c r="V200" s="10"/>
      <c r="W200" s="11"/>
      <c r="X200" s="11"/>
      <c r="Y200" s="11"/>
      <c r="Z200" s="12"/>
    </row>
    <row r="201" spans="1:26" x14ac:dyDescent="0.25">
      <c r="A201" s="10"/>
      <c r="B201" s="11"/>
      <c r="C201" s="11"/>
      <c r="D201" s="11"/>
      <c r="E201" s="11"/>
      <c r="F201" s="12"/>
      <c r="G201" s="10"/>
      <c r="H201" s="11" t="s">
        <v>98</v>
      </c>
      <c r="I201" s="11">
        <v>6990783</v>
      </c>
      <c r="J201" s="11">
        <v>6995406</v>
      </c>
      <c r="K201" s="12">
        <v>-8</v>
      </c>
      <c r="L201" s="10"/>
      <c r="M201" s="11" t="s">
        <v>97</v>
      </c>
      <c r="N201" s="11">
        <v>15943575</v>
      </c>
      <c r="O201" s="11">
        <v>15952750</v>
      </c>
      <c r="P201" s="12">
        <v>-130</v>
      </c>
      <c r="Q201" s="10"/>
      <c r="R201" s="11" t="s">
        <v>98</v>
      </c>
      <c r="S201" s="11">
        <v>14078007</v>
      </c>
      <c r="T201" s="11">
        <v>14081088</v>
      </c>
      <c r="U201" s="12">
        <v>-5</v>
      </c>
      <c r="V201" s="10"/>
      <c r="W201" s="11"/>
      <c r="X201" s="11"/>
      <c r="Y201" s="11"/>
      <c r="Z201" s="12"/>
    </row>
    <row r="202" spans="1:26" x14ac:dyDescent="0.25">
      <c r="A202" s="10"/>
      <c r="B202" s="11"/>
      <c r="C202" s="11"/>
      <c r="D202" s="11"/>
      <c r="E202" s="11"/>
      <c r="F202" s="12"/>
      <c r="G202" s="10"/>
      <c r="H202" s="11" t="s">
        <v>99</v>
      </c>
      <c r="I202" s="11">
        <v>6986558</v>
      </c>
      <c r="J202" s="11">
        <v>6990782</v>
      </c>
      <c r="K202" s="12">
        <v>12</v>
      </c>
      <c r="L202" s="10"/>
      <c r="M202" s="11" t="s">
        <v>98</v>
      </c>
      <c r="N202" s="11">
        <v>15939481</v>
      </c>
      <c r="O202" s="11">
        <v>15943575</v>
      </c>
      <c r="P202" s="12">
        <v>-22</v>
      </c>
      <c r="Q202" s="10"/>
      <c r="R202" s="11" t="s">
        <v>99</v>
      </c>
      <c r="S202" s="11">
        <v>14071475</v>
      </c>
      <c r="T202" s="11">
        <v>14078007</v>
      </c>
      <c r="U202" s="12">
        <v>-13</v>
      </c>
      <c r="V202" s="10"/>
      <c r="W202" s="11"/>
      <c r="X202" s="11"/>
      <c r="Y202" s="11"/>
      <c r="Z202" s="12"/>
    </row>
    <row r="203" spans="1:26" x14ac:dyDescent="0.25">
      <c r="A203" s="10"/>
      <c r="B203" s="11"/>
      <c r="C203" s="11"/>
      <c r="D203" s="11"/>
      <c r="E203" s="11"/>
      <c r="F203" s="12"/>
      <c r="G203" s="10"/>
      <c r="H203" s="11" t="s">
        <v>100</v>
      </c>
      <c r="I203" s="11">
        <v>6982486</v>
      </c>
      <c r="J203" s="11">
        <v>6986588</v>
      </c>
      <c r="K203" s="12">
        <v>14</v>
      </c>
      <c r="L203" s="10"/>
      <c r="M203" s="11" t="s">
        <v>99</v>
      </c>
      <c r="N203" s="11">
        <v>35562860</v>
      </c>
      <c r="O203" s="11">
        <v>35570800</v>
      </c>
      <c r="P203" s="12">
        <v>-10</v>
      </c>
      <c r="Q203" s="10"/>
      <c r="R203" s="11" t="s">
        <v>100</v>
      </c>
      <c r="S203" s="11">
        <v>14059279</v>
      </c>
      <c r="T203" s="11">
        <v>14071325</v>
      </c>
      <c r="U203" s="12">
        <v>-4</v>
      </c>
      <c r="V203" s="10"/>
      <c r="W203" s="11"/>
      <c r="X203" s="11"/>
      <c r="Y203" s="11"/>
      <c r="Z203" s="12"/>
    </row>
    <row r="204" spans="1:26" x14ac:dyDescent="0.25">
      <c r="A204" s="10"/>
      <c r="B204" s="11"/>
      <c r="C204" s="11"/>
      <c r="D204" s="11"/>
      <c r="E204" s="11"/>
      <c r="F204" s="12"/>
      <c r="G204" s="10"/>
      <c r="H204" s="11" t="s">
        <v>240</v>
      </c>
      <c r="I204" s="11">
        <v>6975858</v>
      </c>
      <c r="J204" s="11">
        <v>6982385</v>
      </c>
      <c r="K204" s="12">
        <v>-167</v>
      </c>
      <c r="L204" s="10"/>
      <c r="M204" s="11" t="s">
        <v>188</v>
      </c>
      <c r="N204" s="11">
        <v>14026670</v>
      </c>
      <c r="O204" s="11">
        <v>14035737</v>
      </c>
      <c r="P204" s="12">
        <v>-237</v>
      </c>
      <c r="Q204" s="10"/>
      <c r="R204" s="11" t="s">
        <v>101</v>
      </c>
      <c r="S204" s="11">
        <v>35519000</v>
      </c>
      <c r="T204" s="11">
        <v>35536140</v>
      </c>
      <c r="U204" s="12">
        <v>30</v>
      </c>
      <c r="V204" s="10"/>
      <c r="W204" s="11"/>
      <c r="X204" s="11"/>
      <c r="Y204" s="11"/>
      <c r="Z204" s="12"/>
    </row>
    <row r="205" spans="1:26" x14ac:dyDescent="0.25">
      <c r="A205" s="10"/>
      <c r="B205" s="11"/>
      <c r="C205" s="11"/>
      <c r="D205" s="11"/>
      <c r="E205" s="11"/>
      <c r="F205" s="12"/>
      <c r="G205" s="10"/>
      <c r="H205" s="11" t="s">
        <v>241</v>
      </c>
      <c r="I205" s="11">
        <v>6975859</v>
      </c>
      <c r="J205" s="11">
        <v>6970398</v>
      </c>
      <c r="K205" s="12">
        <v>-31</v>
      </c>
      <c r="L205" s="10"/>
      <c r="M205" s="11" t="s">
        <v>189</v>
      </c>
      <c r="N205" s="11">
        <v>35536140</v>
      </c>
      <c r="O205" s="11">
        <v>35543420</v>
      </c>
      <c r="P205" s="12">
        <v>20</v>
      </c>
      <c r="Q205" s="10"/>
      <c r="R205" s="11" t="s">
        <v>103</v>
      </c>
      <c r="S205" s="11">
        <v>13998896</v>
      </c>
      <c r="T205" s="11">
        <v>14004188</v>
      </c>
      <c r="U205" s="12">
        <v>-14</v>
      </c>
      <c r="V205" s="10"/>
      <c r="W205" s="11"/>
      <c r="X205" s="11"/>
      <c r="Y205" s="11"/>
      <c r="Z205" s="12"/>
    </row>
    <row r="206" spans="1:26" x14ac:dyDescent="0.25">
      <c r="A206" s="10"/>
      <c r="B206" s="11"/>
      <c r="C206" s="11"/>
      <c r="D206" s="11"/>
      <c r="E206" s="11"/>
      <c r="F206" s="12"/>
      <c r="G206" s="10"/>
      <c r="H206" s="11" t="s">
        <v>188</v>
      </c>
      <c r="I206" s="11">
        <v>6970398</v>
      </c>
      <c r="J206" s="11">
        <v>6965272</v>
      </c>
      <c r="K206" s="12">
        <v>14</v>
      </c>
      <c r="L206" s="10"/>
      <c r="M206" s="11" t="s">
        <v>103</v>
      </c>
      <c r="N206" s="11">
        <v>35511480</v>
      </c>
      <c r="O206" s="11">
        <v>35519000</v>
      </c>
      <c r="P206" s="12">
        <v>0</v>
      </c>
      <c r="Q206" s="10"/>
      <c r="R206" s="11" t="s">
        <v>107</v>
      </c>
      <c r="S206" s="11">
        <v>6949700</v>
      </c>
      <c r="T206" s="11">
        <v>6954570</v>
      </c>
      <c r="U206" s="12">
        <v>-147</v>
      </c>
      <c r="V206" s="10"/>
      <c r="W206" s="11"/>
      <c r="X206" s="11"/>
      <c r="Y206" s="11"/>
      <c r="Z206" s="12"/>
    </row>
    <row r="207" spans="1:26" x14ac:dyDescent="0.25">
      <c r="A207" s="10"/>
      <c r="B207" s="11"/>
      <c r="C207" s="11"/>
      <c r="D207" s="11"/>
      <c r="E207" s="11"/>
      <c r="F207" s="12"/>
      <c r="G207" s="10"/>
      <c r="H207" s="11" t="s">
        <v>189</v>
      </c>
      <c r="I207" s="11">
        <v>6965272</v>
      </c>
      <c r="J207" s="11">
        <v>3961460</v>
      </c>
      <c r="K207" s="12">
        <v>-12</v>
      </c>
      <c r="L207" s="10"/>
      <c r="M207" s="11" t="s">
        <v>107</v>
      </c>
      <c r="N207" s="11">
        <v>35505420</v>
      </c>
      <c r="O207" s="11">
        <v>35511480</v>
      </c>
      <c r="P207" s="12">
        <v>0</v>
      </c>
      <c r="Q207" s="10"/>
      <c r="R207" s="11" t="s">
        <v>108</v>
      </c>
      <c r="S207" s="11">
        <v>13983994</v>
      </c>
      <c r="T207" s="11">
        <v>13989815</v>
      </c>
      <c r="U207" s="12">
        <v>-13</v>
      </c>
      <c r="V207" s="10"/>
      <c r="W207" s="11"/>
      <c r="X207" s="11"/>
      <c r="Y207" s="11"/>
      <c r="Z207" s="12"/>
    </row>
    <row r="208" spans="1:26" x14ac:dyDescent="0.25">
      <c r="A208" s="10"/>
      <c r="B208" s="11"/>
      <c r="C208" s="11"/>
      <c r="D208" s="11"/>
      <c r="E208" s="11"/>
      <c r="F208" s="12"/>
      <c r="G208" s="10"/>
      <c r="H208" s="11" t="s">
        <v>101</v>
      </c>
      <c r="I208" s="11">
        <v>6956430</v>
      </c>
      <c r="J208" s="11">
        <v>6961460</v>
      </c>
      <c r="K208" s="12">
        <v>-74</v>
      </c>
      <c r="L208" s="10"/>
      <c r="M208" s="11" t="s">
        <v>190</v>
      </c>
      <c r="N208" s="11">
        <v>35499800</v>
      </c>
      <c r="O208" s="11">
        <v>35505120</v>
      </c>
      <c r="P208" s="12">
        <v>2</v>
      </c>
      <c r="Q208" s="10"/>
      <c r="R208" s="11"/>
      <c r="S208" s="11"/>
      <c r="T208" s="11"/>
      <c r="U208" s="12"/>
      <c r="V208" s="10"/>
      <c r="W208" s="11"/>
      <c r="X208" s="11"/>
      <c r="Y208" s="11"/>
      <c r="Z208" s="12"/>
    </row>
    <row r="209" spans="1:26" x14ac:dyDescent="0.25">
      <c r="A209" s="10"/>
      <c r="B209" s="11"/>
      <c r="C209" s="11"/>
      <c r="D209" s="11"/>
      <c r="E209" s="11"/>
      <c r="F209" s="12"/>
      <c r="G209" s="10"/>
      <c r="H209" s="11" t="s">
        <v>190</v>
      </c>
      <c r="I209" s="11">
        <v>6944966</v>
      </c>
      <c r="J209" s="11">
        <v>6949700</v>
      </c>
      <c r="K209" s="12">
        <v>36</v>
      </c>
      <c r="L209" s="10"/>
      <c r="M209" s="11" t="s">
        <v>108</v>
      </c>
      <c r="N209" s="11">
        <v>3549508</v>
      </c>
      <c r="O209" s="11">
        <v>3549980</v>
      </c>
      <c r="P209" s="12">
        <v>-40</v>
      </c>
      <c r="Q209" s="10"/>
      <c r="R209" s="11"/>
      <c r="S209" s="11"/>
      <c r="T209" s="11"/>
      <c r="U209" s="12"/>
      <c r="V209" s="10"/>
      <c r="W209" s="11"/>
      <c r="X209" s="11"/>
      <c r="Y209" s="11"/>
      <c r="Z209" s="12"/>
    </row>
    <row r="210" spans="1:26" x14ac:dyDescent="0.25">
      <c r="A210" s="10"/>
      <c r="B210" s="11"/>
      <c r="C210" s="11"/>
      <c r="D210" s="11"/>
      <c r="E210" s="11"/>
      <c r="F210" s="12"/>
      <c r="G210" s="10"/>
      <c r="H210" s="11" t="s">
        <v>108</v>
      </c>
      <c r="I210" s="11">
        <v>6941003</v>
      </c>
      <c r="J210" s="11">
        <v>6944966</v>
      </c>
      <c r="K210" s="12">
        <v>7</v>
      </c>
      <c r="L210" s="10"/>
      <c r="M210" s="11" t="s">
        <v>191</v>
      </c>
      <c r="N210" s="11">
        <v>3546940</v>
      </c>
      <c r="O210" s="11">
        <v>3549448</v>
      </c>
      <c r="P210" s="12">
        <v>0</v>
      </c>
      <c r="Q210" s="10"/>
      <c r="R210" s="11"/>
      <c r="S210" s="11"/>
      <c r="T210" s="11"/>
      <c r="U210" s="12"/>
      <c r="V210" s="10"/>
      <c r="W210" s="11"/>
      <c r="X210" s="11"/>
      <c r="Y210" s="11"/>
      <c r="Z210" s="12"/>
    </row>
    <row r="211" spans="1:26" x14ac:dyDescent="0.25">
      <c r="A211" s="10"/>
      <c r="B211" s="11"/>
      <c r="C211" s="11"/>
      <c r="D211" s="11"/>
      <c r="E211" s="11"/>
      <c r="F211" s="12"/>
      <c r="G211" s="10"/>
      <c r="H211" s="11" t="s">
        <v>191</v>
      </c>
      <c r="I211" s="11">
        <v>6936647</v>
      </c>
      <c r="J211" s="11">
        <v>6941003</v>
      </c>
      <c r="K211" s="12">
        <v>19</v>
      </c>
      <c r="L211" s="10"/>
      <c r="M211" s="11"/>
      <c r="N211" s="11"/>
      <c r="O211" s="11"/>
      <c r="P211" s="12"/>
      <c r="Q211" s="10"/>
      <c r="R211" s="11"/>
      <c r="S211" s="11"/>
      <c r="T211" s="11"/>
      <c r="U211" s="12"/>
      <c r="V211" s="10"/>
      <c r="W211" s="11"/>
      <c r="X211" s="11"/>
      <c r="Y211" s="11"/>
      <c r="Z211" s="12"/>
    </row>
    <row r="212" spans="1:26" x14ac:dyDescent="0.25">
      <c r="A212" s="10" t="s">
        <v>328</v>
      </c>
      <c r="B212" s="11"/>
      <c r="C212" s="11"/>
      <c r="D212" s="11"/>
      <c r="E212" s="11"/>
      <c r="F212" s="12"/>
      <c r="G212" s="10"/>
      <c r="H212" s="11"/>
      <c r="I212" s="11"/>
      <c r="J212" s="11"/>
      <c r="K212" s="12"/>
      <c r="L212" s="10"/>
      <c r="M212" s="11"/>
      <c r="N212" s="11"/>
      <c r="O212" s="11"/>
      <c r="P212" s="12"/>
      <c r="Q212" s="10"/>
      <c r="R212" s="11"/>
      <c r="S212" s="11"/>
      <c r="T212" s="11"/>
      <c r="U212" s="12"/>
      <c r="V212" s="10"/>
      <c r="W212" s="11"/>
      <c r="X212" s="11"/>
      <c r="Y212" s="11"/>
      <c r="Z212" s="12"/>
    </row>
    <row r="213" spans="1:26" x14ac:dyDescent="0.25">
      <c r="A213" s="10"/>
      <c r="B213" s="11"/>
      <c r="C213" s="11"/>
      <c r="D213" s="11"/>
      <c r="E213" s="11"/>
      <c r="F213" s="12"/>
      <c r="G213" s="10"/>
      <c r="H213" s="11" t="s">
        <v>195</v>
      </c>
      <c r="I213" s="11">
        <v>6926705</v>
      </c>
      <c r="J213" s="11">
        <v>6932231</v>
      </c>
      <c r="K213" s="12">
        <v>-16</v>
      </c>
      <c r="L213" s="10"/>
      <c r="M213" s="11" t="s">
        <v>192</v>
      </c>
      <c r="N213" s="11">
        <v>2554574</v>
      </c>
      <c r="O213" s="11">
        <v>2562113</v>
      </c>
      <c r="P213" s="12">
        <v>-10</v>
      </c>
      <c r="Q213" s="10"/>
      <c r="R213" s="11" t="s">
        <v>109</v>
      </c>
      <c r="S213" s="11">
        <v>13972999</v>
      </c>
      <c r="T213" s="11">
        <v>13978652</v>
      </c>
      <c r="U213" s="12">
        <v>-12</v>
      </c>
      <c r="V213" s="10"/>
      <c r="W213" s="11"/>
      <c r="X213" s="11"/>
      <c r="Y213" s="11"/>
      <c r="Z213" s="12"/>
    </row>
    <row r="214" spans="1:26" x14ac:dyDescent="0.25">
      <c r="A214" s="10"/>
      <c r="B214" s="11"/>
      <c r="C214" s="11"/>
      <c r="D214" s="11"/>
      <c r="E214" s="11"/>
      <c r="F214" s="12"/>
      <c r="G214" s="10"/>
      <c r="H214" s="11" t="s">
        <v>196</v>
      </c>
      <c r="I214" s="11">
        <v>6926705</v>
      </c>
      <c r="J214" s="11">
        <v>6922145</v>
      </c>
      <c r="K214" s="12">
        <v>-5</v>
      </c>
      <c r="L214" s="10"/>
      <c r="M214" s="11" t="s">
        <v>195</v>
      </c>
      <c r="N214" s="11">
        <v>2544575</v>
      </c>
      <c r="O214" s="11">
        <v>2554574</v>
      </c>
      <c r="P214" s="12">
        <v>-62</v>
      </c>
      <c r="Q214" s="10"/>
      <c r="R214" s="11" t="s">
        <v>110</v>
      </c>
      <c r="S214" s="11">
        <v>13955273</v>
      </c>
      <c r="T214" s="11">
        <v>13972999</v>
      </c>
      <c r="U214" s="12">
        <v>8</v>
      </c>
      <c r="V214" s="10"/>
      <c r="W214" s="11"/>
      <c r="X214" s="11"/>
      <c r="Y214" s="11"/>
      <c r="Z214" s="12"/>
    </row>
    <row r="215" spans="1:26" x14ac:dyDescent="0.25">
      <c r="A215" s="10"/>
      <c r="B215" s="11"/>
      <c r="C215" s="11"/>
      <c r="D215" s="11"/>
      <c r="E215" s="11"/>
      <c r="F215" s="12"/>
      <c r="G215" s="10"/>
      <c r="H215" s="11" t="s">
        <v>109</v>
      </c>
      <c r="I215" s="11">
        <v>6917090</v>
      </c>
      <c r="J215" s="11">
        <v>6922142</v>
      </c>
      <c r="K215" s="12">
        <v>2</v>
      </c>
      <c r="L215" s="10"/>
      <c r="M215" s="11" t="s">
        <v>196</v>
      </c>
      <c r="N215" s="11">
        <v>2537251</v>
      </c>
      <c r="O215" s="11">
        <v>2544575</v>
      </c>
      <c r="P215" s="12">
        <v>-2</v>
      </c>
      <c r="Q215" s="10"/>
      <c r="R215" s="11" t="s">
        <v>111</v>
      </c>
      <c r="S215" s="11">
        <v>13951423</v>
      </c>
      <c r="T215" s="11">
        <v>13955173</v>
      </c>
      <c r="U215" s="12">
        <v>-14</v>
      </c>
      <c r="V215" s="10"/>
      <c r="W215" s="11"/>
      <c r="X215" s="11"/>
      <c r="Y215" s="11"/>
      <c r="Z215" s="12"/>
    </row>
    <row r="216" spans="1:26" x14ac:dyDescent="0.25">
      <c r="A216" s="10"/>
      <c r="B216" s="11"/>
      <c r="C216" s="11"/>
      <c r="D216" s="11"/>
      <c r="E216" s="11"/>
      <c r="F216" s="12"/>
      <c r="G216" s="10"/>
      <c r="H216" s="11" t="s">
        <v>110</v>
      </c>
      <c r="I216" s="11">
        <v>6911389</v>
      </c>
      <c r="J216" s="11">
        <v>6917089</v>
      </c>
      <c r="K216" s="12">
        <v>-4</v>
      </c>
      <c r="L216" s="10"/>
      <c r="M216" s="11" t="s">
        <v>109</v>
      </c>
      <c r="N216" s="11">
        <v>2528073</v>
      </c>
      <c r="O216" s="11">
        <v>2537251</v>
      </c>
      <c r="P216" s="12">
        <v>-25</v>
      </c>
      <c r="Q216" s="10"/>
      <c r="R216" s="11" t="s">
        <v>112</v>
      </c>
      <c r="S216" s="11">
        <v>13944425</v>
      </c>
      <c r="T216" s="11">
        <v>13951343</v>
      </c>
      <c r="U216" s="12">
        <v>-50</v>
      </c>
      <c r="V216" s="10"/>
      <c r="W216" s="11"/>
      <c r="X216" s="11"/>
      <c r="Y216" s="11"/>
      <c r="Z216" s="12"/>
    </row>
    <row r="217" spans="1:26" x14ac:dyDescent="0.25">
      <c r="A217" s="10"/>
      <c r="B217" s="11"/>
      <c r="C217" s="11"/>
      <c r="D217" s="11"/>
      <c r="E217" s="11"/>
      <c r="F217" s="12"/>
      <c r="G217" s="10"/>
      <c r="H217" s="11" t="s">
        <v>197</v>
      </c>
      <c r="I217" s="11">
        <v>6904129</v>
      </c>
      <c r="J217" s="11">
        <v>6911387</v>
      </c>
      <c r="K217" s="12">
        <v>-228</v>
      </c>
      <c r="L217" s="10"/>
      <c r="M217" s="11" t="s">
        <v>110</v>
      </c>
      <c r="N217" s="11">
        <v>2503715</v>
      </c>
      <c r="O217" s="11">
        <v>2528073</v>
      </c>
      <c r="P217" s="12">
        <v>-15</v>
      </c>
      <c r="Q217" s="10"/>
      <c r="R217" s="11" t="s">
        <v>113</v>
      </c>
      <c r="S217" s="11">
        <v>6887490</v>
      </c>
      <c r="T217" s="11">
        <v>6890979</v>
      </c>
      <c r="U217" s="12">
        <v>-71</v>
      </c>
      <c r="V217" s="10"/>
      <c r="W217" s="11"/>
      <c r="X217" s="11"/>
      <c r="Y217" s="11"/>
      <c r="Z217" s="12"/>
    </row>
    <row r="218" spans="1:26" x14ac:dyDescent="0.25">
      <c r="A218" s="10"/>
      <c r="B218" s="11"/>
      <c r="C218" s="11"/>
      <c r="D218" s="11"/>
      <c r="E218" s="11"/>
      <c r="F218" s="12"/>
      <c r="G218" s="10"/>
      <c r="H218" s="11" t="s">
        <v>198</v>
      </c>
      <c r="I218" s="11">
        <v>6899651</v>
      </c>
      <c r="J218" s="11">
        <v>6904129</v>
      </c>
      <c r="K218" s="12">
        <v>-8</v>
      </c>
      <c r="L218" s="10"/>
      <c r="M218" s="11" t="s">
        <v>197</v>
      </c>
      <c r="N218" s="11">
        <v>2479725</v>
      </c>
      <c r="O218" s="11">
        <v>2489738</v>
      </c>
      <c r="P218" s="12">
        <v>-43</v>
      </c>
      <c r="Q218" s="10"/>
      <c r="R218" s="11" t="s">
        <v>118</v>
      </c>
      <c r="S218" s="11">
        <v>2409432</v>
      </c>
      <c r="T218" s="11">
        <v>2418830</v>
      </c>
      <c r="U218" s="12">
        <v>-15</v>
      </c>
      <c r="V218" s="10"/>
      <c r="W218" s="11"/>
      <c r="X218" s="11"/>
      <c r="Y218" s="11"/>
      <c r="Z218" s="12"/>
    </row>
    <row r="219" spans="1:26" x14ac:dyDescent="0.25">
      <c r="A219" s="10"/>
      <c r="B219" s="11"/>
      <c r="C219" s="11"/>
      <c r="D219" s="11"/>
      <c r="E219" s="11"/>
      <c r="F219" s="12"/>
      <c r="G219" s="10"/>
      <c r="H219" s="11" t="s">
        <v>199</v>
      </c>
      <c r="I219" s="11">
        <v>6895302</v>
      </c>
      <c r="J219" s="11">
        <v>6899651</v>
      </c>
      <c r="K219" s="12">
        <v>1</v>
      </c>
      <c r="L219" s="10"/>
      <c r="M219" s="11" t="s">
        <v>198</v>
      </c>
      <c r="N219" s="11">
        <v>2470424</v>
      </c>
      <c r="O219" s="11">
        <v>2479725</v>
      </c>
      <c r="P219" s="12">
        <v>-22</v>
      </c>
      <c r="Q219" s="10"/>
      <c r="R219" s="11" t="s">
        <v>119</v>
      </c>
      <c r="S219" s="11">
        <v>13930479</v>
      </c>
      <c r="T219" s="11">
        <v>13937401</v>
      </c>
      <c r="U219" s="12">
        <v>-17</v>
      </c>
      <c r="V219" s="10"/>
      <c r="W219" s="11"/>
      <c r="X219" s="11"/>
      <c r="Y219" s="11"/>
      <c r="Z219" s="12"/>
    </row>
    <row r="220" spans="1:26" x14ac:dyDescent="0.25">
      <c r="A220" s="10"/>
      <c r="B220" s="11"/>
      <c r="C220" s="11"/>
      <c r="D220" s="11"/>
      <c r="E220" s="11"/>
      <c r="F220" s="12"/>
      <c r="G220" s="10"/>
      <c r="H220" s="11" t="s">
        <v>112</v>
      </c>
      <c r="I220" s="11">
        <v>6890979</v>
      </c>
      <c r="J220" s="11">
        <v>6895302</v>
      </c>
      <c r="K220" s="12">
        <v>17</v>
      </c>
      <c r="L220" s="10"/>
      <c r="M220" s="11" t="s">
        <v>199</v>
      </c>
      <c r="N220" s="11">
        <v>2463551</v>
      </c>
      <c r="O220" s="11">
        <v>2470424</v>
      </c>
      <c r="P220" s="12">
        <v>14</v>
      </c>
      <c r="Q220" s="10"/>
      <c r="R220" s="11" t="s">
        <v>120</v>
      </c>
      <c r="S220" s="11">
        <v>35450590</v>
      </c>
      <c r="T220" s="11">
        <v>35468330</v>
      </c>
      <c r="U220" s="12">
        <v>-10</v>
      </c>
      <c r="V220" s="10"/>
      <c r="W220" s="11"/>
      <c r="X220" s="11"/>
      <c r="Y220" s="11"/>
      <c r="Z220" s="12"/>
    </row>
    <row r="221" spans="1:26" x14ac:dyDescent="0.25">
      <c r="A221" s="10"/>
      <c r="B221" s="11"/>
      <c r="C221" s="11"/>
      <c r="D221" s="11"/>
      <c r="E221" s="11"/>
      <c r="F221" s="12"/>
      <c r="G221" s="10"/>
      <c r="H221" s="11" t="s">
        <v>242</v>
      </c>
      <c r="I221" s="11">
        <v>6882130</v>
      </c>
      <c r="J221" s="11">
        <v>6887489</v>
      </c>
      <c r="K221" s="12">
        <v>5</v>
      </c>
      <c r="L221" s="10"/>
      <c r="M221" s="11" t="s">
        <v>112</v>
      </c>
      <c r="N221" s="11">
        <v>2452693</v>
      </c>
      <c r="O221" s="11">
        <v>2463551</v>
      </c>
      <c r="P221" s="12">
        <v>-27</v>
      </c>
      <c r="Q221" s="10"/>
      <c r="R221" s="11" t="s">
        <v>121</v>
      </c>
      <c r="S221" s="11">
        <v>13924320</v>
      </c>
      <c r="T221" s="11">
        <v>13930329</v>
      </c>
      <c r="U221" s="12">
        <v>-9</v>
      </c>
      <c r="V221" s="10"/>
      <c r="W221" s="11"/>
      <c r="X221" s="11"/>
      <c r="Y221" s="11"/>
      <c r="Z221" s="12"/>
    </row>
    <row r="222" spans="1:26" x14ac:dyDescent="0.25">
      <c r="A222" s="10"/>
      <c r="B222" s="11"/>
      <c r="C222" s="11"/>
      <c r="D222" s="11"/>
      <c r="E222" s="11"/>
      <c r="F222" s="12"/>
      <c r="G222" s="10"/>
      <c r="H222" s="11" t="s">
        <v>118</v>
      </c>
      <c r="I222" s="11">
        <v>6882130</v>
      </c>
      <c r="J222" s="11">
        <v>6877849</v>
      </c>
      <c r="K222" s="12">
        <v>-31</v>
      </c>
      <c r="L222" s="10"/>
      <c r="M222" s="11" t="s">
        <v>113</v>
      </c>
      <c r="N222" s="11">
        <v>2427033</v>
      </c>
      <c r="O222" s="11">
        <v>2452693</v>
      </c>
      <c r="P222" s="12">
        <v>7</v>
      </c>
      <c r="Q222" s="10"/>
      <c r="R222" s="11" t="s">
        <v>122</v>
      </c>
      <c r="S222" s="11">
        <v>13914449</v>
      </c>
      <c r="T222" s="11">
        <v>13924220</v>
      </c>
      <c r="U222" s="12">
        <v>-12</v>
      </c>
      <c r="V222" s="10"/>
      <c r="W222" s="11"/>
      <c r="X222" s="11"/>
      <c r="Y222" s="11"/>
      <c r="Z222" s="12"/>
    </row>
    <row r="223" spans="1:26" x14ac:dyDescent="0.25">
      <c r="A223" s="10"/>
      <c r="B223" s="11"/>
      <c r="C223" s="11"/>
      <c r="D223" s="11"/>
      <c r="E223" s="11"/>
      <c r="F223" s="12"/>
      <c r="G223" s="10"/>
      <c r="H223" s="11" t="s">
        <v>200</v>
      </c>
      <c r="I223" s="11">
        <v>6873050</v>
      </c>
      <c r="J223" s="11">
        <v>6877849</v>
      </c>
      <c r="K223" s="12">
        <v>-9</v>
      </c>
      <c r="L223" s="10"/>
      <c r="M223" s="11" t="s">
        <v>200</v>
      </c>
      <c r="N223" s="11">
        <v>2403262</v>
      </c>
      <c r="O223" s="11">
        <v>2409332</v>
      </c>
      <c r="P223" s="12">
        <v>-9</v>
      </c>
      <c r="Q223" s="10"/>
      <c r="R223" s="11" t="s">
        <v>123</v>
      </c>
      <c r="S223" s="11">
        <v>13910743</v>
      </c>
      <c r="T223" s="11">
        <v>13914400</v>
      </c>
      <c r="U223" s="12">
        <v>2</v>
      </c>
      <c r="V223" s="10"/>
      <c r="W223" s="11"/>
      <c r="X223" s="11"/>
      <c r="Y223" s="11"/>
      <c r="Z223" s="12"/>
    </row>
    <row r="224" spans="1:26" x14ac:dyDescent="0.25">
      <c r="A224" s="10"/>
      <c r="B224" s="11"/>
      <c r="C224" s="11"/>
      <c r="D224" s="11"/>
      <c r="E224" s="11"/>
      <c r="F224" s="12"/>
      <c r="G224" s="10"/>
      <c r="H224" s="11" t="s">
        <v>119</v>
      </c>
      <c r="I224" s="11">
        <v>6868499</v>
      </c>
      <c r="J224" s="11">
        <v>6873050</v>
      </c>
      <c r="K224" s="12">
        <v>-6</v>
      </c>
      <c r="L224" s="10"/>
      <c r="M224" s="11" t="s">
        <v>119</v>
      </c>
      <c r="N224" s="11">
        <v>2393025</v>
      </c>
      <c r="O224" s="11">
        <v>2403262</v>
      </c>
      <c r="P224" s="12">
        <v>-100</v>
      </c>
      <c r="Q224" s="10"/>
      <c r="R224" s="11" t="s">
        <v>124</v>
      </c>
      <c r="S224" s="11">
        <v>13890300</v>
      </c>
      <c r="T224" s="11">
        <v>13910713</v>
      </c>
      <c r="U224" s="12">
        <v>-9</v>
      </c>
      <c r="V224" s="10"/>
      <c r="W224" s="11"/>
      <c r="X224" s="11"/>
      <c r="Y224" s="11"/>
      <c r="Z224" s="12"/>
    </row>
    <row r="225" spans="1:26" x14ac:dyDescent="0.25">
      <c r="A225" s="10"/>
      <c r="B225" s="11"/>
      <c r="C225" s="11"/>
      <c r="D225" s="11"/>
      <c r="E225" s="11"/>
      <c r="F225" s="12"/>
      <c r="G225" s="10"/>
      <c r="H225" s="11" t="s">
        <v>120</v>
      </c>
      <c r="I225" s="11">
        <v>6864355</v>
      </c>
      <c r="J225" s="11">
        <v>6868499</v>
      </c>
      <c r="K225" s="12">
        <v>-33</v>
      </c>
      <c r="L225" s="10"/>
      <c r="M225" s="11" t="s">
        <v>120</v>
      </c>
      <c r="N225" s="11">
        <v>2376045</v>
      </c>
      <c r="O225" s="11">
        <v>2393025</v>
      </c>
      <c r="P225" s="12">
        <v>-19</v>
      </c>
      <c r="Q225" s="10"/>
      <c r="R225" s="11" t="s">
        <v>125</v>
      </c>
      <c r="S225" s="11">
        <v>13883109</v>
      </c>
      <c r="T225" s="11">
        <v>13890250</v>
      </c>
      <c r="U225" s="12">
        <v>-9</v>
      </c>
      <c r="V225" s="10"/>
      <c r="W225" s="11"/>
      <c r="X225" s="11"/>
      <c r="Y225" s="11"/>
      <c r="Z225" s="12"/>
    </row>
    <row r="226" spans="1:26" x14ac:dyDescent="0.25">
      <c r="A226" s="10"/>
      <c r="B226" s="11"/>
      <c r="C226" s="11"/>
      <c r="D226" s="11"/>
      <c r="E226" s="11"/>
      <c r="F226" s="12"/>
      <c r="G226" s="10"/>
      <c r="H226" s="11" t="s">
        <v>121</v>
      </c>
      <c r="I226" s="11">
        <v>6860077</v>
      </c>
      <c r="J226" s="11">
        <v>6864355</v>
      </c>
      <c r="K226" s="12">
        <v>-123</v>
      </c>
      <c r="L226" s="10"/>
      <c r="M226" s="11" t="s">
        <v>121</v>
      </c>
      <c r="N226" s="11">
        <v>2372030</v>
      </c>
      <c r="O226" s="11">
        <v>2376045</v>
      </c>
      <c r="P226" s="12">
        <v>9</v>
      </c>
      <c r="Q226" s="10"/>
      <c r="R226" s="11"/>
      <c r="S226" s="11"/>
      <c r="T226" s="11"/>
      <c r="U226" s="12"/>
      <c r="V226" s="10"/>
      <c r="W226" s="11"/>
      <c r="X226" s="11"/>
      <c r="Y226" s="11"/>
      <c r="Z226" s="12"/>
    </row>
    <row r="227" spans="1:26" x14ac:dyDescent="0.25">
      <c r="A227" s="10"/>
      <c r="B227" s="11"/>
      <c r="C227" s="11"/>
      <c r="D227" s="11"/>
      <c r="E227" s="11"/>
      <c r="F227" s="12"/>
      <c r="G227" s="10"/>
      <c r="H227" s="11" t="s">
        <v>122</v>
      </c>
      <c r="I227" s="11">
        <v>6857452</v>
      </c>
      <c r="J227" s="11">
        <v>6860077</v>
      </c>
      <c r="K227" s="12">
        <v>30</v>
      </c>
      <c r="L227" s="10"/>
      <c r="M227" s="11" t="s">
        <v>122</v>
      </c>
      <c r="N227" s="11">
        <v>2365927</v>
      </c>
      <c r="O227" s="11">
        <v>2372631</v>
      </c>
      <c r="P227" s="12">
        <v>-814</v>
      </c>
      <c r="Q227" s="10"/>
      <c r="R227" s="11"/>
      <c r="S227" s="11"/>
      <c r="T227" s="11"/>
      <c r="U227" s="12"/>
      <c r="V227" s="10"/>
      <c r="W227" s="11"/>
      <c r="X227" s="11"/>
      <c r="Y227" s="11"/>
      <c r="Z227" s="12"/>
    </row>
    <row r="228" spans="1:26" x14ac:dyDescent="0.25">
      <c r="A228" s="10"/>
      <c r="B228" s="11"/>
      <c r="C228" s="11"/>
      <c r="D228" s="11"/>
      <c r="E228" s="11"/>
      <c r="F228" s="12"/>
      <c r="G228" s="10"/>
      <c r="H228" s="11" t="s">
        <v>123</v>
      </c>
      <c r="I228" s="11">
        <v>6853644</v>
      </c>
      <c r="J228" s="11">
        <v>6857452</v>
      </c>
      <c r="K228" s="12">
        <v>1</v>
      </c>
      <c r="L228" s="10"/>
      <c r="M228" s="11" t="s">
        <v>123</v>
      </c>
      <c r="N228" s="11">
        <v>2361470</v>
      </c>
      <c r="O228" s="11">
        <v>2365927</v>
      </c>
      <c r="P228" s="12">
        <v>-14</v>
      </c>
      <c r="Q228" s="10"/>
      <c r="R228" s="11"/>
      <c r="S228" s="11"/>
      <c r="T228" s="11"/>
      <c r="U228" s="12"/>
      <c r="V228" s="10"/>
      <c r="W228" s="11"/>
      <c r="X228" s="11"/>
      <c r="Y228" s="11"/>
      <c r="Z228" s="12"/>
    </row>
    <row r="229" spans="1:26" x14ac:dyDescent="0.25">
      <c r="A229" s="10"/>
      <c r="B229" s="11"/>
      <c r="C229" s="11"/>
      <c r="D229" s="11"/>
      <c r="E229" s="11"/>
      <c r="F229" s="12"/>
      <c r="G229" s="10"/>
      <c r="H229" s="11" t="s">
        <v>124</v>
      </c>
      <c r="I229" s="11">
        <v>6849131</v>
      </c>
      <c r="J229" s="11">
        <v>6853494</v>
      </c>
      <c r="K229" s="12">
        <v>17</v>
      </c>
      <c r="L229" s="10"/>
      <c r="M229" s="11" t="s">
        <v>201</v>
      </c>
      <c r="N229" s="11">
        <v>2352411</v>
      </c>
      <c r="O229" s="11">
        <v>2361470</v>
      </c>
      <c r="P229" s="12">
        <v>-16</v>
      </c>
      <c r="Q229" s="10"/>
      <c r="R229" s="11"/>
      <c r="S229" s="11"/>
      <c r="T229" s="11"/>
      <c r="U229" s="12"/>
      <c r="V229" s="10"/>
      <c r="W229" s="11"/>
      <c r="X229" s="11"/>
      <c r="Y229" s="11"/>
      <c r="Z229" s="12"/>
    </row>
    <row r="230" spans="1:26" x14ac:dyDescent="0.25">
      <c r="A230" s="10"/>
      <c r="B230" s="11"/>
      <c r="C230" s="11"/>
      <c r="D230" s="11"/>
      <c r="E230" s="11"/>
      <c r="F230" s="12"/>
      <c r="G230" s="10"/>
      <c r="H230" s="11" t="s">
        <v>125</v>
      </c>
      <c r="I230" s="11">
        <v>6844930</v>
      </c>
      <c r="J230" s="11">
        <v>6849131</v>
      </c>
      <c r="K230" s="12">
        <v>29</v>
      </c>
      <c r="L230" s="10"/>
      <c r="M230" s="11" t="s">
        <v>124</v>
      </c>
      <c r="N230" s="11">
        <v>2334446</v>
      </c>
      <c r="O230" s="11">
        <v>2352411</v>
      </c>
      <c r="P230" s="12">
        <v>-20</v>
      </c>
      <c r="Q230" s="10"/>
      <c r="R230" s="11"/>
      <c r="S230" s="11"/>
      <c r="T230" s="11"/>
      <c r="U230" s="12"/>
      <c r="V230" s="10"/>
      <c r="W230" s="11"/>
      <c r="X230" s="11"/>
      <c r="Y230" s="11"/>
      <c r="Z230" s="12"/>
    </row>
    <row r="231" spans="1:26" x14ac:dyDescent="0.25">
      <c r="A231" s="10"/>
      <c r="B231" s="11"/>
      <c r="C231" s="11"/>
      <c r="D231" s="11"/>
      <c r="E231" s="11"/>
      <c r="F231" s="12"/>
      <c r="G231" s="10"/>
      <c r="H231" s="11" t="s">
        <v>202</v>
      </c>
      <c r="I231" s="11">
        <v>6840756</v>
      </c>
      <c r="J231" s="11">
        <v>6844930</v>
      </c>
      <c r="K231" s="12">
        <v>-4</v>
      </c>
      <c r="L231" s="10"/>
      <c r="M231" s="11" t="s">
        <v>125</v>
      </c>
      <c r="N231" s="11">
        <v>2328137</v>
      </c>
      <c r="O231" s="11">
        <v>2334446</v>
      </c>
      <c r="P231" s="12">
        <v>4</v>
      </c>
      <c r="Q231" s="10"/>
      <c r="R231" s="11"/>
      <c r="S231" s="11"/>
      <c r="T231" s="11"/>
      <c r="U231" s="12"/>
      <c r="V231" s="10"/>
      <c r="W231" s="11"/>
      <c r="X231" s="11"/>
      <c r="Y231" s="11"/>
      <c r="Z231" s="12"/>
    </row>
    <row r="232" spans="1:26" x14ac:dyDescent="0.25">
      <c r="A232" s="10"/>
      <c r="B232" s="11"/>
      <c r="C232" s="11"/>
      <c r="D232" s="11"/>
      <c r="E232" s="11"/>
      <c r="F232" s="12"/>
      <c r="G232" s="10"/>
      <c r="H232" s="11"/>
      <c r="I232" s="11"/>
      <c r="J232" s="11"/>
      <c r="K232" s="12"/>
      <c r="L232" s="10"/>
      <c r="M232" s="11" t="s">
        <v>202</v>
      </c>
      <c r="N232" s="11">
        <v>2319073</v>
      </c>
      <c r="O232" s="11">
        <v>2328137</v>
      </c>
      <c r="P232" s="12">
        <v>-30</v>
      </c>
      <c r="Q232" s="10"/>
      <c r="R232" s="11"/>
      <c r="S232" s="11"/>
      <c r="T232" s="11"/>
      <c r="U232" s="12"/>
      <c r="V232" s="10"/>
      <c r="W232" s="11"/>
      <c r="X232" s="11"/>
      <c r="Y232" s="11"/>
      <c r="Z232" s="12"/>
    </row>
    <row r="233" spans="1:26" x14ac:dyDescent="0.25">
      <c r="A233" s="10"/>
      <c r="B233" s="11"/>
      <c r="C233" s="11"/>
      <c r="D233" s="11"/>
      <c r="E233" s="11"/>
      <c r="F233" s="12"/>
      <c r="G233" s="10"/>
      <c r="H233" s="11"/>
      <c r="I233" s="11"/>
      <c r="J233" s="11"/>
      <c r="K233" s="12"/>
      <c r="L233" s="10"/>
      <c r="M233" s="11"/>
      <c r="N233" s="11"/>
      <c r="O233" s="11"/>
      <c r="P233" s="12"/>
      <c r="Q233" s="10"/>
      <c r="R233" s="11"/>
      <c r="S233" s="11"/>
      <c r="T233" s="11"/>
      <c r="U233" s="12"/>
      <c r="V233" s="10"/>
      <c r="W233" s="11"/>
      <c r="X233" s="11"/>
      <c r="Y233" s="11"/>
      <c r="Z233" s="12"/>
    </row>
    <row r="234" spans="1:26" x14ac:dyDescent="0.25">
      <c r="A234" s="10" t="s">
        <v>327</v>
      </c>
      <c r="B234" s="11"/>
      <c r="C234" s="11"/>
      <c r="D234" s="11"/>
      <c r="E234" s="11"/>
      <c r="F234" s="12"/>
      <c r="G234" s="10"/>
      <c r="H234" s="11"/>
      <c r="I234" s="11"/>
      <c r="J234" s="11"/>
      <c r="K234" s="12"/>
      <c r="L234" s="10"/>
      <c r="M234" s="11"/>
      <c r="N234" s="11"/>
      <c r="O234" s="11"/>
      <c r="P234" s="12"/>
      <c r="Q234" s="10"/>
      <c r="R234" s="11"/>
      <c r="S234" s="11"/>
      <c r="T234" s="11"/>
      <c r="U234" s="12"/>
      <c r="V234" s="10" t="s">
        <v>221</v>
      </c>
      <c r="W234" s="11"/>
      <c r="X234" s="11"/>
      <c r="Y234" s="11"/>
      <c r="Z234" s="12"/>
    </row>
    <row r="235" spans="1:26" x14ac:dyDescent="0.25">
      <c r="A235" s="10"/>
      <c r="B235" s="11"/>
      <c r="C235" s="11"/>
      <c r="D235" s="11"/>
      <c r="E235" s="11"/>
      <c r="F235" s="12"/>
      <c r="G235" s="10"/>
      <c r="H235" s="11" t="s">
        <v>126</v>
      </c>
      <c r="I235" s="11">
        <v>6837089</v>
      </c>
      <c r="J235" s="11">
        <v>6840756</v>
      </c>
      <c r="K235" s="12">
        <v>8</v>
      </c>
      <c r="L235" s="10"/>
      <c r="M235" s="11" t="s">
        <v>126</v>
      </c>
      <c r="N235" s="11">
        <v>2308859</v>
      </c>
      <c r="O235" s="11">
        <v>2319073</v>
      </c>
      <c r="P235" s="12">
        <v>-23</v>
      </c>
      <c r="Q235" s="10"/>
      <c r="R235" s="11" t="s">
        <v>126</v>
      </c>
      <c r="S235" s="11">
        <v>13876675</v>
      </c>
      <c r="T235" s="11">
        <v>13883109</v>
      </c>
      <c r="U235" s="12">
        <v>-15</v>
      </c>
      <c r="V235" s="10"/>
      <c r="W235" s="11" t="s">
        <v>220</v>
      </c>
      <c r="X235" s="11">
        <v>975000</v>
      </c>
      <c r="Y235" s="11">
        <v>989759</v>
      </c>
      <c r="Z235" s="12">
        <v>-13</v>
      </c>
    </row>
    <row r="236" spans="1:26" x14ac:dyDescent="0.25">
      <c r="A236" s="10"/>
      <c r="B236" s="11"/>
      <c r="C236" s="11"/>
      <c r="D236" s="11"/>
      <c r="E236" s="11"/>
      <c r="F236" s="12"/>
      <c r="G236" s="10"/>
      <c r="H236" s="11" t="s">
        <v>127</v>
      </c>
      <c r="I236" s="11">
        <v>6832527</v>
      </c>
      <c r="J236" s="11">
        <v>6837089</v>
      </c>
      <c r="K236" s="12">
        <v>-2</v>
      </c>
      <c r="L236" s="10"/>
      <c r="M236" s="11" t="s">
        <v>127</v>
      </c>
      <c r="N236" s="11">
        <v>2300605</v>
      </c>
      <c r="O236" s="11">
        <v>2308858</v>
      </c>
      <c r="P236" s="12">
        <v>-24</v>
      </c>
      <c r="Q236" s="10"/>
      <c r="R236" s="11" t="s">
        <v>127</v>
      </c>
      <c r="S236" s="11">
        <v>13868820</v>
      </c>
      <c r="T236" s="11">
        <v>13876675</v>
      </c>
      <c r="U236" s="12">
        <v>-16</v>
      </c>
      <c r="V236" s="10"/>
      <c r="W236" s="11" t="s">
        <v>139</v>
      </c>
      <c r="X236" s="11">
        <v>967796</v>
      </c>
      <c r="Y236" s="11">
        <v>974967</v>
      </c>
      <c r="Z236" s="12">
        <v>-42</v>
      </c>
    </row>
    <row r="237" spans="1:26" x14ac:dyDescent="0.25">
      <c r="A237" s="10"/>
      <c r="B237" s="11"/>
      <c r="C237" s="11"/>
      <c r="D237" s="11"/>
      <c r="E237" s="11"/>
      <c r="F237" s="12"/>
      <c r="G237" s="10"/>
      <c r="H237" s="11" t="s">
        <v>203</v>
      </c>
      <c r="I237" s="11">
        <v>6827737</v>
      </c>
      <c r="J237" s="11">
        <v>6832526</v>
      </c>
      <c r="K237" s="12">
        <v>-3</v>
      </c>
      <c r="L237" s="10"/>
      <c r="M237" s="11" t="s">
        <v>203</v>
      </c>
      <c r="N237" s="11">
        <v>2283455</v>
      </c>
      <c r="O237" s="11">
        <v>23000605</v>
      </c>
      <c r="P237" s="12">
        <v>7</v>
      </c>
      <c r="Q237" s="10"/>
      <c r="R237" s="11" t="s">
        <v>128</v>
      </c>
      <c r="S237" s="11">
        <v>13847465</v>
      </c>
      <c r="T237" s="11">
        <v>13851178</v>
      </c>
      <c r="U237" s="12">
        <v>-9</v>
      </c>
      <c r="V237" s="10"/>
      <c r="W237" s="11"/>
      <c r="X237" s="11"/>
      <c r="Y237" s="11"/>
      <c r="Z237" s="12"/>
    </row>
    <row r="238" spans="1:26" x14ac:dyDescent="0.25">
      <c r="A238" s="10"/>
      <c r="B238" s="11"/>
      <c r="C238" s="11"/>
      <c r="D238" s="11"/>
      <c r="E238" s="11"/>
      <c r="F238" s="12"/>
      <c r="G238" s="10"/>
      <c r="H238" s="11" t="s">
        <v>128</v>
      </c>
      <c r="I238" s="11">
        <v>6823546</v>
      </c>
      <c r="J238" s="11">
        <v>6827737</v>
      </c>
      <c r="K238" s="12">
        <v>44</v>
      </c>
      <c r="L238" s="10"/>
      <c r="M238" s="11" t="s">
        <v>204</v>
      </c>
      <c r="N238" s="11">
        <v>13851178</v>
      </c>
      <c r="O238" s="11">
        <v>13868720</v>
      </c>
      <c r="P238" s="12">
        <v>-4</v>
      </c>
      <c r="Q238" s="10"/>
      <c r="R238" s="11" t="s">
        <v>129</v>
      </c>
      <c r="S238" s="11">
        <v>13835974</v>
      </c>
      <c r="T238" s="11">
        <v>13847564</v>
      </c>
      <c r="U238" s="12">
        <v>-23</v>
      </c>
      <c r="V238" s="10"/>
      <c r="W238" s="11"/>
      <c r="X238" s="11"/>
      <c r="Y238" s="11"/>
      <c r="Z238" s="12"/>
    </row>
    <row r="239" spans="1:26" x14ac:dyDescent="0.25">
      <c r="A239" s="10"/>
      <c r="B239" s="11"/>
      <c r="C239" s="11"/>
      <c r="D239" s="11"/>
      <c r="E239" s="11"/>
      <c r="F239" s="12"/>
      <c r="G239" s="10"/>
      <c r="H239" s="11" t="s">
        <v>129</v>
      </c>
      <c r="I239" s="11">
        <v>6818777</v>
      </c>
      <c r="J239" s="11">
        <v>6823546</v>
      </c>
      <c r="K239" s="12">
        <v>1</v>
      </c>
      <c r="L239" s="10"/>
      <c r="M239" s="11" t="s">
        <v>128</v>
      </c>
      <c r="N239" s="11">
        <v>2278407</v>
      </c>
      <c r="O239" s="11">
        <v>2283455</v>
      </c>
      <c r="P239" s="12">
        <v>-55</v>
      </c>
      <c r="Q239" s="10"/>
      <c r="R239" s="11" t="s">
        <v>130</v>
      </c>
      <c r="S239" s="11">
        <v>13832455</v>
      </c>
      <c r="T239" s="11">
        <v>13835655</v>
      </c>
      <c r="U239" s="12">
        <v>-10</v>
      </c>
      <c r="V239" s="10"/>
      <c r="W239" s="11"/>
      <c r="X239" s="11"/>
      <c r="Y239" s="11"/>
      <c r="Z239" s="12"/>
    </row>
    <row r="240" spans="1:26" x14ac:dyDescent="0.25">
      <c r="A240" s="10"/>
      <c r="B240" s="11"/>
      <c r="C240" s="11"/>
      <c r="D240" s="11"/>
      <c r="E240" s="11"/>
      <c r="F240" s="12"/>
      <c r="G240" s="10"/>
      <c r="H240" s="11" t="s">
        <v>130</v>
      </c>
      <c r="I240" s="11">
        <v>6814960</v>
      </c>
      <c r="J240" s="11">
        <v>6818777</v>
      </c>
      <c r="K240" s="12">
        <v>-17</v>
      </c>
      <c r="L240" s="10"/>
      <c r="M240" s="11" t="s">
        <v>130</v>
      </c>
      <c r="N240" s="11">
        <v>2269921</v>
      </c>
      <c r="O240" s="11">
        <v>2278406</v>
      </c>
      <c r="P240" s="12">
        <v>4</v>
      </c>
      <c r="Q240" s="10"/>
      <c r="R240" s="11" t="s">
        <v>131</v>
      </c>
      <c r="S240" s="11">
        <v>13826850</v>
      </c>
      <c r="T240" s="11">
        <v>13832255</v>
      </c>
      <c r="U240" s="12">
        <v>-16</v>
      </c>
      <c r="V240" s="10"/>
      <c r="W240" s="11"/>
      <c r="X240" s="11"/>
      <c r="Y240" s="11"/>
      <c r="Z240" s="12"/>
    </row>
    <row r="241" spans="1:26" x14ac:dyDescent="0.25">
      <c r="A241" s="10"/>
      <c r="B241" s="11"/>
      <c r="C241" s="11"/>
      <c r="D241" s="11"/>
      <c r="E241" s="11"/>
      <c r="F241" s="12"/>
      <c r="G241" s="10"/>
      <c r="H241" s="11" t="s">
        <v>131</v>
      </c>
      <c r="I241" s="11">
        <v>6810948</v>
      </c>
      <c r="J241" s="11">
        <v>6814960</v>
      </c>
      <c r="K241" s="12">
        <v>13</v>
      </c>
      <c r="L241" s="10"/>
      <c r="M241" s="11" t="s">
        <v>131</v>
      </c>
      <c r="N241" s="11">
        <v>2258999</v>
      </c>
      <c r="O241" s="11">
        <v>2269921</v>
      </c>
      <c r="P241" s="12">
        <v>-30</v>
      </c>
      <c r="Q241" s="10"/>
      <c r="R241" s="11" t="s">
        <v>132</v>
      </c>
      <c r="S241" s="11">
        <v>13806237</v>
      </c>
      <c r="T241" s="11">
        <v>13826710</v>
      </c>
      <c r="U241" s="12">
        <v>-19</v>
      </c>
      <c r="V241" s="10"/>
      <c r="W241" s="11"/>
      <c r="X241" s="11"/>
      <c r="Y241" s="11"/>
      <c r="Z241" s="12"/>
    </row>
    <row r="242" spans="1:26" x14ac:dyDescent="0.25">
      <c r="A242" s="10"/>
      <c r="B242" s="11"/>
      <c r="C242" s="11"/>
      <c r="D242" s="11"/>
      <c r="E242" s="11"/>
      <c r="F242" s="12"/>
      <c r="G242" s="10"/>
      <c r="H242" s="11" t="s">
        <v>132</v>
      </c>
      <c r="I242" s="11">
        <v>6807094</v>
      </c>
      <c r="J242" s="11">
        <v>6810948</v>
      </c>
      <c r="K242" s="12">
        <v>2</v>
      </c>
      <c r="L242" s="10"/>
      <c r="M242" s="11" t="s">
        <v>132</v>
      </c>
      <c r="N242" s="11">
        <v>2242635</v>
      </c>
      <c r="O242" s="11">
        <v>2258999</v>
      </c>
      <c r="P242" s="12">
        <v>-5</v>
      </c>
      <c r="Q242" s="10"/>
      <c r="R242" s="11" t="s">
        <v>133</v>
      </c>
      <c r="S242" s="11">
        <v>13797381</v>
      </c>
      <c r="T242" s="11">
        <v>13806237</v>
      </c>
      <c r="U242" s="12">
        <v>-11</v>
      </c>
      <c r="V242" s="10"/>
      <c r="W242" s="11"/>
      <c r="X242" s="11"/>
      <c r="Y242" s="11"/>
      <c r="Z242" s="12"/>
    </row>
    <row r="243" spans="1:26" x14ac:dyDescent="0.25">
      <c r="A243" s="10"/>
      <c r="B243" s="11"/>
      <c r="C243" s="11"/>
      <c r="D243" s="11"/>
      <c r="E243" s="11"/>
      <c r="F243" s="12"/>
      <c r="G243" s="10"/>
      <c r="H243" s="11" t="s">
        <v>133</v>
      </c>
      <c r="I243" s="11">
        <v>6802456</v>
      </c>
      <c r="J243" s="11">
        <v>6807094</v>
      </c>
      <c r="K243" s="12">
        <v>-92</v>
      </c>
      <c r="L243" s="10"/>
      <c r="M243" s="11" t="s">
        <v>133</v>
      </c>
      <c r="N243" s="11">
        <v>2233977</v>
      </c>
      <c r="O243" s="11">
        <v>2242635</v>
      </c>
      <c r="P243" s="12">
        <v>-45</v>
      </c>
      <c r="Q243" s="10"/>
      <c r="R243" s="11" t="s">
        <v>134</v>
      </c>
      <c r="S243" s="11">
        <v>13788371</v>
      </c>
      <c r="T243" s="11">
        <v>13797281</v>
      </c>
      <c r="U243" s="12">
        <v>-6</v>
      </c>
      <c r="V243" s="10"/>
      <c r="W243" s="11"/>
      <c r="X243" s="11"/>
      <c r="Y243" s="11"/>
      <c r="Z243" s="12"/>
    </row>
    <row r="244" spans="1:26" x14ac:dyDescent="0.25">
      <c r="A244" s="10"/>
      <c r="B244" s="11"/>
      <c r="C244" s="11"/>
      <c r="D244" s="11"/>
      <c r="E244" s="11"/>
      <c r="F244" s="12"/>
      <c r="G244" s="10"/>
      <c r="H244" s="11" t="s">
        <v>134</v>
      </c>
      <c r="I244" s="11">
        <v>6797613</v>
      </c>
      <c r="J244" s="11">
        <v>6802456</v>
      </c>
      <c r="K244" s="12">
        <v>7</v>
      </c>
      <c r="L244" s="10"/>
      <c r="M244" s="11" t="s">
        <v>134</v>
      </c>
      <c r="N244" s="11">
        <v>2225595</v>
      </c>
      <c r="O244" s="11">
        <v>2233977</v>
      </c>
      <c r="P244" s="12">
        <v>-22</v>
      </c>
      <c r="Q244" s="10"/>
      <c r="R244" s="11" t="s">
        <v>135</v>
      </c>
      <c r="S244" s="11">
        <v>13752720</v>
      </c>
      <c r="T244" s="11">
        <v>13760249</v>
      </c>
      <c r="U244" s="12">
        <v>-13</v>
      </c>
      <c r="V244" s="10"/>
      <c r="W244" s="11"/>
      <c r="X244" s="11"/>
      <c r="Y244" s="11"/>
      <c r="Z244" s="12"/>
    </row>
    <row r="245" spans="1:26" x14ac:dyDescent="0.25">
      <c r="A245" s="10"/>
      <c r="B245" s="11"/>
      <c r="C245" s="11"/>
      <c r="D245" s="11"/>
      <c r="E245" s="11"/>
      <c r="F245" s="12"/>
      <c r="G245" s="10"/>
      <c r="H245" s="11" t="s">
        <v>205</v>
      </c>
      <c r="I245" s="11">
        <v>6793658</v>
      </c>
      <c r="J245" s="11">
        <v>6797613</v>
      </c>
      <c r="K245" s="12">
        <v>25</v>
      </c>
      <c r="L245" s="10"/>
      <c r="M245" s="11" t="s">
        <v>205</v>
      </c>
      <c r="N245" s="11">
        <v>2217454</v>
      </c>
      <c r="O245" s="11">
        <v>2225594</v>
      </c>
      <c r="P245" s="12">
        <v>-10</v>
      </c>
      <c r="Q245" s="10"/>
      <c r="R245" s="11" t="s">
        <v>136</v>
      </c>
      <c r="S245" s="11">
        <v>35414950</v>
      </c>
      <c r="T245" s="11">
        <v>35422040</v>
      </c>
      <c r="U245" s="12">
        <v>-10</v>
      </c>
      <c r="V245" s="10"/>
      <c r="W245" s="11"/>
      <c r="X245" s="11"/>
      <c r="Y245" s="11"/>
      <c r="Z245" s="12"/>
    </row>
    <row r="246" spans="1:26" x14ac:dyDescent="0.25">
      <c r="A246" s="10"/>
      <c r="B246" s="11"/>
      <c r="C246" s="11"/>
      <c r="D246" s="11"/>
      <c r="E246" s="11"/>
      <c r="F246" s="12"/>
      <c r="G246" s="10"/>
      <c r="H246" s="11" t="s">
        <v>206</v>
      </c>
      <c r="I246" s="11">
        <v>6788776</v>
      </c>
      <c r="J246" s="11">
        <v>6793658</v>
      </c>
      <c r="K246" s="12">
        <v>2</v>
      </c>
      <c r="L246" s="10"/>
      <c r="M246" s="11" t="s">
        <v>206</v>
      </c>
      <c r="N246" s="11">
        <v>2207957</v>
      </c>
      <c r="O246" s="11">
        <v>2217454</v>
      </c>
      <c r="P246" s="12">
        <v>6</v>
      </c>
      <c r="Q246" s="10"/>
      <c r="R246" s="11" t="s">
        <v>137</v>
      </c>
      <c r="S246" s="11">
        <v>13750388</v>
      </c>
      <c r="T246" s="11">
        <v>13752620</v>
      </c>
      <c r="U246" s="12">
        <v>-16</v>
      </c>
      <c r="V246" s="10"/>
      <c r="W246" s="11"/>
      <c r="X246" s="11"/>
      <c r="Y246" s="11"/>
      <c r="Z246" s="12"/>
    </row>
    <row r="247" spans="1:26" x14ac:dyDescent="0.25">
      <c r="A247" s="10"/>
      <c r="B247" s="11"/>
      <c r="C247" s="11"/>
      <c r="D247" s="11"/>
      <c r="E247" s="11"/>
      <c r="F247" s="12"/>
      <c r="G247" s="10"/>
      <c r="H247" s="11" t="s">
        <v>244</v>
      </c>
      <c r="I247" s="11">
        <v>6784721</v>
      </c>
      <c r="J247" s="11">
        <v>6788776</v>
      </c>
      <c r="K247" s="12">
        <v>-44</v>
      </c>
      <c r="L247" s="10"/>
      <c r="M247" s="11" t="s">
        <v>155</v>
      </c>
      <c r="N247" s="11">
        <v>2177172</v>
      </c>
      <c r="O247" s="11">
        <v>2198357</v>
      </c>
      <c r="P247" s="12">
        <v>11</v>
      </c>
      <c r="Q247" s="10"/>
      <c r="R247" s="11" t="s">
        <v>138</v>
      </c>
      <c r="S247" s="11">
        <v>2155511</v>
      </c>
      <c r="T247" s="11">
        <v>2161508</v>
      </c>
      <c r="U247" s="12">
        <v>-14</v>
      </c>
      <c r="V247" s="10"/>
      <c r="W247" s="11"/>
      <c r="X247" s="11"/>
      <c r="Y247" s="11"/>
      <c r="Z247" s="12"/>
    </row>
    <row r="248" spans="1:26" x14ac:dyDescent="0.25">
      <c r="A248" s="10"/>
      <c r="B248" s="11"/>
      <c r="C248" s="11"/>
      <c r="D248" s="11"/>
      <c r="E248" s="11"/>
      <c r="F248" s="12"/>
      <c r="G248" s="10"/>
      <c r="H248" s="11" t="s">
        <v>135</v>
      </c>
      <c r="I248" s="11">
        <v>6780465</v>
      </c>
      <c r="J248" s="11">
        <v>6784721</v>
      </c>
      <c r="K248" s="12">
        <v>14</v>
      </c>
      <c r="L248" s="10"/>
      <c r="M248" s="11" t="s">
        <v>135</v>
      </c>
      <c r="N248" s="11">
        <v>2173321</v>
      </c>
      <c r="O248" s="11">
        <v>2177172</v>
      </c>
      <c r="P248" s="12">
        <v>-19</v>
      </c>
      <c r="Q248" s="10"/>
      <c r="R248" s="11" t="s">
        <v>141</v>
      </c>
      <c r="S248" s="11">
        <v>2138912</v>
      </c>
      <c r="T248" s="11">
        <v>2155511</v>
      </c>
      <c r="U248" s="12">
        <v>-9</v>
      </c>
      <c r="V248" s="10"/>
      <c r="W248" s="11"/>
      <c r="X248" s="11"/>
      <c r="Y248" s="11"/>
      <c r="Z248" s="12"/>
    </row>
    <row r="249" spans="1:26" x14ac:dyDescent="0.25">
      <c r="A249" s="10"/>
      <c r="B249" s="11"/>
      <c r="C249" s="11"/>
      <c r="D249" s="11"/>
      <c r="E249" s="11"/>
      <c r="F249" s="12"/>
      <c r="G249" s="10"/>
      <c r="H249" s="11" t="s">
        <v>136</v>
      </c>
      <c r="I249" s="11">
        <v>6777543</v>
      </c>
      <c r="J249" s="11">
        <v>6780465</v>
      </c>
      <c r="K249" s="12">
        <v>-22</v>
      </c>
      <c r="L249" s="10"/>
      <c r="M249" s="11" t="s">
        <v>136</v>
      </c>
      <c r="N249" s="11">
        <v>2166555</v>
      </c>
      <c r="O249" s="11">
        <v>2173321</v>
      </c>
      <c r="P249" s="12">
        <v>3</v>
      </c>
      <c r="Q249" s="10"/>
      <c r="R249" s="11" t="s">
        <v>140</v>
      </c>
      <c r="S249" s="11">
        <v>13745336</v>
      </c>
      <c r="T249" s="11">
        <v>13750288</v>
      </c>
      <c r="U249" s="12">
        <v>-9</v>
      </c>
      <c r="V249" s="10"/>
      <c r="W249" s="11"/>
      <c r="X249" s="11"/>
      <c r="Y249" s="11"/>
      <c r="Z249" s="12"/>
    </row>
    <row r="250" spans="1:26" x14ac:dyDescent="0.25">
      <c r="A250" s="10"/>
      <c r="B250" s="11"/>
      <c r="C250" s="11"/>
      <c r="D250" s="11"/>
      <c r="E250" s="11"/>
      <c r="F250" s="12"/>
      <c r="G250" s="10"/>
      <c r="H250" s="11" t="s">
        <v>137</v>
      </c>
      <c r="I250" s="11">
        <v>6774465</v>
      </c>
      <c r="J250" s="11">
        <v>6777543</v>
      </c>
      <c r="K250" s="12">
        <v>12</v>
      </c>
      <c r="L250" s="10"/>
      <c r="M250" s="11" t="s">
        <v>137</v>
      </c>
      <c r="N250" s="11">
        <v>2161509</v>
      </c>
      <c r="O250" s="11">
        <v>2166555</v>
      </c>
      <c r="P250" s="12">
        <v>3</v>
      </c>
      <c r="Q250" s="10"/>
      <c r="R250" s="11" t="s">
        <v>139</v>
      </c>
      <c r="S250" s="11">
        <v>35409080</v>
      </c>
      <c r="T250" s="11">
        <v>35414730</v>
      </c>
      <c r="U250" s="12">
        <v>-20</v>
      </c>
      <c r="V250" s="10"/>
      <c r="W250" s="11"/>
      <c r="X250" s="11"/>
      <c r="Y250" s="11"/>
      <c r="Z250" s="12"/>
    </row>
    <row r="251" spans="1:26" x14ac:dyDescent="0.25">
      <c r="A251" s="10"/>
      <c r="B251" s="11"/>
      <c r="C251" s="11"/>
      <c r="D251" s="11"/>
      <c r="E251" s="11"/>
      <c r="F251" s="12"/>
      <c r="G251" s="10"/>
      <c r="H251" s="11" t="s">
        <v>138</v>
      </c>
      <c r="I251" s="11">
        <v>6770047</v>
      </c>
      <c r="J251" s="11">
        <v>6774465</v>
      </c>
      <c r="K251" s="12">
        <v>-18</v>
      </c>
      <c r="L251" s="10"/>
      <c r="M251" s="11" t="s">
        <v>140</v>
      </c>
      <c r="N251" s="11">
        <v>2133575</v>
      </c>
      <c r="O251" s="11">
        <v>2138112</v>
      </c>
      <c r="P251" s="12">
        <v>68</v>
      </c>
      <c r="Q251" s="10"/>
      <c r="R251" s="11"/>
      <c r="S251" s="11"/>
      <c r="T251" s="11"/>
      <c r="U251" s="12"/>
      <c r="V251" s="10"/>
      <c r="W251" s="11"/>
      <c r="X251" s="11"/>
      <c r="Y251" s="11"/>
      <c r="Z251" s="12"/>
    </row>
    <row r="252" spans="1:26" x14ac:dyDescent="0.25">
      <c r="A252" s="10"/>
      <c r="B252" s="11"/>
      <c r="C252" s="11"/>
      <c r="D252" s="11"/>
      <c r="E252" s="11"/>
      <c r="F252" s="12"/>
      <c r="G252" s="10"/>
      <c r="H252" s="11" t="s">
        <v>220</v>
      </c>
      <c r="I252" s="11">
        <v>6766000</v>
      </c>
      <c r="J252" s="11">
        <v>6770047</v>
      </c>
      <c r="K252" s="12">
        <v>-26</v>
      </c>
      <c r="L252" s="10"/>
      <c r="M252" s="11" t="s">
        <v>139</v>
      </c>
      <c r="N252" s="11">
        <v>2130760</v>
      </c>
      <c r="O252" s="11">
        <v>2133575</v>
      </c>
      <c r="P252" s="12">
        <v>-13</v>
      </c>
      <c r="Q252" s="10"/>
      <c r="R252" s="11"/>
      <c r="S252" s="11"/>
      <c r="T252" s="11"/>
      <c r="U252" s="12"/>
      <c r="V252" s="10"/>
      <c r="W252" s="11"/>
      <c r="X252" s="11"/>
      <c r="Y252" s="11"/>
      <c r="Z252" s="12"/>
    </row>
    <row r="253" spans="1:26" x14ac:dyDescent="0.25">
      <c r="A253" s="10"/>
      <c r="B253" s="11"/>
      <c r="C253" s="11"/>
      <c r="D253" s="11"/>
      <c r="E253" s="11"/>
      <c r="F253" s="12"/>
      <c r="G253" s="10"/>
      <c r="H253" s="11" t="s">
        <v>140</v>
      </c>
      <c r="I253" s="11">
        <v>6761921</v>
      </c>
      <c r="J253" s="11">
        <v>6766000</v>
      </c>
      <c r="K253" s="12">
        <v>1</v>
      </c>
      <c r="L253" s="10"/>
      <c r="M253" s="11"/>
      <c r="N253" s="11"/>
      <c r="O253" s="11"/>
      <c r="P253" s="12"/>
      <c r="Q253" s="10"/>
      <c r="R253" s="11"/>
      <c r="S253" s="11"/>
      <c r="T253" s="11"/>
      <c r="U253" s="12"/>
      <c r="V253" s="10"/>
      <c r="W253" s="11"/>
      <c r="X253" s="11"/>
      <c r="Y253" s="11"/>
      <c r="Z253" s="12"/>
    </row>
    <row r="254" spans="1:26" x14ac:dyDescent="0.25">
      <c r="A254" s="10"/>
      <c r="B254" s="11"/>
      <c r="C254" s="11"/>
      <c r="D254" s="11"/>
      <c r="E254" s="11"/>
      <c r="F254" s="12"/>
      <c r="G254" s="10"/>
      <c r="H254" s="11" t="s">
        <v>139</v>
      </c>
      <c r="I254" s="11">
        <v>6757873</v>
      </c>
      <c r="J254" s="11">
        <v>6761921</v>
      </c>
      <c r="K254" s="12">
        <v>-118</v>
      </c>
      <c r="L254" s="10"/>
      <c r="M254" s="11"/>
      <c r="N254" s="11"/>
      <c r="O254" s="11"/>
      <c r="P254" s="12"/>
      <c r="Q254" s="10"/>
      <c r="R254" s="11"/>
      <c r="S254" s="11"/>
      <c r="T254" s="11"/>
      <c r="U254" s="12"/>
      <c r="V254" s="10"/>
      <c r="W254" s="11"/>
      <c r="X254" s="11"/>
      <c r="Y254" s="11"/>
      <c r="Z254" s="12"/>
    </row>
    <row r="255" spans="1:26" x14ac:dyDescent="0.25">
      <c r="A255" s="10"/>
      <c r="B255" s="11"/>
      <c r="C255" s="11"/>
      <c r="D255" s="11"/>
      <c r="E255" s="11"/>
      <c r="F255" s="12"/>
      <c r="G255" s="10"/>
      <c r="H255" s="11"/>
      <c r="I255" s="11"/>
      <c r="J255" s="11"/>
      <c r="K255" s="12"/>
      <c r="L255" s="10"/>
      <c r="M255" s="11"/>
      <c r="N255" s="11"/>
      <c r="O255" s="11"/>
      <c r="P255" s="12"/>
      <c r="Q255" s="10"/>
      <c r="R255" s="11"/>
      <c r="S255" s="11"/>
      <c r="T255" s="11"/>
      <c r="U255" s="12"/>
      <c r="V255" s="10"/>
      <c r="W255" s="11"/>
      <c r="X255" s="11"/>
      <c r="Y255" s="11"/>
      <c r="Z255" s="12"/>
    </row>
    <row r="256" spans="1:26" x14ac:dyDescent="0.25">
      <c r="A256" s="10" t="s">
        <v>326</v>
      </c>
      <c r="B256" s="11"/>
      <c r="C256" s="11"/>
      <c r="D256" s="11"/>
      <c r="E256" s="11"/>
      <c r="F256" s="12"/>
      <c r="G256" s="10"/>
      <c r="H256" s="11" t="s">
        <v>208</v>
      </c>
      <c r="I256" s="11">
        <v>6754051</v>
      </c>
      <c r="J256" s="11">
        <v>6757873</v>
      </c>
      <c r="K256" s="12">
        <v>8</v>
      </c>
      <c r="L256" s="10"/>
      <c r="M256" s="11" t="s">
        <v>208</v>
      </c>
      <c r="N256" s="11">
        <v>2123266</v>
      </c>
      <c r="O256" s="11">
        <v>2130760</v>
      </c>
      <c r="P256" s="12">
        <v>12</v>
      </c>
      <c r="Q256" s="10"/>
      <c r="R256" s="11" t="s">
        <v>142</v>
      </c>
      <c r="S256" s="11">
        <v>35389610</v>
      </c>
      <c r="T256" s="11">
        <v>35409060</v>
      </c>
      <c r="U256" s="12">
        <v>-10</v>
      </c>
      <c r="V256" s="10"/>
      <c r="W256" s="11" t="s">
        <v>208</v>
      </c>
      <c r="X256" s="11">
        <v>967796</v>
      </c>
      <c r="Y256" s="11">
        <v>966344</v>
      </c>
      <c r="Z256" s="12">
        <v>-11</v>
      </c>
    </row>
    <row r="257" spans="1:26" x14ac:dyDescent="0.25">
      <c r="A257" s="10"/>
      <c r="B257" s="11"/>
      <c r="C257" s="11"/>
      <c r="D257" s="11"/>
      <c r="E257" s="11"/>
      <c r="F257" s="12"/>
      <c r="G257" s="10"/>
      <c r="H257" s="11" t="s">
        <v>209</v>
      </c>
      <c r="I257" s="11">
        <v>6750181</v>
      </c>
      <c r="J257" s="11">
        <v>6754051</v>
      </c>
      <c r="K257" s="12">
        <v>20</v>
      </c>
      <c r="L257" s="10"/>
      <c r="M257" s="11" t="s">
        <v>209</v>
      </c>
      <c r="N257" s="11">
        <v>2114650</v>
      </c>
      <c r="O257" s="11">
        <v>2123266</v>
      </c>
      <c r="P257" s="12">
        <v>-20</v>
      </c>
      <c r="Q257" s="10"/>
      <c r="R257" s="11" t="s">
        <v>143</v>
      </c>
      <c r="S257" s="11">
        <v>13741500</v>
      </c>
      <c r="T257" s="11">
        <v>13745136</v>
      </c>
      <c r="U257" s="12">
        <v>-2</v>
      </c>
      <c r="V257" s="10"/>
      <c r="W257" s="11" t="s">
        <v>209</v>
      </c>
      <c r="X257" s="11">
        <v>962718</v>
      </c>
      <c r="Y257" s="11">
        <v>966344</v>
      </c>
      <c r="Z257" s="12">
        <v>-1</v>
      </c>
    </row>
    <row r="258" spans="1:26" x14ac:dyDescent="0.25">
      <c r="A258" s="10"/>
      <c r="B258" s="11"/>
      <c r="C258" s="11"/>
      <c r="D258" s="11"/>
      <c r="E258" s="11"/>
      <c r="F258" s="12"/>
      <c r="G258" s="10"/>
      <c r="H258" s="11" t="s">
        <v>142</v>
      </c>
      <c r="I258" s="11">
        <v>6746384</v>
      </c>
      <c r="J258" s="11">
        <v>6750181</v>
      </c>
      <c r="K258" s="12">
        <v>3</v>
      </c>
      <c r="L258" s="10"/>
      <c r="M258" s="11" t="s">
        <v>142</v>
      </c>
      <c r="N258" s="11">
        <v>2093751</v>
      </c>
      <c r="O258" s="11">
        <v>2114649</v>
      </c>
      <c r="P258" s="12">
        <v>-9</v>
      </c>
      <c r="Q258" s="10"/>
      <c r="R258" s="11" t="s">
        <v>144</v>
      </c>
      <c r="S258" s="11">
        <v>3562280</v>
      </c>
      <c r="T258" s="11">
        <v>3571090</v>
      </c>
      <c r="U258" s="12">
        <v>-10</v>
      </c>
      <c r="V258" s="10"/>
      <c r="W258" s="11" t="s">
        <v>210</v>
      </c>
      <c r="X258" s="11">
        <v>944247</v>
      </c>
      <c r="Y258" s="11">
        <v>947795</v>
      </c>
      <c r="Z258" s="12">
        <v>-17</v>
      </c>
    </row>
    <row r="259" spans="1:26" x14ac:dyDescent="0.25">
      <c r="A259" s="10"/>
      <c r="B259" s="11"/>
      <c r="C259" s="11"/>
      <c r="D259" s="11"/>
      <c r="E259" s="11"/>
      <c r="F259" s="12"/>
      <c r="G259" s="10"/>
      <c r="H259" s="11" t="s">
        <v>210</v>
      </c>
      <c r="I259" s="11">
        <v>6739419</v>
      </c>
      <c r="J259" s="11">
        <v>6746084</v>
      </c>
      <c r="K259" s="12">
        <v>15</v>
      </c>
      <c r="L259" s="10"/>
      <c r="M259" s="11" t="s">
        <v>210</v>
      </c>
      <c r="N259" s="11">
        <v>2086294</v>
      </c>
      <c r="O259" s="11">
        <v>2092928</v>
      </c>
      <c r="P259" s="12">
        <v>-50</v>
      </c>
      <c r="Q259" s="10"/>
      <c r="R259" s="11" t="s">
        <v>145</v>
      </c>
      <c r="S259" s="11">
        <v>35357080</v>
      </c>
      <c r="T259" s="11">
        <v>35362270</v>
      </c>
      <c r="U259" s="12">
        <v>-50</v>
      </c>
      <c r="V259" s="10"/>
      <c r="W259" s="11" t="s">
        <v>211</v>
      </c>
      <c r="X259" s="11">
        <v>938372</v>
      </c>
      <c r="Y259" s="11">
        <v>944247</v>
      </c>
      <c r="Z259" s="12">
        <v>-10</v>
      </c>
    </row>
    <row r="260" spans="1:26" x14ac:dyDescent="0.25">
      <c r="A260" s="10"/>
      <c r="B260" s="11"/>
      <c r="C260" s="11"/>
      <c r="D260" s="11"/>
      <c r="E260" s="11"/>
      <c r="F260" s="12"/>
      <c r="G260" s="10"/>
      <c r="H260" s="11" t="s">
        <v>212</v>
      </c>
      <c r="I260" s="11">
        <v>6735190</v>
      </c>
      <c r="J260" s="11">
        <v>6738638</v>
      </c>
      <c r="K260" s="12">
        <v>12</v>
      </c>
      <c r="L260" s="10"/>
      <c r="M260" s="11" t="s">
        <v>211</v>
      </c>
      <c r="N260" s="11">
        <v>2078624</v>
      </c>
      <c r="O260" s="11">
        <v>2086294</v>
      </c>
      <c r="P260" s="12">
        <v>21</v>
      </c>
      <c r="Q260" s="10"/>
      <c r="R260" s="11" t="s">
        <v>146</v>
      </c>
      <c r="S260" s="11">
        <v>35337070</v>
      </c>
      <c r="T260" s="11">
        <v>35357030</v>
      </c>
      <c r="U260" s="12">
        <v>-10</v>
      </c>
      <c r="V260" s="10"/>
      <c r="W260" s="11" t="s">
        <v>212</v>
      </c>
      <c r="X260" s="11">
        <v>932019</v>
      </c>
      <c r="Y260" s="11">
        <v>938372</v>
      </c>
      <c r="Z260" s="12">
        <v>-10</v>
      </c>
    </row>
    <row r="261" spans="1:26" x14ac:dyDescent="0.25">
      <c r="A261" s="10"/>
      <c r="B261" s="11"/>
      <c r="C261" s="11"/>
      <c r="D261" s="11"/>
      <c r="E261" s="11"/>
      <c r="F261" s="12"/>
      <c r="G261" s="10"/>
      <c r="H261" s="11" t="s">
        <v>143</v>
      </c>
      <c r="I261" s="11">
        <v>6731965</v>
      </c>
      <c r="J261" s="11">
        <v>6735190</v>
      </c>
      <c r="K261" s="12">
        <v>30</v>
      </c>
      <c r="L261" s="10"/>
      <c r="M261" s="11" t="s">
        <v>212</v>
      </c>
      <c r="N261" s="11">
        <v>2073549</v>
      </c>
      <c r="O261" s="11">
        <v>2078624</v>
      </c>
      <c r="P261" s="12">
        <v>-35</v>
      </c>
      <c r="Q261" s="10"/>
      <c r="R261" s="11" t="s">
        <v>147</v>
      </c>
      <c r="S261" s="11">
        <v>13734950</v>
      </c>
      <c r="T261" s="11">
        <v>13741489</v>
      </c>
      <c r="U261" s="12">
        <v>-14</v>
      </c>
      <c r="V261" s="10"/>
      <c r="W261" s="11" t="s">
        <v>144</v>
      </c>
      <c r="X261" s="11">
        <v>922375</v>
      </c>
      <c r="Y261" s="11">
        <v>932019</v>
      </c>
      <c r="Z261" s="12">
        <v>-8</v>
      </c>
    </row>
    <row r="262" spans="1:26" x14ac:dyDescent="0.25">
      <c r="A262" s="10"/>
      <c r="B262" s="11"/>
      <c r="C262" s="11"/>
      <c r="D262" s="11"/>
      <c r="E262" s="11"/>
      <c r="F262" s="12"/>
      <c r="G262" s="10"/>
      <c r="H262" s="11" t="s">
        <v>144</v>
      </c>
      <c r="I262" s="11">
        <v>6728649</v>
      </c>
      <c r="J262" s="11">
        <v>6731965</v>
      </c>
      <c r="K262" s="12">
        <v>14</v>
      </c>
      <c r="L262" s="10"/>
      <c r="M262" s="11" t="s">
        <v>143</v>
      </c>
      <c r="N262" s="11">
        <v>2066247</v>
      </c>
      <c r="O262" s="11">
        <v>2073549</v>
      </c>
      <c r="P262" s="12">
        <v>-11</v>
      </c>
      <c r="Q262" s="10"/>
      <c r="R262" s="11" t="s">
        <v>148</v>
      </c>
      <c r="S262" s="11">
        <v>35325240</v>
      </c>
      <c r="T262" s="11">
        <v>35337070</v>
      </c>
      <c r="U262" s="12">
        <v>0</v>
      </c>
      <c r="V262" s="10"/>
      <c r="W262" s="11" t="s">
        <v>213</v>
      </c>
      <c r="X262" s="11">
        <v>917387</v>
      </c>
      <c r="Y262" s="11">
        <v>918788</v>
      </c>
      <c r="Z262" s="12">
        <v>-11</v>
      </c>
    </row>
    <row r="263" spans="1:26" x14ac:dyDescent="0.25">
      <c r="A263" s="10"/>
      <c r="B263" s="11"/>
      <c r="C263" s="11"/>
      <c r="D263" s="11"/>
      <c r="E263" s="11"/>
      <c r="F263" s="12"/>
      <c r="G263" s="10"/>
      <c r="H263" s="11" t="s">
        <v>145</v>
      </c>
      <c r="I263" s="11">
        <v>6721366</v>
      </c>
      <c r="J263" s="11">
        <v>6727098</v>
      </c>
      <c r="K263" s="12">
        <v>28</v>
      </c>
      <c r="L263" s="10"/>
      <c r="M263" s="11" t="s">
        <v>144</v>
      </c>
      <c r="N263" s="11">
        <v>2043614</v>
      </c>
      <c r="O263" s="11">
        <v>2066247</v>
      </c>
      <c r="P263" s="12">
        <v>1</v>
      </c>
      <c r="Q263" s="10"/>
      <c r="R263" s="11" t="s">
        <v>149</v>
      </c>
      <c r="S263" s="11">
        <v>35310490</v>
      </c>
      <c r="T263" s="11">
        <v>35320380</v>
      </c>
      <c r="U263" s="12">
        <v>-40</v>
      </c>
      <c r="V263" s="10"/>
      <c r="W263" s="11" t="s">
        <v>214</v>
      </c>
      <c r="X263" s="11">
        <v>908389</v>
      </c>
      <c r="Y263" s="11">
        <v>911387</v>
      </c>
      <c r="Z263" s="12">
        <v>-3</v>
      </c>
    </row>
    <row r="264" spans="1:26" x14ac:dyDescent="0.25">
      <c r="A264" s="10"/>
      <c r="B264" s="11"/>
      <c r="C264" s="11"/>
      <c r="D264" s="11"/>
      <c r="E264" s="11"/>
      <c r="F264" s="12"/>
      <c r="G264" s="10"/>
      <c r="H264" s="11" t="s">
        <v>213</v>
      </c>
      <c r="I264" s="11">
        <v>6716099</v>
      </c>
      <c r="J264" s="11">
        <v>6721366</v>
      </c>
      <c r="K264" s="12">
        <v>23</v>
      </c>
      <c r="L264" s="10"/>
      <c r="M264" s="11" t="s">
        <v>145</v>
      </c>
      <c r="N264" s="11">
        <v>2035753</v>
      </c>
      <c r="O264" s="11">
        <v>2043613</v>
      </c>
      <c r="P264" s="12">
        <v>-11</v>
      </c>
      <c r="Q264" s="10"/>
      <c r="R264" s="11" t="s">
        <v>154</v>
      </c>
      <c r="S264" s="11">
        <v>3531049</v>
      </c>
      <c r="T264" s="11">
        <v>3529554</v>
      </c>
      <c r="U264" s="12">
        <v>-60</v>
      </c>
      <c r="V264" s="10"/>
      <c r="W264" s="11" t="s">
        <v>215</v>
      </c>
      <c r="X264" s="11">
        <v>905406</v>
      </c>
      <c r="Y264" s="11">
        <v>908389</v>
      </c>
      <c r="Z264" s="12">
        <v>-12</v>
      </c>
    </row>
    <row r="265" spans="1:26" x14ac:dyDescent="0.25">
      <c r="A265" s="10"/>
      <c r="B265" s="11"/>
      <c r="C265" s="11"/>
      <c r="D265" s="11"/>
      <c r="E265" s="11"/>
      <c r="F265" s="12"/>
      <c r="G265" s="10"/>
      <c r="H265" s="11" t="s">
        <v>214</v>
      </c>
      <c r="I265" s="11">
        <v>6712733</v>
      </c>
      <c r="J265" s="11">
        <v>6716099</v>
      </c>
      <c r="K265" s="12">
        <v>9</v>
      </c>
      <c r="L265" s="10"/>
      <c r="M265" s="11" t="s">
        <v>213</v>
      </c>
      <c r="N265" s="11">
        <v>2028575</v>
      </c>
      <c r="O265" s="11">
        <v>2035753</v>
      </c>
      <c r="P265" s="12">
        <v>7</v>
      </c>
      <c r="Q265" s="10"/>
      <c r="R265" s="11" t="s">
        <v>153</v>
      </c>
      <c r="S265" s="11">
        <v>6676392</v>
      </c>
      <c r="T265" s="11">
        <v>6680856</v>
      </c>
      <c r="U265" s="12">
        <v>26</v>
      </c>
      <c r="V265" s="10"/>
      <c r="W265" s="11" t="s">
        <v>146</v>
      </c>
      <c r="X265" s="11">
        <v>896178</v>
      </c>
      <c r="Y265" s="11">
        <v>905406</v>
      </c>
      <c r="Z265" s="12">
        <v>-6</v>
      </c>
    </row>
    <row r="266" spans="1:26" x14ac:dyDescent="0.25">
      <c r="A266" s="10"/>
      <c r="B266" s="11"/>
      <c r="C266" s="11"/>
      <c r="D266" s="11"/>
      <c r="E266" s="11"/>
      <c r="F266" s="12"/>
      <c r="G266" s="10"/>
      <c r="H266" s="11" t="s">
        <v>215</v>
      </c>
      <c r="I266" s="11">
        <v>6707191</v>
      </c>
      <c r="J266" s="11">
        <v>6712733</v>
      </c>
      <c r="K266" s="12">
        <v>-2</v>
      </c>
      <c r="L266" s="10"/>
      <c r="M266" s="11" t="s">
        <v>214</v>
      </c>
      <c r="N266" s="11">
        <v>2023828</v>
      </c>
      <c r="O266" s="11">
        <v>2028575</v>
      </c>
      <c r="P266" s="12">
        <v>-10</v>
      </c>
      <c r="Q266" s="10"/>
      <c r="R266" s="11" t="s">
        <v>152</v>
      </c>
      <c r="S266" s="11">
        <v>35273450</v>
      </c>
      <c r="T266" s="11">
        <v>35282530</v>
      </c>
      <c r="U266" s="12">
        <v>-30</v>
      </c>
      <c r="V266" s="10"/>
      <c r="W266" s="11" t="s">
        <v>148</v>
      </c>
      <c r="X266" s="11">
        <v>889886</v>
      </c>
      <c r="Y266" s="11">
        <v>896178</v>
      </c>
      <c r="Z266" s="12">
        <v>-9</v>
      </c>
    </row>
    <row r="267" spans="1:26" x14ac:dyDescent="0.25">
      <c r="A267" s="10"/>
      <c r="B267" s="11"/>
      <c r="C267" s="11"/>
      <c r="D267" s="11"/>
      <c r="E267" s="11"/>
      <c r="F267" s="12"/>
      <c r="G267" s="10"/>
      <c r="H267" s="11" t="s">
        <v>146</v>
      </c>
      <c r="I267" s="11">
        <v>6702907</v>
      </c>
      <c r="J267" s="11">
        <v>6707191</v>
      </c>
      <c r="K267" s="12">
        <v>6</v>
      </c>
      <c r="L267" s="10"/>
      <c r="M267" s="11" t="s">
        <v>215</v>
      </c>
      <c r="N267" s="11">
        <v>2016530</v>
      </c>
      <c r="O267" s="11">
        <v>2023828</v>
      </c>
      <c r="P267" s="12">
        <v>8</v>
      </c>
      <c r="Q267" s="10"/>
      <c r="R267" s="11"/>
      <c r="S267" s="11"/>
      <c r="T267" s="11"/>
      <c r="U267" s="12"/>
      <c r="V267" s="10"/>
      <c r="W267" s="11" t="s">
        <v>153</v>
      </c>
      <c r="X267" s="11">
        <v>883282</v>
      </c>
      <c r="Y267" s="11">
        <v>889886</v>
      </c>
      <c r="Z267" s="12">
        <v>0</v>
      </c>
    </row>
    <row r="268" spans="1:26" x14ac:dyDescent="0.25">
      <c r="A268" s="10"/>
      <c r="B268" s="11"/>
      <c r="C268" s="11"/>
      <c r="D268" s="11"/>
      <c r="E268" s="11"/>
      <c r="F268" s="12"/>
      <c r="G268" s="10"/>
      <c r="H268" s="11" t="s">
        <v>147</v>
      </c>
      <c r="I268" s="11">
        <v>6698532</v>
      </c>
      <c r="J268" s="11">
        <v>6702698</v>
      </c>
      <c r="K268" s="12">
        <v>24</v>
      </c>
      <c r="L268" s="10"/>
      <c r="M268" s="11" t="s">
        <v>146</v>
      </c>
      <c r="N268" s="11">
        <v>2002790</v>
      </c>
      <c r="O268" s="11">
        <v>2016530</v>
      </c>
      <c r="P268" s="12">
        <v>-16</v>
      </c>
      <c r="Q268" s="10"/>
      <c r="R268" s="11"/>
      <c r="S268" s="11"/>
      <c r="T268" s="11"/>
      <c r="U268" s="12"/>
      <c r="V268" s="10"/>
      <c r="W268" s="11" t="s">
        <v>219</v>
      </c>
      <c r="X268" s="11">
        <v>866353</v>
      </c>
      <c r="Y268" s="11">
        <v>875400</v>
      </c>
      <c r="Z268" s="12">
        <v>-5</v>
      </c>
    </row>
    <row r="269" spans="1:26" x14ac:dyDescent="0.25">
      <c r="A269" s="10"/>
      <c r="B269" s="11"/>
      <c r="C269" s="11"/>
      <c r="D269" s="11"/>
      <c r="E269" s="11"/>
      <c r="F269" s="12"/>
      <c r="G269" s="10"/>
      <c r="H269" s="11" t="s">
        <v>148</v>
      </c>
      <c r="I269" s="11">
        <v>6694618</v>
      </c>
      <c r="J269" s="11">
        <v>6698532</v>
      </c>
      <c r="K269" s="12">
        <v>6</v>
      </c>
      <c r="L269" s="10"/>
      <c r="M269" s="11" t="s">
        <v>147</v>
      </c>
      <c r="N269" s="11">
        <v>1999529</v>
      </c>
      <c r="O269" s="11">
        <v>2002790</v>
      </c>
      <c r="P269" s="12">
        <v>-9</v>
      </c>
      <c r="Q269" s="10"/>
      <c r="R269" s="11"/>
      <c r="S269" s="11"/>
      <c r="T269" s="11"/>
      <c r="U269" s="12"/>
      <c r="V269" s="10"/>
      <c r="W269" s="11" t="s">
        <v>152</v>
      </c>
      <c r="X269" s="11">
        <v>860829</v>
      </c>
      <c r="Y269" s="11">
        <v>866353</v>
      </c>
      <c r="Z269" s="12">
        <v>65</v>
      </c>
    </row>
    <row r="270" spans="1:26" x14ac:dyDescent="0.25">
      <c r="A270" s="10"/>
      <c r="B270" s="11"/>
      <c r="C270" s="11"/>
      <c r="D270" s="11"/>
      <c r="E270" s="11"/>
      <c r="F270" s="12"/>
      <c r="G270" s="10"/>
      <c r="H270" s="11" t="s">
        <v>216</v>
      </c>
      <c r="I270" s="11">
        <v>1983221</v>
      </c>
      <c r="J270" s="11">
        <v>1992398</v>
      </c>
      <c r="K270" s="12">
        <v>-5</v>
      </c>
      <c r="L270" s="10"/>
      <c r="M270" s="11" t="s">
        <v>148</v>
      </c>
      <c r="N270" s="11">
        <v>1992398</v>
      </c>
      <c r="O270" s="11">
        <v>1999528</v>
      </c>
      <c r="P270" s="12">
        <v>23</v>
      </c>
      <c r="Q270" s="10"/>
      <c r="R270" s="11"/>
      <c r="S270" s="11"/>
      <c r="T270" s="11"/>
      <c r="U270" s="12"/>
      <c r="V270" s="10"/>
      <c r="W270" s="11"/>
      <c r="X270" s="11"/>
      <c r="Y270" s="11"/>
      <c r="Z270" s="12"/>
    </row>
    <row r="271" spans="1:26" x14ac:dyDescent="0.25">
      <c r="A271" s="10"/>
      <c r="B271" s="11"/>
      <c r="C271" s="11"/>
      <c r="D271" s="11"/>
      <c r="E271" s="11"/>
      <c r="F271" s="12"/>
      <c r="G271" s="10"/>
      <c r="H271" s="11" t="s">
        <v>149</v>
      </c>
      <c r="I271" s="11">
        <v>6687126</v>
      </c>
      <c r="J271" s="11">
        <v>6690906</v>
      </c>
      <c r="K271" s="12">
        <v>0</v>
      </c>
      <c r="L271" s="10"/>
      <c r="M271" s="11" t="s">
        <v>216</v>
      </c>
      <c r="N271" s="11">
        <v>6690906</v>
      </c>
      <c r="O271" s="11">
        <v>6694618</v>
      </c>
      <c r="P271" s="12">
        <v>17</v>
      </c>
      <c r="Q271" s="10"/>
      <c r="R271" s="11"/>
      <c r="S271" s="11"/>
      <c r="T271" s="11"/>
      <c r="U271" s="12"/>
      <c r="V271" s="10"/>
      <c r="W271" s="11"/>
      <c r="X271" s="11"/>
      <c r="Y271" s="11"/>
      <c r="Z271" s="12"/>
    </row>
    <row r="272" spans="1:26" x14ac:dyDescent="0.25">
      <c r="A272" s="10"/>
      <c r="B272" s="11"/>
      <c r="C272" s="11"/>
      <c r="D272" s="11"/>
      <c r="E272" s="11"/>
      <c r="F272" s="12"/>
      <c r="G272" s="10"/>
      <c r="H272" s="11" t="s">
        <v>154</v>
      </c>
      <c r="I272" s="11">
        <v>6682563</v>
      </c>
      <c r="J272" s="11">
        <v>6687126</v>
      </c>
      <c r="K272" s="12">
        <v>6</v>
      </c>
      <c r="L272" s="10"/>
      <c r="M272" s="11" t="s">
        <v>149</v>
      </c>
      <c r="N272" s="11">
        <v>1975302</v>
      </c>
      <c r="O272" s="11">
        <v>1983221</v>
      </c>
      <c r="P272" s="12">
        <v>0</v>
      </c>
      <c r="Q272" s="10"/>
      <c r="R272" s="11"/>
      <c r="S272" s="11"/>
      <c r="T272" s="11"/>
      <c r="U272" s="12"/>
      <c r="V272" s="10"/>
      <c r="W272" s="11"/>
      <c r="X272" s="11"/>
      <c r="Y272" s="11"/>
      <c r="Z272" s="12"/>
    </row>
    <row r="273" spans="1:26" x14ac:dyDescent="0.25">
      <c r="A273" s="10"/>
      <c r="B273" s="11"/>
      <c r="C273" s="11"/>
      <c r="D273" s="11"/>
      <c r="E273" s="11"/>
      <c r="F273" s="12"/>
      <c r="G273" s="10"/>
      <c r="H273" s="11" t="s">
        <v>218</v>
      </c>
      <c r="I273" s="11">
        <v>6672358</v>
      </c>
      <c r="J273" s="11">
        <v>6676391</v>
      </c>
      <c r="K273" s="12">
        <v>42</v>
      </c>
      <c r="L273" s="10"/>
      <c r="M273" s="11" t="s">
        <v>154</v>
      </c>
      <c r="N273" s="11">
        <v>1954579</v>
      </c>
      <c r="O273" s="11">
        <v>1375301</v>
      </c>
      <c r="P273" s="12">
        <v>1</v>
      </c>
      <c r="Q273" s="10"/>
      <c r="R273" s="11"/>
      <c r="S273" s="11"/>
      <c r="T273" s="11"/>
      <c r="U273" s="12"/>
      <c r="V273" s="10"/>
      <c r="W273" s="11"/>
      <c r="X273" s="11"/>
      <c r="Y273" s="11"/>
      <c r="Z273" s="12"/>
    </row>
    <row r="274" spans="1:26" x14ac:dyDescent="0.25">
      <c r="A274" s="10"/>
      <c r="B274" s="11"/>
      <c r="C274" s="11"/>
      <c r="D274" s="11"/>
      <c r="E274" s="11"/>
      <c r="F274" s="12"/>
      <c r="G274" s="10"/>
      <c r="H274" s="11" t="s">
        <v>219</v>
      </c>
      <c r="I274" s="11">
        <v>6668667</v>
      </c>
      <c r="J274" s="11">
        <v>6672358</v>
      </c>
      <c r="K274" s="12">
        <v>1</v>
      </c>
      <c r="L274" s="10"/>
      <c r="M274" s="11" t="s">
        <v>153</v>
      </c>
      <c r="N274" s="11">
        <v>1945756</v>
      </c>
      <c r="O274" s="11">
        <v>1954579</v>
      </c>
      <c r="P274" s="12">
        <v>-4</v>
      </c>
      <c r="Q274" s="10"/>
      <c r="R274" s="11"/>
      <c r="S274" s="11"/>
      <c r="T274" s="11"/>
      <c r="U274" s="12"/>
      <c r="V274" s="10"/>
      <c r="W274" s="11"/>
      <c r="X274" s="11"/>
      <c r="Y274" s="11"/>
      <c r="Z274" s="12"/>
    </row>
    <row r="275" spans="1:26" x14ac:dyDescent="0.25">
      <c r="A275" s="10"/>
      <c r="B275" s="11"/>
      <c r="C275" s="11"/>
      <c r="D275" s="11"/>
      <c r="E275" s="11"/>
      <c r="F275" s="12"/>
      <c r="G275" s="10"/>
      <c r="H275" s="11" t="s">
        <v>152</v>
      </c>
      <c r="I275" s="11">
        <v>6662117</v>
      </c>
      <c r="J275" s="11">
        <v>6668667</v>
      </c>
      <c r="K275" s="12">
        <v>6</v>
      </c>
      <c r="L275" s="10"/>
      <c r="M275" s="11" t="s">
        <v>218</v>
      </c>
      <c r="N275" s="11">
        <v>1939004</v>
      </c>
      <c r="O275" s="11">
        <v>1945756</v>
      </c>
      <c r="P275" s="12">
        <v>-19</v>
      </c>
      <c r="Q275" s="10"/>
      <c r="R275" s="11"/>
      <c r="S275" s="11"/>
      <c r="T275" s="11"/>
      <c r="U275" s="12"/>
      <c r="V275" s="10"/>
      <c r="W275" s="11"/>
      <c r="X275" s="11"/>
      <c r="Y275" s="11"/>
      <c r="Z275" s="12"/>
    </row>
    <row r="276" spans="1:26" x14ac:dyDescent="0.25">
      <c r="A276" s="10"/>
      <c r="B276" s="11"/>
      <c r="C276" s="11"/>
      <c r="D276" s="11"/>
      <c r="E276" s="11"/>
      <c r="F276" s="12"/>
      <c r="G276" s="10"/>
      <c r="H276" s="11"/>
      <c r="I276" s="11"/>
      <c r="J276" s="11"/>
      <c r="K276" s="12"/>
      <c r="L276" s="10"/>
      <c r="M276" s="11" t="s">
        <v>219</v>
      </c>
      <c r="N276" s="11">
        <v>1932698</v>
      </c>
      <c r="O276" s="11">
        <v>1939003</v>
      </c>
      <c r="P276" s="12">
        <v>13</v>
      </c>
      <c r="Q276" s="10"/>
      <c r="R276" s="11"/>
      <c r="S276" s="11"/>
      <c r="T276" s="11"/>
      <c r="U276" s="12"/>
      <c r="V276" s="10"/>
      <c r="W276" s="11"/>
      <c r="X276" s="11"/>
      <c r="Y276" s="11"/>
      <c r="Z276" s="12"/>
    </row>
    <row r="277" spans="1:26" ht="15.75" thickBot="1" x14ac:dyDescent="0.3">
      <c r="A277" s="13"/>
      <c r="B277" s="14"/>
      <c r="C277" s="14"/>
      <c r="D277" s="14"/>
      <c r="E277" s="14"/>
      <c r="F277" s="15"/>
      <c r="G277" s="13"/>
      <c r="H277" s="14"/>
      <c r="I277" s="14"/>
      <c r="J277" s="14"/>
      <c r="K277" s="15"/>
      <c r="L277" s="13"/>
      <c r="M277" s="14" t="s">
        <v>152</v>
      </c>
      <c r="N277" s="14">
        <v>1924134</v>
      </c>
      <c r="O277" s="14">
        <v>1932698</v>
      </c>
      <c r="P277" s="15">
        <v>-36</v>
      </c>
      <c r="Q277" s="13"/>
      <c r="R277" s="14"/>
      <c r="S277" s="14"/>
      <c r="T277" s="14"/>
      <c r="U277" s="15"/>
      <c r="V277" s="13"/>
      <c r="W277" s="14"/>
      <c r="X277" s="14"/>
      <c r="Y277" s="14"/>
      <c r="Z277" s="15"/>
    </row>
  </sheetData>
  <mergeCells count="4">
    <mergeCell ref="G2:J2"/>
    <mergeCell ref="L2:O2"/>
    <mergeCell ref="Q2:T2"/>
    <mergeCell ref="V2:Z2"/>
  </mergeCells>
  <pageMargins left="0.22" right="0.26" top="0.25" bottom="0.28000000000000003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5">
    <tabColor rgb="FFFFC000"/>
  </sheetPr>
  <dimension ref="A1:K286"/>
  <sheetViews>
    <sheetView topLeftCell="A253" workbookViewId="0">
      <selection activeCell="A270" sqref="A270:XFD271"/>
    </sheetView>
  </sheetViews>
  <sheetFormatPr defaultRowHeight="15" x14ac:dyDescent="0.25"/>
  <cols>
    <col min="1" max="1" width="10.5703125" bestFit="1" customWidth="1"/>
    <col min="2" max="2" width="13.28515625" bestFit="1" customWidth="1"/>
    <col min="4" max="6" width="0" hidden="1" customWidth="1"/>
    <col min="9" max="10" width="8.85546875" style="172"/>
    <col min="11" max="11" width="8.85546875" style="173"/>
  </cols>
  <sheetData>
    <row r="1" spans="1:11" x14ac:dyDescent="0.25">
      <c r="A1" s="2" t="s">
        <v>399</v>
      </c>
      <c r="B1" s="2" t="s">
        <v>400</v>
      </c>
      <c r="C1" s="175" t="s">
        <v>402</v>
      </c>
      <c r="D1" s="2"/>
      <c r="E1" s="2"/>
      <c r="F1" s="2"/>
      <c r="G1" s="2" t="s">
        <v>403</v>
      </c>
      <c r="H1" s="2" t="s">
        <v>404</v>
      </c>
      <c r="I1" s="200" t="s">
        <v>398</v>
      </c>
      <c r="J1" s="200"/>
      <c r="K1" s="200"/>
    </row>
    <row r="2" spans="1:11" x14ac:dyDescent="0.25">
      <c r="A2" s="1">
        <v>44103</v>
      </c>
      <c r="B2" t="s">
        <v>411</v>
      </c>
      <c r="C2">
        <v>0</v>
      </c>
      <c r="G2">
        <v>828993</v>
      </c>
      <c r="H2">
        <v>832178</v>
      </c>
    </row>
    <row r="3" spans="1:11" x14ac:dyDescent="0.25">
      <c r="A3" s="1">
        <v>44104</v>
      </c>
      <c r="B3" t="s">
        <v>411</v>
      </c>
      <c r="C3">
        <v>0</v>
      </c>
      <c r="G3">
        <v>832178</v>
      </c>
      <c r="H3">
        <v>836186</v>
      </c>
    </row>
    <row r="4" spans="1:11" x14ac:dyDescent="0.25">
      <c r="A4" s="1">
        <v>44106</v>
      </c>
      <c r="B4" t="s">
        <v>411</v>
      </c>
      <c r="C4">
        <v>-1</v>
      </c>
      <c r="G4">
        <v>836187</v>
      </c>
      <c r="H4">
        <v>839295</v>
      </c>
    </row>
    <row r="5" spans="1:11" x14ac:dyDescent="0.25">
      <c r="A5" s="1">
        <v>44110</v>
      </c>
      <c r="B5" t="s">
        <v>411</v>
      </c>
      <c r="C5">
        <v>-1</v>
      </c>
      <c r="G5">
        <v>839296</v>
      </c>
      <c r="H5">
        <v>842268</v>
      </c>
    </row>
    <row r="6" spans="1:11" x14ac:dyDescent="0.25">
      <c r="A6" s="1">
        <v>44111</v>
      </c>
      <c r="B6" t="s">
        <v>411</v>
      </c>
      <c r="C6">
        <v>0</v>
      </c>
      <c r="G6">
        <v>842268</v>
      </c>
      <c r="H6">
        <v>846326</v>
      </c>
    </row>
    <row r="7" spans="1:11" x14ac:dyDescent="0.25">
      <c r="A7" s="1">
        <v>44113</v>
      </c>
      <c r="B7" t="s">
        <v>411</v>
      </c>
      <c r="C7">
        <v>0</v>
      </c>
      <c r="G7">
        <v>845326</v>
      </c>
      <c r="H7">
        <v>850069</v>
      </c>
    </row>
    <row r="8" spans="1:11" x14ac:dyDescent="0.25">
      <c r="A8" s="1">
        <v>44117</v>
      </c>
      <c r="B8" t="s">
        <v>411</v>
      </c>
      <c r="C8">
        <v>0</v>
      </c>
      <c r="G8">
        <v>850069</v>
      </c>
      <c r="H8">
        <v>853557</v>
      </c>
    </row>
    <row r="9" spans="1:11" x14ac:dyDescent="0.25">
      <c r="A9" s="1">
        <v>44120</v>
      </c>
      <c r="B9" t="s">
        <v>411</v>
      </c>
      <c r="C9">
        <v>-2200</v>
      </c>
      <c r="G9">
        <v>855757</v>
      </c>
      <c r="H9">
        <v>861007</v>
      </c>
    </row>
    <row r="10" spans="1:11" x14ac:dyDescent="0.25">
      <c r="A10" s="1">
        <v>44124</v>
      </c>
      <c r="B10" t="s">
        <v>411</v>
      </c>
      <c r="C10">
        <v>-1</v>
      </c>
      <c r="G10">
        <v>861008</v>
      </c>
      <c r="H10">
        <v>864774</v>
      </c>
    </row>
    <row r="11" spans="1:11" x14ac:dyDescent="0.25">
      <c r="A11" s="1">
        <v>44125</v>
      </c>
      <c r="B11" t="s">
        <v>411</v>
      </c>
      <c r="C11">
        <v>0</v>
      </c>
      <c r="G11">
        <v>864774</v>
      </c>
      <c r="H11">
        <v>869047</v>
      </c>
    </row>
    <row r="12" spans="1:11" x14ac:dyDescent="0.25">
      <c r="A12" s="1">
        <v>44130</v>
      </c>
      <c r="B12" t="s">
        <v>411</v>
      </c>
      <c r="C12">
        <v>-3263</v>
      </c>
      <c r="G12">
        <v>872310</v>
      </c>
      <c r="H12">
        <v>876949</v>
      </c>
    </row>
    <row r="13" spans="1:11" x14ac:dyDescent="0.25">
      <c r="A13" s="1">
        <v>44131</v>
      </c>
      <c r="B13" t="s">
        <v>411</v>
      </c>
      <c r="C13">
        <v>0</v>
      </c>
      <c r="G13">
        <v>876949</v>
      </c>
      <c r="H13">
        <v>880660</v>
      </c>
    </row>
    <row r="14" spans="1:11" x14ac:dyDescent="0.25">
      <c r="A14" s="1">
        <v>44132</v>
      </c>
      <c r="B14" t="s">
        <v>411</v>
      </c>
      <c r="C14">
        <v>0</v>
      </c>
      <c r="G14">
        <v>880660</v>
      </c>
      <c r="H14">
        <v>884185</v>
      </c>
    </row>
    <row r="15" spans="1:11" x14ac:dyDescent="0.25">
      <c r="A15" s="1">
        <v>44134</v>
      </c>
      <c r="B15" t="s">
        <v>411</v>
      </c>
      <c r="C15">
        <v>0</v>
      </c>
      <c r="G15">
        <v>884185</v>
      </c>
      <c r="H15">
        <v>886295</v>
      </c>
    </row>
    <row r="16" spans="1:11" x14ac:dyDescent="0.25">
      <c r="A16" s="1">
        <v>44138</v>
      </c>
      <c r="B16" t="s">
        <v>411</v>
      </c>
      <c r="C16">
        <f>H15-G16</f>
        <v>-15</v>
      </c>
      <c r="G16">
        <v>886310</v>
      </c>
      <c r="H16">
        <v>890256</v>
      </c>
    </row>
    <row r="17" spans="1:8" x14ac:dyDescent="0.25">
      <c r="A17" s="1">
        <v>44139</v>
      </c>
      <c r="B17" t="s">
        <v>411</v>
      </c>
      <c r="C17">
        <v>0</v>
      </c>
      <c r="G17">
        <v>890256</v>
      </c>
      <c r="H17">
        <v>894845</v>
      </c>
    </row>
    <row r="18" spans="1:8" x14ac:dyDescent="0.25">
      <c r="A18" s="1">
        <v>44141</v>
      </c>
      <c r="B18" t="s">
        <v>411</v>
      </c>
      <c r="C18">
        <v>0</v>
      </c>
      <c r="G18">
        <v>894845</v>
      </c>
      <c r="H18">
        <v>899369</v>
      </c>
    </row>
    <row r="19" spans="1:8" x14ac:dyDescent="0.25">
      <c r="A19" s="1">
        <v>44145</v>
      </c>
      <c r="B19" t="s">
        <v>411</v>
      </c>
      <c r="C19">
        <v>0</v>
      </c>
      <c r="G19">
        <v>899369</v>
      </c>
      <c r="H19">
        <v>902599</v>
      </c>
    </row>
    <row r="20" spans="1:8" x14ac:dyDescent="0.25">
      <c r="A20" s="1">
        <v>44146</v>
      </c>
      <c r="B20" t="s">
        <v>411</v>
      </c>
      <c r="C20">
        <v>0</v>
      </c>
      <c r="G20">
        <v>902599</v>
      </c>
      <c r="H20">
        <v>905951</v>
      </c>
    </row>
    <row r="21" spans="1:8" x14ac:dyDescent="0.25">
      <c r="A21" s="1">
        <v>44148</v>
      </c>
      <c r="B21" t="s">
        <v>411</v>
      </c>
      <c r="C21">
        <v>0</v>
      </c>
      <c r="G21">
        <v>905951</v>
      </c>
      <c r="H21">
        <v>910822</v>
      </c>
    </row>
    <row r="22" spans="1:8" x14ac:dyDescent="0.25">
      <c r="A22" s="1">
        <v>44152</v>
      </c>
      <c r="B22" t="s">
        <v>411</v>
      </c>
      <c r="C22">
        <v>0</v>
      </c>
      <c r="G22">
        <v>917822</v>
      </c>
      <c r="H22">
        <v>922871</v>
      </c>
    </row>
    <row r="23" spans="1:8" x14ac:dyDescent="0.25">
      <c r="A23" s="1">
        <v>44153</v>
      </c>
      <c r="B23" t="s">
        <v>411</v>
      </c>
      <c r="C23">
        <v>0</v>
      </c>
      <c r="G23">
        <v>922871</v>
      </c>
      <c r="H23">
        <v>926988</v>
      </c>
    </row>
    <row r="24" spans="1:8" x14ac:dyDescent="0.25">
      <c r="A24" s="1">
        <v>44155</v>
      </c>
      <c r="B24" t="s">
        <v>411</v>
      </c>
      <c r="C24">
        <v>0</v>
      </c>
      <c r="G24">
        <v>926988</v>
      </c>
      <c r="H24">
        <v>930617</v>
      </c>
    </row>
    <row r="25" spans="1:8" x14ac:dyDescent="0.25">
      <c r="A25" s="1">
        <v>44159</v>
      </c>
      <c r="B25" t="s">
        <v>411</v>
      </c>
      <c r="C25">
        <v>-1</v>
      </c>
      <c r="G25">
        <v>930618</v>
      </c>
      <c r="H25">
        <v>933567</v>
      </c>
    </row>
    <row r="26" spans="1:8" x14ac:dyDescent="0.25">
      <c r="A26" s="1">
        <v>44160</v>
      </c>
      <c r="B26" t="s">
        <v>411</v>
      </c>
      <c r="C26">
        <v>0</v>
      </c>
      <c r="G26">
        <v>933567</v>
      </c>
      <c r="H26">
        <v>937495</v>
      </c>
    </row>
    <row r="27" spans="1:8" x14ac:dyDescent="0.25">
      <c r="A27" s="1">
        <v>44166</v>
      </c>
      <c r="B27" t="s">
        <v>411</v>
      </c>
      <c r="C27">
        <v>0</v>
      </c>
      <c r="G27">
        <v>937495</v>
      </c>
      <c r="H27">
        <v>940780</v>
      </c>
    </row>
    <row r="28" spans="1:8" x14ac:dyDescent="0.25">
      <c r="A28" s="1">
        <v>44167</v>
      </c>
      <c r="B28" t="s">
        <v>411</v>
      </c>
      <c r="C28">
        <v>0</v>
      </c>
      <c r="G28">
        <v>940780</v>
      </c>
      <c r="H28">
        <v>944266</v>
      </c>
    </row>
    <row r="29" spans="1:8" x14ac:dyDescent="0.25">
      <c r="A29" s="1">
        <v>44169</v>
      </c>
      <c r="B29" t="s">
        <v>411</v>
      </c>
      <c r="C29">
        <v>-9</v>
      </c>
      <c r="G29">
        <v>944275</v>
      </c>
      <c r="H29">
        <v>947975</v>
      </c>
    </row>
    <row r="30" spans="1:8" x14ac:dyDescent="0.25">
      <c r="A30" s="1">
        <v>44172</v>
      </c>
      <c r="B30" t="s">
        <v>411</v>
      </c>
      <c r="C30">
        <v>0</v>
      </c>
      <c r="G30">
        <v>947975</v>
      </c>
      <c r="H30">
        <v>953848</v>
      </c>
    </row>
    <row r="31" spans="1:8" x14ac:dyDescent="0.25">
      <c r="A31" s="1">
        <v>44174</v>
      </c>
      <c r="B31" t="s">
        <v>411</v>
      </c>
      <c r="C31">
        <v>0</v>
      </c>
      <c r="G31">
        <v>953848</v>
      </c>
      <c r="H31">
        <v>956573</v>
      </c>
    </row>
    <row r="32" spans="1:8" x14ac:dyDescent="0.25">
      <c r="A32" s="1">
        <v>44175</v>
      </c>
      <c r="B32" t="s">
        <v>411</v>
      </c>
      <c r="C32">
        <v>0</v>
      </c>
      <c r="G32">
        <v>956573</v>
      </c>
      <c r="H32">
        <v>960633</v>
      </c>
    </row>
    <row r="33" spans="1:8" x14ac:dyDescent="0.25">
      <c r="A33" s="1">
        <v>44176</v>
      </c>
      <c r="B33" t="s">
        <v>411</v>
      </c>
      <c r="C33">
        <v>0</v>
      </c>
      <c r="G33">
        <v>960633</v>
      </c>
      <c r="H33">
        <v>964611</v>
      </c>
    </row>
    <row r="34" spans="1:8" x14ac:dyDescent="0.25">
      <c r="A34" s="1">
        <v>44180</v>
      </c>
      <c r="B34" t="s">
        <v>411</v>
      </c>
      <c r="C34">
        <v>0</v>
      </c>
      <c r="G34">
        <v>964611</v>
      </c>
      <c r="H34">
        <v>968113</v>
      </c>
    </row>
    <row r="35" spans="1:8" x14ac:dyDescent="0.25">
      <c r="A35" s="1">
        <v>44181</v>
      </c>
      <c r="B35" t="s">
        <v>411</v>
      </c>
      <c r="C35">
        <v>50</v>
      </c>
      <c r="G35">
        <v>968063</v>
      </c>
      <c r="H35">
        <v>968423</v>
      </c>
    </row>
    <row r="36" spans="1:8" x14ac:dyDescent="0.25">
      <c r="A36" s="1">
        <v>44186</v>
      </c>
      <c r="B36" t="s">
        <v>411</v>
      </c>
      <c r="C36">
        <v>0</v>
      </c>
      <c r="G36">
        <v>968423</v>
      </c>
      <c r="H36">
        <v>970523</v>
      </c>
    </row>
    <row r="37" spans="1:8" x14ac:dyDescent="0.25">
      <c r="A37" s="1">
        <v>44187</v>
      </c>
      <c r="B37" t="s">
        <v>411</v>
      </c>
      <c r="C37">
        <v>0</v>
      </c>
      <c r="G37">
        <v>970523</v>
      </c>
      <c r="H37">
        <v>974292</v>
      </c>
    </row>
    <row r="38" spans="1:8" x14ac:dyDescent="0.25">
      <c r="A38" s="1">
        <v>44188</v>
      </c>
      <c r="B38" t="s">
        <v>411</v>
      </c>
      <c r="C38">
        <v>-310</v>
      </c>
      <c r="G38">
        <v>974602</v>
      </c>
      <c r="H38">
        <v>979811</v>
      </c>
    </row>
    <row r="39" spans="1:8" x14ac:dyDescent="0.25">
      <c r="A39" s="1">
        <v>44189</v>
      </c>
      <c r="B39" t="s">
        <v>411</v>
      </c>
      <c r="C39">
        <v>0</v>
      </c>
      <c r="G39">
        <v>979811</v>
      </c>
      <c r="H39">
        <v>982209</v>
      </c>
    </row>
    <row r="40" spans="1:8" x14ac:dyDescent="0.25">
      <c r="A40" s="1">
        <v>44194</v>
      </c>
      <c r="B40" t="s">
        <v>411</v>
      </c>
      <c r="C40">
        <v>1</v>
      </c>
      <c r="G40">
        <v>982210</v>
      </c>
      <c r="H40">
        <v>989029</v>
      </c>
    </row>
    <row r="41" spans="1:8" x14ac:dyDescent="0.25">
      <c r="A41" s="1">
        <v>44195</v>
      </c>
      <c r="B41" t="s">
        <v>411</v>
      </c>
      <c r="C41">
        <v>0</v>
      </c>
      <c r="G41">
        <v>989029</v>
      </c>
      <c r="H41">
        <v>996209</v>
      </c>
    </row>
    <row r="42" spans="1:8" x14ac:dyDescent="0.25">
      <c r="A42" s="1">
        <v>44196</v>
      </c>
      <c r="B42" t="s">
        <v>411</v>
      </c>
      <c r="C42">
        <v>0</v>
      </c>
      <c r="G42">
        <v>996209</v>
      </c>
      <c r="H42">
        <v>1000710</v>
      </c>
    </row>
    <row r="43" spans="1:8" x14ac:dyDescent="0.25">
      <c r="A43" s="1">
        <v>44200</v>
      </c>
      <c r="B43" t="s">
        <v>411</v>
      </c>
      <c r="C43">
        <v>0</v>
      </c>
      <c r="G43">
        <v>1000710</v>
      </c>
      <c r="H43">
        <v>1007445</v>
      </c>
    </row>
    <row r="44" spans="1:8" x14ac:dyDescent="0.25">
      <c r="A44" s="1">
        <v>44202</v>
      </c>
      <c r="B44" t="s">
        <v>411</v>
      </c>
      <c r="C44">
        <v>-917592</v>
      </c>
      <c r="G44">
        <v>1012368</v>
      </c>
      <c r="H44">
        <v>1015758</v>
      </c>
    </row>
    <row r="45" spans="1:8" x14ac:dyDescent="0.25">
      <c r="A45" s="1">
        <v>44204</v>
      </c>
      <c r="B45" t="s">
        <v>411</v>
      </c>
      <c r="C45">
        <v>0</v>
      </c>
      <c r="G45">
        <v>1015758</v>
      </c>
      <c r="H45">
        <v>1020792</v>
      </c>
    </row>
    <row r="46" spans="1:8" x14ac:dyDescent="0.25">
      <c r="A46" s="1">
        <v>44210</v>
      </c>
      <c r="B46" t="s">
        <v>411</v>
      </c>
      <c r="C46">
        <v>0</v>
      </c>
      <c r="G46">
        <v>1020792</v>
      </c>
      <c r="H46">
        <v>1030265</v>
      </c>
    </row>
    <row r="47" spans="1:8" x14ac:dyDescent="0.25">
      <c r="A47" s="1">
        <v>44211</v>
      </c>
      <c r="B47" t="s">
        <v>411</v>
      </c>
      <c r="C47">
        <v>0</v>
      </c>
      <c r="G47">
        <v>1030265</v>
      </c>
      <c r="H47">
        <v>1033668</v>
      </c>
    </row>
    <row r="48" spans="1:8" x14ac:dyDescent="0.25">
      <c r="A48" s="1">
        <v>44215</v>
      </c>
      <c r="B48" t="s">
        <v>411</v>
      </c>
      <c r="C48">
        <v>0</v>
      </c>
      <c r="G48">
        <v>1033668</v>
      </c>
      <c r="H48">
        <v>1038058</v>
      </c>
    </row>
    <row r="49" spans="1:8" x14ac:dyDescent="0.25">
      <c r="A49" s="1">
        <v>44218</v>
      </c>
      <c r="B49" t="s">
        <v>411</v>
      </c>
      <c r="G49">
        <v>1041324</v>
      </c>
      <c r="H49">
        <v>1044953</v>
      </c>
    </row>
    <row r="50" spans="1:8" x14ac:dyDescent="0.25">
      <c r="A50" s="1">
        <v>44222</v>
      </c>
      <c r="B50" t="s">
        <v>411</v>
      </c>
      <c r="C50">
        <v>-2501</v>
      </c>
      <c r="G50">
        <v>1047454</v>
      </c>
      <c r="H50">
        <v>1050587</v>
      </c>
    </row>
    <row r="51" spans="1:8" x14ac:dyDescent="0.25">
      <c r="A51" s="1">
        <v>44223</v>
      </c>
      <c r="B51" t="s">
        <v>411</v>
      </c>
      <c r="C51">
        <v>-3400</v>
      </c>
      <c r="G51">
        <v>1053987</v>
      </c>
      <c r="H51">
        <v>1057495</v>
      </c>
    </row>
    <row r="52" spans="1:8" x14ac:dyDescent="0.25">
      <c r="A52" s="1">
        <v>44225</v>
      </c>
      <c r="B52" t="s">
        <v>411</v>
      </c>
      <c r="C52">
        <v>0</v>
      </c>
      <c r="G52">
        <v>1057495</v>
      </c>
      <c r="H52">
        <v>1062228</v>
      </c>
    </row>
    <row r="53" spans="1:8" x14ac:dyDescent="0.25">
      <c r="A53" s="1">
        <v>44229</v>
      </c>
      <c r="B53" t="s">
        <v>411</v>
      </c>
      <c r="C53">
        <v>0</v>
      </c>
      <c r="G53">
        <v>1062228</v>
      </c>
      <c r="H53">
        <v>1068150</v>
      </c>
    </row>
    <row r="54" spans="1:8" x14ac:dyDescent="0.25">
      <c r="A54" s="1">
        <v>44230</v>
      </c>
      <c r="B54" t="s">
        <v>411</v>
      </c>
      <c r="C54">
        <v>0</v>
      </c>
      <c r="G54">
        <v>1068150</v>
      </c>
      <c r="H54">
        <v>1070801</v>
      </c>
    </row>
    <row r="55" spans="1:8" x14ac:dyDescent="0.25">
      <c r="A55" s="1">
        <v>44232</v>
      </c>
      <c r="B55" t="s">
        <v>411</v>
      </c>
      <c r="C55">
        <v>0</v>
      </c>
      <c r="G55">
        <v>1070801</v>
      </c>
      <c r="H55">
        <v>1074494</v>
      </c>
    </row>
    <row r="56" spans="1:8" x14ac:dyDescent="0.25">
      <c r="A56" s="1">
        <v>44236</v>
      </c>
      <c r="B56" t="s">
        <v>411</v>
      </c>
      <c r="C56">
        <v>1</v>
      </c>
      <c r="G56">
        <v>1074495</v>
      </c>
      <c r="H56">
        <v>1080426</v>
      </c>
    </row>
    <row r="57" spans="1:8" x14ac:dyDescent="0.25">
      <c r="A57" s="1">
        <v>44239</v>
      </c>
      <c r="B57" t="s">
        <v>411</v>
      </c>
      <c r="C57">
        <v>-1000</v>
      </c>
      <c r="G57">
        <v>1081426</v>
      </c>
      <c r="H57">
        <v>1088393</v>
      </c>
    </row>
    <row r="58" spans="1:8" x14ac:dyDescent="0.25">
      <c r="A58" s="1">
        <v>44244</v>
      </c>
      <c r="B58" t="s">
        <v>411</v>
      </c>
      <c r="C58">
        <v>-1</v>
      </c>
      <c r="G58">
        <v>1088394</v>
      </c>
      <c r="H58">
        <v>1091638</v>
      </c>
    </row>
    <row r="59" spans="1:8" x14ac:dyDescent="0.25">
      <c r="A59" s="1">
        <v>44246</v>
      </c>
      <c r="B59" t="s">
        <v>411</v>
      </c>
      <c r="C59">
        <v>-2493</v>
      </c>
      <c r="G59">
        <v>1094131</v>
      </c>
      <c r="H59">
        <v>1101234</v>
      </c>
    </row>
    <row r="60" spans="1:8" x14ac:dyDescent="0.25">
      <c r="A60" s="1">
        <v>44250</v>
      </c>
      <c r="B60" t="s">
        <v>411</v>
      </c>
      <c r="C60">
        <v>0</v>
      </c>
      <c r="G60">
        <v>1101234</v>
      </c>
      <c r="H60">
        <v>1104334</v>
      </c>
    </row>
    <row r="61" spans="1:8" x14ac:dyDescent="0.25">
      <c r="A61" s="1">
        <v>44251</v>
      </c>
      <c r="B61" t="s">
        <v>411</v>
      </c>
      <c r="C61">
        <v>0</v>
      </c>
      <c r="G61">
        <v>1104334</v>
      </c>
      <c r="H61">
        <v>1109444</v>
      </c>
    </row>
    <row r="62" spans="1:8" x14ac:dyDescent="0.25">
      <c r="A62" s="1">
        <v>44253</v>
      </c>
      <c r="B62" t="s">
        <v>411</v>
      </c>
      <c r="C62">
        <v>0</v>
      </c>
      <c r="G62">
        <v>1109444</v>
      </c>
      <c r="H62">
        <v>1114254</v>
      </c>
    </row>
    <row r="63" spans="1:8" x14ac:dyDescent="0.25">
      <c r="A63" s="1">
        <v>44257</v>
      </c>
      <c r="B63" t="s">
        <v>411</v>
      </c>
      <c r="C63">
        <v>-1</v>
      </c>
      <c r="G63">
        <v>1114255</v>
      </c>
      <c r="H63">
        <v>1120852</v>
      </c>
    </row>
    <row r="64" spans="1:8" x14ac:dyDescent="0.25">
      <c r="A64" s="1">
        <v>44258</v>
      </c>
      <c r="B64" t="s">
        <v>411</v>
      </c>
      <c r="C64">
        <v>0</v>
      </c>
      <c r="G64">
        <v>1120852</v>
      </c>
      <c r="H64">
        <v>1128184</v>
      </c>
    </row>
    <row r="65" spans="1:8" x14ac:dyDescent="0.25">
      <c r="A65" s="1">
        <v>44265</v>
      </c>
      <c r="B65" t="s">
        <v>411</v>
      </c>
      <c r="C65">
        <v>0</v>
      </c>
      <c r="G65">
        <v>1128184</v>
      </c>
      <c r="H65">
        <v>1131314</v>
      </c>
    </row>
    <row r="66" spans="1:8" x14ac:dyDescent="0.25">
      <c r="A66" s="1">
        <v>44267</v>
      </c>
      <c r="B66" t="s">
        <v>411</v>
      </c>
      <c r="C66">
        <v>0</v>
      </c>
      <c r="G66">
        <v>1131314</v>
      </c>
      <c r="H66">
        <v>1132634</v>
      </c>
    </row>
    <row r="67" spans="1:8" x14ac:dyDescent="0.25">
      <c r="A67" s="1">
        <v>44270</v>
      </c>
      <c r="B67" t="s">
        <v>411</v>
      </c>
      <c r="C67">
        <v>0</v>
      </c>
      <c r="G67">
        <v>1132634</v>
      </c>
      <c r="H67">
        <v>1139862</v>
      </c>
    </row>
    <row r="68" spans="1:8" x14ac:dyDescent="0.25">
      <c r="A68" s="1">
        <v>44272</v>
      </c>
      <c r="B68" t="s">
        <v>419</v>
      </c>
      <c r="C68">
        <v>0</v>
      </c>
      <c r="G68">
        <v>1139862</v>
      </c>
      <c r="H68">
        <v>1140882</v>
      </c>
    </row>
    <row r="69" spans="1:8" x14ac:dyDescent="0.25">
      <c r="A69" s="1">
        <v>44273</v>
      </c>
      <c r="B69" t="s">
        <v>411</v>
      </c>
      <c r="C69">
        <v>2</v>
      </c>
      <c r="G69">
        <v>1140884</v>
      </c>
      <c r="H69">
        <v>1148856</v>
      </c>
    </row>
    <row r="70" spans="1:8" x14ac:dyDescent="0.25">
      <c r="A70" s="1">
        <v>44275</v>
      </c>
      <c r="B70" t="s">
        <v>411</v>
      </c>
      <c r="C70">
        <v>0</v>
      </c>
      <c r="G70">
        <v>1147856</v>
      </c>
      <c r="H70">
        <v>1150611</v>
      </c>
    </row>
    <row r="71" spans="1:8" x14ac:dyDescent="0.25">
      <c r="A71" s="1">
        <v>44278</v>
      </c>
      <c r="B71" t="s">
        <v>425</v>
      </c>
      <c r="C71">
        <v>0</v>
      </c>
      <c r="G71">
        <v>1150611</v>
      </c>
      <c r="H71">
        <v>1150913</v>
      </c>
    </row>
    <row r="72" spans="1:8" x14ac:dyDescent="0.25">
      <c r="A72" s="1">
        <v>44278</v>
      </c>
      <c r="B72" t="s">
        <v>426</v>
      </c>
      <c r="C72">
        <v>0</v>
      </c>
      <c r="G72">
        <v>1150913</v>
      </c>
      <c r="H72">
        <v>1151913</v>
      </c>
    </row>
    <row r="73" spans="1:8" x14ac:dyDescent="0.25">
      <c r="A73" s="1">
        <v>44289</v>
      </c>
      <c r="B73" t="s">
        <v>411</v>
      </c>
      <c r="C73">
        <v>1</v>
      </c>
      <c r="G73">
        <v>1151912</v>
      </c>
      <c r="H73">
        <v>1153737</v>
      </c>
    </row>
    <row r="74" spans="1:8" x14ac:dyDescent="0.25">
      <c r="A74" s="1">
        <v>44292</v>
      </c>
      <c r="B74" t="s">
        <v>411</v>
      </c>
      <c r="C74">
        <v>0</v>
      </c>
      <c r="G74">
        <v>1153737</v>
      </c>
      <c r="H74">
        <v>1156986</v>
      </c>
    </row>
    <row r="75" spans="1:8" x14ac:dyDescent="0.25">
      <c r="A75" s="1">
        <v>44293</v>
      </c>
      <c r="B75" t="s">
        <v>411</v>
      </c>
      <c r="C75">
        <v>0</v>
      </c>
      <c r="G75">
        <v>1156986</v>
      </c>
      <c r="H75">
        <v>1159319</v>
      </c>
    </row>
    <row r="76" spans="1:8" x14ac:dyDescent="0.25">
      <c r="A76" s="1">
        <v>44294</v>
      </c>
      <c r="B76" t="s">
        <v>411</v>
      </c>
      <c r="C76">
        <v>0</v>
      </c>
      <c r="G76">
        <v>1159319</v>
      </c>
      <c r="H76">
        <v>1162820</v>
      </c>
    </row>
    <row r="77" spans="1:8" x14ac:dyDescent="0.25">
      <c r="A77" s="1">
        <v>44298</v>
      </c>
      <c r="B77" t="s">
        <v>411</v>
      </c>
      <c r="C77">
        <v>0</v>
      </c>
      <c r="G77">
        <v>1162820</v>
      </c>
      <c r="H77">
        <v>1168198</v>
      </c>
    </row>
    <row r="78" spans="1:8" x14ac:dyDescent="0.25">
      <c r="A78" s="1">
        <v>44302</v>
      </c>
      <c r="B78" t="s">
        <v>411</v>
      </c>
      <c r="C78">
        <v>0</v>
      </c>
      <c r="G78">
        <v>1168198</v>
      </c>
      <c r="H78">
        <v>1174728</v>
      </c>
    </row>
    <row r="79" spans="1:8" x14ac:dyDescent="0.25">
      <c r="A79" s="1">
        <v>44307</v>
      </c>
      <c r="B79" t="s">
        <v>411</v>
      </c>
      <c r="C79">
        <v>-1000</v>
      </c>
      <c r="G79">
        <v>1175728</v>
      </c>
      <c r="H79">
        <v>1177085</v>
      </c>
    </row>
    <row r="80" spans="1:8" x14ac:dyDescent="0.25">
      <c r="A80" s="1">
        <v>44309</v>
      </c>
      <c r="B80" t="s">
        <v>411</v>
      </c>
      <c r="C80">
        <v>0</v>
      </c>
      <c r="G80">
        <v>1177085</v>
      </c>
      <c r="H80">
        <v>1181834</v>
      </c>
    </row>
    <row r="81" spans="1:8" x14ac:dyDescent="0.25">
      <c r="A81" s="1">
        <v>44312</v>
      </c>
      <c r="B81" t="s">
        <v>411</v>
      </c>
      <c r="C81">
        <v>0</v>
      </c>
      <c r="G81">
        <v>1181834</v>
      </c>
      <c r="H81">
        <v>1187728</v>
      </c>
    </row>
    <row r="82" spans="1:8" x14ac:dyDescent="0.25">
      <c r="A82" s="1">
        <v>44314</v>
      </c>
      <c r="B82" t="s">
        <v>411</v>
      </c>
      <c r="C82">
        <v>0</v>
      </c>
      <c r="G82">
        <v>1187728</v>
      </c>
      <c r="H82">
        <v>1190308</v>
      </c>
    </row>
    <row r="83" spans="1:8" x14ac:dyDescent="0.25">
      <c r="A83" s="1">
        <v>44319</v>
      </c>
      <c r="B83" t="s">
        <v>411</v>
      </c>
      <c r="C83">
        <v>0</v>
      </c>
      <c r="G83">
        <v>1190308</v>
      </c>
      <c r="H83">
        <v>1194886</v>
      </c>
    </row>
    <row r="84" spans="1:8" x14ac:dyDescent="0.25">
      <c r="A84" s="1">
        <v>44320</v>
      </c>
      <c r="B84" t="s">
        <v>411</v>
      </c>
      <c r="C84">
        <v>0</v>
      </c>
      <c r="G84">
        <v>1194886</v>
      </c>
      <c r="H84">
        <v>1199741</v>
      </c>
    </row>
    <row r="85" spans="1:8" x14ac:dyDescent="0.25">
      <c r="A85" s="1">
        <v>44321</v>
      </c>
      <c r="B85" t="s">
        <v>411</v>
      </c>
      <c r="C85">
        <v>-1</v>
      </c>
      <c r="G85">
        <v>1199742</v>
      </c>
      <c r="H85">
        <v>1202311</v>
      </c>
    </row>
    <row r="86" spans="1:8" x14ac:dyDescent="0.25">
      <c r="A86" s="1">
        <v>44323</v>
      </c>
      <c r="B86" t="s">
        <v>411</v>
      </c>
      <c r="C86">
        <v>1</v>
      </c>
      <c r="G86">
        <v>1202312</v>
      </c>
      <c r="H86">
        <v>1209060</v>
      </c>
    </row>
    <row r="87" spans="1:8" x14ac:dyDescent="0.25">
      <c r="A87" s="1">
        <v>44328</v>
      </c>
      <c r="B87" t="s">
        <v>411</v>
      </c>
      <c r="C87">
        <v>0</v>
      </c>
      <c r="G87">
        <v>1209060</v>
      </c>
      <c r="H87">
        <v>1212320</v>
      </c>
    </row>
    <row r="88" spans="1:8" x14ac:dyDescent="0.25">
      <c r="A88" s="1">
        <v>44330</v>
      </c>
      <c r="B88" t="s">
        <v>411</v>
      </c>
      <c r="C88">
        <v>-1</v>
      </c>
      <c r="G88">
        <v>1212321</v>
      </c>
      <c r="H88">
        <v>1218879</v>
      </c>
    </row>
    <row r="89" spans="1:8" x14ac:dyDescent="0.25">
      <c r="A89" s="1">
        <v>44334</v>
      </c>
      <c r="B89" t="s">
        <v>411</v>
      </c>
      <c r="C89">
        <v>1130363</v>
      </c>
      <c r="G89">
        <v>88516</v>
      </c>
      <c r="H89">
        <v>94776</v>
      </c>
    </row>
    <row r="90" spans="1:8" x14ac:dyDescent="0.25">
      <c r="A90" s="1">
        <v>44335</v>
      </c>
      <c r="B90" t="s">
        <v>411</v>
      </c>
      <c r="C90">
        <v>6260</v>
      </c>
      <c r="G90">
        <v>88516</v>
      </c>
      <c r="H90">
        <v>94776</v>
      </c>
    </row>
    <row r="91" spans="1:8" x14ac:dyDescent="0.25">
      <c r="A91" s="1">
        <v>44344</v>
      </c>
      <c r="B91" t="s">
        <v>411</v>
      </c>
      <c r="C91">
        <v>-1134866</v>
      </c>
      <c r="G91">
        <v>1229642</v>
      </c>
      <c r="H91">
        <v>1236213</v>
      </c>
    </row>
    <row r="92" spans="1:8" x14ac:dyDescent="0.25">
      <c r="A92" s="1">
        <v>44348</v>
      </c>
      <c r="B92" t="s">
        <v>411</v>
      </c>
      <c r="C92">
        <v>-1</v>
      </c>
      <c r="G92">
        <v>1236214</v>
      </c>
      <c r="H92">
        <v>1238813</v>
      </c>
    </row>
    <row r="93" spans="1:8" x14ac:dyDescent="0.25">
      <c r="A93" s="1">
        <v>44349</v>
      </c>
      <c r="B93" t="s">
        <v>411</v>
      </c>
      <c r="C93">
        <v>0</v>
      </c>
      <c r="G93">
        <v>1238813</v>
      </c>
      <c r="H93">
        <v>1242003</v>
      </c>
    </row>
    <row r="94" spans="1:8" x14ac:dyDescent="0.25">
      <c r="A94" s="1">
        <v>44351</v>
      </c>
      <c r="B94" t="s">
        <v>411</v>
      </c>
      <c r="C94">
        <v>0</v>
      </c>
      <c r="G94">
        <v>1242003</v>
      </c>
      <c r="H94">
        <v>1247754</v>
      </c>
    </row>
    <row r="95" spans="1:8" x14ac:dyDescent="0.25">
      <c r="A95" s="1">
        <v>44355</v>
      </c>
      <c r="B95" t="s">
        <v>411</v>
      </c>
      <c r="C95">
        <v>0</v>
      </c>
      <c r="G95">
        <v>1247754</v>
      </c>
      <c r="H95">
        <v>1254840</v>
      </c>
    </row>
    <row r="96" spans="1:8" x14ac:dyDescent="0.25">
      <c r="A96" s="1">
        <v>44356</v>
      </c>
      <c r="B96" t="s">
        <v>411</v>
      </c>
      <c r="C96">
        <v>0</v>
      </c>
      <c r="G96">
        <v>1254840</v>
      </c>
      <c r="H96">
        <v>1258810</v>
      </c>
    </row>
    <row r="97" spans="1:8" x14ac:dyDescent="0.25">
      <c r="A97" s="1">
        <v>44358</v>
      </c>
      <c r="B97" t="s">
        <v>411</v>
      </c>
      <c r="C97">
        <v>0</v>
      </c>
      <c r="G97">
        <v>1260810</v>
      </c>
      <c r="H97">
        <v>1267259</v>
      </c>
    </row>
    <row r="98" spans="1:8" x14ac:dyDescent="0.25">
      <c r="A98" s="1">
        <v>44362</v>
      </c>
      <c r="B98" t="s">
        <v>411</v>
      </c>
      <c r="C98">
        <v>0</v>
      </c>
      <c r="G98">
        <v>1267259</v>
      </c>
      <c r="H98">
        <v>1272780</v>
      </c>
    </row>
    <row r="99" spans="1:8" x14ac:dyDescent="0.25">
      <c r="A99" s="1">
        <v>44363</v>
      </c>
      <c r="B99" t="s">
        <v>411</v>
      </c>
      <c r="C99">
        <v>0</v>
      </c>
      <c r="G99">
        <v>1272780</v>
      </c>
      <c r="H99">
        <v>1277308</v>
      </c>
    </row>
    <row r="100" spans="1:8" x14ac:dyDescent="0.25">
      <c r="A100" s="1">
        <v>44365</v>
      </c>
      <c r="B100" t="s">
        <v>411</v>
      </c>
      <c r="C100">
        <v>0</v>
      </c>
      <c r="G100">
        <v>1277308</v>
      </c>
      <c r="H100">
        <v>1282095</v>
      </c>
    </row>
    <row r="101" spans="1:8" x14ac:dyDescent="0.25">
      <c r="A101" s="1">
        <v>44369</v>
      </c>
      <c r="B101" t="s">
        <v>411</v>
      </c>
      <c r="C101">
        <v>-1</v>
      </c>
      <c r="G101">
        <v>1282096</v>
      </c>
      <c r="H101">
        <v>1289080</v>
      </c>
    </row>
    <row r="102" spans="1:8" x14ac:dyDescent="0.25">
      <c r="A102" s="1">
        <v>44370</v>
      </c>
      <c r="B102" t="s">
        <v>411</v>
      </c>
      <c r="C102">
        <v>0</v>
      </c>
      <c r="G102">
        <v>1289080</v>
      </c>
      <c r="H102">
        <v>1293258</v>
      </c>
    </row>
    <row r="103" spans="1:8" x14ac:dyDescent="0.25">
      <c r="A103" s="1">
        <v>44372</v>
      </c>
      <c r="B103" t="s">
        <v>411</v>
      </c>
      <c r="C103">
        <v>0</v>
      </c>
      <c r="G103">
        <v>1293258</v>
      </c>
      <c r="H103">
        <v>1300918</v>
      </c>
    </row>
    <row r="104" spans="1:8" x14ac:dyDescent="0.25">
      <c r="A104" s="1">
        <v>44379</v>
      </c>
      <c r="B104" t="s">
        <v>411</v>
      </c>
      <c r="C104">
        <v>0</v>
      </c>
      <c r="G104">
        <v>1300918</v>
      </c>
      <c r="H104">
        <v>1307142</v>
      </c>
    </row>
    <row r="105" spans="1:8" x14ac:dyDescent="0.25">
      <c r="A105" s="1">
        <v>44383</v>
      </c>
      <c r="B105" t="s">
        <v>411</v>
      </c>
      <c r="C105">
        <v>-235</v>
      </c>
      <c r="G105">
        <v>1307377</v>
      </c>
      <c r="H105">
        <v>1312727</v>
      </c>
    </row>
    <row r="106" spans="1:8" x14ac:dyDescent="0.25">
      <c r="A106" s="1">
        <v>44384</v>
      </c>
      <c r="B106" t="s">
        <v>411</v>
      </c>
      <c r="C106">
        <v>0</v>
      </c>
      <c r="G106">
        <v>1312727</v>
      </c>
      <c r="H106">
        <v>1316749</v>
      </c>
    </row>
    <row r="107" spans="1:8" x14ac:dyDescent="0.25">
      <c r="A107" s="1">
        <v>44386</v>
      </c>
      <c r="B107" t="s">
        <v>411</v>
      </c>
      <c r="C107">
        <v>0</v>
      </c>
      <c r="G107">
        <v>1316749</v>
      </c>
      <c r="H107">
        <v>1321862</v>
      </c>
    </row>
    <row r="108" spans="1:8" x14ac:dyDescent="0.25">
      <c r="A108" s="1">
        <v>44389</v>
      </c>
      <c r="B108" t="s">
        <v>411</v>
      </c>
      <c r="C108">
        <v>0</v>
      </c>
      <c r="G108">
        <v>1321862</v>
      </c>
      <c r="H108">
        <v>1322862</v>
      </c>
    </row>
    <row r="109" spans="1:8" x14ac:dyDescent="0.25">
      <c r="A109" s="1">
        <v>44390</v>
      </c>
      <c r="B109" t="s">
        <v>427</v>
      </c>
      <c r="C109">
        <v>0</v>
      </c>
      <c r="G109">
        <v>1322862</v>
      </c>
      <c r="H109">
        <v>1326162</v>
      </c>
    </row>
    <row r="110" spans="1:8" x14ac:dyDescent="0.25">
      <c r="A110" s="1">
        <v>44391</v>
      </c>
      <c r="B110" t="s">
        <v>427</v>
      </c>
      <c r="C110">
        <v>0</v>
      </c>
      <c r="G110">
        <v>1326162</v>
      </c>
      <c r="H110">
        <v>1329994</v>
      </c>
    </row>
    <row r="111" spans="1:8" x14ac:dyDescent="0.25">
      <c r="A111" s="1">
        <v>44398</v>
      </c>
      <c r="B111" t="s">
        <v>411</v>
      </c>
      <c r="C111">
        <v>106</v>
      </c>
      <c r="G111">
        <v>1329888</v>
      </c>
      <c r="H111">
        <v>1333675</v>
      </c>
    </row>
    <row r="112" spans="1:8" x14ac:dyDescent="0.25">
      <c r="A112" s="1">
        <v>44400</v>
      </c>
      <c r="B112" t="s">
        <v>411</v>
      </c>
      <c r="C112">
        <v>0</v>
      </c>
      <c r="G112">
        <v>1333675</v>
      </c>
      <c r="H112">
        <v>1340017</v>
      </c>
    </row>
    <row r="113" spans="1:8" x14ac:dyDescent="0.25">
      <c r="A113" s="1">
        <v>44404</v>
      </c>
      <c r="B113" t="s">
        <v>411</v>
      </c>
      <c r="C113">
        <v>0</v>
      </c>
      <c r="G113">
        <v>1340017</v>
      </c>
      <c r="H113">
        <v>1347105</v>
      </c>
    </row>
    <row r="114" spans="1:8" x14ac:dyDescent="0.25">
      <c r="A114" s="1">
        <v>44405</v>
      </c>
      <c r="B114" t="s">
        <v>411</v>
      </c>
      <c r="C114">
        <v>0</v>
      </c>
      <c r="G114">
        <v>1347105</v>
      </c>
      <c r="H114">
        <v>1353314</v>
      </c>
    </row>
    <row r="115" spans="1:8" x14ac:dyDescent="0.25">
      <c r="A115" s="1">
        <v>44410</v>
      </c>
      <c r="B115" t="s">
        <v>411</v>
      </c>
      <c r="C115">
        <v>0</v>
      </c>
      <c r="G115">
        <v>1353314</v>
      </c>
      <c r="H115">
        <v>1357307</v>
      </c>
    </row>
    <row r="116" spans="1:8" x14ac:dyDescent="0.25">
      <c r="A116" s="1">
        <v>44407</v>
      </c>
      <c r="B116" t="s">
        <v>411</v>
      </c>
      <c r="C116">
        <v>0</v>
      </c>
      <c r="G116">
        <v>1357307</v>
      </c>
      <c r="H116">
        <v>1363395</v>
      </c>
    </row>
    <row r="117" spans="1:8" x14ac:dyDescent="0.25">
      <c r="A117" s="1">
        <v>44411</v>
      </c>
      <c r="B117" t="s">
        <v>411</v>
      </c>
      <c r="C117">
        <v>-4201</v>
      </c>
      <c r="G117">
        <v>1367596</v>
      </c>
      <c r="H117">
        <v>1372071</v>
      </c>
    </row>
    <row r="118" spans="1:8" x14ac:dyDescent="0.25">
      <c r="A118" s="1">
        <v>44412</v>
      </c>
      <c r="B118" t="s">
        <v>411</v>
      </c>
      <c r="C118">
        <v>0</v>
      </c>
      <c r="G118">
        <v>1372071</v>
      </c>
      <c r="H118">
        <v>1376671</v>
      </c>
    </row>
    <row r="119" spans="1:8" x14ac:dyDescent="0.25">
      <c r="A119" s="1">
        <v>44414</v>
      </c>
      <c r="B119" t="s">
        <v>411</v>
      </c>
      <c r="C119">
        <v>0</v>
      </c>
      <c r="G119">
        <v>1376671</v>
      </c>
      <c r="H119">
        <v>1379187</v>
      </c>
    </row>
    <row r="120" spans="1:8" x14ac:dyDescent="0.25">
      <c r="A120" s="1">
        <v>44417</v>
      </c>
      <c r="B120" t="s">
        <v>411</v>
      </c>
      <c r="C120">
        <v>0</v>
      </c>
      <c r="G120">
        <v>1379187</v>
      </c>
      <c r="H120">
        <v>1384838</v>
      </c>
    </row>
    <row r="121" spans="1:8" x14ac:dyDescent="0.25">
      <c r="A121" s="1">
        <v>44418</v>
      </c>
      <c r="B121" t="s">
        <v>411</v>
      </c>
      <c r="C121">
        <v>0</v>
      </c>
      <c r="G121">
        <v>1384838</v>
      </c>
      <c r="H121">
        <v>1390529</v>
      </c>
    </row>
    <row r="122" spans="1:8" x14ac:dyDescent="0.25">
      <c r="A122" s="1">
        <v>44420</v>
      </c>
      <c r="B122" t="s">
        <v>411</v>
      </c>
      <c r="C122">
        <v>-736</v>
      </c>
      <c r="G122">
        <v>1398498</v>
      </c>
      <c r="H122">
        <v>1401670</v>
      </c>
    </row>
    <row r="123" spans="1:8" x14ac:dyDescent="0.25">
      <c r="A123" s="1">
        <v>44424</v>
      </c>
      <c r="B123" t="s">
        <v>411</v>
      </c>
      <c r="C123">
        <v>0</v>
      </c>
      <c r="G123">
        <v>1401670</v>
      </c>
      <c r="H123">
        <v>1408040</v>
      </c>
    </row>
    <row r="124" spans="1:8" x14ac:dyDescent="0.25">
      <c r="A124" s="1">
        <v>44425</v>
      </c>
      <c r="B124" t="s">
        <v>411</v>
      </c>
      <c r="C124">
        <v>0</v>
      </c>
      <c r="G124">
        <v>1408040</v>
      </c>
      <c r="H124">
        <v>1412799</v>
      </c>
    </row>
    <row r="125" spans="1:8" x14ac:dyDescent="0.25">
      <c r="A125" s="1">
        <v>44426</v>
      </c>
      <c r="B125" t="s">
        <v>411</v>
      </c>
      <c r="C125">
        <v>0</v>
      </c>
      <c r="G125">
        <v>1412799</v>
      </c>
      <c r="H125">
        <v>1419391</v>
      </c>
    </row>
    <row r="126" spans="1:8" x14ac:dyDescent="0.25">
      <c r="A126" s="1">
        <v>44428</v>
      </c>
      <c r="B126" t="s">
        <v>411</v>
      </c>
      <c r="C126">
        <f>G126-H125</f>
        <v>8636</v>
      </c>
      <c r="G126">
        <v>1428027</v>
      </c>
      <c r="H126">
        <v>1432901</v>
      </c>
    </row>
    <row r="127" spans="1:8" x14ac:dyDescent="0.25">
      <c r="A127" s="1">
        <v>44432</v>
      </c>
      <c r="B127" t="s">
        <v>411</v>
      </c>
      <c r="C127">
        <v>0</v>
      </c>
      <c r="G127">
        <v>1432901</v>
      </c>
      <c r="H127">
        <v>1439149</v>
      </c>
    </row>
    <row r="128" spans="1:8" x14ac:dyDescent="0.25">
      <c r="A128" s="1">
        <v>44433</v>
      </c>
      <c r="B128" t="s">
        <v>411</v>
      </c>
      <c r="C128">
        <v>0</v>
      </c>
      <c r="G128">
        <v>1439149</v>
      </c>
      <c r="H128">
        <v>1443211</v>
      </c>
    </row>
    <row r="129" spans="1:8" x14ac:dyDescent="0.25">
      <c r="A129" s="1">
        <v>44434</v>
      </c>
      <c r="B129" t="s">
        <v>411</v>
      </c>
      <c r="C129">
        <v>0</v>
      </c>
      <c r="G129">
        <v>1443211</v>
      </c>
      <c r="H129">
        <v>1447009</v>
      </c>
    </row>
    <row r="130" spans="1:8" x14ac:dyDescent="0.25">
      <c r="A130" s="1">
        <v>44434</v>
      </c>
      <c r="B130" t="s">
        <v>411</v>
      </c>
      <c r="C130">
        <v>0</v>
      </c>
      <c r="G130">
        <v>1447009</v>
      </c>
      <c r="H130">
        <v>1451906</v>
      </c>
    </row>
    <row r="131" spans="1:8" x14ac:dyDescent="0.25">
      <c r="A131" s="1">
        <v>44438</v>
      </c>
      <c r="B131" t="s">
        <v>411</v>
      </c>
      <c r="C131">
        <v>6</v>
      </c>
      <c r="G131">
        <v>1451900</v>
      </c>
      <c r="H131">
        <v>1456212</v>
      </c>
    </row>
    <row r="132" spans="1:8" x14ac:dyDescent="0.25">
      <c r="A132" s="1">
        <v>44439</v>
      </c>
      <c r="B132" t="s">
        <v>411</v>
      </c>
      <c r="C132">
        <v>0</v>
      </c>
      <c r="G132">
        <v>1456212</v>
      </c>
      <c r="H132">
        <v>1462802</v>
      </c>
    </row>
    <row r="133" spans="1:8" x14ac:dyDescent="0.25">
      <c r="A133" s="1">
        <v>44440</v>
      </c>
      <c r="B133" t="s">
        <v>411</v>
      </c>
      <c r="C133">
        <v>0</v>
      </c>
      <c r="G133">
        <v>1462802</v>
      </c>
      <c r="H133">
        <v>1466452</v>
      </c>
    </row>
    <row r="134" spans="1:8" x14ac:dyDescent="0.25">
      <c r="A134" s="1">
        <v>44441</v>
      </c>
      <c r="B134" t="s">
        <v>411</v>
      </c>
      <c r="C134">
        <v>0</v>
      </c>
      <c r="G134">
        <v>1466452</v>
      </c>
      <c r="H134">
        <v>1471742</v>
      </c>
    </row>
    <row r="135" spans="1:8" x14ac:dyDescent="0.25">
      <c r="A135" s="1">
        <v>44442</v>
      </c>
      <c r="B135" t="s">
        <v>411</v>
      </c>
      <c r="C135">
        <v>-1</v>
      </c>
      <c r="G135">
        <v>1471743</v>
      </c>
      <c r="H135">
        <v>1476843</v>
      </c>
    </row>
    <row r="136" spans="1:8" x14ac:dyDescent="0.25">
      <c r="A136" s="1">
        <v>44445</v>
      </c>
      <c r="B136" t="s">
        <v>411</v>
      </c>
      <c r="C136">
        <v>0</v>
      </c>
      <c r="G136">
        <v>1476843</v>
      </c>
      <c r="H136">
        <v>1482513</v>
      </c>
    </row>
    <row r="137" spans="1:8" x14ac:dyDescent="0.25">
      <c r="A137" s="1">
        <v>44446</v>
      </c>
      <c r="B137" t="s">
        <v>411</v>
      </c>
      <c r="C137">
        <v>0</v>
      </c>
      <c r="G137">
        <v>1482513</v>
      </c>
      <c r="H137">
        <v>1489513</v>
      </c>
    </row>
    <row r="138" spans="1:8" x14ac:dyDescent="0.25">
      <c r="A138" s="1">
        <v>44446</v>
      </c>
      <c r="B138" t="s">
        <v>411</v>
      </c>
      <c r="C138">
        <v>7000</v>
      </c>
      <c r="G138">
        <v>1482513</v>
      </c>
      <c r="H138">
        <v>1489513</v>
      </c>
    </row>
    <row r="139" spans="1:8" x14ac:dyDescent="0.25">
      <c r="A139" s="1">
        <v>44446</v>
      </c>
      <c r="B139" t="s">
        <v>411</v>
      </c>
      <c r="C139">
        <v>7000</v>
      </c>
      <c r="G139">
        <v>1482513</v>
      </c>
      <c r="H139">
        <v>1489513</v>
      </c>
    </row>
    <row r="140" spans="1:8" x14ac:dyDescent="0.25">
      <c r="A140" s="1">
        <v>44447</v>
      </c>
      <c r="B140" t="s">
        <v>411</v>
      </c>
      <c r="C140">
        <v>0</v>
      </c>
      <c r="G140">
        <v>1489513</v>
      </c>
      <c r="H140">
        <v>1493156</v>
      </c>
    </row>
    <row r="141" spans="1:8" x14ac:dyDescent="0.25">
      <c r="A141" s="1">
        <v>44447</v>
      </c>
      <c r="B141" t="s">
        <v>411</v>
      </c>
      <c r="C141">
        <v>3643</v>
      </c>
      <c r="G141">
        <v>1489513</v>
      </c>
      <c r="H141">
        <v>1493156</v>
      </c>
    </row>
    <row r="142" spans="1:8" x14ac:dyDescent="0.25">
      <c r="A142" s="1">
        <v>44447</v>
      </c>
      <c r="B142" t="s">
        <v>411</v>
      </c>
      <c r="C142">
        <v>-14420033</v>
      </c>
      <c r="G142">
        <v>15913189</v>
      </c>
      <c r="H142">
        <v>15916735</v>
      </c>
    </row>
    <row r="143" spans="1:8" x14ac:dyDescent="0.25">
      <c r="A143" s="1">
        <v>44456</v>
      </c>
      <c r="B143" t="s">
        <v>411</v>
      </c>
      <c r="C143">
        <v>14410205</v>
      </c>
      <c r="G143">
        <v>1506530</v>
      </c>
      <c r="H143">
        <v>1512192</v>
      </c>
    </row>
    <row r="144" spans="1:8" x14ac:dyDescent="0.25">
      <c r="A144" s="1">
        <v>44456</v>
      </c>
      <c r="B144" t="s">
        <v>411</v>
      </c>
      <c r="C144">
        <v>5662</v>
      </c>
      <c r="G144">
        <v>1506530</v>
      </c>
      <c r="H144">
        <v>1512192</v>
      </c>
    </row>
    <row r="145" spans="1:8" x14ac:dyDescent="0.25">
      <c r="A145" s="1">
        <v>44459</v>
      </c>
      <c r="B145" t="s">
        <v>411</v>
      </c>
      <c r="C145">
        <v>0</v>
      </c>
      <c r="G145">
        <v>1512192</v>
      </c>
      <c r="H145">
        <v>1519004</v>
      </c>
    </row>
    <row r="146" spans="1:8" x14ac:dyDescent="0.25">
      <c r="A146" s="1">
        <v>44459</v>
      </c>
      <c r="B146" t="s">
        <v>411</v>
      </c>
      <c r="C146">
        <v>6812</v>
      </c>
      <c r="G146">
        <v>1512192</v>
      </c>
      <c r="H146">
        <v>1519004</v>
      </c>
    </row>
    <row r="147" spans="1:8" x14ac:dyDescent="0.25">
      <c r="A147" s="1">
        <v>44459</v>
      </c>
      <c r="B147" t="s">
        <v>411</v>
      </c>
      <c r="C147">
        <v>6812</v>
      </c>
      <c r="G147">
        <v>1512192</v>
      </c>
      <c r="H147">
        <v>1519004</v>
      </c>
    </row>
    <row r="148" spans="1:8" x14ac:dyDescent="0.25">
      <c r="A148" s="1">
        <v>44461</v>
      </c>
      <c r="B148" t="s">
        <v>411</v>
      </c>
      <c r="C148">
        <v>0</v>
      </c>
      <c r="G148">
        <v>1519004</v>
      </c>
      <c r="H148">
        <v>1523097</v>
      </c>
    </row>
    <row r="149" spans="1:8" x14ac:dyDescent="0.25">
      <c r="A149" s="1">
        <v>44461</v>
      </c>
      <c r="B149" t="s">
        <v>411</v>
      </c>
      <c r="C149">
        <v>4093</v>
      </c>
      <c r="G149">
        <v>1519004</v>
      </c>
      <c r="H149">
        <v>1523097</v>
      </c>
    </row>
    <row r="150" spans="1:8" x14ac:dyDescent="0.25">
      <c r="A150" s="1">
        <v>44461</v>
      </c>
      <c r="B150" t="s">
        <v>411</v>
      </c>
      <c r="C150">
        <v>4093</v>
      </c>
      <c r="G150">
        <v>1519004</v>
      </c>
      <c r="H150">
        <v>1523097</v>
      </c>
    </row>
    <row r="151" spans="1:8" x14ac:dyDescent="0.25">
      <c r="A151" s="1">
        <v>44463</v>
      </c>
      <c r="B151" t="s">
        <v>411</v>
      </c>
      <c r="C151">
        <v>0</v>
      </c>
      <c r="G151">
        <v>1523097</v>
      </c>
      <c r="H151">
        <v>1523797</v>
      </c>
    </row>
    <row r="152" spans="1:8" x14ac:dyDescent="0.25">
      <c r="A152" s="1">
        <v>44463</v>
      </c>
      <c r="B152" t="s">
        <v>411</v>
      </c>
      <c r="C152">
        <v>0</v>
      </c>
      <c r="G152">
        <v>1523797</v>
      </c>
      <c r="H152">
        <v>1529253</v>
      </c>
    </row>
    <row r="153" spans="1:8" x14ac:dyDescent="0.25">
      <c r="A153" s="1">
        <v>44463</v>
      </c>
      <c r="B153" t="s">
        <v>411</v>
      </c>
      <c r="C153">
        <v>5456</v>
      </c>
      <c r="G153">
        <v>1523797</v>
      </c>
      <c r="H153">
        <v>1529253</v>
      </c>
    </row>
    <row r="154" spans="1:8" x14ac:dyDescent="0.25">
      <c r="A154" s="1">
        <v>44466</v>
      </c>
      <c r="B154" t="s">
        <v>411</v>
      </c>
      <c r="C154">
        <v>0</v>
      </c>
      <c r="G154">
        <v>1529253</v>
      </c>
      <c r="H154">
        <v>1535055</v>
      </c>
    </row>
    <row r="155" spans="1:8" x14ac:dyDescent="0.25">
      <c r="A155" s="1">
        <v>44467</v>
      </c>
      <c r="B155" t="s">
        <v>411</v>
      </c>
      <c r="C155">
        <v>0</v>
      </c>
      <c r="G155">
        <v>1535055</v>
      </c>
      <c r="H155">
        <v>1541200</v>
      </c>
    </row>
    <row r="156" spans="1:8" x14ac:dyDescent="0.25">
      <c r="A156" s="1">
        <v>44468</v>
      </c>
      <c r="B156" t="s">
        <v>411</v>
      </c>
      <c r="C156">
        <v>0</v>
      </c>
      <c r="G156">
        <v>1541200</v>
      </c>
      <c r="H156">
        <v>1544882</v>
      </c>
    </row>
    <row r="157" spans="1:8" x14ac:dyDescent="0.25">
      <c r="A157" s="1">
        <v>44473</v>
      </c>
      <c r="B157" t="s">
        <v>411</v>
      </c>
      <c r="C157">
        <v>-1</v>
      </c>
      <c r="G157">
        <v>1544883</v>
      </c>
      <c r="H157">
        <v>1549587</v>
      </c>
    </row>
    <row r="158" spans="1:8" x14ac:dyDescent="0.25">
      <c r="A158" s="1">
        <v>44473</v>
      </c>
      <c r="B158" t="s">
        <v>411</v>
      </c>
      <c r="C158">
        <v>4704</v>
      </c>
      <c r="G158">
        <v>1544883</v>
      </c>
      <c r="H158">
        <v>1549587</v>
      </c>
    </row>
    <row r="159" spans="1:8" x14ac:dyDescent="0.25">
      <c r="A159" s="1">
        <v>44473</v>
      </c>
      <c r="B159" t="s">
        <v>411</v>
      </c>
      <c r="C159">
        <v>0</v>
      </c>
      <c r="G159">
        <v>1549587</v>
      </c>
      <c r="H159">
        <v>1556067</v>
      </c>
    </row>
    <row r="160" spans="1:8" x14ac:dyDescent="0.25">
      <c r="A160" s="1">
        <v>44475</v>
      </c>
      <c r="B160" t="s">
        <v>411</v>
      </c>
      <c r="C160">
        <v>0</v>
      </c>
      <c r="G160">
        <v>1556067</v>
      </c>
      <c r="H160">
        <v>1560481</v>
      </c>
    </row>
    <row r="161" spans="1:8" x14ac:dyDescent="0.25">
      <c r="A161" s="1">
        <v>44475</v>
      </c>
      <c r="B161" t="s">
        <v>411</v>
      </c>
      <c r="C161">
        <v>4414</v>
      </c>
      <c r="G161">
        <v>1556067</v>
      </c>
      <c r="H161">
        <v>1560481</v>
      </c>
    </row>
    <row r="162" spans="1:8" x14ac:dyDescent="0.25">
      <c r="A162" s="1">
        <v>44475</v>
      </c>
      <c r="B162" t="s">
        <v>411</v>
      </c>
      <c r="C162">
        <v>4414</v>
      </c>
      <c r="G162">
        <v>1556067</v>
      </c>
      <c r="H162">
        <v>1560481</v>
      </c>
    </row>
    <row r="163" spans="1:8" x14ac:dyDescent="0.25">
      <c r="A163" s="1">
        <v>44480</v>
      </c>
      <c r="B163" t="s">
        <v>411</v>
      </c>
      <c r="C163">
        <v>-2501</v>
      </c>
      <c r="G163">
        <v>1562982</v>
      </c>
      <c r="H163">
        <v>1570690</v>
      </c>
    </row>
    <row r="164" spans="1:8" x14ac:dyDescent="0.25">
      <c r="A164" s="1">
        <v>44481</v>
      </c>
      <c r="B164" t="s">
        <v>411</v>
      </c>
      <c r="C164">
        <v>0</v>
      </c>
      <c r="G164">
        <v>1570690</v>
      </c>
      <c r="H164">
        <v>1577754</v>
      </c>
    </row>
    <row r="165" spans="1:8" x14ac:dyDescent="0.25">
      <c r="A165" s="1">
        <v>44481</v>
      </c>
      <c r="B165" t="s">
        <v>411</v>
      </c>
      <c r="C165">
        <v>7064</v>
      </c>
      <c r="G165">
        <v>1570690</v>
      </c>
      <c r="H165">
        <v>1577754</v>
      </c>
    </row>
    <row r="166" spans="1:8" x14ac:dyDescent="0.25">
      <c r="A166" s="1">
        <v>44482</v>
      </c>
      <c r="B166" t="s">
        <v>411</v>
      </c>
      <c r="C166">
        <v>0</v>
      </c>
      <c r="G166">
        <v>1577754</v>
      </c>
      <c r="H166">
        <v>1582592</v>
      </c>
    </row>
    <row r="167" spans="1:8" x14ac:dyDescent="0.25">
      <c r="A167" s="1">
        <v>44484</v>
      </c>
      <c r="B167" t="s">
        <v>411</v>
      </c>
      <c r="C167">
        <v>-1</v>
      </c>
      <c r="G167">
        <v>1582593</v>
      </c>
      <c r="H167">
        <v>1590682</v>
      </c>
    </row>
    <row r="168" spans="1:8" x14ac:dyDescent="0.25">
      <c r="A168" s="1">
        <v>44484</v>
      </c>
      <c r="B168" t="s">
        <v>411</v>
      </c>
      <c r="C168">
        <v>8089</v>
      </c>
      <c r="G168">
        <v>1582593</v>
      </c>
      <c r="H168">
        <v>1590682</v>
      </c>
    </row>
    <row r="169" spans="1:8" x14ac:dyDescent="0.25">
      <c r="A169" s="1">
        <v>44484</v>
      </c>
      <c r="B169" t="s">
        <v>411</v>
      </c>
      <c r="C169">
        <v>8089</v>
      </c>
      <c r="G169">
        <v>1582593</v>
      </c>
      <c r="H169">
        <v>1590682</v>
      </c>
    </row>
    <row r="170" spans="1:8" x14ac:dyDescent="0.25">
      <c r="A170" s="1">
        <v>44487</v>
      </c>
      <c r="B170" t="s">
        <v>411</v>
      </c>
      <c r="C170">
        <v>0</v>
      </c>
      <c r="G170">
        <v>1590682</v>
      </c>
      <c r="H170">
        <v>1596722</v>
      </c>
    </row>
    <row r="171" spans="1:8" x14ac:dyDescent="0.25">
      <c r="A171" s="1">
        <v>44487</v>
      </c>
      <c r="B171" t="s">
        <v>411</v>
      </c>
      <c r="C171">
        <v>6040</v>
      </c>
      <c r="G171">
        <v>1590682</v>
      </c>
      <c r="H171">
        <v>1596722</v>
      </c>
    </row>
    <row r="172" spans="1:8" x14ac:dyDescent="0.25">
      <c r="A172" s="1">
        <v>44489</v>
      </c>
      <c r="B172" t="s">
        <v>411</v>
      </c>
      <c r="C172">
        <v>0</v>
      </c>
      <c r="G172">
        <v>1596722</v>
      </c>
      <c r="H172">
        <v>1609889</v>
      </c>
    </row>
    <row r="173" spans="1:8" x14ac:dyDescent="0.25">
      <c r="A173" s="1">
        <v>44491</v>
      </c>
      <c r="B173" t="s">
        <v>411</v>
      </c>
      <c r="C173">
        <v>0</v>
      </c>
      <c r="G173">
        <v>1609889</v>
      </c>
      <c r="H173">
        <v>1617852</v>
      </c>
    </row>
    <row r="174" spans="1:8" x14ac:dyDescent="0.25">
      <c r="A174" s="1">
        <v>44491</v>
      </c>
      <c r="B174" t="s">
        <v>411</v>
      </c>
      <c r="C174">
        <v>0</v>
      </c>
      <c r="G174">
        <v>1617852</v>
      </c>
      <c r="H174">
        <v>1624183</v>
      </c>
    </row>
    <row r="175" spans="1:8" x14ac:dyDescent="0.25">
      <c r="A175" s="1">
        <v>44491</v>
      </c>
      <c r="B175" t="s">
        <v>411</v>
      </c>
      <c r="C175">
        <v>6331</v>
      </c>
      <c r="G175">
        <v>1617852</v>
      </c>
      <c r="H175">
        <v>1624183</v>
      </c>
    </row>
    <row r="176" spans="1:8" x14ac:dyDescent="0.25">
      <c r="A176" s="1">
        <v>44495</v>
      </c>
      <c r="B176" t="s">
        <v>411</v>
      </c>
      <c r="C176">
        <v>0</v>
      </c>
      <c r="G176">
        <v>1624183</v>
      </c>
      <c r="H176">
        <v>1630233</v>
      </c>
    </row>
    <row r="177" spans="1:8" x14ac:dyDescent="0.25">
      <c r="A177" s="1">
        <v>44496</v>
      </c>
      <c r="B177" t="s">
        <v>411</v>
      </c>
      <c r="C177">
        <v>0</v>
      </c>
      <c r="G177">
        <v>1630233</v>
      </c>
      <c r="H177">
        <v>1635192</v>
      </c>
    </row>
    <row r="178" spans="1:8" x14ac:dyDescent="0.25">
      <c r="A178" s="1">
        <v>44496</v>
      </c>
      <c r="B178" t="s">
        <v>411</v>
      </c>
      <c r="C178">
        <v>0</v>
      </c>
      <c r="G178">
        <v>1635192</v>
      </c>
      <c r="H178">
        <v>1639883</v>
      </c>
    </row>
    <row r="179" spans="1:8" x14ac:dyDescent="0.25">
      <c r="A179" s="1">
        <v>44497</v>
      </c>
      <c r="B179" t="s">
        <v>411</v>
      </c>
      <c r="C179">
        <v>0</v>
      </c>
      <c r="G179">
        <v>1639883</v>
      </c>
      <c r="H179">
        <v>1642585</v>
      </c>
    </row>
    <row r="180" spans="1:8" x14ac:dyDescent="0.25">
      <c r="A180" s="1">
        <v>44497</v>
      </c>
      <c r="B180" t="s">
        <v>411</v>
      </c>
      <c r="C180">
        <v>2702</v>
      </c>
      <c r="G180">
        <v>1639883</v>
      </c>
      <c r="H180">
        <v>1642585</v>
      </c>
    </row>
    <row r="181" spans="1:8" x14ac:dyDescent="0.25">
      <c r="A181" s="1">
        <v>44498</v>
      </c>
      <c r="B181" t="s">
        <v>411</v>
      </c>
      <c r="C181">
        <v>0</v>
      </c>
      <c r="G181">
        <v>1642585</v>
      </c>
      <c r="H181">
        <v>1647178</v>
      </c>
    </row>
    <row r="182" spans="1:8" x14ac:dyDescent="0.25">
      <c r="A182" s="1">
        <v>44498</v>
      </c>
      <c r="B182" t="s">
        <v>411</v>
      </c>
      <c r="C182">
        <v>4593</v>
      </c>
      <c r="G182">
        <v>1642585</v>
      </c>
      <c r="H182">
        <v>1647178</v>
      </c>
    </row>
    <row r="183" spans="1:8" x14ac:dyDescent="0.25">
      <c r="A183" s="1">
        <v>44499</v>
      </c>
      <c r="B183" t="s">
        <v>411</v>
      </c>
      <c r="C183">
        <v>-8</v>
      </c>
      <c r="G183">
        <v>1647186</v>
      </c>
      <c r="H183">
        <v>1658179</v>
      </c>
    </row>
    <row r="184" spans="1:8" x14ac:dyDescent="0.25">
      <c r="A184" s="1">
        <v>44501</v>
      </c>
      <c r="B184" t="s">
        <v>411</v>
      </c>
      <c r="C184">
        <v>-120</v>
      </c>
      <c r="G184">
        <v>1658299</v>
      </c>
      <c r="H184">
        <v>1663413</v>
      </c>
    </row>
    <row r="185" spans="1:8" x14ac:dyDescent="0.25">
      <c r="A185" s="1">
        <v>44501</v>
      </c>
      <c r="B185" t="s">
        <v>411</v>
      </c>
      <c r="C185">
        <v>5214</v>
      </c>
      <c r="G185">
        <v>1658199</v>
      </c>
      <c r="H185">
        <v>1663413</v>
      </c>
    </row>
    <row r="186" spans="1:8" x14ac:dyDescent="0.25">
      <c r="A186" s="1">
        <v>44502</v>
      </c>
      <c r="B186" t="s">
        <v>411</v>
      </c>
      <c r="C186">
        <v>0</v>
      </c>
      <c r="G186">
        <v>1663413</v>
      </c>
      <c r="H186">
        <v>1670347</v>
      </c>
    </row>
    <row r="187" spans="1:8" x14ac:dyDescent="0.25">
      <c r="A187" s="1">
        <v>44502</v>
      </c>
      <c r="B187" t="s">
        <v>411</v>
      </c>
      <c r="C187">
        <v>6934</v>
      </c>
      <c r="G187">
        <v>1663413</v>
      </c>
      <c r="H187">
        <v>1670347</v>
      </c>
    </row>
    <row r="188" spans="1:8" x14ac:dyDescent="0.25">
      <c r="A188" s="1">
        <v>44503</v>
      </c>
      <c r="B188" t="s">
        <v>411</v>
      </c>
      <c r="C188">
        <v>0</v>
      </c>
      <c r="G188">
        <v>1670347</v>
      </c>
      <c r="H188">
        <v>1674847</v>
      </c>
    </row>
    <row r="189" spans="1:8" x14ac:dyDescent="0.25">
      <c r="A189" s="1">
        <v>44503</v>
      </c>
      <c r="B189" t="s">
        <v>411</v>
      </c>
      <c r="C189">
        <v>4500</v>
      </c>
      <c r="G189">
        <v>1670347</v>
      </c>
      <c r="H189">
        <v>1674847</v>
      </c>
    </row>
    <row r="190" spans="1:8" x14ac:dyDescent="0.25">
      <c r="A190" s="1">
        <v>44508</v>
      </c>
      <c r="B190" t="s">
        <v>411</v>
      </c>
      <c r="C190">
        <v>0</v>
      </c>
      <c r="G190">
        <v>1674847</v>
      </c>
      <c r="H190">
        <v>1681804</v>
      </c>
    </row>
    <row r="191" spans="1:8" x14ac:dyDescent="0.25">
      <c r="A191" s="1">
        <v>44508</v>
      </c>
      <c r="B191" t="s">
        <v>411</v>
      </c>
      <c r="C191">
        <v>6957</v>
      </c>
      <c r="G191">
        <v>1674847</v>
      </c>
      <c r="H191">
        <v>1681804</v>
      </c>
    </row>
    <row r="192" spans="1:8" x14ac:dyDescent="0.25">
      <c r="A192" s="1">
        <v>44508</v>
      </c>
      <c r="B192" t="s">
        <v>411</v>
      </c>
      <c r="C192">
        <v>0</v>
      </c>
      <c r="G192">
        <v>1681804</v>
      </c>
      <c r="H192">
        <v>1686683</v>
      </c>
    </row>
    <row r="193" spans="1:8" x14ac:dyDescent="0.25">
      <c r="A193" s="1">
        <v>44509</v>
      </c>
      <c r="B193" t="s">
        <v>411</v>
      </c>
      <c r="C193">
        <v>0</v>
      </c>
      <c r="G193">
        <v>1686683</v>
      </c>
      <c r="H193">
        <v>1694165</v>
      </c>
    </row>
    <row r="194" spans="1:8" x14ac:dyDescent="0.25">
      <c r="A194" s="1">
        <v>44512</v>
      </c>
      <c r="B194" t="s">
        <v>411</v>
      </c>
      <c r="C194">
        <v>0</v>
      </c>
      <c r="G194">
        <v>1694165</v>
      </c>
      <c r="H194">
        <v>1699755</v>
      </c>
    </row>
    <row r="195" spans="1:8" x14ac:dyDescent="0.25">
      <c r="A195" s="1">
        <v>44512</v>
      </c>
      <c r="B195" t="s">
        <v>411</v>
      </c>
      <c r="C195">
        <v>5590</v>
      </c>
      <c r="G195">
        <v>1694165</v>
      </c>
      <c r="H195">
        <v>1699755</v>
      </c>
    </row>
    <row r="196" spans="1:8" x14ac:dyDescent="0.25">
      <c r="A196" s="1">
        <v>44516</v>
      </c>
      <c r="B196" t="s">
        <v>411</v>
      </c>
      <c r="C196">
        <v>0</v>
      </c>
      <c r="G196">
        <v>1699755</v>
      </c>
      <c r="H196">
        <v>1704081</v>
      </c>
    </row>
    <row r="197" spans="1:8" x14ac:dyDescent="0.25">
      <c r="A197" s="1">
        <v>44516</v>
      </c>
      <c r="B197" t="s">
        <v>411</v>
      </c>
      <c r="C197">
        <v>4326</v>
      </c>
      <c r="G197">
        <v>1699755</v>
      </c>
      <c r="H197">
        <v>1704081</v>
      </c>
    </row>
    <row r="198" spans="1:8" x14ac:dyDescent="0.25">
      <c r="A198" s="1">
        <v>44516</v>
      </c>
      <c r="B198" t="s">
        <v>411</v>
      </c>
      <c r="C198">
        <v>0</v>
      </c>
      <c r="G198">
        <v>1704081</v>
      </c>
      <c r="H198">
        <v>1711371</v>
      </c>
    </row>
    <row r="199" spans="1:8" x14ac:dyDescent="0.25">
      <c r="A199" s="1">
        <v>44517</v>
      </c>
      <c r="B199" t="s">
        <v>411</v>
      </c>
      <c r="C199">
        <v>0</v>
      </c>
      <c r="G199">
        <v>1711371</v>
      </c>
      <c r="H199">
        <v>1716748</v>
      </c>
    </row>
    <row r="200" spans="1:8" x14ac:dyDescent="0.25">
      <c r="A200" s="1">
        <v>44517</v>
      </c>
      <c r="B200" t="s">
        <v>411</v>
      </c>
      <c r="C200">
        <v>5377</v>
      </c>
      <c r="G200">
        <v>1711371</v>
      </c>
      <c r="H200">
        <v>1716748</v>
      </c>
    </row>
    <row r="201" spans="1:8" x14ac:dyDescent="0.25">
      <c r="A201" s="1">
        <v>44523</v>
      </c>
      <c r="B201" t="s">
        <v>411</v>
      </c>
      <c r="C201">
        <v>-2251</v>
      </c>
      <c r="G201">
        <v>1718999</v>
      </c>
      <c r="H201">
        <v>1725270</v>
      </c>
    </row>
    <row r="202" spans="1:8" x14ac:dyDescent="0.25">
      <c r="A202" s="1">
        <v>44524</v>
      </c>
      <c r="B202" t="s">
        <v>411</v>
      </c>
      <c r="C202">
        <v>0</v>
      </c>
      <c r="G202">
        <v>1725270</v>
      </c>
      <c r="H202">
        <v>1730135</v>
      </c>
    </row>
    <row r="203" spans="1:8" x14ac:dyDescent="0.25">
      <c r="A203" s="1">
        <v>44524</v>
      </c>
      <c r="B203" t="s">
        <v>411</v>
      </c>
      <c r="C203">
        <v>4865</v>
      </c>
      <c r="G203">
        <v>1725270</v>
      </c>
      <c r="H203">
        <v>1730135</v>
      </c>
    </row>
    <row r="204" spans="1:8" x14ac:dyDescent="0.25">
      <c r="A204" s="1">
        <v>44524</v>
      </c>
      <c r="B204" t="s">
        <v>411</v>
      </c>
      <c r="C204">
        <v>4865</v>
      </c>
      <c r="G204">
        <v>1725270</v>
      </c>
      <c r="H204">
        <v>1730135</v>
      </c>
    </row>
    <row r="205" spans="1:8" x14ac:dyDescent="0.25">
      <c r="A205" s="1">
        <v>44526</v>
      </c>
      <c r="B205" t="s">
        <v>431</v>
      </c>
      <c r="C205">
        <v>0</v>
      </c>
      <c r="G205">
        <v>1730135</v>
      </c>
      <c r="H205">
        <v>1736042</v>
      </c>
    </row>
    <row r="206" spans="1:8" x14ac:dyDescent="0.25">
      <c r="A206" s="1">
        <v>44526</v>
      </c>
      <c r="B206" t="s">
        <v>431</v>
      </c>
      <c r="C206">
        <v>5907</v>
      </c>
      <c r="G206">
        <v>1730135</v>
      </c>
      <c r="H206">
        <v>1736042</v>
      </c>
    </row>
    <row r="207" spans="1:8" x14ac:dyDescent="0.25">
      <c r="A207" s="1">
        <v>44529</v>
      </c>
      <c r="B207" t="s">
        <v>411</v>
      </c>
      <c r="C207">
        <v>-702</v>
      </c>
      <c r="G207">
        <v>1736744</v>
      </c>
      <c r="H207">
        <v>1743267</v>
      </c>
    </row>
    <row r="208" spans="1:8" x14ac:dyDescent="0.25">
      <c r="A208" s="1">
        <v>44530</v>
      </c>
      <c r="B208" t="s">
        <v>411</v>
      </c>
      <c r="C208">
        <v>0</v>
      </c>
      <c r="G208">
        <v>1743267</v>
      </c>
      <c r="H208">
        <v>1750300</v>
      </c>
    </row>
    <row r="209" spans="1:8" x14ac:dyDescent="0.25">
      <c r="A209" s="1">
        <v>44530</v>
      </c>
      <c r="B209" t="s">
        <v>411</v>
      </c>
      <c r="C209">
        <v>7033</v>
      </c>
      <c r="G209">
        <v>1743267</v>
      </c>
      <c r="H209">
        <v>1750300</v>
      </c>
    </row>
    <row r="210" spans="1:8" x14ac:dyDescent="0.25">
      <c r="A210" s="1">
        <v>44532</v>
      </c>
      <c r="B210" t="s">
        <v>429</v>
      </c>
      <c r="C210">
        <v>0</v>
      </c>
      <c r="G210">
        <v>1750300</v>
      </c>
      <c r="H210">
        <v>1757484</v>
      </c>
    </row>
    <row r="211" spans="1:8" x14ac:dyDescent="0.25">
      <c r="A211" s="1">
        <v>44532</v>
      </c>
      <c r="B211" t="s">
        <v>429</v>
      </c>
      <c r="C211">
        <v>7184</v>
      </c>
      <c r="G211">
        <v>1750300</v>
      </c>
      <c r="H211">
        <v>1757484</v>
      </c>
    </row>
    <row r="212" spans="1:8" x14ac:dyDescent="0.25">
      <c r="A212" s="1">
        <v>44532</v>
      </c>
      <c r="B212" t="s">
        <v>429</v>
      </c>
      <c r="C212">
        <v>7184</v>
      </c>
      <c r="G212">
        <v>1750300</v>
      </c>
      <c r="H212">
        <v>1757484</v>
      </c>
    </row>
    <row r="213" spans="1:8" x14ac:dyDescent="0.25">
      <c r="A213" s="1">
        <v>44532</v>
      </c>
      <c r="B213" t="s">
        <v>429</v>
      </c>
      <c r="C213">
        <v>1668968</v>
      </c>
      <c r="G213">
        <v>88516</v>
      </c>
      <c r="H213">
        <v>94776</v>
      </c>
    </row>
    <row r="214" spans="1:8" x14ac:dyDescent="0.25">
      <c r="A214" s="1">
        <v>44532</v>
      </c>
      <c r="B214" t="s">
        <v>429</v>
      </c>
      <c r="C214">
        <v>-1655524</v>
      </c>
      <c r="G214">
        <v>1750300</v>
      </c>
      <c r="H214">
        <v>1757484</v>
      </c>
    </row>
    <row r="215" spans="1:8" x14ac:dyDescent="0.25">
      <c r="A215" s="1">
        <v>44532</v>
      </c>
      <c r="B215" t="s">
        <v>429</v>
      </c>
      <c r="C215">
        <v>7184</v>
      </c>
      <c r="G215">
        <v>1750300</v>
      </c>
      <c r="H215">
        <v>1754756</v>
      </c>
    </row>
    <row r="216" spans="1:8" x14ac:dyDescent="0.25">
      <c r="A216" s="1">
        <v>44532</v>
      </c>
      <c r="B216" t="s">
        <v>429</v>
      </c>
      <c r="C216">
        <v>4456</v>
      </c>
      <c r="G216">
        <v>1750300</v>
      </c>
      <c r="H216">
        <v>1754756</v>
      </c>
    </row>
    <row r="217" spans="1:8" x14ac:dyDescent="0.25">
      <c r="A217" s="1">
        <v>44536</v>
      </c>
      <c r="B217" t="s">
        <v>411</v>
      </c>
      <c r="C217">
        <v>-8686</v>
      </c>
      <c r="G217">
        <v>1763442</v>
      </c>
      <c r="H217">
        <v>1769288</v>
      </c>
    </row>
    <row r="218" spans="1:8" x14ac:dyDescent="0.25">
      <c r="A218" s="1">
        <v>44536</v>
      </c>
      <c r="B218" t="s">
        <v>411</v>
      </c>
      <c r="C218">
        <v>5846</v>
      </c>
      <c r="G218">
        <v>1763442</v>
      </c>
      <c r="H218">
        <v>1769288</v>
      </c>
    </row>
    <row r="219" spans="1:8" x14ac:dyDescent="0.25">
      <c r="A219" s="1">
        <v>44537</v>
      </c>
      <c r="B219" t="s">
        <v>411</v>
      </c>
      <c r="C219">
        <v>0</v>
      </c>
      <c r="G219">
        <v>1769288</v>
      </c>
      <c r="H219">
        <v>1773863</v>
      </c>
    </row>
    <row r="220" spans="1:8" x14ac:dyDescent="0.25">
      <c r="A220" s="1">
        <v>44537</v>
      </c>
      <c r="B220" t="s">
        <v>411</v>
      </c>
      <c r="C220">
        <v>4575</v>
      </c>
      <c r="G220">
        <v>1769288</v>
      </c>
      <c r="H220">
        <v>1773863</v>
      </c>
    </row>
    <row r="221" spans="1:8" x14ac:dyDescent="0.25">
      <c r="A221" s="1">
        <v>44537</v>
      </c>
      <c r="B221" t="s">
        <v>411</v>
      </c>
      <c r="C221">
        <v>4575</v>
      </c>
      <c r="G221">
        <v>1769288</v>
      </c>
      <c r="H221">
        <v>1773863</v>
      </c>
    </row>
    <row r="222" spans="1:8" x14ac:dyDescent="0.25">
      <c r="A222" s="1">
        <v>44539</v>
      </c>
      <c r="B222" t="s">
        <v>411</v>
      </c>
      <c r="C222">
        <v>0</v>
      </c>
      <c r="G222">
        <v>1773863</v>
      </c>
      <c r="H222">
        <v>1779242</v>
      </c>
    </row>
    <row r="223" spans="1:8" x14ac:dyDescent="0.25">
      <c r="A223" s="1">
        <v>44543</v>
      </c>
      <c r="B223" t="s">
        <v>411</v>
      </c>
      <c r="C223">
        <v>0</v>
      </c>
      <c r="G223">
        <v>1779242</v>
      </c>
      <c r="H223">
        <v>1787345</v>
      </c>
    </row>
    <row r="224" spans="1:8" x14ac:dyDescent="0.25">
      <c r="A224" s="1">
        <v>44543</v>
      </c>
      <c r="B224" t="s">
        <v>411</v>
      </c>
      <c r="C224">
        <v>8103</v>
      </c>
      <c r="G224">
        <v>1779242</v>
      </c>
      <c r="H224">
        <v>1787345</v>
      </c>
    </row>
    <row r="225" spans="1:8" x14ac:dyDescent="0.25">
      <c r="A225" s="1">
        <v>44543</v>
      </c>
      <c r="B225" t="s">
        <v>411</v>
      </c>
      <c r="C225">
        <v>8103</v>
      </c>
      <c r="G225">
        <v>1779242</v>
      </c>
      <c r="H225">
        <v>1787345</v>
      </c>
    </row>
    <row r="226" spans="1:8" x14ac:dyDescent="0.25">
      <c r="A226" s="1">
        <v>44543</v>
      </c>
      <c r="B226" t="s">
        <v>411</v>
      </c>
      <c r="C226">
        <v>0</v>
      </c>
      <c r="G226">
        <v>1787345</v>
      </c>
      <c r="H226">
        <v>1790147</v>
      </c>
    </row>
    <row r="227" spans="1:8" x14ac:dyDescent="0.25">
      <c r="A227" s="1">
        <v>44543</v>
      </c>
      <c r="B227" t="s">
        <v>411</v>
      </c>
      <c r="C227">
        <v>2802</v>
      </c>
      <c r="G227">
        <v>1787345</v>
      </c>
      <c r="H227">
        <v>1790147</v>
      </c>
    </row>
    <row r="228" spans="1:8" x14ac:dyDescent="0.25">
      <c r="A228" s="1">
        <v>44545</v>
      </c>
      <c r="B228" t="s">
        <v>411</v>
      </c>
      <c r="C228">
        <v>0</v>
      </c>
      <c r="G228">
        <v>1790147</v>
      </c>
      <c r="H228">
        <v>1795800</v>
      </c>
    </row>
    <row r="229" spans="1:8" x14ac:dyDescent="0.25">
      <c r="A229" s="1">
        <v>44545</v>
      </c>
      <c r="B229" t="s">
        <v>411</v>
      </c>
      <c r="C229">
        <v>5653</v>
      </c>
      <c r="G229">
        <v>1790147</v>
      </c>
      <c r="H229">
        <v>1795800</v>
      </c>
    </row>
    <row r="230" spans="1:8" x14ac:dyDescent="0.25">
      <c r="A230" s="1">
        <v>44545</v>
      </c>
      <c r="B230" t="s">
        <v>411</v>
      </c>
      <c r="C230">
        <v>0</v>
      </c>
      <c r="G230">
        <v>1795800</v>
      </c>
      <c r="H230">
        <v>1800781</v>
      </c>
    </row>
    <row r="231" spans="1:8" x14ac:dyDescent="0.25">
      <c r="A231" s="1">
        <v>44547</v>
      </c>
      <c r="B231" t="s">
        <v>411</v>
      </c>
      <c r="C231">
        <v>0</v>
      </c>
      <c r="G231">
        <v>1800781</v>
      </c>
      <c r="H231">
        <v>1807438</v>
      </c>
    </row>
    <row r="232" spans="1:8" x14ac:dyDescent="0.25">
      <c r="A232" s="1">
        <v>44547</v>
      </c>
      <c r="B232" t="s">
        <v>411</v>
      </c>
      <c r="C232">
        <v>6657</v>
      </c>
      <c r="G232">
        <v>1800781</v>
      </c>
      <c r="H232">
        <v>1807438</v>
      </c>
    </row>
    <row r="233" spans="1:8" x14ac:dyDescent="0.25">
      <c r="A233" s="1">
        <v>44545</v>
      </c>
      <c r="B233" t="s">
        <v>411</v>
      </c>
      <c r="C233">
        <v>1718922</v>
      </c>
      <c r="G233">
        <v>88516</v>
      </c>
      <c r="H233">
        <v>94776</v>
      </c>
    </row>
    <row r="234" spans="1:8" x14ac:dyDescent="0.25">
      <c r="A234" s="1">
        <v>44550</v>
      </c>
      <c r="B234" t="s">
        <v>411</v>
      </c>
      <c r="C234">
        <v>-1712662</v>
      </c>
      <c r="G234">
        <v>1807438</v>
      </c>
      <c r="H234">
        <v>1812859</v>
      </c>
    </row>
    <row r="235" spans="1:8" x14ac:dyDescent="0.25">
      <c r="A235" s="1">
        <v>44550</v>
      </c>
      <c r="B235" t="s">
        <v>411</v>
      </c>
      <c r="C235">
        <v>5421</v>
      </c>
      <c r="G235">
        <v>1807438</v>
      </c>
      <c r="H235">
        <v>1812859</v>
      </c>
    </row>
    <row r="236" spans="1:8" x14ac:dyDescent="0.25">
      <c r="A236" s="1">
        <v>44551</v>
      </c>
      <c r="B236" t="s">
        <v>411</v>
      </c>
      <c r="C236">
        <v>0</v>
      </c>
      <c r="G236">
        <v>1812859</v>
      </c>
      <c r="H236">
        <v>1821699</v>
      </c>
    </row>
    <row r="237" spans="1:8" x14ac:dyDescent="0.25">
      <c r="A237" s="1">
        <v>44551</v>
      </c>
      <c r="B237" t="s">
        <v>411</v>
      </c>
      <c r="C237">
        <v>8840</v>
      </c>
      <c r="G237">
        <v>1812859</v>
      </c>
      <c r="H237">
        <v>1821699</v>
      </c>
    </row>
    <row r="238" spans="1:8" x14ac:dyDescent="0.25">
      <c r="A238" s="1">
        <v>44551</v>
      </c>
      <c r="B238" t="s">
        <v>411</v>
      </c>
      <c r="C238">
        <v>8840</v>
      </c>
      <c r="G238">
        <v>1812859</v>
      </c>
      <c r="H238">
        <v>1821699</v>
      </c>
    </row>
    <row r="239" spans="1:8" x14ac:dyDescent="0.25">
      <c r="A239" s="1">
        <v>44551</v>
      </c>
      <c r="B239" t="s">
        <v>411</v>
      </c>
      <c r="C239">
        <v>8840</v>
      </c>
      <c r="G239">
        <v>1812859</v>
      </c>
      <c r="H239">
        <v>1821699</v>
      </c>
    </row>
    <row r="240" spans="1:8" x14ac:dyDescent="0.25">
      <c r="A240" s="1">
        <v>44552</v>
      </c>
      <c r="B240" t="s">
        <v>411</v>
      </c>
      <c r="C240">
        <v>0</v>
      </c>
      <c r="G240">
        <v>1821699</v>
      </c>
      <c r="H240">
        <v>1826672</v>
      </c>
    </row>
    <row r="241" spans="1:8" x14ac:dyDescent="0.25">
      <c r="A241" s="1">
        <v>44552</v>
      </c>
      <c r="B241" t="s">
        <v>411</v>
      </c>
      <c r="C241">
        <v>4973</v>
      </c>
      <c r="G241">
        <v>1821699</v>
      </c>
      <c r="H241">
        <v>1826672</v>
      </c>
    </row>
    <row r="242" spans="1:8" x14ac:dyDescent="0.25">
      <c r="A242" s="1">
        <v>44554</v>
      </c>
      <c r="B242" t="s">
        <v>411</v>
      </c>
      <c r="C242">
        <v>0</v>
      </c>
      <c r="G242">
        <v>1826672</v>
      </c>
      <c r="H242">
        <v>1832693</v>
      </c>
    </row>
    <row r="243" spans="1:8" x14ac:dyDescent="0.25">
      <c r="A243" s="1">
        <v>44554</v>
      </c>
      <c r="B243" t="s">
        <v>411</v>
      </c>
      <c r="C243">
        <v>6021</v>
      </c>
      <c r="G243">
        <v>1826672</v>
      </c>
      <c r="H243">
        <v>1832693</v>
      </c>
    </row>
    <row r="244" spans="1:8" x14ac:dyDescent="0.25">
      <c r="A244" s="1">
        <v>44554</v>
      </c>
      <c r="B244" t="s">
        <v>411</v>
      </c>
      <c r="C244">
        <v>6021</v>
      </c>
      <c r="G244">
        <v>1826672</v>
      </c>
      <c r="H244">
        <v>1832693</v>
      </c>
    </row>
    <row r="245" spans="1:8" x14ac:dyDescent="0.25">
      <c r="A245" s="1">
        <v>44551</v>
      </c>
      <c r="B245" t="s">
        <v>411</v>
      </c>
      <c r="C245">
        <v>0</v>
      </c>
      <c r="G245">
        <v>1832693</v>
      </c>
      <c r="H245">
        <v>1838287</v>
      </c>
    </row>
    <row r="246" spans="1:8" x14ac:dyDescent="0.25">
      <c r="A246" s="1">
        <v>44551</v>
      </c>
      <c r="B246" t="s">
        <v>411</v>
      </c>
      <c r="C246">
        <v>5594</v>
      </c>
      <c r="G246">
        <v>1832693</v>
      </c>
      <c r="H246">
        <v>1838287</v>
      </c>
    </row>
    <row r="247" spans="1:8" x14ac:dyDescent="0.25">
      <c r="A247" s="1">
        <v>44558</v>
      </c>
      <c r="B247" t="s">
        <v>411</v>
      </c>
      <c r="C247">
        <v>0</v>
      </c>
      <c r="G247">
        <v>1838287</v>
      </c>
      <c r="H247">
        <v>1845901</v>
      </c>
    </row>
    <row r="248" spans="1:8" x14ac:dyDescent="0.25">
      <c r="A248" s="1">
        <v>44558</v>
      </c>
      <c r="B248" t="s">
        <v>411</v>
      </c>
      <c r="C248">
        <v>7614</v>
      </c>
      <c r="G248">
        <v>1838287</v>
      </c>
      <c r="H248">
        <v>1845901</v>
      </c>
    </row>
    <row r="249" spans="1:8" x14ac:dyDescent="0.25">
      <c r="A249" s="1">
        <v>44559</v>
      </c>
      <c r="B249" t="s">
        <v>411</v>
      </c>
      <c r="C249">
        <v>0</v>
      </c>
      <c r="G249">
        <v>1845901</v>
      </c>
      <c r="H249">
        <v>1850558</v>
      </c>
    </row>
    <row r="250" spans="1:8" x14ac:dyDescent="0.25">
      <c r="A250" s="1">
        <v>44561</v>
      </c>
      <c r="B250" t="s">
        <v>411</v>
      </c>
      <c r="C250">
        <v>0</v>
      </c>
      <c r="G250">
        <v>1850558</v>
      </c>
      <c r="H250">
        <v>1856319</v>
      </c>
    </row>
    <row r="251" spans="1:8" x14ac:dyDescent="0.25">
      <c r="A251" s="1">
        <v>44561</v>
      </c>
      <c r="B251" t="s">
        <v>411</v>
      </c>
      <c r="C251">
        <v>5761</v>
      </c>
      <c r="G251">
        <v>1850558</v>
      </c>
      <c r="H251">
        <v>1856319</v>
      </c>
    </row>
    <row r="252" spans="1:8" x14ac:dyDescent="0.25">
      <c r="A252" s="1">
        <v>44564</v>
      </c>
      <c r="B252" t="s">
        <v>411</v>
      </c>
      <c r="C252">
        <v>0</v>
      </c>
      <c r="G252">
        <v>1856319</v>
      </c>
      <c r="H252">
        <v>1862927</v>
      </c>
    </row>
    <row r="253" spans="1:8" x14ac:dyDescent="0.25">
      <c r="A253" s="1">
        <v>44565</v>
      </c>
      <c r="B253" t="s">
        <v>411</v>
      </c>
      <c r="C253">
        <v>0</v>
      </c>
      <c r="G253">
        <v>1862927</v>
      </c>
      <c r="H253">
        <v>1869820</v>
      </c>
    </row>
    <row r="254" spans="1:8" x14ac:dyDescent="0.25">
      <c r="A254" s="1">
        <v>44566</v>
      </c>
      <c r="B254" t="s">
        <v>411</v>
      </c>
      <c r="C254">
        <v>0</v>
      </c>
      <c r="G254">
        <v>1869820</v>
      </c>
      <c r="H254">
        <v>1873788</v>
      </c>
    </row>
    <row r="255" spans="1:8" x14ac:dyDescent="0.25">
      <c r="A255" s="1">
        <v>44566</v>
      </c>
      <c r="B255" t="s">
        <v>411</v>
      </c>
      <c r="C255">
        <v>3968</v>
      </c>
      <c r="G255">
        <v>1869820</v>
      </c>
      <c r="H255">
        <v>1873788</v>
      </c>
    </row>
    <row r="256" spans="1:8" x14ac:dyDescent="0.25">
      <c r="A256" s="1">
        <v>44568</v>
      </c>
      <c r="B256" t="s">
        <v>411</v>
      </c>
      <c r="C256">
        <v>0</v>
      </c>
      <c r="G256">
        <v>1873788</v>
      </c>
      <c r="H256">
        <v>1878443</v>
      </c>
    </row>
    <row r="257" spans="1:8" x14ac:dyDescent="0.25">
      <c r="A257" s="1">
        <v>44568</v>
      </c>
      <c r="B257" t="s">
        <v>411</v>
      </c>
      <c r="C257">
        <v>4655</v>
      </c>
      <c r="G257">
        <v>1873788</v>
      </c>
      <c r="H257">
        <v>1878443</v>
      </c>
    </row>
    <row r="258" spans="1:8" x14ac:dyDescent="0.25">
      <c r="A258" s="1">
        <v>44571</v>
      </c>
      <c r="B258" t="s">
        <v>411</v>
      </c>
      <c r="C258">
        <v>0</v>
      </c>
      <c r="G258">
        <v>1878443</v>
      </c>
      <c r="H258">
        <v>1883762</v>
      </c>
    </row>
    <row r="259" spans="1:8" x14ac:dyDescent="0.25">
      <c r="A259" s="1">
        <v>44572</v>
      </c>
      <c r="B259" t="s">
        <v>411</v>
      </c>
      <c r="C259">
        <v>0</v>
      </c>
      <c r="G259">
        <v>1883762</v>
      </c>
      <c r="H259">
        <v>1888851</v>
      </c>
    </row>
    <row r="260" spans="1:8" x14ac:dyDescent="0.25">
      <c r="A260" s="1">
        <v>44573</v>
      </c>
      <c r="B260" t="s">
        <v>411</v>
      </c>
      <c r="C260">
        <v>0</v>
      </c>
      <c r="G260">
        <v>1888851</v>
      </c>
      <c r="H260">
        <v>1892219</v>
      </c>
    </row>
    <row r="261" spans="1:8" x14ac:dyDescent="0.25">
      <c r="A261" s="1">
        <v>44573</v>
      </c>
      <c r="B261" t="s">
        <v>411</v>
      </c>
      <c r="C261">
        <v>3368</v>
      </c>
      <c r="G261">
        <v>1888851</v>
      </c>
      <c r="H261">
        <v>1892219</v>
      </c>
    </row>
    <row r="262" spans="1:8" x14ac:dyDescent="0.25">
      <c r="A262" s="1">
        <v>44573</v>
      </c>
      <c r="B262" t="s">
        <v>411</v>
      </c>
      <c r="C262">
        <v>3368</v>
      </c>
      <c r="G262">
        <v>1888851</v>
      </c>
      <c r="H262">
        <v>1892219</v>
      </c>
    </row>
    <row r="263" spans="1:8" x14ac:dyDescent="0.25">
      <c r="A263" s="1">
        <v>44575</v>
      </c>
      <c r="B263" t="s">
        <v>411</v>
      </c>
      <c r="C263">
        <v>0</v>
      </c>
      <c r="G263">
        <v>1892219</v>
      </c>
      <c r="H263">
        <v>1896923</v>
      </c>
    </row>
    <row r="264" spans="1:8" x14ac:dyDescent="0.25">
      <c r="A264" s="1">
        <v>44575</v>
      </c>
      <c r="B264" t="s">
        <v>411</v>
      </c>
      <c r="C264">
        <v>4704</v>
      </c>
      <c r="G264">
        <v>1892219</v>
      </c>
      <c r="H264">
        <v>1896923</v>
      </c>
    </row>
    <row r="265" spans="1:8" x14ac:dyDescent="0.25">
      <c r="A265" s="1">
        <v>44578</v>
      </c>
      <c r="B265" t="s">
        <v>411</v>
      </c>
      <c r="C265">
        <v>100</v>
      </c>
      <c r="G265">
        <v>1896823</v>
      </c>
      <c r="H265">
        <v>1901822</v>
      </c>
    </row>
    <row r="266" spans="1:8" x14ac:dyDescent="0.25">
      <c r="A266" s="1">
        <v>44578</v>
      </c>
      <c r="B266" t="s">
        <v>411</v>
      </c>
      <c r="C266">
        <v>4899</v>
      </c>
      <c r="G266">
        <v>1896923</v>
      </c>
      <c r="H266">
        <v>1901822</v>
      </c>
    </row>
    <row r="267" spans="1:8" x14ac:dyDescent="0.25">
      <c r="A267" s="1">
        <v>44580</v>
      </c>
      <c r="B267" t="s">
        <v>411</v>
      </c>
      <c r="C267">
        <v>-1604</v>
      </c>
      <c r="G267">
        <v>1903426</v>
      </c>
      <c r="H267">
        <v>1904666</v>
      </c>
    </row>
    <row r="268" spans="1:8" x14ac:dyDescent="0.25">
      <c r="A268" s="1">
        <v>44580</v>
      </c>
      <c r="B268" t="s">
        <v>411</v>
      </c>
      <c r="C268">
        <v>1240</v>
      </c>
      <c r="G268">
        <v>1903426</v>
      </c>
      <c r="H268">
        <v>1904666</v>
      </c>
    </row>
    <row r="269" spans="1:8" x14ac:dyDescent="0.25">
      <c r="A269" s="1">
        <v>44580</v>
      </c>
      <c r="B269" t="s">
        <v>411</v>
      </c>
      <c r="C269">
        <v>0</v>
      </c>
      <c r="G269">
        <v>1904666</v>
      </c>
      <c r="H269">
        <v>1908242</v>
      </c>
    </row>
    <row r="270" spans="1:8" x14ac:dyDescent="0.25">
      <c r="A270" s="1">
        <v>44582</v>
      </c>
      <c r="B270" t="s">
        <v>427</v>
      </c>
      <c r="C270">
        <v>1899362</v>
      </c>
      <c r="G270">
        <v>8880</v>
      </c>
      <c r="H270">
        <v>11980</v>
      </c>
    </row>
    <row r="271" spans="1:8" x14ac:dyDescent="0.25">
      <c r="A271" s="1">
        <v>44582</v>
      </c>
      <c r="B271" t="s">
        <v>427</v>
      </c>
      <c r="C271">
        <v>3100</v>
      </c>
      <c r="G271">
        <v>8880</v>
      </c>
      <c r="H271">
        <v>11980</v>
      </c>
    </row>
    <row r="272" spans="1:8" x14ac:dyDescent="0.25">
      <c r="A272" s="1">
        <v>44582</v>
      </c>
      <c r="B272" t="s">
        <v>427</v>
      </c>
      <c r="C272">
        <v>3100</v>
      </c>
      <c r="G272">
        <v>8880</v>
      </c>
      <c r="H272">
        <v>11980</v>
      </c>
    </row>
    <row r="273" spans="1:8" x14ac:dyDescent="0.25">
      <c r="A273" s="1">
        <v>44582</v>
      </c>
      <c r="B273" t="s">
        <v>427</v>
      </c>
      <c r="C273">
        <v>-1896262</v>
      </c>
      <c r="G273">
        <v>1908242</v>
      </c>
      <c r="H273">
        <v>1914122</v>
      </c>
    </row>
    <row r="274" spans="1:8" x14ac:dyDescent="0.25">
      <c r="A274" s="1">
        <v>44585</v>
      </c>
      <c r="B274" t="s">
        <v>411</v>
      </c>
      <c r="C274">
        <v>71</v>
      </c>
      <c r="G274">
        <v>1914051</v>
      </c>
      <c r="H274">
        <v>1920372</v>
      </c>
    </row>
    <row r="275" spans="1:8" x14ac:dyDescent="0.25">
      <c r="A275" s="1">
        <v>44585</v>
      </c>
      <c r="B275" t="s">
        <v>411</v>
      </c>
      <c r="C275">
        <v>6321</v>
      </c>
      <c r="G275">
        <v>1914051</v>
      </c>
      <c r="H275">
        <v>1920372</v>
      </c>
    </row>
    <row r="276" spans="1:8" x14ac:dyDescent="0.25">
      <c r="A276" s="1">
        <v>44586</v>
      </c>
      <c r="B276" t="s">
        <v>411</v>
      </c>
      <c r="C276">
        <v>0</v>
      </c>
      <c r="G276">
        <v>1920372</v>
      </c>
      <c r="H276">
        <v>1927208</v>
      </c>
    </row>
    <row r="277" spans="1:8" x14ac:dyDescent="0.25">
      <c r="A277" s="1">
        <v>44587</v>
      </c>
      <c r="B277" t="s">
        <v>411</v>
      </c>
      <c r="C277">
        <v>-14063997</v>
      </c>
      <c r="G277">
        <v>15991205</v>
      </c>
      <c r="H277">
        <v>15994545</v>
      </c>
    </row>
    <row r="278" spans="1:8" x14ac:dyDescent="0.25">
      <c r="A278" s="1">
        <v>44587</v>
      </c>
      <c r="B278" t="s">
        <v>411</v>
      </c>
      <c r="C278">
        <v>3340</v>
      </c>
      <c r="G278">
        <v>15991205</v>
      </c>
      <c r="H278">
        <v>15994545</v>
      </c>
    </row>
    <row r="279" spans="1:8" x14ac:dyDescent="0.25">
      <c r="A279" s="1">
        <v>44587</v>
      </c>
      <c r="B279" t="s">
        <v>411</v>
      </c>
      <c r="C279">
        <v>3340</v>
      </c>
      <c r="G279">
        <v>15991205</v>
      </c>
      <c r="H279">
        <v>15994545</v>
      </c>
    </row>
    <row r="280" spans="1:8" x14ac:dyDescent="0.25">
      <c r="A280" s="1">
        <v>44589</v>
      </c>
      <c r="B280" t="s">
        <v>411</v>
      </c>
      <c r="C280">
        <v>14067337</v>
      </c>
      <c r="G280">
        <v>1927208</v>
      </c>
      <c r="H280">
        <v>1932912</v>
      </c>
    </row>
    <row r="281" spans="1:8" x14ac:dyDescent="0.25">
      <c r="A281" s="1">
        <v>44589</v>
      </c>
      <c r="B281" t="s">
        <v>411</v>
      </c>
      <c r="C281">
        <v>5704</v>
      </c>
      <c r="G281">
        <v>1927208</v>
      </c>
      <c r="H281">
        <v>1932912</v>
      </c>
    </row>
    <row r="282" spans="1:8" x14ac:dyDescent="0.25">
      <c r="A282" s="1">
        <v>44592</v>
      </c>
      <c r="B282" t="s">
        <v>411</v>
      </c>
      <c r="C282">
        <v>0</v>
      </c>
      <c r="G282">
        <v>1932912</v>
      </c>
      <c r="H282">
        <v>1940964</v>
      </c>
    </row>
    <row r="283" spans="1:8" x14ac:dyDescent="0.25">
      <c r="A283" s="1">
        <v>44592</v>
      </c>
      <c r="B283" t="s">
        <v>411</v>
      </c>
      <c r="C283">
        <v>8052</v>
      </c>
      <c r="G283">
        <v>1932912</v>
      </c>
      <c r="H283">
        <v>1940964</v>
      </c>
    </row>
    <row r="284" spans="1:8" x14ac:dyDescent="0.25">
      <c r="A284" s="1">
        <v>44594</v>
      </c>
      <c r="B284" t="s">
        <v>411</v>
      </c>
      <c r="C284">
        <v>0</v>
      </c>
      <c r="G284">
        <v>1940964</v>
      </c>
      <c r="H284">
        <v>1950184</v>
      </c>
    </row>
    <row r="285" spans="1:8" x14ac:dyDescent="0.25">
      <c r="A285" s="1">
        <v>44595</v>
      </c>
      <c r="B285" t="s">
        <v>411</v>
      </c>
      <c r="C285">
        <v>1861668</v>
      </c>
      <c r="G285">
        <v>88516</v>
      </c>
      <c r="H285">
        <v>94776</v>
      </c>
    </row>
    <row r="286" spans="1:8" x14ac:dyDescent="0.25">
      <c r="A286" s="1">
        <v>44596</v>
      </c>
      <c r="B286" t="s">
        <v>427</v>
      </c>
      <c r="C286">
        <v>6260</v>
      </c>
      <c r="G286">
        <v>88516</v>
      </c>
      <c r="H286">
        <v>94776</v>
      </c>
    </row>
  </sheetData>
  <mergeCells count="1">
    <mergeCell ref="I1:K1"/>
  </mergeCells>
  <conditionalFormatting sqref="K2:K36 C2:C36 C38:C68 K38:K68 K70:K1048576 C70:C49847">
    <cfRule type="cellIs" dxfId="9" priority="4" operator="greaterThan">
      <formula>1</formula>
    </cfRule>
  </conditionalFormatting>
  <conditionalFormatting sqref="C37 K37">
    <cfRule type="cellIs" dxfId="8" priority="2" operator="greaterThan">
      <formula>1</formula>
    </cfRule>
  </conditionalFormatting>
  <conditionalFormatting sqref="K69 C69">
    <cfRule type="cellIs" dxfId="7" priority="1" operator="greaterThan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>
    <tabColor rgb="FFFFC000"/>
  </sheetPr>
  <dimension ref="A1:K418"/>
  <sheetViews>
    <sheetView topLeftCell="A385" workbookViewId="0">
      <selection activeCell="H411" sqref="H411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9.42578125" bestFit="1" customWidth="1"/>
    <col min="4" max="6" width="0" hidden="1" customWidth="1"/>
    <col min="9" max="10" width="8.85546875" style="172"/>
    <col min="11" max="11" width="8.85546875" style="173"/>
  </cols>
  <sheetData>
    <row r="1" spans="1:11" ht="19.149999999999999" customHeight="1" x14ac:dyDescent="0.25">
      <c r="A1" s="2" t="s">
        <v>399</v>
      </c>
      <c r="B1" s="2" t="s">
        <v>400</v>
      </c>
      <c r="C1" s="175" t="s">
        <v>402</v>
      </c>
      <c r="D1" s="2"/>
      <c r="E1" s="2"/>
      <c r="F1" s="2"/>
      <c r="G1" s="2" t="s">
        <v>403</v>
      </c>
      <c r="H1" s="2" t="s">
        <v>404</v>
      </c>
      <c r="I1" s="200" t="s">
        <v>412</v>
      </c>
      <c r="J1" s="200"/>
      <c r="K1" s="200"/>
    </row>
    <row r="2" spans="1:11" x14ac:dyDescent="0.25">
      <c r="A2" s="1">
        <v>44104</v>
      </c>
      <c r="B2" t="s">
        <v>415</v>
      </c>
      <c r="G2">
        <v>669937</v>
      </c>
      <c r="H2">
        <v>674135</v>
      </c>
    </row>
    <row r="3" spans="1:11" x14ac:dyDescent="0.25">
      <c r="A3" s="1">
        <v>44105</v>
      </c>
      <c r="B3" t="s">
        <v>415</v>
      </c>
      <c r="C3">
        <v>0</v>
      </c>
      <c r="G3">
        <v>674135</v>
      </c>
      <c r="H3">
        <v>681186</v>
      </c>
    </row>
    <row r="4" spans="1:11" x14ac:dyDescent="0.25">
      <c r="A4" s="1">
        <v>44106</v>
      </c>
      <c r="B4" t="s">
        <v>415</v>
      </c>
      <c r="C4">
        <v>0</v>
      </c>
      <c r="G4">
        <v>681186</v>
      </c>
      <c r="H4">
        <v>687907</v>
      </c>
    </row>
    <row r="5" spans="1:11" x14ac:dyDescent="0.25">
      <c r="A5" s="1">
        <v>44109</v>
      </c>
      <c r="B5" t="s">
        <v>415</v>
      </c>
      <c r="C5">
        <v>-16701</v>
      </c>
      <c r="G5">
        <v>704608</v>
      </c>
      <c r="H5">
        <v>688057</v>
      </c>
    </row>
    <row r="6" spans="1:11" x14ac:dyDescent="0.25">
      <c r="A6" s="1">
        <v>44109</v>
      </c>
      <c r="B6" t="s">
        <v>415</v>
      </c>
      <c r="C6">
        <v>-16551</v>
      </c>
      <c r="G6">
        <v>704608</v>
      </c>
      <c r="H6">
        <v>688057</v>
      </c>
    </row>
    <row r="7" spans="1:11" x14ac:dyDescent="0.25">
      <c r="A7" s="1">
        <v>44109</v>
      </c>
      <c r="B7" t="s">
        <v>415</v>
      </c>
      <c r="C7">
        <v>0</v>
      </c>
      <c r="G7">
        <v>688057</v>
      </c>
      <c r="H7">
        <v>704608</v>
      </c>
    </row>
    <row r="8" spans="1:11" x14ac:dyDescent="0.25">
      <c r="A8" s="1">
        <v>44110</v>
      </c>
      <c r="B8" t="s">
        <v>415</v>
      </c>
      <c r="C8">
        <v>0</v>
      </c>
      <c r="G8">
        <v>704608</v>
      </c>
      <c r="H8">
        <v>708689</v>
      </c>
    </row>
    <row r="9" spans="1:11" x14ac:dyDescent="0.25">
      <c r="A9" s="1">
        <v>44111</v>
      </c>
      <c r="B9" t="s">
        <v>415</v>
      </c>
      <c r="C9">
        <v>1</v>
      </c>
      <c r="G9">
        <v>708688</v>
      </c>
      <c r="H9">
        <v>713770</v>
      </c>
    </row>
    <row r="10" spans="1:11" x14ac:dyDescent="0.25">
      <c r="A10" s="1">
        <v>44112</v>
      </c>
      <c r="B10" t="s">
        <v>415</v>
      </c>
      <c r="C10">
        <v>-19</v>
      </c>
      <c r="G10">
        <v>713789</v>
      </c>
      <c r="H10">
        <v>719591</v>
      </c>
    </row>
    <row r="11" spans="1:11" x14ac:dyDescent="0.25">
      <c r="A11" s="1">
        <v>44113</v>
      </c>
      <c r="B11" t="s">
        <v>415</v>
      </c>
      <c r="C11">
        <v>-30000</v>
      </c>
      <c r="G11">
        <v>749591</v>
      </c>
      <c r="H11">
        <v>726863</v>
      </c>
    </row>
    <row r="12" spans="1:11" x14ac:dyDescent="0.25">
      <c r="A12" s="1">
        <v>44116</v>
      </c>
      <c r="B12" t="s">
        <v>415</v>
      </c>
      <c r="C12">
        <v>-1</v>
      </c>
      <c r="G12">
        <v>726864</v>
      </c>
      <c r="H12">
        <v>744829</v>
      </c>
    </row>
    <row r="13" spans="1:11" x14ac:dyDescent="0.25">
      <c r="A13" s="1">
        <v>44117</v>
      </c>
      <c r="B13" t="s">
        <v>415</v>
      </c>
      <c r="C13">
        <v>0</v>
      </c>
      <c r="G13">
        <v>744829</v>
      </c>
      <c r="H13">
        <v>750066</v>
      </c>
    </row>
    <row r="14" spans="1:11" x14ac:dyDescent="0.25">
      <c r="A14" s="1">
        <v>44118</v>
      </c>
      <c r="B14" t="s">
        <v>415</v>
      </c>
      <c r="C14">
        <v>-1</v>
      </c>
      <c r="G14">
        <v>750067</v>
      </c>
      <c r="H14">
        <v>753629</v>
      </c>
    </row>
    <row r="15" spans="1:11" x14ac:dyDescent="0.25">
      <c r="A15" s="1">
        <v>44119</v>
      </c>
      <c r="B15" t="s">
        <v>415</v>
      </c>
      <c r="C15">
        <v>0</v>
      </c>
      <c r="G15">
        <v>753629</v>
      </c>
      <c r="H15">
        <v>762594</v>
      </c>
    </row>
    <row r="16" spans="1:11" x14ac:dyDescent="0.25">
      <c r="A16" s="1">
        <v>44120</v>
      </c>
      <c r="B16" t="s">
        <v>415</v>
      </c>
      <c r="C16">
        <v>-1</v>
      </c>
      <c r="G16">
        <v>762595</v>
      </c>
      <c r="H16">
        <v>769060</v>
      </c>
    </row>
    <row r="17" spans="1:8" x14ac:dyDescent="0.25">
      <c r="A17" s="1">
        <v>44124</v>
      </c>
      <c r="B17" t="s">
        <v>415</v>
      </c>
      <c r="C17">
        <v>-6</v>
      </c>
      <c r="G17">
        <v>769066</v>
      </c>
      <c r="H17">
        <v>772459</v>
      </c>
    </row>
    <row r="18" spans="1:8" x14ac:dyDescent="0.25">
      <c r="A18" s="1">
        <v>44125</v>
      </c>
      <c r="B18" t="s">
        <v>415</v>
      </c>
      <c r="C18">
        <v>0</v>
      </c>
      <c r="G18">
        <v>772459</v>
      </c>
      <c r="H18">
        <v>774742</v>
      </c>
    </row>
    <row r="19" spans="1:8" x14ac:dyDescent="0.25">
      <c r="A19" s="1">
        <v>44126</v>
      </c>
      <c r="B19" t="s">
        <v>415</v>
      </c>
      <c r="C19">
        <v>0</v>
      </c>
      <c r="G19">
        <v>774742</v>
      </c>
      <c r="H19">
        <v>778908</v>
      </c>
    </row>
    <row r="20" spans="1:8" x14ac:dyDescent="0.25">
      <c r="A20" s="1">
        <v>44127</v>
      </c>
      <c r="B20" t="s">
        <v>415</v>
      </c>
      <c r="C20">
        <v>0</v>
      </c>
      <c r="G20">
        <v>778908</v>
      </c>
      <c r="H20">
        <v>785583</v>
      </c>
    </row>
    <row r="21" spans="1:8" x14ac:dyDescent="0.25">
      <c r="A21" s="1">
        <v>44131</v>
      </c>
      <c r="B21" t="s">
        <v>415</v>
      </c>
      <c r="C21">
        <v>0</v>
      </c>
      <c r="G21">
        <v>785583</v>
      </c>
      <c r="H21">
        <v>789758</v>
      </c>
    </row>
    <row r="22" spans="1:8" x14ac:dyDescent="0.25">
      <c r="A22" s="1">
        <v>44132</v>
      </c>
      <c r="B22" t="s">
        <v>415</v>
      </c>
      <c r="C22">
        <v>0</v>
      </c>
      <c r="G22">
        <v>789758</v>
      </c>
      <c r="H22">
        <v>792440</v>
      </c>
    </row>
    <row r="23" spans="1:8" x14ac:dyDescent="0.25">
      <c r="A23" s="1">
        <v>44133</v>
      </c>
      <c r="B23" t="s">
        <v>415</v>
      </c>
      <c r="C23">
        <v>0</v>
      </c>
      <c r="G23">
        <v>792440</v>
      </c>
      <c r="H23">
        <v>801628</v>
      </c>
    </row>
    <row r="24" spans="1:8" x14ac:dyDescent="0.25">
      <c r="A24" s="1">
        <v>44134</v>
      </c>
      <c r="B24" t="s">
        <v>415</v>
      </c>
      <c r="C24">
        <v>0</v>
      </c>
      <c r="G24">
        <v>801628</v>
      </c>
      <c r="H24">
        <v>808130</v>
      </c>
    </row>
    <row r="25" spans="1:8" x14ac:dyDescent="0.25">
      <c r="A25" s="1">
        <v>44138</v>
      </c>
      <c r="B25" t="s">
        <v>410</v>
      </c>
      <c r="C25">
        <v>0</v>
      </c>
      <c r="G25">
        <v>808130</v>
      </c>
      <c r="H25">
        <v>809883</v>
      </c>
    </row>
    <row r="26" spans="1:8" x14ac:dyDescent="0.25">
      <c r="A26" s="1">
        <v>44139</v>
      </c>
      <c r="B26" t="s">
        <v>415</v>
      </c>
      <c r="C26">
        <v>0</v>
      </c>
      <c r="G26">
        <v>809883</v>
      </c>
      <c r="H26">
        <v>813693</v>
      </c>
    </row>
    <row r="27" spans="1:8" x14ac:dyDescent="0.25">
      <c r="A27" s="1">
        <v>44140</v>
      </c>
      <c r="B27" t="s">
        <v>415</v>
      </c>
      <c r="C27">
        <v>1</v>
      </c>
      <c r="G27">
        <v>813692</v>
      </c>
      <c r="H27">
        <v>818311</v>
      </c>
    </row>
    <row r="28" spans="1:8" x14ac:dyDescent="0.25">
      <c r="A28" s="1">
        <v>44141</v>
      </c>
      <c r="B28" t="s">
        <v>415</v>
      </c>
      <c r="C28">
        <v>0</v>
      </c>
      <c r="G28">
        <v>818311</v>
      </c>
      <c r="H28">
        <v>824844</v>
      </c>
    </row>
    <row r="29" spans="1:8" x14ac:dyDescent="0.25">
      <c r="A29" s="1">
        <v>44146</v>
      </c>
      <c r="B29" t="s">
        <v>415</v>
      </c>
      <c r="C29">
        <v>0</v>
      </c>
      <c r="G29">
        <v>824844</v>
      </c>
      <c r="H29">
        <v>828781</v>
      </c>
    </row>
    <row r="30" spans="1:8" x14ac:dyDescent="0.25">
      <c r="A30" s="1">
        <v>44147</v>
      </c>
      <c r="B30" t="s">
        <v>415</v>
      </c>
      <c r="C30">
        <v>0</v>
      </c>
      <c r="G30">
        <v>828781</v>
      </c>
      <c r="H30">
        <v>833661</v>
      </c>
    </row>
    <row r="31" spans="1:8" x14ac:dyDescent="0.25">
      <c r="A31" s="1">
        <v>44148</v>
      </c>
      <c r="B31" t="s">
        <v>415</v>
      </c>
      <c r="C31">
        <v>0</v>
      </c>
      <c r="G31">
        <v>833661</v>
      </c>
      <c r="H31">
        <v>841004</v>
      </c>
    </row>
    <row r="32" spans="1:8" x14ac:dyDescent="0.25">
      <c r="A32" s="1">
        <v>44152</v>
      </c>
      <c r="B32" t="s">
        <v>415</v>
      </c>
      <c r="C32">
        <v>0</v>
      </c>
      <c r="G32">
        <v>841004</v>
      </c>
      <c r="H32">
        <v>849835</v>
      </c>
    </row>
    <row r="33" spans="1:8" x14ac:dyDescent="0.25">
      <c r="A33" s="1">
        <v>44153</v>
      </c>
      <c r="B33" t="s">
        <v>415</v>
      </c>
      <c r="C33">
        <v>0</v>
      </c>
      <c r="G33">
        <v>849835</v>
      </c>
      <c r="H33">
        <v>852059</v>
      </c>
    </row>
    <row r="34" spans="1:8" x14ac:dyDescent="0.25">
      <c r="A34" s="1">
        <v>44154</v>
      </c>
      <c r="B34" t="s">
        <v>415</v>
      </c>
      <c r="C34">
        <v>0</v>
      </c>
      <c r="G34">
        <v>852059</v>
      </c>
      <c r="H34">
        <v>857059</v>
      </c>
    </row>
    <row r="35" spans="1:8" x14ac:dyDescent="0.25">
      <c r="A35" s="1">
        <v>44155</v>
      </c>
      <c r="B35" t="s">
        <v>415</v>
      </c>
      <c r="C35">
        <v>0</v>
      </c>
      <c r="G35">
        <v>857059</v>
      </c>
      <c r="H35">
        <v>864385</v>
      </c>
    </row>
    <row r="36" spans="1:8" x14ac:dyDescent="0.25">
      <c r="A36" s="1">
        <v>44158</v>
      </c>
      <c r="B36" t="s">
        <v>415</v>
      </c>
      <c r="C36">
        <v>-1</v>
      </c>
      <c r="G36">
        <v>864386</v>
      </c>
      <c r="H36">
        <v>883541</v>
      </c>
    </row>
    <row r="37" spans="1:8" x14ac:dyDescent="0.25">
      <c r="A37" s="1">
        <v>44159</v>
      </c>
      <c r="B37" t="s">
        <v>415</v>
      </c>
      <c r="C37">
        <v>0</v>
      </c>
      <c r="G37">
        <v>883541</v>
      </c>
      <c r="H37">
        <v>886637</v>
      </c>
    </row>
    <row r="38" spans="1:8" x14ac:dyDescent="0.25">
      <c r="A38" s="1">
        <v>44160</v>
      </c>
      <c r="B38" t="s">
        <v>415</v>
      </c>
      <c r="C38">
        <v>0</v>
      </c>
      <c r="G38">
        <v>886637</v>
      </c>
      <c r="H38">
        <v>890948</v>
      </c>
    </row>
    <row r="39" spans="1:8" x14ac:dyDescent="0.25">
      <c r="A39" s="1">
        <v>44161</v>
      </c>
      <c r="B39" t="s">
        <v>415</v>
      </c>
      <c r="C39">
        <v>0</v>
      </c>
      <c r="G39">
        <v>890948</v>
      </c>
      <c r="H39">
        <v>896452</v>
      </c>
    </row>
    <row r="40" spans="1:8" x14ac:dyDescent="0.25">
      <c r="A40" s="1">
        <v>44162</v>
      </c>
      <c r="B40" t="s">
        <v>415</v>
      </c>
      <c r="C40">
        <v>0</v>
      </c>
      <c r="G40">
        <v>896452</v>
      </c>
      <c r="H40">
        <v>902750</v>
      </c>
    </row>
    <row r="41" spans="1:8" x14ac:dyDescent="0.25">
      <c r="A41" s="1">
        <v>44165</v>
      </c>
      <c r="B41" t="s">
        <v>415</v>
      </c>
      <c r="C41">
        <v>0</v>
      </c>
      <c r="G41">
        <v>902750</v>
      </c>
      <c r="H41">
        <v>920491</v>
      </c>
    </row>
    <row r="42" spans="1:8" x14ac:dyDescent="0.25">
      <c r="A42" s="1">
        <v>44166</v>
      </c>
      <c r="B42" t="s">
        <v>415</v>
      </c>
      <c r="C42">
        <v>0</v>
      </c>
      <c r="G42">
        <v>920491</v>
      </c>
      <c r="H42">
        <v>926864</v>
      </c>
    </row>
    <row r="43" spans="1:8" x14ac:dyDescent="0.25">
      <c r="A43" s="1">
        <v>44168</v>
      </c>
      <c r="B43" t="s">
        <v>415</v>
      </c>
      <c r="C43">
        <v>1</v>
      </c>
      <c r="G43">
        <v>926863</v>
      </c>
      <c r="H43">
        <v>929113</v>
      </c>
    </row>
    <row r="44" spans="1:8" x14ac:dyDescent="0.25">
      <c r="A44" s="1">
        <v>44168</v>
      </c>
      <c r="B44" t="s">
        <v>415</v>
      </c>
      <c r="C44">
        <v>0</v>
      </c>
      <c r="G44">
        <v>929113</v>
      </c>
      <c r="H44">
        <v>933390</v>
      </c>
    </row>
    <row r="45" spans="1:8" x14ac:dyDescent="0.25">
      <c r="A45" s="1">
        <v>44169</v>
      </c>
      <c r="B45" t="s">
        <v>415</v>
      </c>
      <c r="C45">
        <v>0</v>
      </c>
      <c r="G45">
        <v>933390</v>
      </c>
      <c r="H45">
        <v>940178</v>
      </c>
    </row>
    <row r="46" spans="1:8" x14ac:dyDescent="0.25">
      <c r="A46" s="1">
        <v>44172</v>
      </c>
      <c r="B46" t="s">
        <v>415</v>
      </c>
      <c r="C46">
        <v>0</v>
      </c>
      <c r="G46">
        <v>940178</v>
      </c>
      <c r="H46">
        <v>948578</v>
      </c>
    </row>
    <row r="47" spans="1:8" x14ac:dyDescent="0.25">
      <c r="A47" s="1">
        <v>44174</v>
      </c>
      <c r="B47" t="s">
        <v>415</v>
      </c>
      <c r="C47">
        <v>-1662</v>
      </c>
      <c r="G47">
        <v>950240</v>
      </c>
      <c r="H47">
        <v>957564</v>
      </c>
    </row>
    <row r="48" spans="1:8" x14ac:dyDescent="0.25">
      <c r="A48" s="1">
        <v>44174</v>
      </c>
      <c r="B48" t="s">
        <v>415</v>
      </c>
      <c r="C48">
        <v>0</v>
      </c>
      <c r="G48">
        <v>957564</v>
      </c>
      <c r="H48">
        <v>963685</v>
      </c>
    </row>
    <row r="49" spans="1:8" x14ac:dyDescent="0.25">
      <c r="A49" s="1">
        <v>44176</v>
      </c>
      <c r="B49" t="s">
        <v>415</v>
      </c>
      <c r="C49">
        <v>0</v>
      </c>
      <c r="G49">
        <v>963685</v>
      </c>
      <c r="H49">
        <v>974031</v>
      </c>
    </row>
    <row r="50" spans="1:8" x14ac:dyDescent="0.25">
      <c r="A50" s="1">
        <v>44180</v>
      </c>
      <c r="B50" t="s">
        <v>415</v>
      </c>
      <c r="C50">
        <v>0</v>
      </c>
      <c r="G50">
        <v>974031</v>
      </c>
      <c r="H50">
        <v>980418</v>
      </c>
    </row>
    <row r="51" spans="1:8" x14ac:dyDescent="0.25">
      <c r="A51" s="1">
        <v>44182</v>
      </c>
      <c r="B51" t="s">
        <v>415</v>
      </c>
      <c r="C51">
        <v>1</v>
      </c>
      <c r="G51">
        <v>980417</v>
      </c>
      <c r="H51">
        <v>984747</v>
      </c>
    </row>
    <row r="52" spans="1:8" x14ac:dyDescent="0.25">
      <c r="A52" s="1">
        <v>44182</v>
      </c>
      <c r="B52" t="s">
        <v>415</v>
      </c>
      <c r="C52">
        <v>0</v>
      </c>
      <c r="G52">
        <v>984747</v>
      </c>
      <c r="H52">
        <v>992461</v>
      </c>
    </row>
    <row r="53" spans="1:8" x14ac:dyDescent="0.25">
      <c r="A53" s="1">
        <v>44186</v>
      </c>
      <c r="B53" t="s">
        <v>415</v>
      </c>
      <c r="C53">
        <v>0</v>
      </c>
      <c r="G53">
        <v>992461</v>
      </c>
      <c r="H53">
        <v>1000263</v>
      </c>
    </row>
    <row r="54" spans="1:8" x14ac:dyDescent="0.25">
      <c r="A54" s="1">
        <v>44186</v>
      </c>
      <c r="B54" t="s">
        <v>415</v>
      </c>
      <c r="C54">
        <v>0</v>
      </c>
      <c r="G54">
        <v>1000263</v>
      </c>
      <c r="H54">
        <v>1018950</v>
      </c>
    </row>
    <row r="55" spans="1:8" x14ac:dyDescent="0.25">
      <c r="A55" s="1">
        <v>44187</v>
      </c>
      <c r="B55" t="s">
        <v>415</v>
      </c>
      <c r="C55">
        <v>0</v>
      </c>
      <c r="G55">
        <v>1018950</v>
      </c>
      <c r="H55">
        <v>1025180</v>
      </c>
    </row>
    <row r="56" spans="1:8" x14ac:dyDescent="0.25">
      <c r="A56" s="1">
        <v>44189</v>
      </c>
      <c r="B56" t="s">
        <v>415</v>
      </c>
      <c r="C56">
        <v>0</v>
      </c>
      <c r="G56">
        <v>1025180</v>
      </c>
      <c r="H56">
        <v>1032224</v>
      </c>
    </row>
    <row r="57" spans="1:8" x14ac:dyDescent="0.25">
      <c r="A57" s="1">
        <v>44189</v>
      </c>
      <c r="B57" t="s">
        <v>415</v>
      </c>
      <c r="C57">
        <v>-1</v>
      </c>
      <c r="G57">
        <v>1032225</v>
      </c>
      <c r="H57">
        <v>1037101</v>
      </c>
    </row>
    <row r="58" spans="1:8" x14ac:dyDescent="0.25">
      <c r="A58" s="1">
        <v>44193</v>
      </c>
      <c r="B58" t="s">
        <v>415</v>
      </c>
      <c r="C58">
        <v>0</v>
      </c>
      <c r="G58">
        <v>1037101</v>
      </c>
      <c r="H58">
        <v>1062920</v>
      </c>
    </row>
    <row r="59" spans="1:8" x14ac:dyDescent="0.25">
      <c r="A59" s="1">
        <v>44194</v>
      </c>
      <c r="B59" t="s">
        <v>415</v>
      </c>
      <c r="C59">
        <v>0</v>
      </c>
      <c r="G59">
        <v>1062920</v>
      </c>
      <c r="H59">
        <v>1069240</v>
      </c>
    </row>
    <row r="60" spans="1:8" x14ac:dyDescent="0.25">
      <c r="A60" s="1">
        <v>44196</v>
      </c>
      <c r="B60" t="s">
        <v>415</v>
      </c>
      <c r="C60">
        <v>0</v>
      </c>
      <c r="G60">
        <v>1069240</v>
      </c>
      <c r="H60">
        <v>1076678</v>
      </c>
    </row>
    <row r="61" spans="1:8" x14ac:dyDescent="0.25">
      <c r="A61" s="1">
        <v>44196</v>
      </c>
      <c r="B61" t="s">
        <v>415</v>
      </c>
      <c r="C61">
        <v>0</v>
      </c>
      <c r="G61">
        <v>1076678</v>
      </c>
      <c r="H61">
        <v>1082892</v>
      </c>
    </row>
    <row r="62" spans="1:8" x14ac:dyDescent="0.25">
      <c r="A62" s="1">
        <v>44201</v>
      </c>
      <c r="B62" t="s">
        <v>415</v>
      </c>
      <c r="C62">
        <v>0</v>
      </c>
      <c r="G62">
        <v>1082892</v>
      </c>
      <c r="H62">
        <v>1091974</v>
      </c>
    </row>
    <row r="63" spans="1:8" x14ac:dyDescent="0.25">
      <c r="A63" s="1">
        <v>44202</v>
      </c>
      <c r="B63" t="s">
        <v>415</v>
      </c>
      <c r="C63">
        <v>0</v>
      </c>
      <c r="G63">
        <v>1091974</v>
      </c>
      <c r="H63">
        <v>1098450</v>
      </c>
    </row>
    <row r="64" spans="1:8" x14ac:dyDescent="0.25">
      <c r="A64" s="1">
        <v>44203</v>
      </c>
      <c r="B64" t="s">
        <v>415</v>
      </c>
      <c r="C64">
        <v>-1</v>
      </c>
      <c r="G64">
        <v>1098451</v>
      </c>
      <c r="H64">
        <v>1107365</v>
      </c>
    </row>
    <row r="65" spans="1:8" x14ac:dyDescent="0.25">
      <c r="A65" s="1">
        <v>44204</v>
      </c>
      <c r="B65" t="s">
        <v>415</v>
      </c>
      <c r="C65">
        <v>-1</v>
      </c>
      <c r="G65">
        <v>1107366</v>
      </c>
      <c r="H65">
        <v>1114344</v>
      </c>
    </row>
    <row r="66" spans="1:8" x14ac:dyDescent="0.25">
      <c r="A66" s="1">
        <v>44207</v>
      </c>
      <c r="B66" t="s">
        <v>415</v>
      </c>
      <c r="C66">
        <v>-1</v>
      </c>
      <c r="G66">
        <v>1114345</v>
      </c>
      <c r="H66">
        <v>1125525</v>
      </c>
    </row>
    <row r="67" spans="1:8" x14ac:dyDescent="0.25">
      <c r="A67" s="1">
        <v>44208</v>
      </c>
      <c r="B67" t="s">
        <v>415</v>
      </c>
      <c r="C67">
        <v>0</v>
      </c>
      <c r="G67">
        <v>1125525</v>
      </c>
      <c r="H67">
        <v>1132574</v>
      </c>
    </row>
    <row r="68" spans="1:8" x14ac:dyDescent="0.25">
      <c r="A68" s="1">
        <v>44210</v>
      </c>
      <c r="B68" t="s">
        <v>415</v>
      </c>
      <c r="C68">
        <v>-3884</v>
      </c>
      <c r="G68">
        <v>1136458</v>
      </c>
      <c r="H68">
        <v>1142549</v>
      </c>
    </row>
    <row r="69" spans="1:8" x14ac:dyDescent="0.25">
      <c r="A69" s="1">
        <v>44211</v>
      </c>
      <c r="B69" t="s">
        <v>415</v>
      </c>
      <c r="C69">
        <v>0</v>
      </c>
      <c r="G69">
        <v>1142549</v>
      </c>
      <c r="H69">
        <v>1149107</v>
      </c>
    </row>
    <row r="70" spans="1:8" x14ac:dyDescent="0.25">
      <c r="A70" s="1">
        <v>44214</v>
      </c>
      <c r="B70" t="s">
        <v>415</v>
      </c>
      <c r="C70">
        <v>-1</v>
      </c>
      <c r="G70">
        <v>1149108</v>
      </c>
      <c r="H70">
        <v>1162629</v>
      </c>
    </row>
    <row r="71" spans="1:8" x14ac:dyDescent="0.25">
      <c r="A71" s="1">
        <v>44215</v>
      </c>
      <c r="B71" t="s">
        <v>415</v>
      </c>
      <c r="C71">
        <v>-1</v>
      </c>
      <c r="G71">
        <v>1162630</v>
      </c>
      <c r="H71">
        <v>1169872</v>
      </c>
    </row>
    <row r="72" spans="1:8" x14ac:dyDescent="0.25">
      <c r="A72" s="1">
        <v>44216</v>
      </c>
      <c r="B72" t="s">
        <v>415</v>
      </c>
      <c r="C72">
        <v>0</v>
      </c>
      <c r="G72">
        <v>1169872</v>
      </c>
      <c r="H72">
        <v>1178019</v>
      </c>
    </row>
    <row r="73" spans="1:8" x14ac:dyDescent="0.25">
      <c r="A73" s="1">
        <v>44217</v>
      </c>
      <c r="B73" t="s">
        <v>415</v>
      </c>
      <c r="C73">
        <v>0</v>
      </c>
      <c r="G73">
        <v>1178019</v>
      </c>
      <c r="H73">
        <v>1182311</v>
      </c>
    </row>
    <row r="74" spans="1:8" x14ac:dyDescent="0.25">
      <c r="A74" s="1">
        <v>44218</v>
      </c>
      <c r="B74" t="s">
        <v>415</v>
      </c>
      <c r="C74">
        <v>0</v>
      </c>
      <c r="G74">
        <v>1182311</v>
      </c>
      <c r="H74">
        <v>1189354</v>
      </c>
    </row>
    <row r="75" spans="1:8" x14ac:dyDescent="0.25">
      <c r="A75" s="1">
        <v>44221</v>
      </c>
      <c r="B75" t="s">
        <v>415</v>
      </c>
      <c r="C75">
        <v>0</v>
      </c>
      <c r="G75">
        <v>1189354</v>
      </c>
      <c r="H75">
        <v>1205917</v>
      </c>
    </row>
    <row r="76" spans="1:8" x14ac:dyDescent="0.25">
      <c r="A76" s="1">
        <v>44223</v>
      </c>
      <c r="B76" t="s">
        <v>415</v>
      </c>
      <c r="C76">
        <v>0</v>
      </c>
      <c r="G76">
        <v>1205917</v>
      </c>
      <c r="H76">
        <v>1209566</v>
      </c>
    </row>
    <row r="77" spans="1:8" x14ac:dyDescent="0.25">
      <c r="A77" s="1">
        <v>44224</v>
      </c>
      <c r="B77" t="s">
        <v>415</v>
      </c>
      <c r="C77">
        <v>0</v>
      </c>
      <c r="G77">
        <v>1209566</v>
      </c>
      <c r="H77">
        <v>1218590</v>
      </c>
    </row>
    <row r="78" spans="1:8" x14ac:dyDescent="0.25">
      <c r="A78" s="1">
        <v>44225</v>
      </c>
      <c r="B78" t="s">
        <v>415</v>
      </c>
      <c r="C78">
        <v>0</v>
      </c>
      <c r="G78">
        <v>1218590</v>
      </c>
      <c r="H78">
        <v>1224740</v>
      </c>
    </row>
    <row r="79" spans="1:8" x14ac:dyDescent="0.25">
      <c r="A79" s="1">
        <v>44228</v>
      </c>
      <c r="B79" t="s">
        <v>415</v>
      </c>
      <c r="C79">
        <v>0</v>
      </c>
      <c r="G79">
        <v>1224740</v>
      </c>
      <c r="H79">
        <v>1240681</v>
      </c>
    </row>
    <row r="80" spans="1:8" x14ac:dyDescent="0.25">
      <c r="A80" s="1">
        <v>44229</v>
      </c>
      <c r="B80" t="s">
        <v>415</v>
      </c>
      <c r="C80">
        <v>0</v>
      </c>
      <c r="G80">
        <v>1240681</v>
      </c>
      <c r="H80">
        <v>1243481</v>
      </c>
    </row>
    <row r="81" spans="1:8" x14ac:dyDescent="0.25">
      <c r="A81" s="1">
        <v>44230</v>
      </c>
      <c r="B81" t="s">
        <v>415</v>
      </c>
      <c r="C81">
        <v>-10</v>
      </c>
      <c r="G81">
        <v>1243491</v>
      </c>
      <c r="H81">
        <v>1249252</v>
      </c>
    </row>
    <row r="82" spans="1:8" x14ac:dyDescent="0.25">
      <c r="A82" s="1">
        <v>44231</v>
      </c>
      <c r="B82" t="s">
        <v>415</v>
      </c>
      <c r="C82">
        <v>0</v>
      </c>
      <c r="G82">
        <v>1249252</v>
      </c>
      <c r="H82">
        <v>1254528</v>
      </c>
    </row>
    <row r="83" spans="1:8" x14ac:dyDescent="0.25">
      <c r="A83" s="1">
        <v>44232</v>
      </c>
      <c r="B83" t="s">
        <v>415</v>
      </c>
      <c r="C83">
        <v>0</v>
      </c>
      <c r="G83">
        <v>1254528</v>
      </c>
      <c r="H83">
        <v>1261906</v>
      </c>
    </row>
    <row r="84" spans="1:8" x14ac:dyDescent="0.25">
      <c r="A84" s="1">
        <v>44235</v>
      </c>
      <c r="B84" t="s">
        <v>415</v>
      </c>
      <c r="C84">
        <v>0</v>
      </c>
      <c r="G84">
        <v>1261906</v>
      </c>
      <c r="H84">
        <v>1269390</v>
      </c>
    </row>
    <row r="85" spans="1:8" x14ac:dyDescent="0.25">
      <c r="A85" s="1">
        <v>44236</v>
      </c>
      <c r="B85" t="s">
        <v>415</v>
      </c>
      <c r="C85">
        <v>0</v>
      </c>
      <c r="G85">
        <v>1269390</v>
      </c>
      <c r="H85">
        <v>1274578</v>
      </c>
    </row>
    <row r="86" spans="1:8" x14ac:dyDescent="0.25">
      <c r="A86" s="1">
        <v>44238</v>
      </c>
      <c r="B86" t="s">
        <v>415</v>
      </c>
      <c r="C86">
        <v>0</v>
      </c>
      <c r="G86">
        <v>1274578</v>
      </c>
      <c r="H86">
        <v>1278962</v>
      </c>
    </row>
    <row r="87" spans="1:8" x14ac:dyDescent="0.25">
      <c r="A87" s="1">
        <v>44239</v>
      </c>
      <c r="B87" t="s">
        <v>415</v>
      </c>
      <c r="C87">
        <v>0</v>
      </c>
      <c r="G87">
        <v>1278962</v>
      </c>
      <c r="H87">
        <v>1287260</v>
      </c>
    </row>
    <row r="88" spans="1:8" x14ac:dyDescent="0.25">
      <c r="A88" s="1">
        <v>44242</v>
      </c>
      <c r="B88" t="s">
        <v>415</v>
      </c>
      <c r="C88">
        <v>0</v>
      </c>
      <c r="G88">
        <v>1287260</v>
      </c>
      <c r="H88">
        <v>1302524</v>
      </c>
    </row>
    <row r="89" spans="1:8" x14ac:dyDescent="0.25">
      <c r="A89" s="1">
        <v>44243</v>
      </c>
      <c r="B89" t="s">
        <v>415</v>
      </c>
      <c r="C89">
        <v>0</v>
      </c>
      <c r="G89">
        <v>1302524</v>
      </c>
      <c r="H89">
        <v>1310621</v>
      </c>
    </row>
    <row r="90" spans="1:8" x14ac:dyDescent="0.25">
      <c r="A90" s="1">
        <v>44244</v>
      </c>
      <c r="B90" t="s">
        <v>415</v>
      </c>
      <c r="C90">
        <v>0</v>
      </c>
      <c r="G90">
        <v>1310621</v>
      </c>
      <c r="H90">
        <v>1315052</v>
      </c>
    </row>
    <row r="91" spans="1:8" x14ac:dyDescent="0.25">
      <c r="A91" s="1">
        <v>44245</v>
      </c>
      <c r="B91" t="s">
        <v>415</v>
      </c>
      <c r="C91">
        <v>0</v>
      </c>
      <c r="G91">
        <v>1315052</v>
      </c>
      <c r="H91">
        <v>1325865</v>
      </c>
    </row>
    <row r="92" spans="1:8" x14ac:dyDescent="0.25">
      <c r="A92" s="1">
        <v>44246</v>
      </c>
      <c r="B92" t="s">
        <v>415</v>
      </c>
      <c r="C92">
        <v>0</v>
      </c>
      <c r="G92">
        <v>1325865</v>
      </c>
      <c r="H92">
        <v>1336297</v>
      </c>
    </row>
    <row r="93" spans="1:8" x14ac:dyDescent="0.25">
      <c r="A93" s="1">
        <v>44249</v>
      </c>
      <c r="B93" t="s">
        <v>415</v>
      </c>
      <c r="C93">
        <v>-180</v>
      </c>
      <c r="G93">
        <v>1336477</v>
      </c>
      <c r="H93">
        <v>1351152</v>
      </c>
    </row>
    <row r="94" spans="1:8" x14ac:dyDescent="0.25">
      <c r="A94" s="1">
        <v>44250</v>
      </c>
      <c r="B94" t="s">
        <v>415</v>
      </c>
      <c r="C94">
        <v>0</v>
      </c>
      <c r="G94">
        <v>1351152</v>
      </c>
      <c r="H94">
        <v>1358765</v>
      </c>
    </row>
    <row r="95" spans="1:8" x14ac:dyDescent="0.25">
      <c r="A95" s="1">
        <v>44251</v>
      </c>
      <c r="B95" t="s">
        <v>415</v>
      </c>
      <c r="C95">
        <v>0</v>
      </c>
      <c r="G95">
        <v>1358765</v>
      </c>
      <c r="H95">
        <v>1363375</v>
      </c>
    </row>
    <row r="96" spans="1:8" x14ac:dyDescent="0.25">
      <c r="A96" s="1">
        <v>44253</v>
      </c>
      <c r="B96" t="s">
        <v>415</v>
      </c>
      <c r="C96">
        <v>0</v>
      </c>
      <c r="G96">
        <v>1363375</v>
      </c>
      <c r="H96">
        <v>1371523</v>
      </c>
    </row>
    <row r="97" spans="1:8" x14ac:dyDescent="0.25">
      <c r="A97" s="1">
        <v>44256</v>
      </c>
      <c r="B97" t="s">
        <v>415</v>
      </c>
      <c r="C97">
        <v>0</v>
      </c>
      <c r="G97">
        <v>1371523</v>
      </c>
      <c r="H97">
        <v>1386558</v>
      </c>
    </row>
    <row r="98" spans="1:8" x14ac:dyDescent="0.25">
      <c r="A98" s="1">
        <v>44257</v>
      </c>
      <c r="B98" t="s">
        <v>415</v>
      </c>
      <c r="C98">
        <v>0</v>
      </c>
      <c r="G98">
        <v>1386558</v>
      </c>
      <c r="H98">
        <v>1394546</v>
      </c>
    </row>
    <row r="99" spans="1:8" x14ac:dyDescent="0.25">
      <c r="A99" s="1">
        <v>44258</v>
      </c>
      <c r="B99" t="s">
        <v>415</v>
      </c>
      <c r="C99">
        <v>0</v>
      </c>
      <c r="G99">
        <v>1394546</v>
      </c>
      <c r="H99">
        <v>1403514</v>
      </c>
    </row>
    <row r="100" spans="1:8" x14ac:dyDescent="0.25">
      <c r="A100" s="1">
        <v>44259</v>
      </c>
      <c r="B100" t="s">
        <v>415</v>
      </c>
      <c r="C100">
        <v>0</v>
      </c>
      <c r="G100">
        <v>1403514</v>
      </c>
      <c r="H100">
        <v>1410244</v>
      </c>
    </row>
    <row r="101" spans="1:8" x14ac:dyDescent="0.25">
      <c r="A101" s="1">
        <v>44260</v>
      </c>
      <c r="B101" t="s">
        <v>415</v>
      </c>
      <c r="C101">
        <v>0</v>
      </c>
      <c r="G101">
        <v>1410244</v>
      </c>
      <c r="H101">
        <v>1416614</v>
      </c>
    </row>
    <row r="102" spans="1:8" x14ac:dyDescent="0.25">
      <c r="A102" s="1">
        <v>44263</v>
      </c>
      <c r="B102" t="s">
        <v>415</v>
      </c>
      <c r="C102">
        <v>0</v>
      </c>
      <c r="G102">
        <v>1416614</v>
      </c>
      <c r="H102">
        <v>1429917</v>
      </c>
    </row>
    <row r="103" spans="1:8" x14ac:dyDescent="0.25">
      <c r="A103" s="1">
        <v>44265</v>
      </c>
      <c r="B103" t="s">
        <v>415</v>
      </c>
      <c r="C103">
        <v>0</v>
      </c>
      <c r="G103">
        <v>1429917</v>
      </c>
      <c r="H103">
        <v>1436688</v>
      </c>
    </row>
    <row r="104" spans="1:8" x14ac:dyDescent="0.25">
      <c r="A104" s="1">
        <v>44266</v>
      </c>
      <c r="B104" t="s">
        <v>415</v>
      </c>
      <c r="C104">
        <v>0</v>
      </c>
      <c r="G104">
        <v>1436688</v>
      </c>
      <c r="H104">
        <v>1443168</v>
      </c>
    </row>
    <row r="105" spans="1:8" x14ac:dyDescent="0.25">
      <c r="A105" s="1">
        <v>44267</v>
      </c>
      <c r="B105" t="s">
        <v>415</v>
      </c>
      <c r="C105">
        <v>0</v>
      </c>
      <c r="G105">
        <v>1443168</v>
      </c>
      <c r="H105">
        <v>1449664</v>
      </c>
    </row>
    <row r="106" spans="1:8" x14ac:dyDescent="0.25">
      <c r="A106" s="1">
        <v>44271</v>
      </c>
      <c r="B106" t="s">
        <v>415</v>
      </c>
      <c r="C106">
        <v>0</v>
      </c>
      <c r="G106">
        <v>1449664</v>
      </c>
      <c r="H106">
        <v>1454860</v>
      </c>
    </row>
    <row r="107" spans="1:8" x14ac:dyDescent="0.25">
      <c r="A107" s="1">
        <v>44272</v>
      </c>
      <c r="B107" t="s">
        <v>415</v>
      </c>
      <c r="C107">
        <v>0</v>
      </c>
      <c r="G107">
        <v>1454860</v>
      </c>
      <c r="H107">
        <v>1460907</v>
      </c>
    </row>
    <row r="108" spans="1:8" x14ac:dyDescent="0.25">
      <c r="A108" s="1">
        <v>44273</v>
      </c>
      <c r="B108" t="s">
        <v>415</v>
      </c>
      <c r="C108">
        <v>0</v>
      </c>
      <c r="G108">
        <v>1460907</v>
      </c>
      <c r="H108">
        <v>1466538</v>
      </c>
    </row>
    <row r="109" spans="1:8" x14ac:dyDescent="0.25">
      <c r="A109" s="1">
        <v>44277</v>
      </c>
      <c r="B109" t="s">
        <v>415</v>
      </c>
      <c r="C109">
        <v>0</v>
      </c>
      <c r="G109">
        <v>1466538</v>
      </c>
      <c r="H109">
        <v>1481538</v>
      </c>
    </row>
    <row r="110" spans="1:8" x14ac:dyDescent="0.25">
      <c r="A110" s="1">
        <v>44278</v>
      </c>
      <c r="B110" t="s">
        <v>415</v>
      </c>
      <c r="C110">
        <v>0</v>
      </c>
      <c r="G110">
        <v>1481538</v>
      </c>
      <c r="H110">
        <v>1486665</v>
      </c>
    </row>
    <row r="111" spans="1:8" x14ac:dyDescent="0.25">
      <c r="A111" s="1">
        <v>44279</v>
      </c>
      <c r="B111" t="s">
        <v>415</v>
      </c>
      <c r="C111">
        <v>0</v>
      </c>
      <c r="G111">
        <v>1486665</v>
      </c>
      <c r="H111">
        <v>1491706</v>
      </c>
    </row>
    <row r="112" spans="1:8" x14ac:dyDescent="0.25">
      <c r="A112" s="1">
        <v>44280</v>
      </c>
      <c r="B112" t="s">
        <v>415</v>
      </c>
      <c r="C112">
        <v>0</v>
      </c>
      <c r="G112">
        <v>1491706</v>
      </c>
      <c r="H112">
        <v>1498162</v>
      </c>
    </row>
    <row r="113" spans="1:8" x14ac:dyDescent="0.25">
      <c r="A113" s="1">
        <v>44281</v>
      </c>
      <c r="B113" t="s">
        <v>415</v>
      </c>
      <c r="C113">
        <v>0</v>
      </c>
      <c r="G113">
        <v>1498162</v>
      </c>
      <c r="H113">
        <v>1509101</v>
      </c>
    </row>
    <row r="114" spans="1:8" x14ac:dyDescent="0.25">
      <c r="A114" s="1">
        <v>44284</v>
      </c>
      <c r="B114" t="s">
        <v>415</v>
      </c>
      <c r="C114">
        <v>0</v>
      </c>
      <c r="G114">
        <v>1509101</v>
      </c>
      <c r="H114">
        <v>1521891</v>
      </c>
    </row>
    <row r="115" spans="1:8" x14ac:dyDescent="0.25">
      <c r="A115" s="1">
        <v>44285</v>
      </c>
      <c r="B115" t="s">
        <v>415</v>
      </c>
      <c r="C115">
        <v>0</v>
      </c>
      <c r="G115">
        <v>1521891</v>
      </c>
      <c r="H115">
        <v>1528447</v>
      </c>
    </row>
    <row r="116" spans="1:8" x14ac:dyDescent="0.25">
      <c r="A116" s="1">
        <v>44286</v>
      </c>
      <c r="B116" t="s">
        <v>415</v>
      </c>
      <c r="C116">
        <v>0</v>
      </c>
      <c r="G116">
        <v>1528447</v>
      </c>
      <c r="H116">
        <v>1534550</v>
      </c>
    </row>
    <row r="117" spans="1:8" x14ac:dyDescent="0.25">
      <c r="A117" s="1">
        <v>44287</v>
      </c>
      <c r="B117" t="s">
        <v>415</v>
      </c>
      <c r="C117">
        <v>0</v>
      </c>
      <c r="G117">
        <v>1534550</v>
      </c>
      <c r="H117">
        <v>1538915</v>
      </c>
    </row>
    <row r="118" spans="1:8" x14ac:dyDescent="0.25">
      <c r="A118" s="1">
        <v>44292</v>
      </c>
      <c r="B118" t="s">
        <v>415</v>
      </c>
      <c r="C118">
        <v>0</v>
      </c>
      <c r="G118">
        <v>1538915</v>
      </c>
      <c r="H118">
        <v>1546016</v>
      </c>
    </row>
    <row r="119" spans="1:8" x14ac:dyDescent="0.25">
      <c r="A119" s="1">
        <v>44293</v>
      </c>
      <c r="B119" t="s">
        <v>415</v>
      </c>
      <c r="C119">
        <v>0</v>
      </c>
      <c r="G119">
        <v>1546016</v>
      </c>
      <c r="H119">
        <v>1548105</v>
      </c>
    </row>
    <row r="120" spans="1:8" x14ac:dyDescent="0.25">
      <c r="A120" s="1">
        <v>44294</v>
      </c>
      <c r="B120" t="s">
        <v>415</v>
      </c>
      <c r="C120">
        <v>0</v>
      </c>
      <c r="G120">
        <v>1548105</v>
      </c>
      <c r="H120">
        <v>1554967</v>
      </c>
    </row>
    <row r="121" spans="1:8" x14ac:dyDescent="0.25">
      <c r="A121" s="1">
        <v>44295</v>
      </c>
      <c r="B121" t="s">
        <v>415</v>
      </c>
      <c r="C121">
        <v>0</v>
      </c>
      <c r="G121">
        <v>1554967</v>
      </c>
      <c r="H121">
        <v>1563957</v>
      </c>
    </row>
    <row r="122" spans="1:8" x14ac:dyDescent="0.25">
      <c r="A122" s="1">
        <v>44299</v>
      </c>
      <c r="B122" t="s">
        <v>415</v>
      </c>
      <c r="C122">
        <v>0</v>
      </c>
      <c r="G122">
        <v>1563957</v>
      </c>
      <c r="H122">
        <v>1568002</v>
      </c>
    </row>
    <row r="123" spans="1:8" x14ac:dyDescent="0.25">
      <c r="A123" s="1">
        <v>44300</v>
      </c>
      <c r="B123" t="s">
        <v>415</v>
      </c>
      <c r="C123">
        <v>0</v>
      </c>
      <c r="G123">
        <v>1568002</v>
      </c>
      <c r="H123">
        <v>1573774</v>
      </c>
    </row>
    <row r="124" spans="1:8" x14ac:dyDescent="0.25">
      <c r="A124" s="1">
        <v>44301</v>
      </c>
      <c r="B124" t="s">
        <v>415</v>
      </c>
      <c r="C124">
        <v>0</v>
      </c>
      <c r="G124">
        <v>1573774</v>
      </c>
      <c r="H124">
        <v>1582162</v>
      </c>
    </row>
    <row r="125" spans="1:8" x14ac:dyDescent="0.25">
      <c r="A125" s="1">
        <v>44302</v>
      </c>
      <c r="B125" t="s">
        <v>415</v>
      </c>
      <c r="C125">
        <v>0</v>
      </c>
      <c r="G125">
        <v>1582162</v>
      </c>
      <c r="H125">
        <v>1591199</v>
      </c>
    </row>
    <row r="126" spans="1:8" x14ac:dyDescent="0.25">
      <c r="A126" s="1">
        <v>44307</v>
      </c>
      <c r="B126" t="s">
        <v>415</v>
      </c>
      <c r="C126">
        <v>0</v>
      </c>
      <c r="G126">
        <v>1591199</v>
      </c>
      <c r="H126">
        <v>1598746</v>
      </c>
    </row>
    <row r="127" spans="1:8" x14ac:dyDescent="0.25">
      <c r="A127" s="1">
        <v>44308</v>
      </c>
      <c r="B127" t="s">
        <v>415</v>
      </c>
      <c r="C127">
        <v>0</v>
      </c>
      <c r="G127">
        <v>1598746</v>
      </c>
      <c r="H127">
        <v>1606719</v>
      </c>
    </row>
    <row r="128" spans="1:8" ht="15.75" customHeight="1" x14ac:dyDescent="0.25">
      <c r="A128" s="1">
        <v>44309</v>
      </c>
      <c r="B128" t="s">
        <v>415</v>
      </c>
      <c r="C128">
        <v>0</v>
      </c>
      <c r="G128">
        <v>1606719</v>
      </c>
      <c r="H128">
        <v>1614824</v>
      </c>
    </row>
    <row r="129" spans="1:8" x14ac:dyDescent="0.25">
      <c r="A129" s="1">
        <v>44313</v>
      </c>
      <c r="B129" t="s">
        <v>415</v>
      </c>
      <c r="C129">
        <v>0</v>
      </c>
      <c r="G129">
        <v>1614824</v>
      </c>
      <c r="H129">
        <v>16206630</v>
      </c>
    </row>
    <row r="130" spans="1:8" x14ac:dyDescent="0.25">
      <c r="A130" s="1">
        <v>44315</v>
      </c>
      <c r="B130" t="s">
        <v>415</v>
      </c>
      <c r="C130">
        <v>0</v>
      </c>
      <c r="G130">
        <v>1622479</v>
      </c>
      <c r="H130">
        <v>1628907</v>
      </c>
    </row>
    <row r="131" spans="1:8" x14ac:dyDescent="0.25">
      <c r="A131" s="1">
        <v>44316</v>
      </c>
      <c r="B131" t="s">
        <v>415</v>
      </c>
      <c r="C131">
        <v>0</v>
      </c>
      <c r="G131">
        <v>1628907</v>
      </c>
      <c r="H131">
        <v>1636548</v>
      </c>
    </row>
    <row r="132" spans="1:8" x14ac:dyDescent="0.25">
      <c r="A132" s="1">
        <v>44321</v>
      </c>
      <c r="B132" t="s">
        <v>415</v>
      </c>
      <c r="C132">
        <v>0</v>
      </c>
      <c r="G132">
        <v>1636548</v>
      </c>
      <c r="H132">
        <v>1638920</v>
      </c>
    </row>
    <row r="133" spans="1:8" x14ac:dyDescent="0.25">
      <c r="A133" s="1">
        <v>44322</v>
      </c>
      <c r="B133" t="s">
        <v>415</v>
      </c>
      <c r="C133">
        <v>0</v>
      </c>
      <c r="G133">
        <v>1638920</v>
      </c>
      <c r="H133">
        <v>1644000</v>
      </c>
    </row>
    <row r="134" spans="1:8" x14ac:dyDescent="0.25">
      <c r="A134" s="1">
        <v>44323</v>
      </c>
      <c r="B134" t="s">
        <v>415</v>
      </c>
      <c r="C134">
        <v>0</v>
      </c>
      <c r="G134">
        <v>1644000</v>
      </c>
      <c r="H134">
        <v>1652649</v>
      </c>
    </row>
    <row r="135" spans="1:8" x14ac:dyDescent="0.25">
      <c r="A135" s="1">
        <v>44326</v>
      </c>
      <c r="B135" t="s">
        <v>415</v>
      </c>
      <c r="C135">
        <v>0</v>
      </c>
      <c r="G135">
        <v>1652649</v>
      </c>
      <c r="H135">
        <v>1665401</v>
      </c>
    </row>
    <row r="136" spans="1:8" x14ac:dyDescent="0.25">
      <c r="A136" s="1">
        <v>44327</v>
      </c>
      <c r="B136" t="s">
        <v>415</v>
      </c>
      <c r="C136">
        <v>0</v>
      </c>
      <c r="G136">
        <v>1665401</v>
      </c>
      <c r="H136">
        <v>1669689</v>
      </c>
    </row>
    <row r="137" spans="1:8" x14ac:dyDescent="0.25">
      <c r="A137" s="1">
        <v>44328</v>
      </c>
      <c r="B137" t="s">
        <v>415</v>
      </c>
      <c r="C137">
        <v>0</v>
      </c>
      <c r="G137">
        <v>1669689</v>
      </c>
      <c r="H137">
        <v>1673977</v>
      </c>
    </row>
    <row r="138" spans="1:8" x14ac:dyDescent="0.25">
      <c r="A138" s="1">
        <v>44330</v>
      </c>
      <c r="B138" t="s">
        <v>415</v>
      </c>
      <c r="C138">
        <v>0</v>
      </c>
      <c r="G138">
        <v>1673977</v>
      </c>
      <c r="H138">
        <v>1686690</v>
      </c>
    </row>
    <row r="139" spans="1:8" x14ac:dyDescent="0.25">
      <c r="A139" s="1">
        <v>44330</v>
      </c>
      <c r="B139" t="s">
        <v>415</v>
      </c>
      <c r="C139">
        <v>0</v>
      </c>
      <c r="G139">
        <v>1686690</v>
      </c>
      <c r="H139">
        <v>1693175</v>
      </c>
    </row>
    <row r="140" spans="1:8" x14ac:dyDescent="0.25">
      <c r="A140" s="1">
        <v>44333</v>
      </c>
      <c r="B140" t="s">
        <v>415</v>
      </c>
      <c r="C140">
        <v>0</v>
      </c>
      <c r="G140">
        <v>1693175</v>
      </c>
      <c r="H140">
        <v>1710985</v>
      </c>
    </row>
    <row r="141" spans="1:8" x14ac:dyDescent="0.25">
      <c r="A141" s="1">
        <v>44334</v>
      </c>
      <c r="B141" t="s">
        <v>415</v>
      </c>
      <c r="C141">
        <v>0</v>
      </c>
      <c r="G141">
        <v>1710985</v>
      </c>
      <c r="H141">
        <v>1714675</v>
      </c>
    </row>
    <row r="142" spans="1:8" x14ac:dyDescent="0.25">
      <c r="A142" s="1">
        <v>44335</v>
      </c>
      <c r="B142" t="s">
        <v>415</v>
      </c>
      <c r="C142">
        <v>0</v>
      </c>
      <c r="G142">
        <v>1714675</v>
      </c>
      <c r="H142">
        <v>1719245</v>
      </c>
    </row>
    <row r="143" spans="1:8" x14ac:dyDescent="0.25">
      <c r="A143" s="1">
        <v>44336</v>
      </c>
      <c r="B143" t="s">
        <v>415</v>
      </c>
      <c r="C143">
        <v>0</v>
      </c>
      <c r="G143">
        <v>1719245</v>
      </c>
      <c r="H143">
        <v>1724051</v>
      </c>
    </row>
    <row r="144" spans="1:8" x14ac:dyDescent="0.25">
      <c r="A144" s="1">
        <v>44337</v>
      </c>
      <c r="B144" t="s">
        <v>415</v>
      </c>
      <c r="C144">
        <v>0</v>
      </c>
      <c r="G144">
        <v>1724051</v>
      </c>
      <c r="H144">
        <v>1733702</v>
      </c>
    </row>
    <row r="145" spans="1:8" x14ac:dyDescent="0.25">
      <c r="A145" s="1">
        <v>44341</v>
      </c>
      <c r="B145" t="s">
        <v>415</v>
      </c>
      <c r="C145">
        <v>0</v>
      </c>
      <c r="G145">
        <v>1733702</v>
      </c>
      <c r="H145">
        <v>1737759</v>
      </c>
    </row>
    <row r="146" spans="1:8" x14ac:dyDescent="0.25">
      <c r="A146" s="1">
        <v>44343</v>
      </c>
      <c r="B146" t="s">
        <v>415</v>
      </c>
      <c r="C146">
        <v>0</v>
      </c>
      <c r="G146">
        <v>1737759</v>
      </c>
      <c r="H146">
        <v>1746016</v>
      </c>
    </row>
    <row r="147" spans="1:8" x14ac:dyDescent="0.25">
      <c r="A147" s="1">
        <v>44344</v>
      </c>
      <c r="B147" t="s">
        <v>415</v>
      </c>
      <c r="C147">
        <v>0</v>
      </c>
      <c r="G147">
        <v>1746016</v>
      </c>
      <c r="H147">
        <v>1751999</v>
      </c>
    </row>
    <row r="148" spans="1:8" x14ac:dyDescent="0.25">
      <c r="A148" s="1">
        <v>44347</v>
      </c>
      <c r="B148" t="s">
        <v>415</v>
      </c>
      <c r="C148">
        <v>-1</v>
      </c>
      <c r="G148">
        <v>1752000</v>
      </c>
      <c r="H148">
        <v>1768001</v>
      </c>
    </row>
    <row r="149" spans="1:8" x14ac:dyDescent="0.25">
      <c r="A149" s="1">
        <v>44348</v>
      </c>
      <c r="B149" t="s">
        <v>415</v>
      </c>
      <c r="C149">
        <v>0</v>
      </c>
      <c r="G149">
        <v>1768001</v>
      </c>
      <c r="H149">
        <v>1773167</v>
      </c>
    </row>
    <row r="150" spans="1:8" x14ac:dyDescent="0.25">
      <c r="A150" s="1">
        <v>44349</v>
      </c>
      <c r="B150" t="s">
        <v>415</v>
      </c>
      <c r="C150">
        <v>0</v>
      </c>
      <c r="G150">
        <v>1773167</v>
      </c>
      <c r="H150">
        <v>1779996</v>
      </c>
    </row>
    <row r="151" spans="1:8" x14ac:dyDescent="0.25">
      <c r="A151" s="1">
        <v>44350</v>
      </c>
      <c r="B151" t="s">
        <v>415</v>
      </c>
      <c r="C151">
        <v>0</v>
      </c>
      <c r="G151">
        <v>1779996</v>
      </c>
      <c r="H151">
        <v>1789121</v>
      </c>
    </row>
    <row r="152" spans="1:8" x14ac:dyDescent="0.25">
      <c r="A152" s="1">
        <v>44351</v>
      </c>
      <c r="B152" t="s">
        <v>415</v>
      </c>
      <c r="C152">
        <v>0</v>
      </c>
      <c r="G152">
        <v>1789121</v>
      </c>
      <c r="H152">
        <v>1798679</v>
      </c>
    </row>
    <row r="153" spans="1:8" x14ac:dyDescent="0.25">
      <c r="A153" s="1">
        <v>44352</v>
      </c>
      <c r="B153" t="s">
        <v>415</v>
      </c>
      <c r="C153">
        <v>0</v>
      </c>
      <c r="G153">
        <v>1798679</v>
      </c>
      <c r="H153">
        <v>1805126</v>
      </c>
    </row>
    <row r="154" spans="1:8" x14ac:dyDescent="0.25">
      <c r="A154" s="1">
        <v>44356</v>
      </c>
      <c r="B154" t="s">
        <v>415</v>
      </c>
      <c r="C154">
        <v>-12391</v>
      </c>
      <c r="G154">
        <v>1817517</v>
      </c>
      <c r="H154">
        <v>1827138</v>
      </c>
    </row>
    <row r="155" spans="1:8" x14ac:dyDescent="0.25">
      <c r="A155" s="1">
        <v>44357</v>
      </c>
      <c r="B155" t="s">
        <v>415</v>
      </c>
      <c r="C155">
        <v>0</v>
      </c>
      <c r="G155">
        <v>1827138</v>
      </c>
      <c r="H155">
        <v>1836747</v>
      </c>
    </row>
    <row r="156" spans="1:8" x14ac:dyDescent="0.25">
      <c r="A156" s="1">
        <v>44358</v>
      </c>
      <c r="B156" t="s">
        <v>415</v>
      </c>
      <c r="C156">
        <v>0</v>
      </c>
      <c r="G156">
        <v>1836747</v>
      </c>
      <c r="H156">
        <v>1844514</v>
      </c>
    </row>
    <row r="157" spans="1:8" x14ac:dyDescent="0.25">
      <c r="A157" s="1">
        <v>44361</v>
      </c>
      <c r="B157" t="s">
        <v>415</v>
      </c>
      <c r="C157">
        <v>0</v>
      </c>
      <c r="G157">
        <v>1844514</v>
      </c>
      <c r="H157">
        <v>1859865</v>
      </c>
    </row>
    <row r="158" spans="1:8" x14ac:dyDescent="0.25">
      <c r="A158" s="1">
        <v>44362</v>
      </c>
      <c r="B158" t="s">
        <v>415</v>
      </c>
      <c r="C158">
        <v>0</v>
      </c>
      <c r="G158">
        <v>1859865</v>
      </c>
      <c r="H158">
        <v>1863549</v>
      </c>
    </row>
    <row r="159" spans="1:8" x14ac:dyDescent="0.25">
      <c r="A159" s="1">
        <v>44363</v>
      </c>
      <c r="B159" t="s">
        <v>415</v>
      </c>
      <c r="C159">
        <v>0</v>
      </c>
      <c r="G159">
        <v>1863549</v>
      </c>
      <c r="H159">
        <v>1872942</v>
      </c>
    </row>
    <row r="160" spans="1:8" x14ac:dyDescent="0.25">
      <c r="A160" s="1">
        <v>44364</v>
      </c>
      <c r="B160" t="s">
        <v>415</v>
      </c>
      <c r="C160">
        <v>0</v>
      </c>
      <c r="G160">
        <v>1872942</v>
      </c>
      <c r="H160">
        <v>1880062</v>
      </c>
    </row>
    <row r="161" spans="1:8" x14ac:dyDescent="0.25">
      <c r="A161" s="1">
        <v>44365</v>
      </c>
      <c r="B161" t="s">
        <v>415</v>
      </c>
      <c r="C161">
        <v>0</v>
      </c>
      <c r="G161">
        <v>1880062</v>
      </c>
      <c r="H161">
        <v>1888812</v>
      </c>
    </row>
    <row r="162" spans="1:8" x14ac:dyDescent="0.25">
      <c r="A162" s="1">
        <v>44369</v>
      </c>
      <c r="B162" t="s">
        <v>415</v>
      </c>
      <c r="C162">
        <v>0</v>
      </c>
      <c r="G162">
        <v>1888812</v>
      </c>
      <c r="H162">
        <v>1896056</v>
      </c>
    </row>
    <row r="163" spans="1:8" x14ac:dyDescent="0.25">
      <c r="A163" s="1">
        <v>44370</v>
      </c>
      <c r="B163" t="s">
        <v>415</v>
      </c>
      <c r="C163">
        <v>0</v>
      </c>
      <c r="G163">
        <v>1896056</v>
      </c>
      <c r="H163">
        <v>1901128</v>
      </c>
    </row>
    <row r="164" spans="1:8" x14ac:dyDescent="0.25">
      <c r="A164" s="1">
        <v>44371</v>
      </c>
      <c r="B164" t="s">
        <v>415</v>
      </c>
      <c r="C164">
        <v>0</v>
      </c>
      <c r="G164">
        <v>1901128</v>
      </c>
      <c r="H164">
        <v>1907662</v>
      </c>
    </row>
    <row r="165" spans="1:8" x14ac:dyDescent="0.25">
      <c r="A165" s="1">
        <v>44372</v>
      </c>
      <c r="B165" t="s">
        <v>415</v>
      </c>
      <c r="C165">
        <v>0</v>
      </c>
      <c r="G165">
        <v>1907662</v>
      </c>
      <c r="H165">
        <v>1914243</v>
      </c>
    </row>
    <row r="166" spans="1:8" x14ac:dyDescent="0.25">
      <c r="A166" s="1">
        <v>44373</v>
      </c>
      <c r="B166" t="s">
        <v>415</v>
      </c>
      <c r="C166">
        <v>0</v>
      </c>
      <c r="G166">
        <v>1914243</v>
      </c>
      <c r="H166">
        <v>1925360</v>
      </c>
    </row>
    <row r="167" spans="1:8" x14ac:dyDescent="0.25">
      <c r="A167" s="1">
        <v>44375</v>
      </c>
      <c r="B167" t="s">
        <v>415</v>
      </c>
      <c r="C167">
        <v>-1</v>
      </c>
      <c r="G167">
        <v>1925361</v>
      </c>
      <c r="H167">
        <v>1932926</v>
      </c>
    </row>
    <row r="168" spans="1:8" x14ac:dyDescent="0.25">
      <c r="A168" s="1">
        <v>44377</v>
      </c>
      <c r="B168" t="s">
        <v>415</v>
      </c>
      <c r="C168">
        <v>0</v>
      </c>
      <c r="G168">
        <v>1932926</v>
      </c>
      <c r="H168">
        <v>1940249</v>
      </c>
    </row>
    <row r="169" spans="1:8" x14ac:dyDescent="0.25">
      <c r="A169" s="1">
        <v>44378</v>
      </c>
      <c r="B169" t="s">
        <v>415</v>
      </c>
      <c r="C169">
        <v>0</v>
      </c>
      <c r="G169">
        <v>1940249</v>
      </c>
      <c r="H169">
        <v>1949267</v>
      </c>
    </row>
    <row r="170" spans="1:8" x14ac:dyDescent="0.25">
      <c r="A170" s="1">
        <v>44379</v>
      </c>
      <c r="B170" t="s">
        <v>415</v>
      </c>
      <c r="C170">
        <v>0</v>
      </c>
      <c r="G170">
        <v>1949267</v>
      </c>
      <c r="H170">
        <v>1956628</v>
      </c>
    </row>
    <row r="171" spans="1:8" x14ac:dyDescent="0.25">
      <c r="A171" s="1">
        <v>44382</v>
      </c>
      <c r="B171" t="s">
        <v>415</v>
      </c>
      <c r="C171">
        <v>0</v>
      </c>
      <c r="G171">
        <v>1956628</v>
      </c>
      <c r="H171">
        <v>1970339</v>
      </c>
    </row>
    <row r="172" spans="1:8" x14ac:dyDescent="0.25">
      <c r="A172" s="1">
        <v>44383</v>
      </c>
      <c r="B172" t="s">
        <v>415</v>
      </c>
      <c r="C172">
        <v>0</v>
      </c>
      <c r="G172">
        <v>1970339</v>
      </c>
      <c r="H172">
        <v>1976746</v>
      </c>
    </row>
    <row r="173" spans="1:8" x14ac:dyDescent="0.25">
      <c r="A173" s="1">
        <v>44384</v>
      </c>
      <c r="B173" t="s">
        <v>415</v>
      </c>
      <c r="C173">
        <v>-1</v>
      </c>
      <c r="G173">
        <v>1976747</v>
      </c>
      <c r="H173">
        <v>1982749</v>
      </c>
    </row>
    <row r="174" spans="1:8" x14ac:dyDescent="0.25">
      <c r="A174" s="1">
        <v>44385</v>
      </c>
      <c r="B174" t="s">
        <v>415</v>
      </c>
      <c r="C174">
        <v>-2213</v>
      </c>
      <c r="G174">
        <v>1984962</v>
      </c>
      <c r="H174">
        <v>1991722</v>
      </c>
    </row>
    <row r="175" spans="1:8" x14ac:dyDescent="0.25">
      <c r="A175" s="1">
        <v>44386</v>
      </c>
      <c r="B175" t="s">
        <v>415</v>
      </c>
      <c r="C175">
        <v>0</v>
      </c>
      <c r="G175">
        <v>1991722</v>
      </c>
      <c r="H175">
        <v>1999321</v>
      </c>
    </row>
    <row r="176" spans="1:8" x14ac:dyDescent="0.25">
      <c r="A176" s="1">
        <v>44390</v>
      </c>
      <c r="B176" t="s">
        <v>415</v>
      </c>
      <c r="C176">
        <v>0</v>
      </c>
      <c r="G176">
        <v>1999321</v>
      </c>
      <c r="H176">
        <v>2011601</v>
      </c>
    </row>
    <row r="177" spans="1:8" x14ac:dyDescent="0.25">
      <c r="A177" s="1">
        <v>44390</v>
      </c>
      <c r="B177" t="s">
        <v>415</v>
      </c>
      <c r="C177">
        <v>0</v>
      </c>
      <c r="G177">
        <v>2011601</v>
      </c>
      <c r="H177">
        <v>2017980</v>
      </c>
    </row>
    <row r="178" spans="1:8" x14ac:dyDescent="0.25">
      <c r="A178" s="1">
        <v>44391</v>
      </c>
      <c r="B178" t="s">
        <v>415</v>
      </c>
      <c r="C178">
        <v>0</v>
      </c>
      <c r="G178">
        <v>2017980</v>
      </c>
      <c r="H178">
        <v>2027459</v>
      </c>
    </row>
    <row r="179" spans="1:8" x14ac:dyDescent="0.25">
      <c r="A179" s="1">
        <v>44392</v>
      </c>
      <c r="B179" t="s">
        <v>415</v>
      </c>
      <c r="C179">
        <v>0</v>
      </c>
      <c r="G179">
        <v>2027459</v>
      </c>
      <c r="H179">
        <v>2037226</v>
      </c>
    </row>
    <row r="180" spans="1:8" x14ac:dyDescent="0.25">
      <c r="A180" s="1">
        <v>44393</v>
      </c>
      <c r="B180" t="s">
        <v>415</v>
      </c>
      <c r="C180">
        <v>0</v>
      </c>
      <c r="G180">
        <v>2037226</v>
      </c>
      <c r="H180">
        <v>2044088</v>
      </c>
    </row>
    <row r="181" spans="1:8" x14ac:dyDescent="0.25">
      <c r="A181" s="1">
        <v>44394</v>
      </c>
      <c r="B181" t="s">
        <v>415</v>
      </c>
      <c r="C181">
        <v>0</v>
      </c>
      <c r="G181">
        <v>2044088</v>
      </c>
      <c r="H181">
        <v>2060070</v>
      </c>
    </row>
    <row r="182" spans="1:8" x14ac:dyDescent="0.25">
      <c r="A182" s="1">
        <v>44396</v>
      </c>
      <c r="B182" t="s">
        <v>415</v>
      </c>
      <c r="C182">
        <v>0</v>
      </c>
      <c r="G182">
        <v>2060070</v>
      </c>
      <c r="H182">
        <v>2066177</v>
      </c>
    </row>
    <row r="183" spans="1:8" x14ac:dyDescent="0.25">
      <c r="A183" s="1">
        <v>44397</v>
      </c>
      <c r="B183" t="s">
        <v>415</v>
      </c>
      <c r="C183">
        <v>0</v>
      </c>
      <c r="G183">
        <v>2066177</v>
      </c>
      <c r="H183">
        <v>2073259</v>
      </c>
    </row>
    <row r="184" spans="1:8" x14ac:dyDescent="0.25">
      <c r="A184" s="1">
        <v>44398</v>
      </c>
      <c r="B184" t="s">
        <v>415</v>
      </c>
      <c r="C184">
        <v>-101</v>
      </c>
      <c r="G184">
        <v>2073360</v>
      </c>
      <c r="H184">
        <v>2080059</v>
      </c>
    </row>
    <row r="185" spans="1:8" x14ac:dyDescent="0.25">
      <c r="A185" s="1">
        <v>44399</v>
      </c>
      <c r="B185" t="s">
        <v>415</v>
      </c>
      <c r="C185">
        <v>0</v>
      </c>
      <c r="G185">
        <v>2080059</v>
      </c>
      <c r="H185">
        <v>2089352</v>
      </c>
    </row>
    <row r="186" spans="1:8" x14ac:dyDescent="0.25">
      <c r="A186" s="1">
        <v>44400</v>
      </c>
      <c r="B186" t="s">
        <v>415</v>
      </c>
      <c r="C186">
        <v>-1</v>
      </c>
      <c r="G186">
        <v>2089353</v>
      </c>
      <c r="H186">
        <v>2097125</v>
      </c>
    </row>
    <row r="187" spans="1:8" x14ac:dyDescent="0.25">
      <c r="A187" s="1">
        <v>44405</v>
      </c>
      <c r="B187" t="s">
        <v>415</v>
      </c>
      <c r="C187">
        <v>-11211</v>
      </c>
      <c r="G187">
        <v>2108336</v>
      </c>
      <c r="H187">
        <v>2118561</v>
      </c>
    </row>
    <row r="188" spans="1:8" x14ac:dyDescent="0.25">
      <c r="A188" s="1">
        <v>44406</v>
      </c>
      <c r="B188" t="s">
        <v>415</v>
      </c>
      <c r="C188">
        <v>0</v>
      </c>
      <c r="G188">
        <v>2118561</v>
      </c>
      <c r="H188">
        <v>2128104</v>
      </c>
    </row>
    <row r="189" spans="1:8" x14ac:dyDescent="0.25">
      <c r="A189" s="1">
        <v>44407</v>
      </c>
      <c r="B189" t="s">
        <v>415</v>
      </c>
      <c r="C189">
        <v>0</v>
      </c>
      <c r="G189">
        <v>2128104</v>
      </c>
      <c r="H189">
        <v>2135312</v>
      </c>
    </row>
    <row r="190" spans="1:8" x14ac:dyDescent="0.25">
      <c r="A190" s="1">
        <v>44408</v>
      </c>
      <c r="B190" t="s">
        <v>415</v>
      </c>
      <c r="C190">
        <v>0</v>
      </c>
      <c r="G190">
        <v>2135312</v>
      </c>
      <c r="H190">
        <v>2147053</v>
      </c>
    </row>
    <row r="191" spans="1:8" x14ac:dyDescent="0.25">
      <c r="A191" s="1">
        <v>44411</v>
      </c>
      <c r="B191" t="s">
        <v>415</v>
      </c>
      <c r="C191">
        <v>0</v>
      </c>
      <c r="G191">
        <v>2147053</v>
      </c>
      <c r="H191">
        <v>2153725</v>
      </c>
    </row>
    <row r="192" spans="1:8" x14ac:dyDescent="0.25">
      <c r="A192" s="1">
        <v>44412</v>
      </c>
      <c r="B192" t="s">
        <v>415</v>
      </c>
      <c r="C192">
        <v>0</v>
      </c>
      <c r="G192">
        <v>2153725</v>
      </c>
      <c r="H192">
        <v>2160757</v>
      </c>
    </row>
    <row r="193" spans="1:8" x14ac:dyDescent="0.25">
      <c r="A193" s="1">
        <v>44413</v>
      </c>
      <c r="B193" t="s">
        <v>415</v>
      </c>
      <c r="C193">
        <v>0</v>
      </c>
      <c r="G193">
        <v>2160757</v>
      </c>
      <c r="H193">
        <v>2168741</v>
      </c>
    </row>
    <row r="194" spans="1:8" x14ac:dyDescent="0.25">
      <c r="A194" s="1">
        <v>44414</v>
      </c>
      <c r="B194" t="s">
        <v>415</v>
      </c>
      <c r="C194">
        <v>0</v>
      </c>
      <c r="G194">
        <v>2168741</v>
      </c>
      <c r="H194">
        <v>2176238</v>
      </c>
    </row>
    <row r="195" spans="1:8" x14ac:dyDescent="0.25">
      <c r="A195" s="1">
        <v>44417</v>
      </c>
      <c r="B195" t="s">
        <v>415</v>
      </c>
      <c r="C195">
        <v>0</v>
      </c>
      <c r="G195">
        <v>2176238</v>
      </c>
      <c r="H195">
        <v>2184391</v>
      </c>
    </row>
    <row r="196" spans="1:8" x14ac:dyDescent="0.25">
      <c r="A196" s="1">
        <v>44418</v>
      </c>
      <c r="B196" t="s">
        <v>415</v>
      </c>
      <c r="C196">
        <v>0</v>
      </c>
      <c r="G196">
        <v>2184391</v>
      </c>
      <c r="H196">
        <v>2191477</v>
      </c>
    </row>
    <row r="197" spans="1:8" x14ac:dyDescent="0.25">
      <c r="A197" s="1">
        <v>44419</v>
      </c>
      <c r="B197" t="s">
        <v>415</v>
      </c>
      <c r="C197">
        <v>0</v>
      </c>
      <c r="G197">
        <v>2191477</v>
      </c>
      <c r="H197">
        <v>2195515</v>
      </c>
    </row>
    <row r="198" spans="1:8" x14ac:dyDescent="0.25">
      <c r="A198" s="1">
        <v>44420</v>
      </c>
      <c r="B198" t="s">
        <v>415</v>
      </c>
      <c r="C198">
        <v>-1</v>
      </c>
      <c r="G198">
        <v>2195516</v>
      </c>
      <c r="H198">
        <v>2203402</v>
      </c>
    </row>
    <row r="199" spans="1:8" x14ac:dyDescent="0.25">
      <c r="A199" s="1">
        <v>44425</v>
      </c>
      <c r="B199" t="s">
        <v>415</v>
      </c>
      <c r="C199">
        <v>-2</v>
      </c>
      <c r="G199">
        <v>2203404</v>
      </c>
      <c r="H199">
        <v>2212310</v>
      </c>
    </row>
    <row r="200" spans="1:8" x14ac:dyDescent="0.25">
      <c r="A200" s="1">
        <v>44426</v>
      </c>
      <c r="B200" t="s">
        <v>415</v>
      </c>
      <c r="C200">
        <v>23700</v>
      </c>
      <c r="G200">
        <v>2219348</v>
      </c>
      <c r="H200">
        <v>2226677</v>
      </c>
    </row>
    <row r="201" spans="1:8" x14ac:dyDescent="0.25">
      <c r="A201" s="1">
        <v>44427</v>
      </c>
      <c r="B201" t="s">
        <v>415</v>
      </c>
      <c r="C201">
        <v>0</v>
      </c>
      <c r="G201">
        <v>2226677</v>
      </c>
      <c r="H201">
        <v>2235676</v>
      </c>
    </row>
    <row r="202" spans="1:8" x14ac:dyDescent="0.25">
      <c r="A202" s="1">
        <v>44428</v>
      </c>
      <c r="B202" t="s">
        <v>415</v>
      </c>
      <c r="C202">
        <v>0</v>
      </c>
      <c r="G202">
        <v>2235676</v>
      </c>
      <c r="H202">
        <v>2243048</v>
      </c>
    </row>
    <row r="203" spans="1:8" x14ac:dyDescent="0.25">
      <c r="A203" s="1">
        <v>44429</v>
      </c>
      <c r="B203" t="s">
        <v>415</v>
      </c>
      <c r="C203">
        <v>0</v>
      </c>
      <c r="G203">
        <v>2243048</v>
      </c>
      <c r="H203">
        <v>2252676</v>
      </c>
    </row>
    <row r="204" spans="1:8" x14ac:dyDescent="0.25">
      <c r="A204" s="1">
        <v>44431</v>
      </c>
      <c r="B204" t="s">
        <v>415</v>
      </c>
      <c r="C204">
        <v>0</v>
      </c>
      <c r="G204">
        <v>2252676</v>
      </c>
      <c r="H204">
        <v>2258313</v>
      </c>
    </row>
    <row r="205" spans="1:8" x14ac:dyDescent="0.25">
      <c r="A205" s="1">
        <v>44432</v>
      </c>
      <c r="B205" t="s">
        <v>415</v>
      </c>
      <c r="C205">
        <v>0</v>
      </c>
      <c r="G205">
        <v>2258313</v>
      </c>
      <c r="H205">
        <v>2265976</v>
      </c>
    </row>
    <row r="206" spans="1:8" x14ac:dyDescent="0.25">
      <c r="A206" s="1">
        <v>44433</v>
      </c>
      <c r="B206" t="s">
        <v>415</v>
      </c>
      <c r="C206">
        <v>0</v>
      </c>
      <c r="G206">
        <v>2265976</v>
      </c>
      <c r="H206">
        <v>2272176</v>
      </c>
    </row>
    <row r="207" spans="1:8" x14ac:dyDescent="0.25">
      <c r="A207" s="1">
        <v>44434</v>
      </c>
      <c r="B207" t="s">
        <v>415</v>
      </c>
      <c r="C207">
        <v>0</v>
      </c>
      <c r="G207">
        <v>2272176</v>
      </c>
      <c r="H207">
        <v>2281398</v>
      </c>
    </row>
    <row r="208" spans="1:8" x14ac:dyDescent="0.25">
      <c r="A208" s="1">
        <v>44435</v>
      </c>
      <c r="B208" t="s">
        <v>415</v>
      </c>
      <c r="C208">
        <v>0</v>
      </c>
      <c r="G208">
        <v>2281398</v>
      </c>
      <c r="H208">
        <v>2289430</v>
      </c>
    </row>
    <row r="209" spans="1:8" x14ac:dyDescent="0.25">
      <c r="A209" s="1">
        <v>44436</v>
      </c>
      <c r="B209" t="s">
        <v>415</v>
      </c>
      <c r="C209">
        <v>0</v>
      </c>
      <c r="G209">
        <v>2289430</v>
      </c>
      <c r="H209">
        <v>2298891</v>
      </c>
    </row>
    <row r="210" spans="1:8" x14ac:dyDescent="0.25">
      <c r="A210" s="1">
        <v>44439</v>
      </c>
      <c r="B210" t="s">
        <v>415</v>
      </c>
      <c r="C210">
        <v>0</v>
      </c>
      <c r="G210">
        <v>2298891</v>
      </c>
      <c r="H210">
        <v>2305213</v>
      </c>
    </row>
    <row r="211" spans="1:8" x14ac:dyDescent="0.25">
      <c r="A211" s="1">
        <v>44440</v>
      </c>
      <c r="B211" t="s">
        <v>415</v>
      </c>
      <c r="C211">
        <v>0</v>
      </c>
      <c r="G211">
        <v>2305213</v>
      </c>
      <c r="H211">
        <v>2312541</v>
      </c>
    </row>
    <row r="212" spans="1:8" x14ac:dyDescent="0.25">
      <c r="A212" s="1">
        <v>44441</v>
      </c>
      <c r="B212" t="s">
        <v>415</v>
      </c>
      <c r="C212">
        <v>0</v>
      </c>
      <c r="G212">
        <v>2312541</v>
      </c>
      <c r="H212">
        <v>2320258</v>
      </c>
    </row>
    <row r="213" spans="1:8" x14ac:dyDescent="0.25">
      <c r="A213" s="1">
        <v>44442</v>
      </c>
      <c r="B213" t="s">
        <v>415</v>
      </c>
      <c r="C213">
        <v>0</v>
      </c>
      <c r="G213">
        <v>2320258</v>
      </c>
      <c r="H213">
        <v>2326854</v>
      </c>
    </row>
    <row r="214" spans="1:8" x14ac:dyDescent="0.25">
      <c r="A214" s="1">
        <v>44443</v>
      </c>
      <c r="B214" t="s">
        <v>415</v>
      </c>
      <c r="C214">
        <v>2</v>
      </c>
      <c r="G214">
        <v>2326852</v>
      </c>
      <c r="H214">
        <v>2337553</v>
      </c>
    </row>
    <row r="215" spans="1:8" x14ac:dyDescent="0.25">
      <c r="A215" s="1">
        <v>44445</v>
      </c>
      <c r="B215" t="s">
        <v>415</v>
      </c>
      <c r="C215">
        <v>0</v>
      </c>
      <c r="G215">
        <v>2337553</v>
      </c>
      <c r="H215">
        <v>2346981</v>
      </c>
    </row>
    <row r="216" spans="1:8" x14ac:dyDescent="0.25">
      <c r="A216" s="1">
        <v>44445</v>
      </c>
      <c r="B216" t="s">
        <v>415</v>
      </c>
      <c r="C216">
        <v>9428</v>
      </c>
      <c r="G216">
        <v>2337553</v>
      </c>
      <c r="H216">
        <v>2346981</v>
      </c>
    </row>
    <row r="217" spans="1:8" x14ac:dyDescent="0.25">
      <c r="A217" s="1">
        <v>44445</v>
      </c>
      <c r="B217" t="s">
        <v>415</v>
      </c>
      <c r="C217">
        <v>9428</v>
      </c>
      <c r="G217">
        <v>2337553</v>
      </c>
      <c r="H217">
        <v>2346981</v>
      </c>
    </row>
    <row r="218" spans="1:8" x14ac:dyDescent="0.25">
      <c r="A218" s="1">
        <v>44446</v>
      </c>
      <c r="B218" t="s">
        <v>415</v>
      </c>
      <c r="C218">
        <v>0</v>
      </c>
      <c r="G218">
        <v>2346981</v>
      </c>
      <c r="H218">
        <v>2353940</v>
      </c>
    </row>
    <row r="219" spans="1:8" x14ac:dyDescent="0.25">
      <c r="A219" s="1">
        <v>44446</v>
      </c>
      <c r="B219" t="s">
        <v>415</v>
      </c>
      <c r="C219">
        <v>6959</v>
      </c>
      <c r="G219">
        <v>2346981</v>
      </c>
      <c r="H219">
        <v>2353940</v>
      </c>
    </row>
    <row r="220" spans="1:8" x14ac:dyDescent="0.25">
      <c r="A220" s="1">
        <v>44447</v>
      </c>
      <c r="B220" t="s">
        <v>415</v>
      </c>
      <c r="C220">
        <v>0</v>
      </c>
      <c r="G220">
        <v>2353940</v>
      </c>
      <c r="H220">
        <v>2359007</v>
      </c>
    </row>
    <row r="221" spans="1:8" x14ac:dyDescent="0.25">
      <c r="A221" s="1">
        <v>44447</v>
      </c>
      <c r="B221" t="s">
        <v>415</v>
      </c>
      <c r="C221">
        <v>5067</v>
      </c>
      <c r="G221">
        <v>2353940</v>
      </c>
      <c r="H221">
        <v>2359007</v>
      </c>
    </row>
    <row r="222" spans="1:8" x14ac:dyDescent="0.25">
      <c r="A222" s="1">
        <v>44449</v>
      </c>
      <c r="B222" t="s">
        <v>415</v>
      </c>
      <c r="C222">
        <v>-1</v>
      </c>
      <c r="G222">
        <v>2359008</v>
      </c>
      <c r="H222">
        <v>2368357</v>
      </c>
    </row>
    <row r="223" spans="1:8" x14ac:dyDescent="0.25">
      <c r="A223" s="1">
        <v>44449</v>
      </c>
      <c r="B223" t="s">
        <v>415</v>
      </c>
      <c r="C223">
        <v>9349</v>
      </c>
      <c r="G223">
        <v>2359008</v>
      </c>
      <c r="H223">
        <v>2368357</v>
      </c>
    </row>
    <row r="224" spans="1:8" x14ac:dyDescent="0.25">
      <c r="A224" s="1">
        <v>44447</v>
      </c>
      <c r="B224" t="s">
        <v>415</v>
      </c>
      <c r="C224">
        <v>14417</v>
      </c>
      <c r="G224">
        <v>2353940</v>
      </c>
      <c r="H224">
        <v>2359007</v>
      </c>
    </row>
    <row r="225" spans="1:8" x14ac:dyDescent="0.25">
      <c r="A225" s="1">
        <v>44449</v>
      </c>
      <c r="B225" t="s">
        <v>415</v>
      </c>
      <c r="C225">
        <v>-9350</v>
      </c>
      <c r="G225">
        <v>2368357</v>
      </c>
      <c r="H225">
        <v>2376180</v>
      </c>
    </row>
    <row r="226" spans="1:8" x14ac:dyDescent="0.25">
      <c r="A226" s="1">
        <v>44449</v>
      </c>
      <c r="B226" t="s">
        <v>415</v>
      </c>
      <c r="C226">
        <v>7823</v>
      </c>
      <c r="G226">
        <v>2368357</v>
      </c>
      <c r="H226">
        <v>2376180</v>
      </c>
    </row>
    <row r="227" spans="1:8" x14ac:dyDescent="0.25">
      <c r="A227" s="1">
        <v>44448</v>
      </c>
      <c r="B227" t="s">
        <v>415</v>
      </c>
      <c r="C227">
        <v>17172</v>
      </c>
      <c r="G227">
        <v>2359008</v>
      </c>
      <c r="H227">
        <v>2368357</v>
      </c>
    </row>
    <row r="228" spans="1:8" x14ac:dyDescent="0.25">
      <c r="A228" s="1">
        <v>44453</v>
      </c>
      <c r="B228" t="s">
        <v>415</v>
      </c>
      <c r="C228">
        <v>-7823</v>
      </c>
      <c r="G228">
        <v>2376180</v>
      </c>
      <c r="H228">
        <v>2390690</v>
      </c>
    </row>
    <row r="229" spans="1:8" x14ac:dyDescent="0.25">
      <c r="A229" s="1">
        <v>44453</v>
      </c>
      <c r="B229" t="s">
        <v>415</v>
      </c>
      <c r="C229">
        <v>14510</v>
      </c>
      <c r="G229">
        <v>2376180</v>
      </c>
      <c r="H229">
        <v>2390690</v>
      </c>
    </row>
    <row r="230" spans="1:8" x14ac:dyDescent="0.25">
      <c r="A230" s="1">
        <v>44453</v>
      </c>
      <c r="B230" t="s">
        <v>415</v>
      </c>
      <c r="C230">
        <v>14510</v>
      </c>
      <c r="G230">
        <v>2376180</v>
      </c>
      <c r="H230">
        <v>2390690</v>
      </c>
    </row>
    <row r="231" spans="1:8" x14ac:dyDescent="0.25">
      <c r="A231" s="1">
        <v>44453</v>
      </c>
      <c r="B231" t="s">
        <v>415</v>
      </c>
      <c r="C231">
        <v>0</v>
      </c>
      <c r="G231">
        <v>2390690</v>
      </c>
      <c r="H231">
        <v>2399351</v>
      </c>
    </row>
    <row r="232" spans="1:8" x14ac:dyDescent="0.25">
      <c r="A232" s="1">
        <v>44453</v>
      </c>
      <c r="B232" t="s">
        <v>415</v>
      </c>
      <c r="C232">
        <v>8661</v>
      </c>
      <c r="G232">
        <v>2390690</v>
      </c>
      <c r="H232">
        <v>2399351</v>
      </c>
    </row>
    <row r="233" spans="1:8" x14ac:dyDescent="0.25">
      <c r="A233" s="1">
        <v>44454</v>
      </c>
      <c r="B233" t="s">
        <v>415</v>
      </c>
      <c r="C233">
        <v>0</v>
      </c>
      <c r="G233">
        <v>2399351</v>
      </c>
      <c r="H233">
        <v>2405631</v>
      </c>
    </row>
    <row r="234" spans="1:8" x14ac:dyDescent="0.25">
      <c r="A234" s="1">
        <v>44455</v>
      </c>
      <c r="B234" t="s">
        <v>415</v>
      </c>
      <c r="C234">
        <v>0</v>
      </c>
      <c r="G234">
        <v>2405631</v>
      </c>
      <c r="H234">
        <v>2416595</v>
      </c>
    </row>
    <row r="235" spans="1:8" x14ac:dyDescent="0.25">
      <c r="A235" s="1">
        <v>44456</v>
      </c>
      <c r="B235" t="s">
        <v>415</v>
      </c>
      <c r="C235">
        <v>0</v>
      </c>
      <c r="G235">
        <v>2416595</v>
      </c>
      <c r="H235">
        <v>2423588</v>
      </c>
    </row>
    <row r="236" spans="1:8" x14ac:dyDescent="0.25">
      <c r="A236" s="1">
        <v>44456</v>
      </c>
      <c r="B236" t="s">
        <v>415</v>
      </c>
      <c r="C236">
        <v>6993</v>
      </c>
      <c r="G236">
        <v>2416595</v>
      </c>
      <c r="H236">
        <v>2423588</v>
      </c>
    </row>
    <row r="237" spans="1:8" x14ac:dyDescent="0.25">
      <c r="A237" s="1">
        <v>44457</v>
      </c>
      <c r="B237" t="s">
        <v>415</v>
      </c>
      <c r="C237">
        <v>1</v>
      </c>
      <c r="G237">
        <v>2423587</v>
      </c>
      <c r="H237">
        <v>2428611</v>
      </c>
    </row>
    <row r="238" spans="1:8" x14ac:dyDescent="0.25">
      <c r="A238" s="1">
        <v>44457</v>
      </c>
      <c r="B238" t="s">
        <v>415</v>
      </c>
      <c r="C238">
        <v>5024</v>
      </c>
      <c r="G238">
        <v>2423587</v>
      </c>
      <c r="H238">
        <v>2428611</v>
      </c>
    </row>
    <row r="239" spans="1:8" x14ac:dyDescent="0.25">
      <c r="A239" s="1">
        <v>44459</v>
      </c>
      <c r="B239" t="s">
        <v>415</v>
      </c>
      <c r="C239">
        <v>0</v>
      </c>
      <c r="G239">
        <v>2428611</v>
      </c>
      <c r="H239">
        <v>2436010</v>
      </c>
    </row>
    <row r="240" spans="1:8" x14ac:dyDescent="0.25">
      <c r="A240" s="1">
        <v>44459</v>
      </c>
      <c r="B240" t="s">
        <v>415</v>
      </c>
      <c r="C240">
        <v>7399</v>
      </c>
      <c r="G240">
        <v>2428611</v>
      </c>
      <c r="H240">
        <v>2436010</v>
      </c>
    </row>
    <row r="241" spans="1:8" x14ac:dyDescent="0.25">
      <c r="A241" s="1">
        <v>44459</v>
      </c>
      <c r="B241" t="s">
        <v>415</v>
      </c>
      <c r="C241">
        <v>7399</v>
      </c>
      <c r="G241">
        <v>2428611</v>
      </c>
      <c r="H241">
        <v>2436010</v>
      </c>
    </row>
    <row r="242" spans="1:8" x14ac:dyDescent="0.25">
      <c r="A242" s="1">
        <v>44461</v>
      </c>
      <c r="B242" t="s">
        <v>415</v>
      </c>
      <c r="C242">
        <v>-5868</v>
      </c>
      <c r="G242">
        <v>2441878</v>
      </c>
      <c r="H242">
        <v>2436010</v>
      </c>
    </row>
    <row r="243" spans="1:8" x14ac:dyDescent="0.25">
      <c r="A243" s="1">
        <v>44461</v>
      </c>
      <c r="B243" t="s">
        <v>415</v>
      </c>
      <c r="C243">
        <v>0</v>
      </c>
      <c r="G243">
        <v>2436010</v>
      </c>
      <c r="H243">
        <v>2441878</v>
      </c>
    </row>
    <row r="244" spans="1:8" x14ac:dyDescent="0.25">
      <c r="A244" s="1">
        <v>44462</v>
      </c>
      <c r="B244" t="s">
        <v>415</v>
      </c>
      <c r="C244">
        <v>0</v>
      </c>
      <c r="G244">
        <v>2441878</v>
      </c>
      <c r="H244">
        <v>2448710</v>
      </c>
    </row>
    <row r="245" spans="1:8" x14ac:dyDescent="0.25">
      <c r="A245" s="1">
        <v>44462</v>
      </c>
      <c r="B245" t="s">
        <v>415</v>
      </c>
      <c r="C245">
        <v>6832</v>
      </c>
      <c r="G245">
        <v>2441878</v>
      </c>
      <c r="H245">
        <v>2448710</v>
      </c>
    </row>
    <row r="246" spans="1:8" x14ac:dyDescent="0.25">
      <c r="A246" s="1">
        <v>44467</v>
      </c>
      <c r="B246" t="s">
        <v>415</v>
      </c>
      <c r="C246">
        <v>-150</v>
      </c>
      <c r="G246">
        <v>2448860</v>
      </c>
      <c r="H246">
        <v>2456428</v>
      </c>
    </row>
    <row r="247" spans="1:8" x14ac:dyDescent="0.25">
      <c r="A247" s="1">
        <v>44467</v>
      </c>
      <c r="B247" t="s">
        <v>415</v>
      </c>
      <c r="C247">
        <v>7568</v>
      </c>
      <c r="G247">
        <v>2448860</v>
      </c>
      <c r="H247">
        <v>2456428</v>
      </c>
    </row>
    <row r="248" spans="1:8" x14ac:dyDescent="0.25">
      <c r="A248" s="1">
        <v>44467</v>
      </c>
      <c r="B248" t="s">
        <v>415</v>
      </c>
      <c r="C248">
        <v>7568</v>
      </c>
      <c r="G248">
        <v>2448860</v>
      </c>
      <c r="H248">
        <v>2456428</v>
      </c>
    </row>
    <row r="249" spans="1:8" x14ac:dyDescent="0.25">
      <c r="A249" s="1">
        <v>44468</v>
      </c>
      <c r="B249" t="s">
        <v>415</v>
      </c>
      <c r="C249">
        <v>0</v>
      </c>
      <c r="G249">
        <v>2456428</v>
      </c>
      <c r="H249">
        <v>2463610</v>
      </c>
    </row>
    <row r="250" spans="1:8" x14ac:dyDescent="0.25">
      <c r="A250" s="1">
        <v>44469</v>
      </c>
      <c r="B250" t="s">
        <v>415</v>
      </c>
      <c r="C250">
        <v>0</v>
      </c>
      <c r="G250">
        <v>2463610</v>
      </c>
      <c r="H250">
        <v>2475040</v>
      </c>
    </row>
    <row r="251" spans="1:8" x14ac:dyDescent="0.25">
      <c r="A251" s="1">
        <v>44469</v>
      </c>
      <c r="B251" t="s">
        <v>415</v>
      </c>
      <c r="C251">
        <v>11430</v>
      </c>
      <c r="G251">
        <v>2463610</v>
      </c>
      <c r="H251">
        <v>2475040</v>
      </c>
    </row>
    <row r="252" spans="1:8" x14ac:dyDescent="0.25">
      <c r="A252" s="1">
        <v>44469</v>
      </c>
      <c r="B252" t="s">
        <v>415</v>
      </c>
      <c r="C252">
        <v>11430</v>
      </c>
      <c r="G252">
        <v>2463610</v>
      </c>
      <c r="H252">
        <v>2475040</v>
      </c>
    </row>
    <row r="253" spans="1:8" x14ac:dyDescent="0.25">
      <c r="A253" s="1">
        <v>44470</v>
      </c>
      <c r="B253" t="s">
        <v>415</v>
      </c>
      <c r="C253">
        <v>0</v>
      </c>
      <c r="G253">
        <v>2475040</v>
      </c>
      <c r="H253">
        <v>2482054</v>
      </c>
    </row>
    <row r="254" spans="1:8" x14ac:dyDescent="0.25">
      <c r="A254" s="1">
        <v>44471</v>
      </c>
      <c r="B254" t="s">
        <v>415</v>
      </c>
      <c r="C254">
        <v>0</v>
      </c>
      <c r="G254">
        <v>2482054</v>
      </c>
      <c r="H254">
        <v>2495635</v>
      </c>
    </row>
    <row r="255" spans="1:8" x14ac:dyDescent="0.25">
      <c r="A255" s="1">
        <v>44473</v>
      </c>
      <c r="B255" t="s">
        <v>415</v>
      </c>
      <c r="C255">
        <v>0</v>
      </c>
      <c r="G255">
        <v>2495635</v>
      </c>
      <c r="H255">
        <v>2505575</v>
      </c>
    </row>
    <row r="256" spans="1:8" x14ac:dyDescent="0.25">
      <c r="A256" s="1">
        <v>44473</v>
      </c>
      <c r="B256" t="s">
        <v>415</v>
      </c>
      <c r="C256">
        <v>9940</v>
      </c>
      <c r="G256">
        <v>2495635</v>
      </c>
      <c r="H256">
        <v>2505575</v>
      </c>
    </row>
    <row r="257" spans="1:8" x14ac:dyDescent="0.25">
      <c r="A257" s="1">
        <v>44474</v>
      </c>
      <c r="B257" t="s">
        <v>415</v>
      </c>
      <c r="C257">
        <v>1</v>
      </c>
      <c r="G257">
        <v>2505574</v>
      </c>
      <c r="H257">
        <v>2515092</v>
      </c>
    </row>
    <row r="258" spans="1:8" x14ac:dyDescent="0.25">
      <c r="A258" s="1">
        <v>44475</v>
      </c>
      <c r="B258" t="s">
        <v>415</v>
      </c>
      <c r="C258">
        <v>0</v>
      </c>
      <c r="G258">
        <v>2515092</v>
      </c>
      <c r="H258">
        <v>2521353</v>
      </c>
    </row>
    <row r="259" spans="1:8" x14ac:dyDescent="0.25">
      <c r="A259" s="1">
        <v>44476</v>
      </c>
      <c r="B259" t="s">
        <v>415</v>
      </c>
      <c r="C259">
        <v>0</v>
      </c>
      <c r="G259">
        <v>2521353</v>
      </c>
      <c r="H259">
        <v>2530725</v>
      </c>
    </row>
    <row r="260" spans="1:8" x14ac:dyDescent="0.25">
      <c r="A260" s="1">
        <v>44476</v>
      </c>
      <c r="B260" t="s">
        <v>415</v>
      </c>
      <c r="C260">
        <v>9372</v>
      </c>
      <c r="G260">
        <v>2521353</v>
      </c>
      <c r="H260">
        <v>2530725</v>
      </c>
    </row>
    <row r="261" spans="1:8" x14ac:dyDescent="0.25">
      <c r="A261" s="1">
        <v>44477</v>
      </c>
      <c r="B261" t="s">
        <v>415</v>
      </c>
      <c r="C261">
        <v>0</v>
      </c>
      <c r="G261">
        <v>2530725</v>
      </c>
      <c r="H261">
        <v>2537367</v>
      </c>
    </row>
    <row r="262" spans="1:8" x14ac:dyDescent="0.25">
      <c r="A262" s="1">
        <v>44477</v>
      </c>
      <c r="B262" t="s">
        <v>415</v>
      </c>
      <c r="C262">
        <v>6642</v>
      </c>
      <c r="G262">
        <v>2530725</v>
      </c>
      <c r="H262">
        <v>2537367</v>
      </c>
    </row>
    <row r="263" spans="1:8" x14ac:dyDescent="0.25">
      <c r="A263" s="1">
        <v>44484</v>
      </c>
      <c r="B263" t="s">
        <v>415</v>
      </c>
      <c r="C263">
        <v>0</v>
      </c>
      <c r="G263">
        <v>2537367</v>
      </c>
      <c r="H263">
        <v>2547625</v>
      </c>
    </row>
    <row r="264" spans="1:8" x14ac:dyDescent="0.25">
      <c r="A264" s="1">
        <v>44484</v>
      </c>
      <c r="B264" t="s">
        <v>415</v>
      </c>
      <c r="C264">
        <v>10258</v>
      </c>
      <c r="G264">
        <v>2537367</v>
      </c>
      <c r="H264">
        <v>2547625</v>
      </c>
    </row>
    <row r="265" spans="1:8" x14ac:dyDescent="0.25">
      <c r="A265" s="1">
        <v>44485</v>
      </c>
      <c r="B265" t="s">
        <v>415</v>
      </c>
      <c r="C265">
        <v>0</v>
      </c>
      <c r="G265">
        <v>2547625</v>
      </c>
      <c r="H265">
        <v>2557520</v>
      </c>
    </row>
    <row r="266" spans="1:8" x14ac:dyDescent="0.25">
      <c r="A266" s="1">
        <v>44487</v>
      </c>
      <c r="B266" t="s">
        <v>415</v>
      </c>
      <c r="C266">
        <v>0</v>
      </c>
      <c r="G266">
        <v>2557520</v>
      </c>
      <c r="H266">
        <v>2571650</v>
      </c>
    </row>
    <row r="267" spans="1:8" x14ac:dyDescent="0.25">
      <c r="A267" s="1">
        <v>44487</v>
      </c>
      <c r="B267" t="s">
        <v>415</v>
      </c>
      <c r="C267">
        <v>14130</v>
      </c>
      <c r="G267">
        <v>2557520</v>
      </c>
      <c r="H267">
        <v>2571650</v>
      </c>
    </row>
    <row r="268" spans="1:8" x14ac:dyDescent="0.25">
      <c r="A268" s="1">
        <v>44488</v>
      </c>
      <c r="B268" t="s">
        <v>415</v>
      </c>
      <c r="C268">
        <v>0</v>
      </c>
      <c r="G268">
        <v>2571650</v>
      </c>
      <c r="H268">
        <v>2580387</v>
      </c>
    </row>
    <row r="269" spans="1:8" x14ac:dyDescent="0.25">
      <c r="A269" s="1">
        <v>44488</v>
      </c>
      <c r="B269" t="s">
        <v>415</v>
      </c>
      <c r="C269">
        <v>8737</v>
      </c>
      <c r="G269">
        <v>2571650</v>
      </c>
      <c r="H269">
        <v>2580387</v>
      </c>
    </row>
    <row r="270" spans="1:8" x14ac:dyDescent="0.25">
      <c r="A270" s="1">
        <v>44489</v>
      </c>
      <c r="B270" t="s">
        <v>415</v>
      </c>
      <c r="C270">
        <v>0</v>
      </c>
      <c r="G270">
        <v>2580387</v>
      </c>
      <c r="H270">
        <v>2585148</v>
      </c>
    </row>
    <row r="271" spans="1:8" x14ac:dyDescent="0.25">
      <c r="A271" s="1">
        <v>44489</v>
      </c>
      <c r="B271" t="s">
        <v>415</v>
      </c>
      <c r="C271">
        <v>4761</v>
      </c>
      <c r="G271">
        <v>2580387</v>
      </c>
      <c r="H271">
        <v>2585148</v>
      </c>
    </row>
    <row r="272" spans="1:8" x14ac:dyDescent="0.25">
      <c r="A272" s="1">
        <v>44490</v>
      </c>
      <c r="B272" t="s">
        <v>415</v>
      </c>
      <c r="C272">
        <v>-1</v>
      </c>
      <c r="G272">
        <v>2585149</v>
      </c>
      <c r="H272">
        <v>2595040</v>
      </c>
    </row>
    <row r="273" spans="1:8" x14ac:dyDescent="0.25">
      <c r="A273" s="1">
        <v>44490</v>
      </c>
      <c r="B273" t="s">
        <v>415</v>
      </c>
      <c r="C273">
        <v>9891</v>
      </c>
      <c r="G273">
        <v>2585149</v>
      </c>
      <c r="H273">
        <v>2595040</v>
      </c>
    </row>
    <row r="274" spans="1:8" x14ac:dyDescent="0.25">
      <c r="A274" s="1">
        <v>44491</v>
      </c>
      <c r="B274" t="s">
        <v>415</v>
      </c>
      <c r="C274">
        <v>0</v>
      </c>
      <c r="G274">
        <v>2595040</v>
      </c>
      <c r="H274">
        <v>2603039</v>
      </c>
    </row>
    <row r="275" spans="1:8" x14ac:dyDescent="0.25">
      <c r="A275" s="1">
        <v>44494</v>
      </c>
      <c r="B275" t="s">
        <v>415</v>
      </c>
      <c r="C275">
        <v>0</v>
      </c>
      <c r="G275">
        <v>2603039</v>
      </c>
      <c r="H275">
        <v>2624085</v>
      </c>
    </row>
    <row r="276" spans="1:8" x14ac:dyDescent="0.25">
      <c r="A276" s="1">
        <v>44495</v>
      </c>
      <c r="B276" t="s">
        <v>415</v>
      </c>
      <c r="C276">
        <v>0</v>
      </c>
      <c r="G276">
        <v>2624085</v>
      </c>
      <c r="H276">
        <v>2630099</v>
      </c>
    </row>
    <row r="277" spans="1:8" x14ac:dyDescent="0.25">
      <c r="A277" s="1">
        <v>44495</v>
      </c>
      <c r="B277" t="s">
        <v>415</v>
      </c>
      <c r="C277">
        <v>6014</v>
      </c>
      <c r="G277">
        <v>2624085</v>
      </c>
      <c r="H277">
        <v>2630099</v>
      </c>
    </row>
    <row r="278" spans="1:8" x14ac:dyDescent="0.25">
      <c r="A278" s="1">
        <v>44495</v>
      </c>
      <c r="B278" t="s">
        <v>415</v>
      </c>
      <c r="C278">
        <v>6014</v>
      </c>
      <c r="G278">
        <v>2624085</v>
      </c>
      <c r="H278">
        <v>2630099</v>
      </c>
    </row>
    <row r="279" spans="1:8" x14ac:dyDescent="0.25">
      <c r="A279" s="1">
        <v>44496</v>
      </c>
      <c r="B279" t="s">
        <v>415</v>
      </c>
      <c r="C279">
        <v>0</v>
      </c>
      <c r="G279">
        <v>2630099</v>
      </c>
      <c r="H279">
        <v>2634610</v>
      </c>
    </row>
    <row r="280" spans="1:8" x14ac:dyDescent="0.25">
      <c r="A280" s="1">
        <v>44496</v>
      </c>
      <c r="B280" t="s">
        <v>415</v>
      </c>
      <c r="C280">
        <v>4511</v>
      </c>
      <c r="G280">
        <v>2630099</v>
      </c>
      <c r="H280">
        <v>2634610</v>
      </c>
    </row>
    <row r="281" spans="1:8" x14ac:dyDescent="0.25">
      <c r="A281" s="1">
        <v>44497</v>
      </c>
      <c r="B281" t="s">
        <v>415</v>
      </c>
      <c r="C281">
        <v>-1</v>
      </c>
      <c r="G281">
        <v>2634611</v>
      </c>
      <c r="H281">
        <v>2643287</v>
      </c>
    </row>
    <row r="282" spans="1:8" x14ac:dyDescent="0.25">
      <c r="A282" s="1">
        <v>44498</v>
      </c>
      <c r="B282" t="s">
        <v>415</v>
      </c>
      <c r="C282">
        <v>0</v>
      </c>
      <c r="G282">
        <v>2643287</v>
      </c>
      <c r="H282">
        <v>2652075</v>
      </c>
    </row>
    <row r="283" spans="1:8" x14ac:dyDescent="0.25">
      <c r="A283" s="1">
        <v>44498</v>
      </c>
      <c r="B283" t="s">
        <v>415</v>
      </c>
      <c r="C283">
        <v>8788</v>
      </c>
      <c r="G283">
        <v>2643287</v>
      </c>
      <c r="H283">
        <v>2652075</v>
      </c>
    </row>
    <row r="284" spans="1:8" x14ac:dyDescent="0.25">
      <c r="A284" s="1">
        <v>44504</v>
      </c>
      <c r="B284" t="s">
        <v>415</v>
      </c>
      <c r="C284">
        <v>0</v>
      </c>
      <c r="G284">
        <v>2652075</v>
      </c>
      <c r="H284">
        <v>2663302</v>
      </c>
    </row>
    <row r="285" spans="1:8" x14ac:dyDescent="0.25">
      <c r="A285" s="1">
        <v>44504</v>
      </c>
      <c r="B285" t="s">
        <v>415</v>
      </c>
      <c r="C285">
        <v>11227</v>
      </c>
      <c r="G285">
        <v>2652075</v>
      </c>
      <c r="H285">
        <v>2663302</v>
      </c>
    </row>
    <row r="286" spans="1:8" x14ac:dyDescent="0.25">
      <c r="A286" s="1">
        <v>44505</v>
      </c>
      <c r="B286" t="s">
        <v>415</v>
      </c>
      <c r="C286">
        <v>0</v>
      </c>
      <c r="G286">
        <v>2663302</v>
      </c>
      <c r="H286">
        <v>2673155</v>
      </c>
    </row>
    <row r="287" spans="1:8" x14ac:dyDescent="0.25">
      <c r="A287" s="1">
        <v>44505</v>
      </c>
      <c r="B287" t="s">
        <v>415</v>
      </c>
      <c r="C287">
        <v>9853</v>
      </c>
      <c r="G287">
        <v>2663302</v>
      </c>
      <c r="H287">
        <v>2673155</v>
      </c>
    </row>
    <row r="288" spans="1:8" x14ac:dyDescent="0.25">
      <c r="A288" s="1">
        <v>44508</v>
      </c>
      <c r="B288" t="s">
        <v>415</v>
      </c>
      <c r="C288">
        <v>0</v>
      </c>
      <c r="G288">
        <v>2673155</v>
      </c>
      <c r="H288">
        <v>2683147</v>
      </c>
    </row>
    <row r="289" spans="1:8" x14ac:dyDescent="0.25">
      <c r="A289" s="1">
        <v>44509</v>
      </c>
      <c r="B289" t="s">
        <v>415</v>
      </c>
      <c r="C289">
        <v>0</v>
      </c>
      <c r="G289">
        <v>2683147</v>
      </c>
      <c r="H289">
        <v>2689887</v>
      </c>
    </row>
    <row r="290" spans="1:8" x14ac:dyDescent="0.25">
      <c r="A290" s="1">
        <v>44509</v>
      </c>
      <c r="B290" t="s">
        <v>415</v>
      </c>
      <c r="C290">
        <v>6740</v>
      </c>
      <c r="G290">
        <v>2683147</v>
      </c>
      <c r="H290">
        <v>2689887</v>
      </c>
    </row>
    <row r="291" spans="1:8" x14ac:dyDescent="0.25">
      <c r="A291" s="1">
        <v>44510</v>
      </c>
      <c r="B291" t="s">
        <v>415</v>
      </c>
      <c r="C291">
        <v>0</v>
      </c>
      <c r="G291">
        <v>2689887</v>
      </c>
      <c r="H291">
        <v>2692437</v>
      </c>
    </row>
    <row r="292" spans="1:8" x14ac:dyDescent="0.25">
      <c r="A292" s="1">
        <v>44510</v>
      </c>
      <c r="B292" t="s">
        <v>415</v>
      </c>
      <c r="C292">
        <v>2550</v>
      </c>
      <c r="G292">
        <v>2689887</v>
      </c>
      <c r="H292">
        <v>2692537</v>
      </c>
    </row>
    <row r="293" spans="1:8" x14ac:dyDescent="0.25">
      <c r="A293" s="1">
        <v>44511</v>
      </c>
      <c r="B293" t="s">
        <v>415</v>
      </c>
      <c r="C293">
        <v>0</v>
      </c>
      <c r="G293">
        <v>2692537</v>
      </c>
      <c r="H293">
        <v>2702906</v>
      </c>
    </row>
    <row r="294" spans="1:8" x14ac:dyDescent="0.25">
      <c r="A294" s="1">
        <v>44512</v>
      </c>
      <c r="B294" t="s">
        <v>415</v>
      </c>
      <c r="C294">
        <v>0</v>
      </c>
      <c r="G294">
        <v>2702906</v>
      </c>
      <c r="H294">
        <v>2710122</v>
      </c>
    </row>
    <row r="295" spans="1:8" x14ac:dyDescent="0.25">
      <c r="A295" s="1">
        <v>44512</v>
      </c>
      <c r="B295" t="s">
        <v>415</v>
      </c>
      <c r="C295">
        <v>7216</v>
      </c>
      <c r="G295">
        <v>2702906</v>
      </c>
      <c r="H295">
        <v>2710122</v>
      </c>
    </row>
    <row r="296" spans="1:8" x14ac:dyDescent="0.25">
      <c r="A296" s="1">
        <v>44515</v>
      </c>
      <c r="B296" t="s">
        <v>415</v>
      </c>
      <c r="C296">
        <v>-65</v>
      </c>
      <c r="G296">
        <v>2710187</v>
      </c>
      <c r="H296">
        <v>2725735</v>
      </c>
    </row>
    <row r="297" spans="1:8" x14ac:dyDescent="0.25">
      <c r="A297" s="1">
        <v>44515</v>
      </c>
      <c r="B297" t="s">
        <v>415</v>
      </c>
      <c r="C297">
        <v>15548</v>
      </c>
      <c r="G297">
        <v>2710187</v>
      </c>
      <c r="H297">
        <v>2725735</v>
      </c>
    </row>
    <row r="298" spans="1:8" x14ac:dyDescent="0.25">
      <c r="A298" s="1">
        <v>44516</v>
      </c>
      <c r="B298" t="s">
        <v>415</v>
      </c>
      <c r="C298">
        <v>0</v>
      </c>
      <c r="G298">
        <v>2725735</v>
      </c>
      <c r="H298">
        <v>2733861</v>
      </c>
    </row>
    <row r="299" spans="1:8" x14ac:dyDescent="0.25">
      <c r="A299" s="1">
        <v>44516</v>
      </c>
      <c r="B299" t="s">
        <v>415</v>
      </c>
      <c r="C299">
        <v>8126</v>
      </c>
      <c r="G299">
        <v>2725735</v>
      </c>
      <c r="H299">
        <v>2733861</v>
      </c>
    </row>
    <row r="300" spans="1:8" x14ac:dyDescent="0.25">
      <c r="A300" s="1">
        <v>44518</v>
      </c>
      <c r="B300" t="s">
        <v>415</v>
      </c>
      <c r="C300">
        <v>0</v>
      </c>
      <c r="G300">
        <v>2733861</v>
      </c>
      <c r="H300">
        <v>2738416</v>
      </c>
    </row>
    <row r="301" spans="1:8" x14ac:dyDescent="0.25">
      <c r="A301" s="1">
        <v>44518</v>
      </c>
      <c r="B301" t="s">
        <v>415</v>
      </c>
      <c r="C301">
        <v>0</v>
      </c>
      <c r="G301">
        <v>2738416</v>
      </c>
      <c r="H301">
        <v>2749854</v>
      </c>
    </row>
    <row r="302" spans="1:8" x14ac:dyDescent="0.25">
      <c r="A302" s="1">
        <v>44518</v>
      </c>
      <c r="B302" t="s">
        <v>415</v>
      </c>
      <c r="C302">
        <v>11438</v>
      </c>
      <c r="G302">
        <v>2738416</v>
      </c>
      <c r="H302">
        <v>2749854</v>
      </c>
    </row>
    <row r="303" spans="1:8" x14ac:dyDescent="0.25">
      <c r="A303" s="1">
        <v>44519</v>
      </c>
      <c r="B303" t="s">
        <v>415</v>
      </c>
      <c r="C303">
        <v>0</v>
      </c>
      <c r="G303">
        <v>2749854</v>
      </c>
      <c r="H303">
        <v>2759290</v>
      </c>
    </row>
    <row r="304" spans="1:8" x14ac:dyDescent="0.25">
      <c r="A304" s="1">
        <v>44519</v>
      </c>
      <c r="B304" t="s">
        <v>415</v>
      </c>
      <c r="C304">
        <v>9436</v>
      </c>
      <c r="G304">
        <v>2749854</v>
      </c>
      <c r="H304">
        <v>2759290</v>
      </c>
    </row>
    <row r="305" spans="1:8" x14ac:dyDescent="0.25">
      <c r="A305" s="1">
        <v>44522</v>
      </c>
      <c r="B305" t="s">
        <v>415</v>
      </c>
      <c r="C305">
        <v>0</v>
      </c>
      <c r="G305">
        <v>2759290</v>
      </c>
      <c r="H305">
        <v>2771402</v>
      </c>
    </row>
    <row r="306" spans="1:8" x14ac:dyDescent="0.25">
      <c r="A306" s="1">
        <v>44523</v>
      </c>
      <c r="B306" t="s">
        <v>415</v>
      </c>
      <c r="C306">
        <v>0</v>
      </c>
      <c r="G306">
        <v>2771402</v>
      </c>
      <c r="H306">
        <v>2778973</v>
      </c>
    </row>
    <row r="307" spans="1:8" x14ac:dyDescent="0.25">
      <c r="A307" s="1">
        <v>44523</v>
      </c>
      <c r="B307" t="s">
        <v>415</v>
      </c>
      <c r="C307">
        <v>7571</v>
      </c>
      <c r="G307">
        <v>2771402</v>
      </c>
      <c r="H307">
        <v>2778973</v>
      </c>
    </row>
    <row r="308" spans="1:8" x14ac:dyDescent="0.25">
      <c r="A308" s="1">
        <v>44524</v>
      </c>
      <c r="B308" t="s">
        <v>415</v>
      </c>
      <c r="C308">
        <v>0</v>
      </c>
      <c r="G308">
        <v>2778973</v>
      </c>
      <c r="H308">
        <v>2783357</v>
      </c>
    </row>
    <row r="309" spans="1:8" x14ac:dyDescent="0.25">
      <c r="A309" s="1">
        <v>44524</v>
      </c>
      <c r="B309" t="s">
        <v>415</v>
      </c>
      <c r="C309">
        <v>4384</v>
      </c>
      <c r="G309">
        <v>2778973</v>
      </c>
      <c r="H309">
        <v>2783357</v>
      </c>
    </row>
    <row r="310" spans="1:8" x14ac:dyDescent="0.25">
      <c r="A310" s="1">
        <v>44525</v>
      </c>
      <c r="B310" t="s">
        <v>415</v>
      </c>
      <c r="C310">
        <v>0</v>
      </c>
      <c r="G310">
        <v>2783357</v>
      </c>
      <c r="H310">
        <v>2790133</v>
      </c>
    </row>
    <row r="311" spans="1:8" x14ac:dyDescent="0.25">
      <c r="A311" s="1">
        <v>44525</v>
      </c>
      <c r="B311" t="s">
        <v>415</v>
      </c>
      <c r="C311">
        <v>6776</v>
      </c>
      <c r="G311">
        <v>2783357</v>
      </c>
      <c r="H311">
        <v>2790133</v>
      </c>
    </row>
    <row r="312" spans="1:8" x14ac:dyDescent="0.25">
      <c r="A312" s="1">
        <v>44526</v>
      </c>
      <c r="B312" t="s">
        <v>415</v>
      </c>
      <c r="C312">
        <v>0</v>
      </c>
      <c r="G312">
        <v>2790133</v>
      </c>
      <c r="H312">
        <v>2796042</v>
      </c>
    </row>
    <row r="313" spans="1:8" x14ac:dyDescent="0.25">
      <c r="A313" s="1">
        <v>44526</v>
      </c>
      <c r="B313" t="s">
        <v>415</v>
      </c>
      <c r="C313">
        <v>5909</v>
      </c>
      <c r="G313">
        <v>2790133</v>
      </c>
      <c r="H313">
        <v>2796042</v>
      </c>
    </row>
    <row r="314" spans="1:8" x14ac:dyDescent="0.25">
      <c r="A314" s="1">
        <v>44526</v>
      </c>
      <c r="B314" t="s">
        <v>415</v>
      </c>
      <c r="C314">
        <v>5909</v>
      </c>
      <c r="G314">
        <v>2790133</v>
      </c>
      <c r="H314">
        <v>2796042</v>
      </c>
    </row>
    <row r="315" spans="1:8" x14ac:dyDescent="0.25">
      <c r="A315" s="1">
        <v>44527</v>
      </c>
      <c r="B315" t="s">
        <v>415</v>
      </c>
      <c r="C315">
        <v>0</v>
      </c>
      <c r="G315">
        <v>2796042</v>
      </c>
      <c r="H315">
        <v>2805620</v>
      </c>
    </row>
    <row r="316" spans="1:8" x14ac:dyDescent="0.25">
      <c r="A316" s="1">
        <v>44527</v>
      </c>
      <c r="B316" t="s">
        <v>415</v>
      </c>
      <c r="C316">
        <v>9578</v>
      </c>
      <c r="G316">
        <v>2796042</v>
      </c>
      <c r="H316">
        <v>2805620</v>
      </c>
    </row>
    <row r="317" spans="1:8" x14ac:dyDescent="0.25">
      <c r="A317" s="1">
        <v>44530</v>
      </c>
      <c r="B317" t="s">
        <v>415</v>
      </c>
      <c r="C317">
        <v>0</v>
      </c>
      <c r="G317">
        <v>2805620</v>
      </c>
      <c r="H317">
        <v>2819087</v>
      </c>
    </row>
    <row r="318" spans="1:8" x14ac:dyDescent="0.25">
      <c r="A318" s="1">
        <v>44530</v>
      </c>
      <c r="B318" t="s">
        <v>415</v>
      </c>
      <c r="C318">
        <v>13467</v>
      </c>
      <c r="G318">
        <v>2805620</v>
      </c>
      <c r="H318">
        <v>2819087</v>
      </c>
    </row>
    <row r="319" spans="1:8" x14ac:dyDescent="0.25">
      <c r="A319" s="1">
        <v>44531</v>
      </c>
      <c r="B319" t="s">
        <v>415</v>
      </c>
      <c r="C319">
        <v>0</v>
      </c>
      <c r="G319">
        <v>2819087</v>
      </c>
      <c r="H319">
        <v>2824809</v>
      </c>
    </row>
    <row r="320" spans="1:8" x14ac:dyDescent="0.25">
      <c r="A320" s="1">
        <v>44531</v>
      </c>
      <c r="B320" t="s">
        <v>415</v>
      </c>
      <c r="C320">
        <v>5722</v>
      </c>
      <c r="G320">
        <v>2819087</v>
      </c>
      <c r="H320">
        <v>2824809</v>
      </c>
    </row>
    <row r="321" spans="1:8" x14ac:dyDescent="0.25">
      <c r="A321" s="1">
        <v>44532</v>
      </c>
      <c r="B321" t="s">
        <v>415</v>
      </c>
      <c r="C321">
        <v>0</v>
      </c>
      <c r="G321">
        <v>2824809</v>
      </c>
      <c r="H321">
        <v>2837060</v>
      </c>
    </row>
    <row r="322" spans="1:8" x14ac:dyDescent="0.25">
      <c r="A322" s="1">
        <v>44533</v>
      </c>
      <c r="B322" t="s">
        <v>415</v>
      </c>
      <c r="C322">
        <v>0</v>
      </c>
      <c r="G322">
        <v>2837060</v>
      </c>
      <c r="H322">
        <v>2846499</v>
      </c>
    </row>
    <row r="323" spans="1:8" x14ac:dyDescent="0.25">
      <c r="A323" s="1">
        <v>44533</v>
      </c>
      <c r="B323" t="s">
        <v>415</v>
      </c>
      <c r="C323">
        <v>9439</v>
      </c>
      <c r="G323">
        <v>2837060</v>
      </c>
      <c r="H323">
        <v>2846499</v>
      </c>
    </row>
    <row r="324" spans="1:8" x14ac:dyDescent="0.25">
      <c r="A324" s="1">
        <v>44534</v>
      </c>
      <c r="B324" t="s">
        <v>415</v>
      </c>
      <c r="C324">
        <v>0</v>
      </c>
      <c r="G324">
        <v>2846499</v>
      </c>
      <c r="H324">
        <v>2858193</v>
      </c>
    </row>
    <row r="325" spans="1:8" x14ac:dyDescent="0.25">
      <c r="A325" s="1">
        <v>44534</v>
      </c>
      <c r="B325" t="s">
        <v>415</v>
      </c>
      <c r="C325">
        <v>11694</v>
      </c>
      <c r="G325">
        <v>2846499</v>
      </c>
      <c r="H325">
        <v>2858193</v>
      </c>
    </row>
    <row r="326" spans="1:8" x14ac:dyDescent="0.25">
      <c r="A326" s="1">
        <v>44536</v>
      </c>
      <c r="B326" t="s">
        <v>415</v>
      </c>
      <c r="C326">
        <v>1</v>
      </c>
      <c r="G326">
        <v>2858192</v>
      </c>
      <c r="H326">
        <v>2866004</v>
      </c>
    </row>
    <row r="327" spans="1:8" x14ac:dyDescent="0.25">
      <c r="A327" s="1">
        <v>44536</v>
      </c>
      <c r="B327" t="s">
        <v>415</v>
      </c>
      <c r="C327">
        <v>7812</v>
      </c>
      <c r="G327">
        <v>2858192</v>
      </c>
      <c r="H327">
        <v>2866004</v>
      </c>
    </row>
    <row r="328" spans="1:8" x14ac:dyDescent="0.25">
      <c r="A328" s="1">
        <v>44536</v>
      </c>
      <c r="B328" t="s">
        <v>415</v>
      </c>
      <c r="C328">
        <v>7812</v>
      </c>
      <c r="G328">
        <v>2858192</v>
      </c>
      <c r="H328">
        <v>2866004</v>
      </c>
    </row>
    <row r="329" spans="1:8" x14ac:dyDescent="0.25">
      <c r="A329" s="1">
        <v>44536</v>
      </c>
      <c r="B329" t="s">
        <v>415</v>
      </c>
      <c r="C329">
        <v>7812</v>
      </c>
      <c r="G329">
        <v>2858192</v>
      </c>
      <c r="H329">
        <v>2866004</v>
      </c>
    </row>
    <row r="330" spans="1:8" x14ac:dyDescent="0.25">
      <c r="A330" s="1">
        <v>44536</v>
      </c>
      <c r="B330" t="s">
        <v>415</v>
      </c>
      <c r="C330">
        <v>7812</v>
      </c>
      <c r="G330">
        <v>2858192</v>
      </c>
      <c r="H330">
        <v>2866004</v>
      </c>
    </row>
    <row r="331" spans="1:8" x14ac:dyDescent="0.25">
      <c r="A331" s="1">
        <v>44536</v>
      </c>
      <c r="B331" t="s">
        <v>415</v>
      </c>
      <c r="C331">
        <v>7812</v>
      </c>
      <c r="G331">
        <v>2858192</v>
      </c>
      <c r="H331">
        <v>2866004</v>
      </c>
    </row>
    <row r="332" spans="1:8" x14ac:dyDescent="0.25">
      <c r="A332" s="1">
        <v>44537</v>
      </c>
      <c r="B332" t="s">
        <v>415</v>
      </c>
      <c r="C332">
        <v>0</v>
      </c>
      <c r="G332">
        <v>2866004</v>
      </c>
      <c r="H332">
        <v>2871697</v>
      </c>
    </row>
    <row r="333" spans="1:8" x14ac:dyDescent="0.25">
      <c r="A333" s="1">
        <v>44537</v>
      </c>
      <c r="B333" t="s">
        <v>415</v>
      </c>
      <c r="C333">
        <v>5693</v>
      </c>
      <c r="G333">
        <v>2866004</v>
      </c>
      <c r="H333">
        <v>2871697</v>
      </c>
    </row>
    <row r="334" spans="1:8" x14ac:dyDescent="0.25">
      <c r="A334" s="1">
        <v>44543</v>
      </c>
      <c r="B334" t="s">
        <v>415</v>
      </c>
      <c r="C334">
        <v>0</v>
      </c>
      <c r="G334">
        <v>2871697</v>
      </c>
      <c r="H334">
        <v>2898505</v>
      </c>
    </row>
    <row r="335" spans="1:8" x14ac:dyDescent="0.25">
      <c r="A335" s="1">
        <v>44544</v>
      </c>
      <c r="B335" t="s">
        <v>415</v>
      </c>
      <c r="C335">
        <v>0</v>
      </c>
      <c r="G335">
        <v>2898505</v>
      </c>
      <c r="H335">
        <v>2906080</v>
      </c>
    </row>
    <row r="336" spans="1:8" x14ac:dyDescent="0.25">
      <c r="A336" s="1">
        <v>44544</v>
      </c>
      <c r="B336" t="s">
        <v>415</v>
      </c>
      <c r="C336">
        <v>7575</v>
      </c>
      <c r="G336">
        <v>2898505</v>
      </c>
      <c r="H336">
        <v>2906080</v>
      </c>
    </row>
    <row r="337" spans="1:8" x14ac:dyDescent="0.25">
      <c r="A337" s="1">
        <v>44544</v>
      </c>
      <c r="B337" t="s">
        <v>415</v>
      </c>
      <c r="C337">
        <v>7575</v>
      </c>
      <c r="G337">
        <v>2898505</v>
      </c>
      <c r="H337">
        <v>2906080</v>
      </c>
    </row>
    <row r="338" spans="1:8" x14ac:dyDescent="0.25">
      <c r="A338" s="1">
        <v>44544</v>
      </c>
      <c r="B338" t="s">
        <v>415</v>
      </c>
      <c r="C338">
        <v>7575</v>
      </c>
      <c r="G338">
        <v>2898505</v>
      </c>
      <c r="H338">
        <v>2906080</v>
      </c>
    </row>
    <row r="339" spans="1:8" x14ac:dyDescent="0.25">
      <c r="A339" s="1">
        <v>44545</v>
      </c>
      <c r="B339" t="s">
        <v>415</v>
      </c>
      <c r="C339">
        <v>0</v>
      </c>
      <c r="G339">
        <v>2906080</v>
      </c>
      <c r="H339">
        <v>2912105</v>
      </c>
    </row>
    <row r="340" spans="1:8" x14ac:dyDescent="0.25">
      <c r="A340" s="1">
        <v>44545</v>
      </c>
      <c r="B340" t="s">
        <v>415</v>
      </c>
      <c r="C340">
        <v>6025</v>
      </c>
      <c r="G340">
        <v>2906080</v>
      </c>
      <c r="H340">
        <v>2912105</v>
      </c>
    </row>
    <row r="341" spans="1:8" x14ac:dyDescent="0.25">
      <c r="A341" s="1">
        <v>44546</v>
      </c>
      <c r="B341" t="s">
        <v>415</v>
      </c>
      <c r="C341">
        <v>-300</v>
      </c>
      <c r="G341">
        <v>2912405</v>
      </c>
      <c r="H341">
        <v>2920520</v>
      </c>
    </row>
    <row r="342" spans="1:8" x14ac:dyDescent="0.25">
      <c r="A342" s="1">
        <v>44546</v>
      </c>
      <c r="B342" t="s">
        <v>415</v>
      </c>
      <c r="C342">
        <v>8115</v>
      </c>
      <c r="G342">
        <v>2912405</v>
      </c>
      <c r="H342">
        <v>2920520</v>
      </c>
    </row>
    <row r="343" spans="1:8" x14ac:dyDescent="0.25">
      <c r="A343" s="1">
        <v>44546</v>
      </c>
      <c r="B343" t="s">
        <v>415</v>
      </c>
      <c r="C343">
        <v>8115</v>
      </c>
      <c r="G343">
        <v>2912405</v>
      </c>
      <c r="H343">
        <v>2920520</v>
      </c>
    </row>
    <row r="344" spans="1:8" x14ac:dyDescent="0.25">
      <c r="A344" s="1">
        <v>44547</v>
      </c>
      <c r="B344" t="s">
        <v>415</v>
      </c>
      <c r="C344">
        <v>0</v>
      </c>
      <c r="G344">
        <v>2920520</v>
      </c>
      <c r="H344">
        <v>2932280</v>
      </c>
    </row>
    <row r="345" spans="1:8" x14ac:dyDescent="0.25">
      <c r="A345" s="1">
        <v>44547</v>
      </c>
      <c r="B345" t="s">
        <v>415</v>
      </c>
      <c r="C345">
        <v>11760</v>
      </c>
      <c r="G345">
        <v>2920520</v>
      </c>
      <c r="H345">
        <v>2932280</v>
      </c>
    </row>
    <row r="346" spans="1:8" x14ac:dyDescent="0.25">
      <c r="A346" s="1">
        <v>44551</v>
      </c>
      <c r="B346" t="s">
        <v>415</v>
      </c>
      <c r="C346">
        <v>0</v>
      </c>
      <c r="G346">
        <v>2932280</v>
      </c>
      <c r="H346">
        <v>2941832</v>
      </c>
    </row>
    <row r="347" spans="1:8" x14ac:dyDescent="0.25">
      <c r="A347" s="1">
        <v>44551</v>
      </c>
      <c r="B347" t="s">
        <v>415</v>
      </c>
      <c r="C347">
        <v>9552</v>
      </c>
      <c r="G347">
        <v>2932280</v>
      </c>
      <c r="H347">
        <v>2941832</v>
      </c>
    </row>
    <row r="348" spans="1:8" x14ac:dyDescent="0.25">
      <c r="A348" s="1">
        <v>44550</v>
      </c>
      <c r="B348" t="s">
        <v>415</v>
      </c>
      <c r="C348">
        <v>-231</v>
      </c>
      <c r="G348">
        <v>2942063</v>
      </c>
      <c r="H348">
        <v>2956393</v>
      </c>
    </row>
    <row r="349" spans="1:8" x14ac:dyDescent="0.25">
      <c r="A349" s="1">
        <v>44550</v>
      </c>
      <c r="B349" t="s">
        <v>415</v>
      </c>
      <c r="C349">
        <v>14330</v>
      </c>
      <c r="G349">
        <v>2942063</v>
      </c>
      <c r="H349">
        <v>2956393</v>
      </c>
    </row>
    <row r="350" spans="1:8" x14ac:dyDescent="0.25">
      <c r="A350" s="1">
        <v>44551</v>
      </c>
      <c r="B350" t="s">
        <v>415</v>
      </c>
      <c r="C350">
        <v>-1</v>
      </c>
      <c r="G350">
        <v>2956394</v>
      </c>
      <c r="H350">
        <v>2965425</v>
      </c>
    </row>
    <row r="351" spans="1:8" x14ac:dyDescent="0.25">
      <c r="A351" s="1">
        <v>44551</v>
      </c>
      <c r="B351" t="s">
        <v>415</v>
      </c>
      <c r="C351">
        <v>9031</v>
      </c>
      <c r="G351">
        <v>2956394</v>
      </c>
      <c r="H351">
        <v>2965425</v>
      </c>
    </row>
    <row r="352" spans="1:8" x14ac:dyDescent="0.25">
      <c r="A352" s="1">
        <v>44552</v>
      </c>
      <c r="B352" t="s">
        <v>415</v>
      </c>
      <c r="C352">
        <v>0</v>
      </c>
      <c r="G352">
        <v>2965425</v>
      </c>
      <c r="H352">
        <v>2972320</v>
      </c>
    </row>
    <row r="353" spans="1:8" x14ac:dyDescent="0.25">
      <c r="A353" s="1">
        <v>44552</v>
      </c>
      <c r="B353" t="s">
        <v>415</v>
      </c>
      <c r="C353">
        <v>6895</v>
      </c>
      <c r="G353">
        <v>2965425</v>
      </c>
      <c r="H353">
        <v>2972320</v>
      </c>
    </row>
    <row r="354" spans="1:8" x14ac:dyDescent="0.25">
      <c r="A354" s="1">
        <v>44553</v>
      </c>
      <c r="B354" t="s">
        <v>415</v>
      </c>
      <c r="C354">
        <v>0</v>
      </c>
      <c r="G354">
        <v>2972320</v>
      </c>
      <c r="H354">
        <v>2981669</v>
      </c>
    </row>
    <row r="355" spans="1:8" x14ac:dyDescent="0.25">
      <c r="A355" s="1">
        <v>44553</v>
      </c>
      <c r="B355" t="s">
        <v>415</v>
      </c>
      <c r="C355">
        <v>9349</v>
      </c>
      <c r="G355">
        <v>2972320</v>
      </c>
      <c r="H355">
        <v>2981669</v>
      </c>
    </row>
    <row r="356" spans="1:8" x14ac:dyDescent="0.25">
      <c r="A356" s="1">
        <v>44557</v>
      </c>
      <c r="B356" t="s">
        <v>415</v>
      </c>
      <c r="C356">
        <v>0</v>
      </c>
      <c r="G356">
        <v>2981669</v>
      </c>
      <c r="H356">
        <v>2987549</v>
      </c>
    </row>
    <row r="357" spans="1:8" x14ac:dyDescent="0.25">
      <c r="A357" s="1">
        <v>44557</v>
      </c>
      <c r="B357" t="s">
        <v>415</v>
      </c>
      <c r="C357">
        <v>5880</v>
      </c>
      <c r="G357">
        <v>2981669</v>
      </c>
      <c r="H357">
        <v>2987549</v>
      </c>
    </row>
    <row r="358" spans="1:8" x14ac:dyDescent="0.25">
      <c r="A358" s="1">
        <v>44557</v>
      </c>
      <c r="B358" t="s">
        <v>415</v>
      </c>
      <c r="C358">
        <v>0</v>
      </c>
      <c r="G358">
        <v>2987549</v>
      </c>
      <c r="H358">
        <v>3003094</v>
      </c>
    </row>
    <row r="359" spans="1:8" x14ac:dyDescent="0.25">
      <c r="A359" s="1">
        <v>44557</v>
      </c>
      <c r="B359" t="s">
        <v>415</v>
      </c>
      <c r="C359">
        <v>15545</v>
      </c>
      <c r="G359">
        <v>2987549</v>
      </c>
      <c r="H359">
        <v>3003094</v>
      </c>
    </row>
    <row r="360" spans="1:8" x14ac:dyDescent="0.25">
      <c r="A360" s="1">
        <v>44558</v>
      </c>
      <c r="B360" t="s">
        <v>415</v>
      </c>
      <c r="C360">
        <v>0</v>
      </c>
      <c r="G360">
        <v>3003094</v>
      </c>
      <c r="H360">
        <v>3010822</v>
      </c>
    </row>
    <row r="361" spans="1:8" x14ac:dyDescent="0.25">
      <c r="A361" s="1">
        <v>44558</v>
      </c>
      <c r="B361" t="s">
        <v>415</v>
      </c>
      <c r="C361">
        <v>7728</v>
      </c>
      <c r="G361">
        <v>3003094</v>
      </c>
      <c r="H361">
        <v>3010822</v>
      </c>
    </row>
    <row r="362" spans="1:8" x14ac:dyDescent="0.25">
      <c r="A362" s="1">
        <v>44559</v>
      </c>
      <c r="B362" t="s">
        <v>415</v>
      </c>
      <c r="C362">
        <v>0</v>
      </c>
      <c r="G362">
        <v>3010822</v>
      </c>
      <c r="H362">
        <v>3015826</v>
      </c>
    </row>
    <row r="363" spans="1:8" x14ac:dyDescent="0.25">
      <c r="A363" s="1">
        <v>44559</v>
      </c>
      <c r="B363" t="s">
        <v>415</v>
      </c>
      <c r="C363">
        <v>5004</v>
      </c>
      <c r="G363">
        <v>3010822</v>
      </c>
      <c r="H363">
        <v>3015826</v>
      </c>
    </row>
    <row r="364" spans="1:8" x14ac:dyDescent="0.25">
      <c r="A364" s="1">
        <v>44560</v>
      </c>
      <c r="B364" t="s">
        <v>415</v>
      </c>
      <c r="C364">
        <v>0</v>
      </c>
      <c r="G364">
        <v>3015826</v>
      </c>
      <c r="H364">
        <v>3024239</v>
      </c>
    </row>
    <row r="365" spans="1:8" x14ac:dyDescent="0.25">
      <c r="A365" s="1">
        <v>44560</v>
      </c>
      <c r="B365" t="s">
        <v>415</v>
      </c>
      <c r="C365">
        <v>8413</v>
      </c>
      <c r="G365">
        <v>3015826</v>
      </c>
      <c r="H365">
        <v>3024239</v>
      </c>
    </row>
    <row r="366" spans="1:8" x14ac:dyDescent="0.25">
      <c r="A366" s="1">
        <v>44561</v>
      </c>
      <c r="B366" t="s">
        <v>415</v>
      </c>
      <c r="C366">
        <v>0</v>
      </c>
      <c r="G366">
        <v>3024239</v>
      </c>
      <c r="H366">
        <v>3031529</v>
      </c>
    </row>
    <row r="367" spans="1:8" x14ac:dyDescent="0.25">
      <c r="A367" s="1">
        <v>44561</v>
      </c>
      <c r="B367" t="s">
        <v>415</v>
      </c>
      <c r="C367">
        <v>7290</v>
      </c>
      <c r="G367">
        <v>3024239</v>
      </c>
      <c r="H367">
        <v>3031529</v>
      </c>
    </row>
    <row r="368" spans="1:8" x14ac:dyDescent="0.25">
      <c r="A368" s="1">
        <v>44564</v>
      </c>
      <c r="B368" t="s">
        <v>415</v>
      </c>
      <c r="C368">
        <v>0</v>
      </c>
      <c r="G368">
        <v>3031529</v>
      </c>
      <c r="H368">
        <v>3044373</v>
      </c>
    </row>
    <row r="369" spans="1:8" x14ac:dyDescent="0.25">
      <c r="A369" s="1">
        <v>44564</v>
      </c>
      <c r="B369" t="s">
        <v>415</v>
      </c>
      <c r="C369">
        <v>12844</v>
      </c>
      <c r="G369">
        <v>3031529</v>
      </c>
      <c r="H369">
        <v>3044373</v>
      </c>
    </row>
    <row r="370" spans="1:8" x14ac:dyDescent="0.25">
      <c r="A370" s="1">
        <v>44565</v>
      </c>
      <c r="B370" t="s">
        <v>415</v>
      </c>
      <c r="C370">
        <v>0</v>
      </c>
      <c r="G370">
        <v>3044373</v>
      </c>
      <c r="H370">
        <v>3055227</v>
      </c>
    </row>
    <row r="371" spans="1:8" x14ac:dyDescent="0.25">
      <c r="A371" s="1">
        <v>44565</v>
      </c>
      <c r="B371" t="s">
        <v>415</v>
      </c>
      <c r="C371">
        <v>10854</v>
      </c>
      <c r="G371">
        <v>3044373</v>
      </c>
      <c r="H371">
        <v>3055227</v>
      </c>
    </row>
    <row r="372" spans="1:8" x14ac:dyDescent="0.25">
      <c r="A372" s="1">
        <v>44566</v>
      </c>
      <c r="B372" t="s">
        <v>415</v>
      </c>
      <c r="C372">
        <v>0</v>
      </c>
      <c r="G372">
        <v>3055227</v>
      </c>
      <c r="H372">
        <v>3060562</v>
      </c>
    </row>
    <row r="373" spans="1:8" x14ac:dyDescent="0.25">
      <c r="A373" s="1">
        <v>44566</v>
      </c>
      <c r="B373" t="s">
        <v>415</v>
      </c>
      <c r="C373">
        <v>5335</v>
      </c>
      <c r="G373">
        <v>3055227</v>
      </c>
      <c r="H373">
        <v>3060562</v>
      </c>
    </row>
    <row r="374" spans="1:8" x14ac:dyDescent="0.25">
      <c r="A374" s="1">
        <v>44567</v>
      </c>
      <c r="B374" t="s">
        <v>415</v>
      </c>
      <c r="C374">
        <v>0</v>
      </c>
      <c r="G374">
        <v>3060562</v>
      </c>
      <c r="H374">
        <v>3069121</v>
      </c>
    </row>
    <row r="375" spans="1:8" x14ac:dyDescent="0.25">
      <c r="A375" s="1">
        <v>44567</v>
      </c>
      <c r="B375" t="s">
        <v>415</v>
      </c>
      <c r="C375">
        <v>8559</v>
      </c>
      <c r="G375">
        <v>3060562</v>
      </c>
      <c r="H375">
        <v>3069121</v>
      </c>
    </row>
    <row r="376" spans="1:8" x14ac:dyDescent="0.25">
      <c r="A376" s="1">
        <v>44571</v>
      </c>
      <c r="B376" t="s">
        <v>415</v>
      </c>
      <c r="C376">
        <v>1999</v>
      </c>
      <c r="G376">
        <v>3067122</v>
      </c>
      <c r="H376">
        <v>3074853</v>
      </c>
    </row>
    <row r="377" spans="1:8" x14ac:dyDescent="0.25">
      <c r="A377" s="1">
        <v>44571</v>
      </c>
      <c r="B377" t="s">
        <v>415</v>
      </c>
      <c r="C377">
        <v>7731</v>
      </c>
      <c r="G377">
        <v>3067122</v>
      </c>
      <c r="H377">
        <v>3074853</v>
      </c>
    </row>
    <row r="378" spans="1:8" x14ac:dyDescent="0.25">
      <c r="A378" s="1">
        <v>44571</v>
      </c>
      <c r="B378" t="s">
        <v>415</v>
      </c>
      <c r="C378">
        <v>5731</v>
      </c>
      <c r="G378">
        <v>3069122</v>
      </c>
      <c r="H378">
        <v>3074853</v>
      </c>
    </row>
    <row r="379" spans="1:8" x14ac:dyDescent="0.25">
      <c r="A379" s="1">
        <v>44572</v>
      </c>
      <c r="B379" t="s">
        <v>415</v>
      </c>
      <c r="C379">
        <v>-8176</v>
      </c>
      <c r="G379">
        <v>3083029</v>
      </c>
      <c r="H379">
        <v>3074853</v>
      </c>
    </row>
    <row r="380" spans="1:8" x14ac:dyDescent="0.25">
      <c r="A380" s="1">
        <v>44572</v>
      </c>
      <c r="B380" t="s">
        <v>415</v>
      </c>
      <c r="C380">
        <v>0</v>
      </c>
      <c r="G380">
        <v>3074853</v>
      </c>
      <c r="H380">
        <v>3083029</v>
      </c>
    </row>
    <row r="381" spans="1:8" x14ac:dyDescent="0.25">
      <c r="A381" s="1">
        <v>44572</v>
      </c>
      <c r="B381" t="s">
        <v>415</v>
      </c>
      <c r="C381">
        <v>8176</v>
      </c>
      <c r="G381">
        <v>3074853</v>
      </c>
      <c r="H381">
        <v>3083029</v>
      </c>
    </row>
    <row r="382" spans="1:8" x14ac:dyDescent="0.25">
      <c r="A382" s="1">
        <v>44572</v>
      </c>
      <c r="B382" t="s">
        <v>415</v>
      </c>
      <c r="C382">
        <v>8176</v>
      </c>
      <c r="G382">
        <v>3074853</v>
      </c>
      <c r="H382">
        <v>3083029</v>
      </c>
    </row>
    <row r="383" spans="1:8" x14ac:dyDescent="0.25">
      <c r="A383" s="1">
        <v>44573</v>
      </c>
      <c r="B383" t="s">
        <v>415</v>
      </c>
      <c r="C383">
        <v>0</v>
      </c>
      <c r="G383">
        <v>3083029</v>
      </c>
      <c r="H383">
        <v>3087828</v>
      </c>
    </row>
    <row r="384" spans="1:8" x14ac:dyDescent="0.25">
      <c r="A384" s="1">
        <v>44574</v>
      </c>
      <c r="B384" t="s">
        <v>415</v>
      </c>
      <c r="C384">
        <v>0</v>
      </c>
      <c r="G384">
        <v>3087828</v>
      </c>
      <c r="H384">
        <v>3097095</v>
      </c>
    </row>
    <row r="385" spans="1:8" x14ac:dyDescent="0.25">
      <c r="A385" s="1">
        <v>44574</v>
      </c>
      <c r="B385" t="s">
        <v>415</v>
      </c>
      <c r="C385">
        <v>9267</v>
      </c>
      <c r="G385">
        <v>3087828</v>
      </c>
      <c r="H385">
        <v>3097095</v>
      </c>
    </row>
    <row r="386" spans="1:8" x14ac:dyDescent="0.25">
      <c r="A386" s="1">
        <v>44575</v>
      </c>
      <c r="B386" t="s">
        <v>415</v>
      </c>
      <c r="C386">
        <v>0</v>
      </c>
      <c r="G386">
        <v>3097095</v>
      </c>
      <c r="H386">
        <v>3105465</v>
      </c>
    </row>
    <row r="387" spans="1:8" x14ac:dyDescent="0.25">
      <c r="A387" s="1">
        <v>44575</v>
      </c>
      <c r="B387" t="s">
        <v>415</v>
      </c>
      <c r="C387">
        <v>8370</v>
      </c>
      <c r="G387">
        <v>3097095</v>
      </c>
      <c r="H387">
        <v>3105465</v>
      </c>
    </row>
    <row r="388" spans="1:8" x14ac:dyDescent="0.25">
      <c r="A388" s="1">
        <v>44578</v>
      </c>
      <c r="B388" t="s">
        <v>415</v>
      </c>
      <c r="C388">
        <v>-301</v>
      </c>
      <c r="G388">
        <v>3105766</v>
      </c>
      <c r="H388">
        <v>3121539</v>
      </c>
    </row>
    <row r="389" spans="1:8" x14ac:dyDescent="0.25">
      <c r="A389" s="1">
        <v>44578</v>
      </c>
      <c r="B389" t="s">
        <v>415</v>
      </c>
      <c r="C389">
        <v>15773</v>
      </c>
      <c r="G389">
        <v>3105766</v>
      </c>
      <c r="H389">
        <v>3121539</v>
      </c>
    </row>
    <row r="390" spans="1:8" x14ac:dyDescent="0.25">
      <c r="A390" s="1">
        <v>44579</v>
      </c>
      <c r="B390" t="s">
        <v>415</v>
      </c>
      <c r="C390">
        <v>0</v>
      </c>
      <c r="G390">
        <v>3121539</v>
      </c>
      <c r="H390">
        <v>3130780</v>
      </c>
    </row>
    <row r="391" spans="1:8" x14ac:dyDescent="0.25">
      <c r="A391" s="1">
        <v>44579</v>
      </c>
      <c r="B391" t="s">
        <v>415</v>
      </c>
      <c r="C391">
        <v>9241</v>
      </c>
      <c r="G391">
        <v>3121539</v>
      </c>
      <c r="H391">
        <v>3130780</v>
      </c>
    </row>
    <row r="392" spans="1:8" x14ac:dyDescent="0.25">
      <c r="A392" s="1">
        <v>44580</v>
      </c>
      <c r="B392" t="s">
        <v>415</v>
      </c>
      <c r="C392">
        <v>0</v>
      </c>
      <c r="G392">
        <v>3130780</v>
      </c>
      <c r="H392">
        <v>3136933</v>
      </c>
    </row>
    <row r="393" spans="1:8" x14ac:dyDescent="0.25">
      <c r="A393" s="1">
        <v>44580</v>
      </c>
      <c r="B393" t="s">
        <v>415</v>
      </c>
      <c r="C393">
        <v>6153</v>
      </c>
      <c r="G393">
        <v>3130780</v>
      </c>
      <c r="H393">
        <v>3136933</v>
      </c>
    </row>
    <row r="394" spans="1:8" x14ac:dyDescent="0.25">
      <c r="A394" s="1">
        <v>44580</v>
      </c>
      <c r="B394" t="s">
        <v>415</v>
      </c>
      <c r="C394">
        <v>6153</v>
      </c>
      <c r="G394">
        <v>3130780</v>
      </c>
      <c r="H394">
        <v>3134933</v>
      </c>
    </row>
    <row r="395" spans="1:8" x14ac:dyDescent="0.25">
      <c r="A395" s="1">
        <v>44581</v>
      </c>
      <c r="B395" t="s">
        <v>415</v>
      </c>
      <c r="C395">
        <v>1</v>
      </c>
      <c r="G395">
        <v>3134932</v>
      </c>
      <c r="H395">
        <v>3144740</v>
      </c>
    </row>
    <row r="396" spans="1:8" x14ac:dyDescent="0.25">
      <c r="A396" s="1">
        <v>44581</v>
      </c>
      <c r="B396" t="s">
        <v>415</v>
      </c>
      <c r="C396">
        <v>9808</v>
      </c>
      <c r="G396">
        <v>3134932</v>
      </c>
      <c r="H396">
        <v>3144740</v>
      </c>
    </row>
    <row r="397" spans="1:8" x14ac:dyDescent="0.25">
      <c r="A397" s="1">
        <v>44582</v>
      </c>
      <c r="B397" t="s">
        <v>415</v>
      </c>
      <c r="C397">
        <v>0</v>
      </c>
      <c r="G397">
        <v>3144740</v>
      </c>
      <c r="H397">
        <v>3153161</v>
      </c>
    </row>
    <row r="398" spans="1:8" x14ac:dyDescent="0.25">
      <c r="A398" s="1">
        <v>44582</v>
      </c>
      <c r="B398" t="s">
        <v>415</v>
      </c>
      <c r="C398">
        <v>8421</v>
      </c>
      <c r="G398">
        <v>3144740</v>
      </c>
      <c r="H398">
        <v>3153161</v>
      </c>
    </row>
    <row r="399" spans="1:8" x14ac:dyDescent="0.25">
      <c r="A399" s="1">
        <v>44585</v>
      </c>
      <c r="B399" t="s">
        <v>415</v>
      </c>
      <c r="C399">
        <v>-1</v>
      </c>
      <c r="G399">
        <v>3153162</v>
      </c>
      <c r="H399">
        <v>3174344</v>
      </c>
    </row>
    <row r="400" spans="1:8" x14ac:dyDescent="0.25">
      <c r="A400" s="1">
        <v>44585</v>
      </c>
      <c r="B400" t="s">
        <v>415</v>
      </c>
      <c r="C400">
        <v>21182</v>
      </c>
      <c r="G400">
        <v>3153162</v>
      </c>
      <c r="H400">
        <v>3174344</v>
      </c>
    </row>
    <row r="401" spans="1:8" x14ac:dyDescent="0.25">
      <c r="A401" s="1">
        <v>44585</v>
      </c>
      <c r="B401" t="s">
        <v>415</v>
      </c>
      <c r="C401">
        <v>21182</v>
      </c>
      <c r="G401">
        <v>3153162</v>
      </c>
      <c r="H401">
        <v>3174344</v>
      </c>
    </row>
    <row r="402" spans="1:8" x14ac:dyDescent="0.25">
      <c r="A402" s="1">
        <v>44586</v>
      </c>
      <c r="B402" t="s">
        <v>415</v>
      </c>
      <c r="C402">
        <v>100</v>
      </c>
      <c r="G402">
        <v>3174244</v>
      </c>
      <c r="H402">
        <v>3182678</v>
      </c>
    </row>
    <row r="403" spans="1:8" x14ac:dyDescent="0.25">
      <c r="A403" s="1">
        <v>44586</v>
      </c>
      <c r="B403" t="s">
        <v>415</v>
      </c>
      <c r="C403">
        <v>8334</v>
      </c>
      <c r="G403">
        <v>3174344</v>
      </c>
      <c r="H403">
        <v>3182678</v>
      </c>
    </row>
    <row r="404" spans="1:8" ht="15" customHeight="1" x14ac:dyDescent="0.25">
      <c r="A404" s="1">
        <v>44586</v>
      </c>
      <c r="B404" t="s">
        <v>415</v>
      </c>
      <c r="C404">
        <v>8334</v>
      </c>
      <c r="G404">
        <v>3174344</v>
      </c>
      <c r="H404">
        <v>3182678</v>
      </c>
    </row>
    <row r="405" spans="1:8" s="144" customFormat="1" x14ac:dyDescent="0.25">
      <c r="A405" s="194">
        <v>44587</v>
      </c>
      <c r="B405" s="144" t="s">
        <v>410</v>
      </c>
      <c r="C405" s="144">
        <v>-14523415</v>
      </c>
      <c r="G405" s="144">
        <v>17706093</v>
      </c>
      <c r="H405" s="144">
        <v>17710714</v>
      </c>
    </row>
    <row r="406" spans="1:8" x14ac:dyDescent="0.25">
      <c r="A406" s="1">
        <v>44587</v>
      </c>
      <c r="B406" t="s">
        <v>415</v>
      </c>
      <c r="C406">
        <v>14528036</v>
      </c>
      <c r="G406">
        <v>3182678</v>
      </c>
      <c r="H406">
        <v>3187478</v>
      </c>
    </row>
    <row r="407" spans="1:8" x14ac:dyDescent="0.25">
      <c r="A407" s="1">
        <v>44587</v>
      </c>
      <c r="B407" t="s">
        <v>415</v>
      </c>
      <c r="C407">
        <v>4800</v>
      </c>
      <c r="G407">
        <v>3182678</v>
      </c>
      <c r="H407">
        <v>3187478</v>
      </c>
    </row>
    <row r="408" spans="1:8" x14ac:dyDescent="0.25">
      <c r="A408" s="1">
        <v>44588</v>
      </c>
      <c r="B408" t="s">
        <v>415</v>
      </c>
      <c r="C408">
        <v>0</v>
      </c>
      <c r="G408">
        <v>3187478</v>
      </c>
      <c r="H408">
        <v>3199971</v>
      </c>
    </row>
    <row r="409" spans="1:8" x14ac:dyDescent="0.25">
      <c r="A409" s="1">
        <v>44588</v>
      </c>
      <c r="B409" t="s">
        <v>415</v>
      </c>
      <c r="C409">
        <v>12493</v>
      </c>
      <c r="G409">
        <v>3187478</v>
      </c>
      <c r="H409">
        <v>3199971</v>
      </c>
    </row>
    <row r="410" spans="1:8" x14ac:dyDescent="0.25">
      <c r="A410" s="1">
        <v>44588</v>
      </c>
      <c r="B410" t="s">
        <v>415</v>
      </c>
      <c r="C410">
        <v>12493</v>
      </c>
      <c r="G410">
        <v>3187478</v>
      </c>
      <c r="H410">
        <v>3199971</v>
      </c>
    </row>
    <row r="411" spans="1:8" x14ac:dyDescent="0.25">
      <c r="A411" s="1">
        <v>44589</v>
      </c>
      <c r="B411" t="s">
        <v>415</v>
      </c>
      <c r="C411">
        <v>0</v>
      </c>
      <c r="G411">
        <v>3199971</v>
      </c>
      <c r="H411">
        <v>3210177</v>
      </c>
    </row>
    <row r="412" spans="1:8" x14ac:dyDescent="0.25">
      <c r="A412" s="1">
        <v>44589</v>
      </c>
      <c r="B412" t="s">
        <v>415</v>
      </c>
      <c r="C412">
        <v>10206</v>
      </c>
      <c r="G412">
        <v>3199971</v>
      </c>
      <c r="H412">
        <v>3210177</v>
      </c>
    </row>
    <row r="413" spans="1:8" x14ac:dyDescent="0.25">
      <c r="A413" s="1">
        <v>44589</v>
      </c>
      <c r="B413" t="s">
        <v>415</v>
      </c>
      <c r="C413">
        <v>10206</v>
      </c>
      <c r="G413">
        <v>3199971</v>
      </c>
      <c r="H413">
        <v>3210177</v>
      </c>
    </row>
    <row r="414" spans="1:8" x14ac:dyDescent="0.25">
      <c r="A414" s="1">
        <v>44589</v>
      </c>
      <c r="B414" t="s">
        <v>415</v>
      </c>
      <c r="C414">
        <v>10206</v>
      </c>
      <c r="G414">
        <v>3199971</v>
      </c>
      <c r="H414">
        <v>3210177</v>
      </c>
    </row>
    <row r="415" spans="1:8" x14ac:dyDescent="0.25">
      <c r="A415" s="1">
        <v>44593</v>
      </c>
      <c r="B415" t="s">
        <v>427</v>
      </c>
      <c r="C415">
        <v>1600288</v>
      </c>
      <c r="G415">
        <v>1609889</v>
      </c>
      <c r="H415">
        <v>1617852</v>
      </c>
    </row>
    <row r="416" spans="1:8" x14ac:dyDescent="0.25">
      <c r="A416" s="1">
        <v>44593</v>
      </c>
      <c r="B416" t="s">
        <v>427</v>
      </c>
      <c r="C416">
        <v>-1592325</v>
      </c>
      <c r="G416">
        <v>3210177</v>
      </c>
      <c r="H416">
        <v>3212967</v>
      </c>
    </row>
    <row r="417" spans="1:8" x14ac:dyDescent="0.25">
      <c r="A417" s="1">
        <v>44593</v>
      </c>
      <c r="B417" t="s">
        <v>427</v>
      </c>
      <c r="C417">
        <v>2790</v>
      </c>
      <c r="G417">
        <v>3210177</v>
      </c>
      <c r="H417">
        <v>3213627</v>
      </c>
    </row>
    <row r="418" spans="1:8" x14ac:dyDescent="0.25">
      <c r="A418" s="1">
        <v>44593</v>
      </c>
      <c r="B418" t="s">
        <v>427</v>
      </c>
      <c r="C418">
        <v>3450</v>
      </c>
      <c r="G418">
        <v>3210177</v>
      </c>
      <c r="H418">
        <v>3213627</v>
      </c>
    </row>
  </sheetData>
  <mergeCells count="1">
    <mergeCell ref="I1:K1"/>
  </mergeCells>
  <conditionalFormatting sqref="K2:K194 C2:C194 C196:C49799 K196:K1048576">
    <cfRule type="cellIs" dxfId="6" priority="2" operator="greaterThan">
      <formula>1</formula>
    </cfRule>
  </conditionalFormatting>
  <conditionalFormatting sqref="K195 C195">
    <cfRule type="cellIs" dxfId="5" priority="1" operator="greaterThan">
      <formula>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>
    <tabColor rgb="FF7030A0"/>
  </sheetPr>
  <dimension ref="A1:M58"/>
  <sheetViews>
    <sheetView workbookViewId="0">
      <pane xSplit="9" ySplit="2" topLeftCell="J48" activePane="bottomRight" state="frozen"/>
      <selection pane="topRight" activeCell="J1" sqref="J1"/>
      <selection pane="bottomLeft" activeCell="A12" sqref="A12"/>
      <selection pane="bottomRight" activeCell="G59" sqref="G59"/>
    </sheetView>
  </sheetViews>
  <sheetFormatPr defaultRowHeight="15" x14ac:dyDescent="0.25"/>
  <cols>
    <col min="1" max="1" width="10.7109375" bestFit="1" customWidth="1"/>
    <col min="2" max="2" width="10" customWidth="1"/>
    <col min="3" max="3" width="9.140625" customWidth="1"/>
    <col min="4" max="5" width="13" customWidth="1"/>
    <col min="6" max="6" width="12.42578125" customWidth="1"/>
    <col min="7" max="7" width="14.85546875" customWidth="1"/>
    <col min="8" max="8" width="12" customWidth="1"/>
    <col min="9" max="9" width="11.5703125" customWidth="1"/>
    <col min="10" max="10" width="9.5703125" customWidth="1"/>
    <col min="11" max="11" width="13.140625" style="156" customWidth="1"/>
    <col min="12" max="12" width="12.7109375" style="44" customWidth="1"/>
    <col min="13" max="13" width="16.140625" customWidth="1"/>
    <col min="14" max="14" width="10.7109375" bestFit="1" customWidth="1"/>
    <col min="15" max="16" width="10.5703125" customWidth="1"/>
    <col min="17" max="17" width="12.28515625" customWidth="1"/>
    <col min="18" max="18" width="10.5703125" customWidth="1"/>
    <col min="24" max="25" width="10" bestFit="1" customWidth="1"/>
    <col min="26" max="26" width="12.140625" customWidth="1"/>
    <col min="27" max="27" width="10" customWidth="1"/>
    <col min="36" max="36" width="12.28515625" customWidth="1"/>
    <col min="38" max="38" width="10.42578125" bestFit="1" customWidth="1"/>
  </cols>
  <sheetData>
    <row r="1" spans="1:13" ht="15.75" thickBot="1" x14ac:dyDescent="0.3">
      <c r="A1" t="s">
        <v>395</v>
      </c>
      <c r="B1" s="198" t="s">
        <v>349</v>
      </c>
      <c r="C1" s="198"/>
      <c r="D1" s="198"/>
      <c r="E1" s="141"/>
      <c r="F1" s="141" t="s">
        <v>354</v>
      </c>
      <c r="G1" s="141"/>
      <c r="H1" s="141" t="s">
        <v>361</v>
      </c>
      <c r="I1" s="51" t="s">
        <v>350</v>
      </c>
      <c r="J1" s="51" t="s">
        <v>362</v>
      </c>
      <c r="K1" s="153" t="s">
        <v>391</v>
      </c>
      <c r="L1" s="44" t="s">
        <v>416</v>
      </c>
    </row>
    <row r="2" spans="1:13" ht="58.5" customHeight="1" thickBot="1" x14ac:dyDescent="0.3">
      <c r="A2" s="2" t="s">
        <v>0</v>
      </c>
      <c r="B2" s="29" t="s">
        <v>351</v>
      </c>
      <c r="C2" s="30" t="s">
        <v>352</v>
      </c>
      <c r="D2" s="31" t="s">
        <v>353</v>
      </c>
      <c r="E2" s="30" t="s">
        <v>357</v>
      </c>
      <c r="F2" s="30" t="s">
        <v>356</v>
      </c>
      <c r="G2" s="31" t="s">
        <v>358</v>
      </c>
      <c r="H2" s="41" t="s">
        <v>359</v>
      </c>
      <c r="I2" s="37" t="s">
        <v>348</v>
      </c>
      <c r="J2" s="40" t="s">
        <v>360</v>
      </c>
      <c r="K2" s="154" t="s">
        <v>386</v>
      </c>
      <c r="L2" s="49" t="s">
        <v>363</v>
      </c>
      <c r="M2" s="127" t="s">
        <v>384</v>
      </c>
    </row>
    <row r="3" spans="1:13" ht="58.5" customHeight="1" x14ac:dyDescent="0.25">
      <c r="A3" s="2"/>
      <c r="B3" s="145"/>
      <c r="C3" s="145"/>
      <c r="D3" s="145"/>
      <c r="E3" s="145"/>
      <c r="F3" s="145"/>
      <c r="G3" s="145"/>
      <c r="H3" s="146">
        <v>1</v>
      </c>
      <c r="I3" s="152"/>
      <c r="J3" s="147"/>
      <c r="K3" s="155">
        <v>0.55600000000000005</v>
      </c>
      <c r="L3" s="148"/>
      <c r="M3" s="127"/>
    </row>
    <row r="4" spans="1:13" x14ac:dyDescent="0.25">
      <c r="A4" s="120" t="s">
        <v>390</v>
      </c>
      <c r="B4" s="121">
        <v>8080</v>
      </c>
      <c r="C4" s="121">
        <v>6720</v>
      </c>
      <c r="D4" s="121">
        <f t="shared" ref="D4:D22" si="0">B4-C4</f>
        <v>1360</v>
      </c>
      <c r="E4" s="121">
        <v>15449367</v>
      </c>
      <c r="F4" s="121">
        <v>15446770</v>
      </c>
      <c r="G4" s="121">
        <f t="shared" ref="G4:G26" si="1">E4-F4</f>
        <v>2597</v>
      </c>
      <c r="H4" s="121">
        <f>G4*H$3</f>
        <v>2597</v>
      </c>
      <c r="I4" s="121">
        <v>2568</v>
      </c>
      <c r="J4" s="121">
        <f t="shared" ref="J4:J15" si="2">H4-I4</f>
        <v>29</v>
      </c>
      <c r="K4" s="123">
        <f>D4/K$3</f>
        <v>2446.0431654676258</v>
      </c>
      <c r="L4" s="124">
        <f t="shared" ref="L4:L22" si="3">K4-I4</f>
        <v>-121.95683453237416</v>
      </c>
      <c r="M4" s="128">
        <f t="shared" ref="M4:M22" si="4">L4/I4</f>
        <v>-4.7490979179273425E-2</v>
      </c>
    </row>
    <row r="5" spans="1:13" x14ac:dyDescent="0.25">
      <c r="A5" s="120">
        <v>44013</v>
      </c>
      <c r="B5" s="121">
        <v>7450</v>
      </c>
      <c r="C5" s="121">
        <v>6510</v>
      </c>
      <c r="D5" s="121">
        <f t="shared" si="0"/>
        <v>940</v>
      </c>
      <c r="E5" s="121">
        <v>15442021</v>
      </c>
      <c r="F5" s="121">
        <v>15440171</v>
      </c>
      <c r="G5" s="121">
        <f t="shared" si="1"/>
        <v>1850</v>
      </c>
      <c r="H5" s="121">
        <f t="shared" ref="H5:H22" si="5">G5*H$3</f>
        <v>1850</v>
      </c>
      <c r="I5" s="121">
        <v>1910</v>
      </c>
      <c r="J5" s="121">
        <f t="shared" si="2"/>
        <v>-60</v>
      </c>
      <c r="K5" s="123">
        <f t="shared" ref="K5:K22" si="6">D5/K$3</f>
        <v>1690.6474820143883</v>
      </c>
      <c r="L5" s="124">
        <f t="shared" si="3"/>
        <v>-219.35251798561171</v>
      </c>
      <c r="M5" s="128">
        <f t="shared" si="4"/>
        <v>-0.11484425025424697</v>
      </c>
    </row>
    <row r="6" spans="1:13" x14ac:dyDescent="0.25">
      <c r="A6" s="120">
        <v>44014</v>
      </c>
      <c r="B6" s="121"/>
      <c r="C6" s="121"/>
      <c r="D6" s="121">
        <f t="shared" si="0"/>
        <v>0</v>
      </c>
      <c r="E6" s="121"/>
      <c r="F6" s="121"/>
      <c r="G6" s="121">
        <f t="shared" si="1"/>
        <v>0</v>
      </c>
      <c r="H6" s="121">
        <f t="shared" si="5"/>
        <v>0</v>
      </c>
      <c r="I6" s="121"/>
      <c r="J6" s="121">
        <f t="shared" si="2"/>
        <v>0</v>
      </c>
      <c r="K6" s="123">
        <f t="shared" si="6"/>
        <v>0</v>
      </c>
      <c r="L6" s="124">
        <f t="shared" si="3"/>
        <v>0</v>
      </c>
      <c r="M6" s="128" t="e">
        <f t="shared" si="4"/>
        <v>#DIV/0!</v>
      </c>
    </row>
    <row r="7" spans="1:13" x14ac:dyDescent="0.25">
      <c r="A7" s="120">
        <v>44015</v>
      </c>
      <c r="B7" s="121">
        <v>7880</v>
      </c>
      <c r="C7" s="121">
        <v>6570</v>
      </c>
      <c r="D7" s="121">
        <f t="shared" si="0"/>
        <v>1310</v>
      </c>
      <c r="E7" s="121">
        <v>15446770</v>
      </c>
      <c r="F7" s="121">
        <v>15444290</v>
      </c>
      <c r="G7" s="121">
        <f t="shared" si="1"/>
        <v>2480</v>
      </c>
      <c r="H7" s="121">
        <f t="shared" si="5"/>
        <v>2480</v>
      </c>
      <c r="I7" s="121">
        <v>2480</v>
      </c>
      <c r="J7" s="121">
        <f t="shared" si="2"/>
        <v>0</v>
      </c>
      <c r="K7" s="123">
        <f t="shared" si="6"/>
        <v>2356.1151079136689</v>
      </c>
      <c r="L7" s="124">
        <f t="shared" si="3"/>
        <v>-123.88489208633109</v>
      </c>
      <c r="M7" s="128">
        <f t="shared" si="4"/>
        <v>-4.9953585518681891E-2</v>
      </c>
    </row>
    <row r="8" spans="1:13" x14ac:dyDescent="0.25">
      <c r="A8" s="120">
        <v>44016</v>
      </c>
      <c r="B8" s="121"/>
      <c r="C8" s="121"/>
      <c r="D8" s="121">
        <f t="shared" si="0"/>
        <v>0</v>
      </c>
      <c r="E8" s="121"/>
      <c r="F8" s="121"/>
      <c r="G8" s="121">
        <f t="shared" si="1"/>
        <v>0</v>
      </c>
      <c r="H8" s="121">
        <f t="shared" si="5"/>
        <v>0</v>
      </c>
      <c r="I8" s="121">
        <v>1980</v>
      </c>
      <c r="J8" s="121">
        <f t="shared" si="2"/>
        <v>-1980</v>
      </c>
      <c r="K8" s="123">
        <f t="shared" si="6"/>
        <v>0</v>
      </c>
      <c r="L8" s="124">
        <f t="shared" si="3"/>
        <v>-1980</v>
      </c>
      <c r="M8" s="128">
        <f t="shared" si="4"/>
        <v>-1</v>
      </c>
    </row>
    <row r="9" spans="1:13" x14ac:dyDescent="0.25">
      <c r="A9" s="120">
        <v>44017</v>
      </c>
      <c r="B9" s="121"/>
      <c r="C9" s="121"/>
      <c r="D9" s="121">
        <f t="shared" si="0"/>
        <v>0</v>
      </c>
      <c r="E9" s="121"/>
      <c r="F9" s="121"/>
      <c r="G9" s="121">
        <f t="shared" si="1"/>
        <v>0</v>
      </c>
      <c r="H9" s="121">
        <f t="shared" si="5"/>
        <v>0</v>
      </c>
      <c r="I9" s="121"/>
      <c r="J9" s="121">
        <f t="shared" si="2"/>
        <v>0</v>
      </c>
      <c r="K9" s="123">
        <f t="shared" si="6"/>
        <v>0</v>
      </c>
      <c r="L9" s="124">
        <f t="shared" si="3"/>
        <v>0</v>
      </c>
      <c r="M9" s="128" t="e">
        <f t="shared" si="4"/>
        <v>#DIV/0!</v>
      </c>
    </row>
    <row r="10" spans="1:13" x14ac:dyDescent="0.25">
      <c r="A10" s="120">
        <v>44018</v>
      </c>
      <c r="B10" s="121"/>
      <c r="C10" s="121"/>
      <c r="D10" s="121">
        <f t="shared" si="0"/>
        <v>0</v>
      </c>
      <c r="E10" s="121"/>
      <c r="F10" s="121"/>
      <c r="G10" s="121">
        <f t="shared" si="1"/>
        <v>0</v>
      </c>
      <c r="H10" s="121">
        <f t="shared" si="5"/>
        <v>0</v>
      </c>
      <c r="I10" s="121"/>
      <c r="J10" s="121">
        <f t="shared" si="2"/>
        <v>0</v>
      </c>
      <c r="K10" s="123">
        <f t="shared" si="6"/>
        <v>0</v>
      </c>
      <c r="L10" s="124">
        <f t="shared" si="3"/>
        <v>0</v>
      </c>
      <c r="M10" s="128" t="e">
        <f t="shared" si="4"/>
        <v>#DIV/0!</v>
      </c>
    </row>
    <row r="11" spans="1:13" ht="14.25" customHeight="1" x14ac:dyDescent="0.25">
      <c r="A11" s="120">
        <v>44019</v>
      </c>
      <c r="B11" s="121">
        <v>7940</v>
      </c>
      <c r="C11" s="121">
        <v>6480</v>
      </c>
      <c r="D11" s="121">
        <f t="shared" si="0"/>
        <v>1460</v>
      </c>
      <c r="E11" s="121">
        <v>15452009</v>
      </c>
      <c r="F11" s="121">
        <v>15449368</v>
      </c>
      <c r="G11" s="121">
        <f t="shared" si="1"/>
        <v>2641</v>
      </c>
      <c r="H11" s="121">
        <f t="shared" si="5"/>
        <v>2641</v>
      </c>
      <c r="I11" s="121">
        <v>2640</v>
      </c>
      <c r="J11" s="121">
        <f t="shared" si="2"/>
        <v>1</v>
      </c>
      <c r="K11" s="123">
        <f t="shared" si="6"/>
        <v>2625.8992805755393</v>
      </c>
      <c r="L11" s="124">
        <f t="shared" si="3"/>
        <v>-14.100719424460749</v>
      </c>
      <c r="M11" s="128">
        <f t="shared" si="4"/>
        <v>-5.3411816001745259E-3</v>
      </c>
    </row>
    <row r="12" spans="1:13" x14ac:dyDescent="0.25">
      <c r="A12" s="120">
        <v>44020</v>
      </c>
      <c r="B12" s="121">
        <v>7930</v>
      </c>
      <c r="C12" s="121">
        <v>6800</v>
      </c>
      <c r="D12" s="121">
        <f t="shared" si="0"/>
        <v>1130</v>
      </c>
      <c r="E12" s="121">
        <v>15454223</v>
      </c>
      <c r="F12" s="121">
        <v>15452009</v>
      </c>
      <c r="G12" s="121">
        <f t="shared" si="1"/>
        <v>2214</v>
      </c>
      <c r="H12" s="121">
        <f t="shared" si="5"/>
        <v>2214</v>
      </c>
      <c r="I12" s="121">
        <v>2211</v>
      </c>
      <c r="J12" s="121">
        <f t="shared" si="2"/>
        <v>3</v>
      </c>
      <c r="K12" s="123">
        <f t="shared" si="6"/>
        <v>2032.3741007194242</v>
      </c>
      <c r="L12" s="124">
        <f t="shared" si="3"/>
        <v>-178.62589928057582</v>
      </c>
      <c r="M12" s="128">
        <f t="shared" si="4"/>
        <v>-8.0789642370228773E-2</v>
      </c>
    </row>
    <row r="13" spans="1:13" x14ac:dyDescent="0.25">
      <c r="A13" s="120">
        <v>44021</v>
      </c>
      <c r="B13" s="121"/>
      <c r="C13" s="121"/>
      <c r="D13" s="121">
        <f t="shared" si="0"/>
        <v>0</v>
      </c>
      <c r="E13" s="121"/>
      <c r="F13" s="121"/>
      <c r="G13" s="121">
        <f t="shared" si="1"/>
        <v>0</v>
      </c>
      <c r="H13" s="121">
        <f t="shared" si="5"/>
        <v>0</v>
      </c>
      <c r="I13" s="121"/>
      <c r="J13" s="121">
        <f t="shared" si="2"/>
        <v>0</v>
      </c>
      <c r="K13" s="123">
        <f t="shared" si="6"/>
        <v>0</v>
      </c>
      <c r="L13" s="124">
        <f t="shared" si="3"/>
        <v>0</v>
      </c>
      <c r="M13" s="128" t="e">
        <f t="shared" si="4"/>
        <v>#DIV/0!</v>
      </c>
    </row>
    <row r="14" spans="1:13" x14ac:dyDescent="0.25">
      <c r="A14" s="120">
        <v>44022</v>
      </c>
      <c r="B14" s="121">
        <v>8010</v>
      </c>
      <c r="C14" s="121">
        <v>5770</v>
      </c>
      <c r="D14" s="121">
        <f t="shared" si="0"/>
        <v>2240</v>
      </c>
      <c r="E14" s="121">
        <v>15460861</v>
      </c>
      <c r="F14" s="121">
        <v>15456628</v>
      </c>
      <c r="G14" s="121">
        <f t="shared" si="1"/>
        <v>4233</v>
      </c>
      <c r="H14" s="121">
        <f t="shared" si="5"/>
        <v>4233</v>
      </c>
      <c r="I14" s="121">
        <v>4232</v>
      </c>
      <c r="J14" s="121">
        <f t="shared" si="2"/>
        <v>1</v>
      </c>
      <c r="K14" s="123">
        <f t="shared" si="6"/>
        <v>4028.776978417266</v>
      </c>
      <c r="L14" s="124">
        <f t="shared" si="3"/>
        <v>-203.22302158273396</v>
      </c>
      <c r="M14" s="128">
        <f t="shared" si="4"/>
        <v>-4.8020562755844508E-2</v>
      </c>
    </row>
    <row r="15" spans="1:13" x14ac:dyDescent="0.25">
      <c r="A15" s="120">
        <v>44023</v>
      </c>
      <c r="B15" s="121"/>
      <c r="C15" s="121"/>
      <c r="D15" s="121">
        <f t="shared" si="0"/>
        <v>0</v>
      </c>
      <c r="E15" s="121"/>
      <c r="F15" s="121"/>
      <c r="G15" s="121">
        <f t="shared" si="1"/>
        <v>0</v>
      </c>
      <c r="H15" s="121">
        <f t="shared" si="5"/>
        <v>0</v>
      </c>
      <c r="I15" s="121"/>
      <c r="J15" s="121">
        <f t="shared" si="2"/>
        <v>0</v>
      </c>
      <c r="K15" s="123">
        <f t="shared" si="6"/>
        <v>0</v>
      </c>
      <c r="L15" s="124">
        <f t="shared" si="3"/>
        <v>0</v>
      </c>
      <c r="M15" s="128" t="e">
        <f t="shared" si="4"/>
        <v>#DIV/0!</v>
      </c>
    </row>
    <row r="16" spans="1:13" x14ac:dyDescent="0.25">
      <c r="A16" s="1">
        <v>44024</v>
      </c>
      <c r="D16" s="121">
        <f t="shared" si="0"/>
        <v>0</v>
      </c>
      <c r="G16" s="121">
        <f t="shared" si="1"/>
        <v>0</v>
      </c>
      <c r="H16" s="121">
        <f t="shared" si="5"/>
        <v>0</v>
      </c>
      <c r="I16" s="121"/>
      <c r="K16" s="123">
        <f t="shared" si="6"/>
        <v>0</v>
      </c>
      <c r="L16" s="124">
        <f t="shared" si="3"/>
        <v>0</v>
      </c>
      <c r="M16" s="128" t="e">
        <f t="shared" si="4"/>
        <v>#DIV/0!</v>
      </c>
    </row>
    <row r="17" spans="1:13" x14ac:dyDescent="0.25">
      <c r="A17" s="1">
        <v>44025</v>
      </c>
      <c r="B17">
        <v>7690</v>
      </c>
      <c r="C17">
        <v>5880</v>
      </c>
      <c r="D17" s="121">
        <f t="shared" si="0"/>
        <v>1810</v>
      </c>
      <c r="E17">
        <v>15464108</v>
      </c>
      <c r="F17">
        <v>15460863</v>
      </c>
      <c r="G17" s="121">
        <f t="shared" si="1"/>
        <v>3245</v>
      </c>
      <c r="H17" s="121">
        <f t="shared" si="5"/>
        <v>3245</v>
      </c>
      <c r="I17" s="121">
        <v>3247</v>
      </c>
      <c r="K17" s="123">
        <f t="shared" si="6"/>
        <v>3255.3956834532373</v>
      </c>
      <c r="L17" s="124">
        <f t="shared" si="3"/>
        <v>8.395683453237325</v>
      </c>
      <c r="M17" s="128">
        <f t="shared" si="4"/>
        <v>2.5856739923736756E-3</v>
      </c>
    </row>
    <row r="18" spans="1:13" x14ac:dyDescent="0.25">
      <c r="A18" s="1">
        <v>44026</v>
      </c>
      <c r="B18">
        <v>8070</v>
      </c>
      <c r="C18">
        <v>7470</v>
      </c>
      <c r="D18" s="121">
        <f t="shared" si="0"/>
        <v>600</v>
      </c>
      <c r="E18" s="33">
        <v>15465419</v>
      </c>
      <c r="F18" s="33">
        <v>15464108</v>
      </c>
      <c r="G18" s="121">
        <f t="shared" si="1"/>
        <v>1311</v>
      </c>
      <c r="H18" s="121">
        <f t="shared" si="5"/>
        <v>1311</v>
      </c>
      <c r="I18" s="121">
        <v>1310</v>
      </c>
      <c r="K18" s="123">
        <f t="shared" si="6"/>
        <v>1079.1366906474818</v>
      </c>
      <c r="L18" s="124">
        <f t="shared" si="3"/>
        <v>-230.86330935251817</v>
      </c>
      <c r="M18" s="128">
        <f t="shared" si="4"/>
        <v>-0.17623153385688409</v>
      </c>
    </row>
    <row r="19" spans="1:13" x14ac:dyDescent="0.25">
      <c r="A19" s="1">
        <v>44027</v>
      </c>
      <c r="B19">
        <v>8060</v>
      </c>
      <c r="C19">
        <v>6730</v>
      </c>
      <c r="D19" s="121">
        <f t="shared" si="0"/>
        <v>1330</v>
      </c>
      <c r="E19" s="33">
        <v>15468149</v>
      </c>
      <c r="F19" s="33">
        <v>15465419</v>
      </c>
      <c r="G19" s="121">
        <f t="shared" si="1"/>
        <v>2730</v>
      </c>
      <c r="H19" s="121">
        <f t="shared" si="5"/>
        <v>2730</v>
      </c>
      <c r="I19" s="121">
        <v>2550</v>
      </c>
      <c r="K19" s="123">
        <f t="shared" si="6"/>
        <v>2392.0863309352517</v>
      </c>
      <c r="L19" s="124">
        <f t="shared" si="3"/>
        <v>-157.91366906474832</v>
      </c>
      <c r="M19" s="128">
        <f t="shared" si="4"/>
        <v>-6.1926929044999343E-2</v>
      </c>
    </row>
    <row r="20" spans="1:13" x14ac:dyDescent="0.25">
      <c r="A20" s="1">
        <v>44028</v>
      </c>
      <c r="B20">
        <v>8010</v>
      </c>
      <c r="C20">
        <v>6310</v>
      </c>
      <c r="D20" s="121">
        <f t="shared" si="0"/>
        <v>1700</v>
      </c>
      <c r="E20" s="33">
        <v>15471456</v>
      </c>
      <c r="F20" s="33">
        <v>15468149</v>
      </c>
      <c r="G20" s="121">
        <f t="shared" si="1"/>
        <v>3307</v>
      </c>
      <c r="H20" s="121">
        <f t="shared" si="5"/>
        <v>3307</v>
      </c>
      <c r="I20" s="121">
        <v>3305</v>
      </c>
      <c r="K20" s="123">
        <f t="shared" si="6"/>
        <v>3057.5539568345321</v>
      </c>
      <c r="L20" s="124">
        <f t="shared" si="3"/>
        <v>-247.44604316546793</v>
      </c>
      <c r="M20" s="128">
        <f t="shared" si="4"/>
        <v>-7.4870209732365481E-2</v>
      </c>
    </row>
    <row r="21" spans="1:13" x14ac:dyDescent="0.25">
      <c r="A21" s="1">
        <v>44029</v>
      </c>
      <c r="B21">
        <v>7930</v>
      </c>
      <c r="C21">
        <v>6960</v>
      </c>
      <c r="D21" s="121">
        <f t="shared" si="0"/>
        <v>970</v>
      </c>
      <c r="E21" s="33">
        <v>15473338</v>
      </c>
      <c r="F21" s="33">
        <v>15471456</v>
      </c>
      <c r="G21" s="121">
        <f t="shared" si="1"/>
        <v>1882</v>
      </c>
      <c r="H21" s="121">
        <f t="shared" si="5"/>
        <v>1882</v>
      </c>
      <c r="I21" s="121">
        <v>1880</v>
      </c>
      <c r="K21" s="123">
        <f t="shared" si="6"/>
        <v>1744.6043165467624</v>
      </c>
      <c r="L21" s="124">
        <f t="shared" si="3"/>
        <v>-135.39568345323755</v>
      </c>
      <c r="M21" s="128">
        <f t="shared" si="4"/>
        <v>-7.2018980560232745E-2</v>
      </c>
    </row>
    <row r="22" spans="1:13" x14ac:dyDescent="0.25">
      <c r="A22" s="1">
        <v>44032</v>
      </c>
      <c r="B22">
        <v>8080</v>
      </c>
      <c r="C22">
        <v>6640</v>
      </c>
      <c r="D22" s="121">
        <f t="shared" si="0"/>
        <v>1440</v>
      </c>
      <c r="E22">
        <v>15475984</v>
      </c>
      <c r="F22">
        <v>15473338</v>
      </c>
      <c r="G22" s="121">
        <f t="shared" si="1"/>
        <v>2646</v>
      </c>
      <c r="H22" s="121">
        <f t="shared" si="5"/>
        <v>2646</v>
      </c>
      <c r="I22" s="121">
        <v>2645</v>
      </c>
      <c r="J22">
        <v>-773</v>
      </c>
      <c r="K22" s="123">
        <f t="shared" si="6"/>
        <v>2589.9280575539565</v>
      </c>
      <c r="L22" s="124">
        <f t="shared" si="3"/>
        <v>-55.071942446043522</v>
      </c>
      <c r="M22" s="128">
        <f t="shared" si="4"/>
        <v>-2.082115026315445E-2</v>
      </c>
    </row>
    <row r="23" spans="1:13" x14ac:dyDescent="0.25">
      <c r="A23" s="1">
        <v>44033</v>
      </c>
      <c r="B23">
        <v>8080</v>
      </c>
      <c r="C23">
        <v>7060</v>
      </c>
      <c r="D23" s="121">
        <f>B23-C23</f>
        <v>1020</v>
      </c>
      <c r="E23">
        <v>15477878</v>
      </c>
      <c r="F23">
        <v>15475984</v>
      </c>
      <c r="G23" s="121">
        <f t="shared" si="1"/>
        <v>1894</v>
      </c>
      <c r="H23" s="121">
        <f>G23*H$3</f>
        <v>1894</v>
      </c>
      <c r="I23" s="121">
        <v>1891</v>
      </c>
      <c r="J23">
        <v>-773</v>
      </c>
      <c r="K23" s="123">
        <f>D23/K$3</f>
        <v>1834.5323741007192</v>
      </c>
      <c r="L23" s="124">
        <f>K23-I23</f>
        <v>-56.467625899280847</v>
      </c>
      <c r="M23" s="128">
        <f>L23/I23</f>
        <v>-2.9861251136584267E-2</v>
      </c>
    </row>
    <row r="24" spans="1:13" x14ac:dyDescent="0.25">
      <c r="A24" s="1">
        <v>44041</v>
      </c>
      <c r="B24">
        <v>6780</v>
      </c>
      <c r="C24">
        <v>5930</v>
      </c>
      <c r="D24" s="121">
        <f>B24-C24</f>
        <v>850</v>
      </c>
      <c r="E24">
        <v>15484497</v>
      </c>
      <c r="F24">
        <v>15485587</v>
      </c>
      <c r="G24" s="121">
        <f t="shared" si="1"/>
        <v>-1090</v>
      </c>
      <c r="H24" s="121">
        <f>G24*H$3</f>
        <v>-1090</v>
      </c>
      <c r="I24">
        <v>1090</v>
      </c>
      <c r="J24">
        <v>0</v>
      </c>
      <c r="K24" s="123">
        <f>D24/K$3</f>
        <v>1528.776978417266</v>
      </c>
      <c r="L24" s="124">
        <f>K24-I24</f>
        <v>438.77697841726604</v>
      </c>
      <c r="M24">
        <v>0.22018348623853212</v>
      </c>
    </row>
    <row r="25" spans="1:13" x14ac:dyDescent="0.25">
      <c r="A25" s="1">
        <v>44043</v>
      </c>
      <c r="B25">
        <v>8000</v>
      </c>
      <c r="C25">
        <v>6680</v>
      </c>
      <c r="D25" s="121">
        <f>B25-C25</f>
        <v>1320</v>
      </c>
      <c r="E25">
        <v>15488370</v>
      </c>
      <c r="F25">
        <v>15490891</v>
      </c>
      <c r="G25" s="121">
        <f t="shared" si="1"/>
        <v>-2521</v>
      </c>
      <c r="H25" s="121">
        <f>G25*H$3</f>
        <v>-2521</v>
      </c>
      <c r="I25">
        <v>2520</v>
      </c>
      <c r="J25">
        <v>-1</v>
      </c>
      <c r="K25" s="123">
        <f>D25/K$3</f>
        <v>2374.1007194244603</v>
      </c>
      <c r="L25" s="124">
        <f>K25-I25</f>
        <v>-145.89928057553971</v>
      </c>
      <c r="M25">
        <v>0.47658730158730161</v>
      </c>
    </row>
    <row r="26" spans="1:13" x14ac:dyDescent="0.25">
      <c r="A26" s="1">
        <v>44046</v>
      </c>
      <c r="B26">
        <v>7990</v>
      </c>
      <c r="C26">
        <v>5680</v>
      </c>
      <c r="D26" s="121">
        <f>B26-C26</f>
        <v>2310</v>
      </c>
      <c r="E26">
        <v>15490891</v>
      </c>
      <c r="F26">
        <v>15495424</v>
      </c>
      <c r="G26" s="121">
        <f t="shared" si="1"/>
        <v>-4533</v>
      </c>
      <c r="H26" s="121">
        <f>G26*H$3</f>
        <v>-4533</v>
      </c>
      <c r="I26">
        <v>4531</v>
      </c>
      <c r="J26">
        <v>-2</v>
      </c>
      <c r="K26" s="123">
        <f>D26/K$3</f>
        <v>4154.6762589928057</v>
      </c>
      <c r="L26" s="124">
        <f>K26-I26</f>
        <v>-376.32374100719426</v>
      </c>
      <c r="M26">
        <v>0.49062017214742881</v>
      </c>
    </row>
    <row r="27" spans="1:13" x14ac:dyDescent="0.25">
      <c r="A27" s="1">
        <v>44047</v>
      </c>
      <c r="B27">
        <v>7990</v>
      </c>
      <c r="C27">
        <v>6560</v>
      </c>
      <c r="D27">
        <v>1430</v>
      </c>
      <c r="E27">
        <v>15495424</v>
      </c>
      <c r="F27">
        <v>15498176</v>
      </c>
      <c r="G27">
        <v>2752</v>
      </c>
      <c r="H27">
        <v>2752</v>
      </c>
      <c r="I27">
        <v>2850</v>
      </c>
      <c r="J27">
        <v>98</v>
      </c>
      <c r="K27" s="156">
        <v>2530.9734513274338</v>
      </c>
      <c r="L27" s="44">
        <v>1322</v>
      </c>
      <c r="M27">
        <v>0.46385964912280703</v>
      </c>
    </row>
    <row r="28" spans="1:13" x14ac:dyDescent="0.25">
      <c r="A28" s="1">
        <v>44048</v>
      </c>
      <c r="B28">
        <v>8010</v>
      </c>
      <c r="C28">
        <v>5600</v>
      </c>
      <c r="D28">
        <v>2410</v>
      </c>
      <c r="E28">
        <v>15498176</v>
      </c>
      <c r="F28">
        <v>15502599</v>
      </c>
      <c r="G28">
        <v>4423</v>
      </c>
      <c r="H28">
        <v>4423</v>
      </c>
      <c r="I28">
        <v>4423</v>
      </c>
      <c r="J28">
        <v>0</v>
      </c>
      <c r="K28" s="156">
        <v>4265.4867256637172</v>
      </c>
      <c r="L28" s="44">
        <v>2013</v>
      </c>
      <c r="M28">
        <v>0.45512095862536739</v>
      </c>
    </row>
    <row r="29" spans="1:13" x14ac:dyDescent="0.25">
      <c r="A29" s="1">
        <v>44053</v>
      </c>
      <c r="B29">
        <v>30480</v>
      </c>
      <c r="C29">
        <v>23200</v>
      </c>
      <c r="D29">
        <v>7280</v>
      </c>
      <c r="E29">
        <v>17025023</v>
      </c>
      <c r="F29">
        <v>17038729</v>
      </c>
      <c r="G29">
        <v>13706</v>
      </c>
      <c r="H29">
        <v>13706</v>
      </c>
      <c r="I29">
        <v>3015</v>
      </c>
      <c r="J29">
        <v>-10691</v>
      </c>
      <c r="K29" s="156">
        <v>12884.955752212391</v>
      </c>
      <c r="L29" s="44">
        <v>6426</v>
      </c>
      <c r="M29">
        <v>2.1313432835820896</v>
      </c>
    </row>
    <row r="30" spans="1:13" x14ac:dyDescent="0.25">
      <c r="A30" s="1">
        <v>44054</v>
      </c>
      <c r="B30">
        <v>8060</v>
      </c>
      <c r="C30">
        <v>5720</v>
      </c>
      <c r="D30">
        <v>2340</v>
      </c>
      <c r="E30">
        <v>15512252</v>
      </c>
      <c r="F30">
        <v>15516568</v>
      </c>
      <c r="G30">
        <v>4316</v>
      </c>
      <c r="H30">
        <v>4316</v>
      </c>
      <c r="I30">
        <v>4315</v>
      </c>
      <c r="J30">
        <v>-1</v>
      </c>
      <c r="K30" s="156">
        <v>4141.5929203539827</v>
      </c>
      <c r="L30" s="44">
        <v>1976</v>
      </c>
      <c r="M30">
        <v>0.45793742757821554</v>
      </c>
    </row>
    <row r="31" spans="1:13" x14ac:dyDescent="0.25">
      <c r="A31" s="1">
        <v>44057</v>
      </c>
      <c r="B31">
        <v>8000</v>
      </c>
      <c r="C31">
        <v>7020</v>
      </c>
      <c r="D31">
        <v>980</v>
      </c>
      <c r="E31">
        <v>15519099</v>
      </c>
      <c r="F31">
        <v>15520914</v>
      </c>
      <c r="G31">
        <v>1815</v>
      </c>
      <c r="H31">
        <v>1815</v>
      </c>
      <c r="I31">
        <v>1816</v>
      </c>
      <c r="J31">
        <v>1</v>
      </c>
      <c r="K31" s="156">
        <v>1734.5132743362833</v>
      </c>
      <c r="L31" s="44">
        <v>835</v>
      </c>
      <c r="M31">
        <v>0.45980176211453744</v>
      </c>
    </row>
    <row r="32" spans="1:13" x14ac:dyDescent="0.25">
      <c r="A32" s="1">
        <v>44064</v>
      </c>
      <c r="B32">
        <v>8020</v>
      </c>
      <c r="C32">
        <v>6140</v>
      </c>
      <c r="D32">
        <v>1880</v>
      </c>
      <c r="E32">
        <v>15527107</v>
      </c>
      <c r="F32">
        <v>15530837</v>
      </c>
      <c r="G32">
        <v>3730</v>
      </c>
      <c r="H32">
        <v>3730</v>
      </c>
      <c r="I32">
        <v>1401</v>
      </c>
      <c r="J32">
        <v>-2329</v>
      </c>
      <c r="K32" s="156">
        <v>3327.4336283185844</v>
      </c>
      <c r="L32" s="44">
        <v>1850</v>
      </c>
      <c r="M32">
        <v>1.3204853675945754</v>
      </c>
    </row>
    <row r="33" spans="1:13" x14ac:dyDescent="0.25">
      <c r="A33" s="1">
        <v>44067</v>
      </c>
      <c r="B33">
        <v>8020</v>
      </c>
      <c r="C33">
        <v>6140</v>
      </c>
      <c r="D33">
        <v>1880</v>
      </c>
      <c r="E33">
        <v>15527107</v>
      </c>
      <c r="F33">
        <v>15530837</v>
      </c>
      <c r="G33">
        <v>3730</v>
      </c>
      <c r="H33">
        <v>3730</v>
      </c>
      <c r="I33">
        <v>3881</v>
      </c>
      <c r="J33">
        <v>151</v>
      </c>
      <c r="K33" s="156">
        <v>3327.4336283185844</v>
      </c>
      <c r="L33" s="44">
        <v>1850</v>
      </c>
      <c r="M33">
        <v>0.47668126771450658</v>
      </c>
    </row>
    <row r="34" spans="1:13" x14ac:dyDescent="0.25">
      <c r="A34" s="1">
        <v>44068</v>
      </c>
      <c r="B34">
        <v>7560</v>
      </c>
      <c r="C34">
        <v>5770</v>
      </c>
      <c r="D34">
        <v>1790</v>
      </c>
      <c r="E34">
        <v>15530837</v>
      </c>
      <c r="F34">
        <v>15534392</v>
      </c>
      <c r="G34">
        <v>3555</v>
      </c>
      <c r="H34">
        <v>3555</v>
      </c>
      <c r="I34">
        <v>3554</v>
      </c>
      <c r="J34">
        <v>-1</v>
      </c>
      <c r="K34" s="156">
        <v>3168.1415929203545</v>
      </c>
      <c r="L34" s="44">
        <v>1765</v>
      </c>
      <c r="M34">
        <v>0.49662352279122118</v>
      </c>
    </row>
    <row r="35" spans="1:13" x14ac:dyDescent="0.25">
      <c r="A35" s="1">
        <v>44069</v>
      </c>
      <c r="B35">
        <v>8010</v>
      </c>
      <c r="C35">
        <v>6160</v>
      </c>
      <c r="D35">
        <v>1850</v>
      </c>
      <c r="E35">
        <v>15537976</v>
      </c>
      <c r="F35">
        <v>15534392</v>
      </c>
      <c r="G35">
        <v>-3584</v>
      </c>
      <c r="H35">
        <v>-3584</v>
      </c>
      <c r="I35">
        <v>3581</v>
      </c>
      <c r="J35">
        <v>7165</v>
      </c>
      <c r="K35" s="156">
        <v>3274.3362831858412</v>
      </c>
      <c r="L35" s="44">
        <v>-5434</v>
      </c>
      <c r="M35">
        <v>-1.5174532253560458</v>
      </c>
    </row>
    <row r="36" spans="1:13" x14ac:dyDescent="0.25">
      <c r="A36" s="1">
        <v>44070</v>
      </c>
      <c r="B36">
        <v>7950</v>
      </c>
      <c r="C36">
        <v>5900</v>
      </c>
      <c r="D36">
        <v>2050</v>
      </c>
      <c r="E36">
        <v>15537976</v>
      </c>
      <c r="F36">
        <v>15541842</v>
      </c>
      <c r="G36">
        <v>3866</v>
      </c>
      <c r="H36">
        <v>3866</v>
      </c>
      <c r="I36">
        <v>3865</v>
      </c>
      <c r="J36">
        <v>-1</v>
      </c>
      <c r="K36" s="156">
        <v>3628.318584070797</v>
      </c>
      <c r="L36" s="44">
        <v>1816</v>
      </c>
      <c r="M36">
        <v>0.46985769728331178</v>
      </c>
    </row>
    <row r="37" spans="1:13" x14ac:dyDescent="0.25">
      <c r="A37" s="1">
        <v>44074</v>
      </c>
      <c r="B37">
        <v>8000</v>
      </c>
      <c r="C37">
        <v>6540</v>
      </c>
      <c r="D37">
        <v>1460</v>
      </c>
      <c r="E37">
        <v>15544813</v>
      </c>
      <c r="F37">
        <v>15547718</v>
      </c>
      <c r="G37">
        <v>2905</v>
      </c>
      <c r="H37">
        <v>2905</v>
      </c>
      <c r="I37">
        <v>2857</v>
      </c>
      <c r="J37">
        <v>-48</v>
      </c>
      <c r="K37" s="156">
        <v>2584.0707964601775</v>
      </c>
      <c r="L37" s="44">
        <v>1445</v>
      </c>
      <c r="M37">
        <v>0.50577528876443822</v>
      </c>
    </row>
    <row r="38" spans="1:13" x14ac:dyDescent="0.25">
      <c r="A38" s="1">
        <v>44075</v>
      </c>
      <c r="B38">
        <v>7890</v>
      </c>
      <c r="C38">
        <v>6910</v>
      </c>
      <c r="D38">
        <v>980</v>
      </c>
      <c r="E38">
        <v>15547718</v>
      </c>
      <c r="F38">
        <v>15549780</v>
      </c>
      <c r="G38">
        <v>2062</v>
      </c>
      <c r="H38">
        <v>2062</v>
      </c>
      <c r="I38">
        <v>2062</v>
      </c>
      <c r="J38">
        <v>0</v>
      </c>
      <c r="K38" s="156">
        <v>1734.5132743362833</v>
      </c>
      <c r="L38" s="44">
        <v>1082</v>
      </c>
      <c r="M38">
        <v>0.52473326867119297</v>
      </c>
    </row>
    <row r="39" spans="1:13" x14ac:dyDescent="0.25">
      <c r="A39" s="1">
        <v>44077</v>
      </c>
      <c r="B39">
        <v>7860</v>
      </c>
      <c r="C39">
        <v>6670</v>
      </c>
      <c r="D39">
        <v>1190</v>
      </c>
      <c r="E39">
        <v>15549780</v>
      </c>
      <c r="F39">
        <v>15552185</v>
      </c>
      <c r="G39">
        <v>2405</v>
      </c>
      <c r="H39">
        <v>2405</v>
      </c>
      <c r="I39">
        <v>2404</v>
      </c>
      <c r="J39">
        <v>-1</v>
      </c>
      <c r="K39" s="156">
        <v>2106.1946902654868</v>
      </c>
      <c r="L39" s="44">
        <v>1215</v>
      </c>
      <c r="M39">
        <v>0.50540765391014975</v>
      </c>
    </row>
    <row r="40" spans="1:13" x14ac:dyDescent="0.25">
      <c r="A40" s="1">
        <v>44078</v>
      </c>
      <c r="B40">
        <v>11200</v>
      </c>
      <c r="C40">
        <v>10020</v>
      </c>
      <c r="D40">
        <v>1180</v>
      </c>
      <c r="E40">
        <v>266173</v>
      </c>
      <c r="F40">
        <v>268129</v>
      </c>
      <c r="G40">
        <v>1956</v>
      </c>
      <c r="H40">
        <v>1956</v>
      </c>
      <c r="I40">
        <v>2394</v>
      </c>
      <c r="J40">
        <v>438</v>
      </c>
      <c r="K40" s="156">
        <v>2088.4955752212391</v>
      </c>
      <c r="L40" s="44">
        <v>776</v>
      </c>
      <c r="M40">
        <v>0.32414369256474518</v>
      </c>
    </row>
    <row r="41" spans="1:13" x14ac:dyDescent="0.25">
      <c r="A41" s="1">
        <v>44081</v>
      </c>
      <c r="B41">
        <v>14060</v>
      </c>
      <c r="C41">
        <v>11950</v>
      </c>
      <c r="D41">
        <v>2110</v>
      </c>
      <c r="E41">
        <v>268129</v>
      </c>
      <c r="F41">
        <v>272145</v>
      </c>
      <c r="G41">
        <v>4016</v>
      </c>
      <c r="H41">
        <v>4016</v>
      </c>
      <c r="I41">
        <v>4019</v>
      </c>
      <c r="J41">
        <v>3</v>
      </c>
      <c r="K41" s="156">
        <v>3734.5132743362838</v>
      </c>
      <c r="L41" s="44">
        <v>1906</v>
      </c>
      <c r="M41">
        <v>0.47424732520527496</v>
      </c>
    </row>
    <row r="42" spans="1:13" x14ac:dyDescent="0.25">
      <c r="A42" s="1">
        <v>44083</v>
      </c>
      <c r="B42">
        <v>7850</v>
      </c>
      <c r="C42">
        <v>7150</v>
      </c>
      <c r="D42">
        <v>700</v>
      </c>
      <c r="E42">
        <v>15552812</v>
      </c>
      <c r="F42">
        <v>15553747</v>
      </c>
      <c r="G42">
        <v>935</v>
      </c>
      <c r="H42">
        <v>935</v>
      </c>
      <c r="I42">
        <v>935</v>
      </c>
      <c r="J42">
        <v>0</v>
      </c>
      <c r="K42" s="156">
        <v>1238.9380530973453</v>
      </c>
      <c r="L42" s="44">
        <v>235</v>
      </c>
      <c r="M42">
        <v>0.25133689839572193</v>
      </c>
    </row>
    <row r="43" spans="1:13" x14ac:dyDescent="0.25">
      <c r="A43" s="1">
        <v>44085</v>
      </c>
      <c r="B43">
        <v>7800</v>
      </c>
      <c r="C43">
        <v>7130</v>
      </c>
      <c r="D43">
        <v>670</v>
      </c>
      <c r="E43">
        <v>15555657</v>
      </c>
      <c r="F43">
        <v>15556943</v>
      </c>
      <c r="G43">
        <v>1286</v>
      </c>
      <c r="H43">
        <v>1286</v>
      </c>
      <c r="I43">
        <v>1285</v>
      </c>
      <c r="J43">
        <v>-1</v>
      </c>
      <c r="K43" s="156">
        <v>1185.840707964602</v>
      </c>
      <c r="L43" s="44">
        <v>616</v>
      </c>
      <c r="M43">
        <v>0.4793774319066148</v>
      </c>
    </row>
    <row r="44" spans="1:13" x14ac:dyDescent="0.25">
      <c r="A44" s="1">
        <v>44088</v>
      </c>
      <c r="B44">
        <v>7990</v>
      </c>
      <c r="C44">
        <v>6000</v>
      </c>
      <c r="D44">
        <v>1990</v>
      </c>
      <c r="E44">
        <v>15557049</v>
      </c>
      <c r="F44">
        <v>15560725</v>
      </c>
      <c r="G44">
        <v>3676</v>
      </c>
      <c r="H44">
        <v>3676</v>
      </c>
      <c r="I44">
        <v>3676</v>
      </c>
      <c r="J44">
        <v>0</v>
      </c>
      <c r="K44" s="156">
        <v>3522.1238938053102</v>
      </c>
      <c r="L44" s="44">
        <v>1686</v>
      </c>
      <c r="M44">
        <v>0.4586507072905332</v>
      </c>
    </row>
    <row r="45" spans="1:13" x14ac:dyDescent="0.25">
      <c r="A45" s="1">
        <v>44089</v>
      </c>
      <c r="B45">
        <v>8010</v>
      </c>
      <c r="C45">
        <v>6250</v>
      </c>
      <c r="D45">
        <v>1760</v>
      </c>
      <c r="E45">
        <v>15560725</v>
      </c>
      <c r="F45">
        <v>15564061</v>
      </c>
      <c r="G45">
        <v>3336</v>
      </c>
      <c r="H45">
        <v>3336</v>
      </c>
      <c r="I45">
        <v>3335</v>
      </c>
      <c r="J45">
        <v>-1</v>
      </c>
      <c r="K45" s="156">
        <v>3115.0442477876109</v>
      </c>
      <c r="L45" s="44">
        <v>1576</v>
      </c>
      <c r="M45">
        <v>0.47256371814092951</v>
      </c>
    </row>
    <row r="46" spans="1:13" x14ac:dyDescent="0.25">
      <c r="A46" s="1">
        <v>44091</v>
      </c>
      <c r="B46">
        <v>7860</v>
      </c>
      <c r="C46">
        <v>6540</v>
      </c>
      <c r="D46">
        <v>1320</v>
      </c>
      <c r="E46">
        <v>15564061</v>
      </c>
      <c r="F46">
        <v>15566847</v>
      </c>
      <c r="G46">
        <v>2786</v>
      </c>
      <c r="H46">
        <v>2786</v>
      </c>
      <c r="I46">
        <v>2787</v>
      </c>
      <c r="J46">
        <v>1</v>
      </c>
      <c r="K46" s="156">
        <v>2336.283185840708</v>
      </c>
      <c r="L46" s="44">
        <v>1466</v>
      </c>
      <c r="M46">
        <v>0.52601363473268747</v>
      </c>
    </row>
    <row r="47" spans="1:13" x14ac:dyDescent="0.25">
      <c r="A47" s="1">
        <v>44091</v>
      </c>
      <c r="B47">
        <v>7860</v>
      </c>
      <c r="C47">
        <v>6540</v>
      </c>
      <c r="D47">
        <v>1320</v>
      </c>
      <c r="E47">
        <v>15564061</v>
      </c>
      <c r="F47">
        <v>15566847</v>
      </c>
      <c r="G47">
        <v>2786</v>
      </c>
      <c r="H47">
        <v>2786</v>
      </c>
      <c r="I47">
        <v>2787</v>
      </c>
      <c r="J47">
        <v>1</v>
      </c>
      <c r="K47" s="156">
        <v>2336.283185840708</v>
      </c>
      <c r="L47" s="44">
        <v>1466</v>
      </c>
      <c r="M47">
        <v>0.52601363473268747</v>
      </c>
    </row>
    <row r="48" spans="1:13" x14ac:dyDescent="0.25">
      <c r="A48" s="1">
        <v>44092</v>
      </c>
      <c r="B48">
        <v>565</v>
      </c>
      <c r="C48">
        <v>0</v>
      </c>
      <c r="D48">
        <v>565</v>
      </c>
      <c r="E48">
        <v>1000</v>
      </c>
      <c r="F48">
        <v>2000</v>
      </c>
      <c r="G48">
        <v>1000</v>
      </c>
      <c r="H48">
        <v>1000</v>
      </c>
      <c r="I48">
        <v>6603</v>
      </c>
      <c r="J48">
        <v>5603</v>
      </c>
      <c r="K48" s="156">
        <v>1000.0000000000001</v>
      </c>
      <c r="L48" s="44">
        <v>435</v>
      </c>
      <c r="M48">
        <v>6.5879145842798734E-2</v>
      </c>
    </row>
    <row r="49" spans="1:13" x14ac:dyDescent="0.25">
      <c r="A49" s="1">
        <v>44093</v>
      </c>
      <c r="B49">
        <v>18700</v>
      </c>
      <c r="C49">
        <v>16370</v>
      </c>
      <c r="D49">
        <v>2330</v>
      </c>
      <c r="E49">
        <v>15568092</v>
      </c>
      <c r="F49">
        <v>15592482</v>
      </c>
      <c r="G49">
        <v>24390</v>
      </c>
      <c r="H49">
        <v>24390</v>
      </c>
      <c r="I49">
        <v>5011</v>
      </c>
      <c r="J49">
        <v>-19379</v>
      </c>
      <c r="K49" s="156">
        <v>4123.8938053097345</v>
      </c>
      <c r="L49" s="44">
        <v>22060</v>
      </c>
      <c r="M49">
        <v>4.4023149072041505</v>
      </c>
    </row>
    <row r="50" spans="1:13" x14ac:dyDescent="0.25">
      <c r="A50" s="1">
        <v>44096</v>
      </c>
      <c r="B50">
        <v>18700</v>
      </c>
      <c r="C50">
        <v>16370</v>
      </c>
      <c r="D50">
        <v>2330</v>
      </c>
      <c r="E50">
        <v>15568092</v>
      </c>
      <c r="F50">
        <v>15592482</v>
      </c>
      <c r="G50">
        <v>24390</v>
      </c>
      <c r="H50">
        <v>24390</v>
      </c>
      <c r="I50">
        <v>5011</v>
      </c>
      <c r="J50">
        <v>-19379</v>
      </c>
      <c r="K50" s="156">
        <v>4123.8938053097345</v>
      </c>
      <c r="L50" s="44">
        <v>22060</v>
      </c>
      <c r="M50">
        <v>4.4023149072041505</v>
      </c>
    </row>
    <row r="51" spans="1:13" x14ac:dyDescent="0.25">
      <c r="A51" s="1">
        <v>44097</v>
      </c>
      <c r="B51">
        <v>14060</v>
      </c>
      <c r="C51">
        <v>12270</v>
      </c>
      <c r="D51">
        <v>1790</v>
      </c>
      <c r="E51">
        <v>285767</v>
      </c>
      <c r="F51">
        <v>289154</v>
      </c>
      <c r="G51">
        <v>3387</v>
      </c>
      <c r="H51">
        <v>3387</v>
      </c>
      <c r="I51">
        <v>2745</v>
      </c>
      <c r="J51">
        <v>-642</v>
      </c>
      <c r="K51" s="156">
        <v>3168.1415929203545</v>
      </c>
      <c r="L51" s="44">
        <v>1597</v>
      </c>
      <c r="M51">
        <v>0.5817850637522769</v>
      </c>
    </row>
    <row r="52" spans="1:13" x14ac:dyDescent="0.25">
      <c r="A52" s="1">
        <v>44097</v>
      </c>
      <c r="B52">
        <v>14060</v>
      </c>
      <c r="C52">
        <v>12270</v>
      </c>
      <c r="D52">
        <v>1790</v>
      </c>
      <c r="E52">
        <v>285767</v>
      </c>
      <c r="F52">
        <v>289154</v>
      </c>
      <c r="G52">
        <v>3387</v>
      </c>
      <c r="H52">
        <v>3387</v>
      </c>
      <c r="I52">
        <v>3205</v>
      </c>
      <c r="J52">
        <v>-182</v>
      </c>
      <c r="K52" s="156">
        <v>3168.1415929203545</v>
      </c>
      <c r="L52" s="44">
        <v>1597</v>
      </c>
      <c r="M52">
        <v>0.49828393135725429</v>
      </c>
    </row>
    <row r="53" spans="1:13" x14ac:dyDescent="0.25">
      <c r="A53" s="1">
        <v>44097</v>
      </c>
      <c r="B53">
        <v>14060</v>
      </c>
      <c r="C53">
        <v>12270</v>
      </c>
      <c r="D53">
        <v>1790</v>
      </c>
      <c r="E53">
        <v>285767</v>
      </c>
      <c r="F53">
        <v>289154</v>
      </c>
      <c r="G53">
        <v>3387</v>
      </c>
      <c r="H53">
        <v>3387</v>
      </c>
      <c r="I53">
        <v>3387</v>
      </c>
      <c r="J53">
        <v>0</v>
      </c>
      <c r="K53" s="156">
        <v>3168.1415929203545</v>
      </c>
      <c r="L53" s="44">
        <v>1597</v>
      </c>
      <c r="M53">
        <v>0.47150870977266018</v>
      </c>
    </row>
    <row r="54" spans="1:13" x14ac:dyDescent="0.25">
      <c r="A54" s="1">
        <v>44098</v>
      </c>
      <c r="B54">
        <v>15880</v>
      </c>
      <c r="C54">
        <v>14420</v>
      </c>
      <c r="D54">
        <v>1460</v>
      </c>
      <c r="E54">
        <v>15572482</v>
      </c>
      <c r="F54">
        <v>15575403</v>
      </c>
      <c r="G54">
        <v>2921</v>
      </c>
      <c r="H54">
        <v>2921</v>
      </c>
      <c r="I54">
        <v>2687</v>
      </c>
      <c r="J54">
        <v>-234</v>
      </c>
      <c r="K54" s="156">
        <v>2584.0707964601775</v>
      </c>
      <c r="L54" s="44">
        <v>1461</v>
      </c>
      <c r="M54">
        <v>0.54372906587272052</v>
      </c>
    </row>
    <row r="55" spans="1:13" x14ac:dyDescent="0.25">
      <c r="A55" s="1">
        <v>44098</v>
      </c>
      <c r="B55">
        <v>15880</v>
      </c>
      <c r="C55">
        <v>14420</v>
      </c>
      <c r="D55">
        <v>1460</v>
      </c>
      <c r="E55">
        <v>15572482</v>
      </c>
      <c r="F55">
        <v>15575403</v>
      </c>
      <c r="G55">
        <v>2921</v>
      </c>
      <c r="H55">
        <v>2921</v>
      </c>
      <c r="I55">
        <v>2922</v>
      </c>
      <c r="J55">
        <v>1</v>
      </c>
      <c r="K55" s="156">
        <v>2584.0707964601775</v>
      </c>
      <c r="L55" s="44">
        <v>1461</v>
      </c>
      <c r="M55">
        <v>0.5</v>
      </c>
    </row>
    <row r="56" spans="1:13" x14ac:dyDescent="0.25">
      <c r="A56" s="1">
        <v>44099</v>
      </c>
      <c r="B56">
        <v>14070</v>
      </c>
      <c r="C56">
        <v>11760</v>
      </c>
      <c r="D56">
        <v>2310</v>
      </c>
      <c r="E56">
        <v>292385</v>
      </c>
      <c r="F56">
        <v>296475</v>
      </c>
      <c r="G56">
        <v>4090</v>
      </c>
      <c r="H56">
        <v>4090</v>
      </c>
      <c r="I56">
        <v>4095</v>
      </c>
      <c r="J56">
        <v>5</v>
      </c>
      <c r="K56" s="156">
        <v>4088.4955752212395</v>
      </c>
      <c r="L56" s="44">
        <v>1780</v>
      </c>
      <c r="M56">
        <v>0.43467643467643469</v>
      </c>
    </row>
    <row r="57" spans="1:13" x14ac:dyDescent="0.25">
      <c r="A57" s="1">
        <v>44102</v>
      </c>
      <c r="B57">
        <v>7990</v>
      </c>
      <c r="C57">
        <v>6670</v>
      </c>
      <c r="D57">
        <v>1320</v>
      </c>
      <c r="E57">
        <v>15575773</v>
      </c>
      <c r="F57">
        <v>15578246</v>
      </c>
      <c r="G57">
        <v>2473</v>
      </c>
      <c r="H57">
        <v>2473</v>
      </c>
      <c r="I57">
        <v>2475</v>
      </c>
      <c r="J57">
        <v>2</v>
      </c>
      <c r="K57" s="156">
        <v>2336.283185840708</v>
      </c>
      <c r="L57" s="44">
        <v>1153</v>
      </c>
      <c r="M57">
        <v>0.46585858585858586</v>
      </c>
    </row>
    <row r="58" spans="1:13" x14ac:dyDescent="0.25">
      <c r="A58" s="1">
        <v>44102</v>
      </c>
      <c r="B58">
        <v>7990</v>
      </c>
      <c r="C58">
        <v>6670</v>
      </c>
      <c r="D58">
        <v>1320</v>
      </c>
      <c r="E58">
        <v>15575773</v>
      </c>
      <c r="F58">
        <v>15578246</v>
      </c>
      <c r="G58">
        <v>2473</v>
      </c>
      <c r="H58">
        <v>2473</v>
      </c>
      <c r="I58">
        <v>2475</v>
      </c>
      <c r="J58">
        <v>2</v>
      </c>
      <c r="K58" s="156">
        <v>2336.283185840708</v>
      </c>
      <c r="L58" s="44">
        <v>1153</v>
      </c>
      <c r="M58">
        <v>0.46585858585858586</v>
      </c>
    </row>
  </sheetData>
  <mergeCells count="1">
    <mergeCell ref="B1:D1"/>
  </mergeCells>
  <conditionalFormatting sqref="J1:J1048576">
    <cfRule type="cellIs" dxfId="4" priority="1" operator="lessThan">
      <formula>-100</formula>
    </cfRule>
    <cfRule type="cellIs" dxfId="3" priority="2" operator="lessThan">
      <formula>0</formula>
    </cfRule>
  </conditionalFormatting>
  <pageMargins left="0.25" right="0.25" top="0.17" bottom="0.25" header="0.17" footer="0.25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>
    <tabColor rgb="FF7030A0"/>
  </sheetPr>
  <dimension ref="A1:M21"/>
  <sheetViews>
    <sheetView workbookViewId="0">
      <pane xSplit="9" ySplit="2" topLeftCell="J3" activePane="bottomRight" state="frozen"/>
      <selection pane="topRight" activeCell="J1" sqref="J1"/>
      <selection pane="bottomLeft" activeCell="A12" sqref="A12"/>
      <selection pane="bottomRight" activeCell="G22" sqref="G22"/>
    </sheetView>
  </sheetViews>
  <sheetFormatPr defaultRowHeight="15" x14ac:dyDescent="0.25"/>
  <cols>
    <col min="1" max="1" width="10.7109375" bestFit="1" customWidth="1"/>
    <col min="2" max="2" width="10" customWidth="1"/>
    <col min="3" max="3" width="9.140625" customWidth="1"/>
    <col min="4" max="5" width="13" customWidth="1"/>
    <col min="6" max="6" width="12.42578125" customWidth="1"/>
    <col min="7" max="7" width="14.85546875" customWidth="1"/>
    <col min="8" max="8" width="12" customWidth="1"/>
    <col min="9" max="9" width="11.5703125" customWidth="1"/>
    <col min="10" max="10" width="9.5703125" customWidth="1"/>
    <col min="11" max="11" width="13.140625" customWidth="1"/>
    <col min="12" max="12" width="12.7109375" style="44" customWidth="1"/>
    <col min="13" max="13" width="16.140625" customWidth="1"/>
    <col min="14" max="14" width="10.7109375" bestFit="1" customWidth="1"/>
    <col min="15" max="16" width="10.5703125" customWidth="1"/>
    <col min="17" max="17" width="12.28515625" customWidth="1"/>
    <col min="18" max="18" width="10.5703125" customWidth="1"/>
    <col min="24" max="25" width="10" bestFit="1" customWidth="1"/>
    <col min="26" max="26" width="12.140625" customWidth="1"/>
    <col min="27" max="27" width="10" customWidth="1"/>
    <col min="36" max="36" width="12.28515625" customWidth="1"/>
    <col min="38" max="38" width="10.42578125" bestFit="1" customWidth="1"/>
  </cols>
  <sheetData>
    <row r="1" spans="1:13" ht="15.75" thickBot="1" x14ac:dyDescent="0.3">
      <c r="A1" t="s">
        <v>394</v>
      </c>
      <c r="B1" s="198" t="s">
        <v>349</v>
      </c>
      <c r="C1" s="198"/>
      <c r="D1" s="198"/>
      <c r="E1" s="141"/>
      <c r="F1" s="141" t="s">
        <v>354</v>
      </c>
      <c r="G1" s="141"/>
      <c r="H1" s="141" t="s">
        <v>361</v>
      </c>
      <c r="I1" s="51" t="s">
        <v>350</v>
      </c>
      <c r="J1" s="51" t="s">
        <v>362</v>
      </c>
      <c r="K1" s="141" t="s">
        <v>391</v>
      </c>
      <c r="L1" s="44" t="s">
        <v>396</v>
      </c>
    </row>
    <row r="2" spans="1:13" ht="58.5" customHeight="1" thickBot="1" x14ac:dyDescent="0.3">
      <c r="A2" s="2" t="s">
        <v>0</v>
      </c>
      <c r="B2" s="29" t="s">
        <v>351</v>
      </c>
      <c r="C2" s="30" t="s">
        <v>352</v>
      </c>
      <c r="D2" s="31" t="s">
        <v>353</v>
      </c>
      <c r="E2" s="30" t="s">
        <v>357</v>
      </c>
      <c r="F2" s="30" t="s">
        <v>356</v>
      </c>
      <c r="G2" s="31" t="s">
        <v>358</v>
      </c>
      <c r="H2" s="41" t="s">
        <v>359</v>
      </c>
      <c r="I2" s="37" t="s">
        <v>348</v>
      </c>
      <c r="J2" s="40" t="s">
        <v>360</v>
      </c>
      <c r="K2" s="34" t="s">
        <v>386</v>
      </c>
      <c r="L2" s="49" t="s">
        <v>363</v>
      </c>
      <c r="M2" s="127" t="s">
        <v>384</v>
      </c>
    </row>
    <row r="3" spans="1:13" x14ac:dyDescent="0.25">
      <c r="A3" s="120"/>
      <c r="B3" s="121"/>
      <c r="C3" s="121"/>
      <c r="D3" s="121"/>
      <c r="E3" s="121"/>
      <c r="F3" s="121"/>
      <c r="G3" s="121"/>
      <c r="H3" s="121">
        <v>1</v>
      </c>
      <c r="I3" s="121"/>
      <c r="J3" s="121">
        <f>H3-I3</f>
        <v>1</v>
      </c>
      <c r="K3" s="123">
        <v>0.55600000000000005</v>
      </c>
      <c r="L3" s="124"/>
      <c r="M3" s="128"/>
    </row>
    <row r="4" spans="1:13" x14ac:dyDescent="0.25">
      <c r="A4" s="1">
        <v>44024</v>
      </c>
      <c r="B4">
        <v>565</v>
      </c>
      <c r="C4">
        <v>65</v>
      </c>
      <c r="D4">
        <v>500</v>
      </c>
      <c r="E4">
        <v>1000</v>
      </c>
      <c r="F4">
        <v>2000</v>
      </c>
      <c r="G4">
        <v>1000</v>
      </c>
      <c r="H4">
        <v>1000</v>
      </c>
      <c r="I4">
        <v>60</v>
      </c>
      <c r="J4">
        <v>-940</v>
      </c>
      <c r="K4">
        <v>884.95575221238948</v>
      </c>
      <c r="L4" s="44">
        <v>500</v>
      </c>
      <c r="M4">
        <v>8.3333333333333339</v>
      </c>
    </row>
    <row r="5" spans="1:13" x14ac:dyDescent="0.25">
      <c r="A5" s="1">
        <v>44029</v>
      </c>
      <c r="B5">
        <v>11990</v>
      </c>
      <c r="C5">
        <v>9980</v>
      </c>
    </row>
    <row r="6" spans="1:13" x14ac:dyDescent="0.25">
      <c r="A6" s="1">
        <v>44031</v>
      </c>
      <c r="B6">
        <v>565</v>
      </c>
      <c r="C6">
        <v>0</v>
      </c>
      <c r="D6">
        <v>565</v>
      </c>
      <c r="E6">
        <v>1000</v>
      </c>
      <c r="F6">
        <v>2000</v>
      </c>
      <c r="G6">
        <v>1000</v>
      </c>
      <c r="H6">
        <v>1000</v>
      </c>
      <c r="I6">
        <v>227</v>
      </c>
      <c r="J6">
        <v>-773</v>
      </c>
      <c r="K6">
        <v>1000.0000000000001</v>
      </c>
      <c r="L6" s="44">
        <v>435</v>
      </c>
      <c r="M6">
        <v>1.9162995594713657</v>
      </c>
    </row>
    <row r="7" spans="1:13" x14ac:dyDescent="0.25">
      <c r="A7" s="1">
        <v>44037</v>
      </c>
      <c r="B7">
        <v>565</v>
      </c>
      <c r="C7">
        <v>0</v>
      </c>
      <c r="D7">
        <v>565</v>
      </c>
      <c r="E7">
        <v>1000</v>
      </c>
      <c r="F7">
        <v>2000</v>
      </c>
      <c r="G7">
        <v>1000</v>
      </c>
      <c r="H7">
        <v>1000</v>
      </c>
      <c r="I7">
        <v>104</v>
      </c>
      <c r="J7">
        <v>-896</v>
      </c>
      <c r="K7">
        <v>1000.0000000000001</v>
      </c>
      <c r="L7" s="44">
        <v>435</v>
      </c>
      <c r="M7">
        <v>4.1826923076923075</v>
      </c>
    </row>
    <row r="21" spans="2:2" x14ac:dyDescent="0.25">
      <c r="B21" t="s">
        <v>389</v>
      </c>
    </row>
  </sheetData>
  <mergeCells count="1">
    <mergeCell ref="B1:D1"/>
  </mergeCells>
  <conditionalFormatting sqref="J1:J1048576">
    <cfRule type="cellIs" dxfId="2" priority="1" operator="lessThan">
      <formula>-100</formula>
    </cfRule>
    <cfRule type="cellIs" dxfId="1" priority="2" operator="lessThan">
      <formula>0</formula>
    </cfRule>
  </conditionalFormatting>
  <pageMargins left="0.25" right="0.25" top="0.17" bottom="0.25" header="0.17" footer="0.25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4">
    <tabColor theme="3" tint="0.39997558519241921"/>
    <pageSetUpPr fitToPage="1"/>
  </sheetPr>
  <dimension ref="A1:AM868"/>
  <sheetViews>
    <sheetView workbookViewId="0">
      <pane xSplit="10" ySplit="11" topLeftCell="K453" activePane="bottomRight" state="frozen"/>
      <selection pane="topRight" activeCell="K1" sqref="K1"/>
      <selection pane="bottomLeft" activeCell="A12" sqref="A12"/>
      <selection pane="bottomRight" activeCell="A3" sqref="A3:XFD453"/>
    </sheetView>
  </sheetViews>
  <sheetFormatPr defaultRowHeight="15" x14ac:dyDescent="0.25"/>
  <cols>
    <col min="1" max="1" width="10.7109375" bestFit="1" customWidth="1"/>
    <col min="2" max="2" width="9" customWidth="1"/>
    <col min="3" max="3" width="10" customWidth="1"/>
    <col min="4" max="4" width="11.85546875" customWidth="1"/>
    <col min="5" max="5" width="10.5703125" customWidth="1"/>
    <col min="6" max="6" width="10.140625" customWidth="1"/>
    <col min="7" max="7" width="10.28515625" customWidth="1"/>
    <col min="8" max="8" width="10.85546875" customWidth="1"/>
    <col min="9" max="9" width="9.85546875" customWidth="1"/>
    <col min="10" max="10" width="9.5703125" customWidth="1"/>
    <col min="11" max="11" width="11.28515625" customWidth="1"/>
    <col min="12" max="12" width="9.140625" style="44" customWidth="1"/>
    <col min="13" max="13" width="15.5703125" style="44" customWidth="1"/>
    <col min="14" max="14" width="10.28515625" customWidth="1"/>
    <col min="15" max="15" width="10.7109375" bestFit="1" customWidth="1"/>
    <col min="16" max="17" width="10.5703125" customWidth="1"/>
    <col min="18" max="18" width="12.28515625" customWidth="1"/>
    <col min="19" max="19" width="10.5703125" customWidth="1"/>
    <col min="25" max="26" width="10" bestFit="1" customWidth="1"/>
    <col min="27" max="27" width="12.140625" customWidth="1"/>
    <col min="28" max="28" width="10" customWidth="1"/>
    <col min="37" max="37" width="12.28515625" customWidth="1"/>
    <col min="39" max="39" width="10.42578125" bestFit="1" customWidth="1"/>
  </cols>
  <sheetData>
    <row r="1" spans="1:15" ht="15.75" thickBot="1" x14ac:dyDescent="0.3">
      <c r="A1" t="s">
        <v>15</v>
      </c>
      <c r="B1" s="198" t="s">
        <v>349</v>
      </c>
      <c r="C1" s="198"/>
      <c r="D1" s="198"/>
      <c r="E1" s="50"/>
      <c r="F1" s="50" t="s">
        <v>354</v>
      </c>
      <c r="G1" s="50"/>
      <c r="H1" s="50" t="s">
        <v>361</v>
      </c>
      <c r="I1" s="51" t="s">
        <v>350</v>
      </c>
      <c r="J1" s="51" t="s">
        <v>362</v>
      </c>
      <c r="K1" s="50"/>
    </row>
    <row r="2" spans="1:15" ht="13.5" customHeight="1" thickBot="1" x14ac:dyDescent="0.3">
      <c r="A2" s="2" t="s">
        <v>0</v>
      </c>
      <c r="B2" s="29" t="s">
        <v>351</v>
      </c>
      <c r="C2" s="30" t="s">
        <v>352</v>
      </c>
      <c r="D2" s="31" t="s">
        <v>353</v>
      </c>
      <c r="E2" s="30" t="s">
        <v>357</v>
      </c>
      <c r="F2" s="30" t="s">
        <v>356</v>
      </c>
      <c r="G2" s="31" t="s">
        <v>358</v>
      </c>
      <c r="H2" s="41" t="s">
        <v>359</v>
      </c>
      <c r="I2" s="37" t="s">
        <v>348</v>
      </c>
      <c r="J2" s="40" t="s">
        <v>360</v>
      </c>
      <c r="K2" s="34" t="s">
        <v>355</v>
      </c>
      <c r="L2" s="49" t="s">
        <v>363</v>
      </c>
      <c r="M2" s="130" t="s">
        <v>384</v>
      </c>
    </row>
    <row r="3" spans="1:15" ht="13.5" customHeight="1" thickBot="1" x14ac:dyDescent="0.3">
      <c r="B3" s="10"/>
      <c r="C3" s="11"/>
      <c r="D3" s="12"/>
      <c r="E3" s="11"/>
      <c r="F3" s="11"/>
      <c r="G3" s="11"/>
      <c r="H3" s="36">
        <v>1</v>
      </c>
      <c r="I3" s="38"/>
      <c r="J3" s="12"/>
      <c r="K3" s="32">
        <v>0.55600000000000005</v>
      </c>
      <c r="L3" s="8"/>
      <c r="M3" s="131"/>
      <c r="O3" s="2" t="s">
        <v>374</v>
      </c>
    </row>
    <row r="4" spans="1:15" ht="13.5" hidden="1" customHeight="1" x14ac:dyDescent="0.25">
      <c r="A4" s="1">
        <v>43556</v>
      </c>
      <c r="B4" s="10">
        <v>14250</v>
      </c>
      <c r="C4" s="11">
        <v>10820</v>
      </c>
      <c r="D4" s="12">
        <f t="shared" ref="D4:D33" si="0">B4-C4</f>
        <v>3430</v>
      </c>
      <c r="E4" s="11">
        <f>'April-July 2019'!N4</f>
        <v>9803872</v>
      </c>
      <c r="F4" s="33">
        <f>'April-July 2019'!O4</f>
        <v>9788479</v>
      </c>
      <c r="G4" s="11">
        <f>E4-F4</f>
        <v>15393</v>
      </c>
      <c r="H4" s="27">
        <f>G4*H$3</f>
        <v>15393</v>
      </c>
      <c r="I4" s="38">
        <v>14322</v>
      </c>
      <c r="J4" s="12">
        <f>H4-I4</f>
        <v>1071</v>
      </c>
      <c r="K4" s="42">
        <f>D4/K$3</f>
        <v>6169.0647482014383</v>
      </c>
      <c r="L4" s="9">
        <f>K4-I4</f>
        <v>-8152.9352517985617</v>
      </c>
      <c r="M4" s="135">
        <f>L4/I4</f>
        <v>-0.56925954837303183</v>
      </c>
      <c r="N4" s="16" t="s">
        <v>376</v>
      </c>
      <c r="O4" t="s">
        <v>377</v>
      </c>
    </row>
    <row r="5" spans="1:15" ht="13.5" hidden="1" customHeight="1" x14ac:dyDescent="0.25">
      <c r="A5" s="1">
        <v>43557</v>
      </c>
      <c r="B5" s="10">
        <f>14210+14180</f>
        <v>28390</v>
      </c>
      <c r="C5" s="11">
        <f>9910+9110</f>
        <v>19020</v>
      </c>
      <c r="D5" s="12">
        <f t="shared" si="0"/>
        <v>9370</v>
      </c>
      <c r="E5" s="11">
        <f>'April-July 2019'!N5</f>
        <v>9813651</v>
      </c>
      <c r="F5" s="33">
        <f>'April-July 2019'!O5</f>
        <v>9803872</v>
      </c>
      <c r="G5" s="11">
        <f t="shared" ref="G5:G33" si="1">E5-F5</f>
        <v>9779</v>
      </c>
      <c r="H5" s="27">
        <f t="shared" ref="H5:H33" si="2">G5*H$3</f>
        <v>9779</v>
      </c>
      <c r="I5" s="38">
        <v>6707</v>
      </c>
      <c r="J5" s="12">
        <f t="shared" ref="J5:J33" si="3">H5-I5</f>
        <v>3072</v>
      </c>
      <c r="K5" s="42">
        <f t="shared" ref="K5:K33" si="4">D5/K$3</f>
        <v>16852.51798561151</v>
      </c>
      <c r="L5" s="9">
        <f t="shared" ref="L5:L33" si="5">K5-I5</f>
        <v>10145.51798561151</v>
      </c>
      <c r="M5" s="132"/>
      <c r="N5" s="16" t="s">
        <v>375</v>
      </c>
      <c r="O5" t="s">
        <v>378</v>
      </c>
    </row>
    <row r="6" spans="1:15" ht="13.5" hidden="1" customHeight="1" x14ac:dyDescent="0.25">
      <c r="A6" s="1">
        <v>43558</v>
      </c>
      <c r="B6" s="10">
        <v>13530</v>
      </c>
      <c r="C6" s="11">
        <v>11010</v>
      </c>
      <c r="D6" s="12">
        <f t="shared" si="0"/>
        <v>2520</v>
      </c>
      <c r="E6" s="11">
        <f>'April-July 2019'!N6</f>
        <v>9818326</v>
      </c>
      <c r="F6" s="33">
        <f>'April-July 2019'!O6</f>
        <v>9813651</v>
      </c>
      <c r="G6" s="11">
        <f t="shared" si="1"/>
        <v>4675</v>
      </c>
      <c r="H6" s="27">
        <f t="shared" si="2"/>
        <v>4675</v>
      </c>
      <c r="I6" s="38">
        <v>4670</v>
      </c>
      <c r="J6" s="12">
        <f t="shared" si="3"/>
        <v>5</v>
      </c>
      <c r="K6" s="42">
        <f t="shared" si="4"/>
        <v>4532.374100719424</v>
      </c>
      <c r="L6" s="9">
        <f t="shared" si="5"/>
        <v>-137.62589928057605</v>
      </c>
      <c r="M6" s="132"/>
    </row>
    <row r="7" spans="1:15" ht="13.5" hidden="1" customHeight="1" x14ac:dyDescent="0.25">
      <c r="A7" s="1">
        <v>43559</v>
      </c>
      <c r="B7" s="10">
        <v>14190</v>
      </c>
      <c r="C7" s="33">
        <v>8950</v>
      </c>
      <c r="D7" s="12">
        <f t="shared" si="0"/>
        <v>5240</v>
      </c>
      <c r="E7" s="11">
        <f>'April-July 2019'!N7</f>
        <v>9828181</v>
      </c>
      <c r="F7" s="33">
        <f>'April-July 2019'!O7</f>
        <v>9818326</v>
      </c>
      <c r="G7" s="11">
        <f t="shared" si="1"/>
        <v>9855</v>
      </c>
      <c r="H7" s="27">
        <f t="shared" si="2"/>
        <v>9855</v>
      </c>
      <c r="I7" s="38">
        <v>9851</v>
      </c>
      <c r="J7" s="12">
        <f t="shared" si="3"/>
        <v>4</v>
      </c>
      <c r="K7" s="42">
        <f t="shared" si="4"/>
        <v>9424.4604316546756</v>
      </c>
      <c r="L7" s="9">
        <f t="shared" si="5"/>
        <v>-426.53956834532437</v>
      </c>
      <c r="M7" s="132"/>
    </row>
    <row r="8" spans="1:15" ht="13.5" hidden="1" customHeight="1" x14ac:dyDescent="0.25">
      <c r="A8" s="1">
        <v>43560</v>
      </c>
      <c r="B8" s="70"/>
      <c r="C8" s="33">
        <v>9980</v>
      </c>
      <c r="D8" s="12">
        <f t="shared" si="0"/>
        <v>-9980</v>
      </c>
      <c r="E8" s="11">
        <f>'April-July 2019'!N8</f>
        <v>9836049</v>
      </c>
      <c r="F8" s="33">
        <f>'April-July 2019'!O8</f>
        <v>9828181</v>
      </c>
      <c r="G8" s="11">
        <f t="shared" si="1"/>
        <v>7868</v>
      </c>
      <c r="H8" s="27">
        <f t="shared" si="2"/>
        <v>7868</v>
      </c>
      <c r="I8" s="38">
        <v>8214</v>
      </c>
      <c r="J8" s="12">
        <f t="shared" si="3"/>
        <v>-346</v>
      </c>
      <c r="K8" s="42">
        <f t="shared" si="4"/>
        <v>-17949.640287769784</v>
      </c>
      <c r="L8" s="9">
        <f t="shared" si="5"/>
        <v>-26163.640287769784</v>
      </c>
      <c r="M8" s="132"/>
      <c r="N8" s="71"/>
      <c r="O8" s="72" t="s">
        <v>379</v>
      </c>
    </row>
    <row r="9" spans="1:15" ht="13.5" hidden="1" customHeight="1" x14ac:dyDescent="0.25">
      <c r="A9" s="1">
        <v>43561</v>
      </c>
      <c r="B9" s="10"/>
      <c r="C9" s="11"/>
      <c r="D9" s="12">
        <f t="shared" si="0"/>
        <v>0</v>
      </c>
      <c r="E9" s="11">
        <f>'April-July 2019'!N9</f>
        <v>17394341</v>
      </c>
      <c r="F9" s="74">
        <f>'April-July 2019'!O9</f>
        <v>0</v>
      </c>
      <c r="G9" s="11">
        <f t="shared" si="1"/>
        <v>17394341</v>
      </c>
      <c r="H9" s="27">
        <f t="shared" si="2"/>
        <v>17394341</v>
      </c>
      <c r="I9" s="38"/>
      <c r="J9" s="12">
        <f t="shared" si="3"/>
        <v>17394341</v>
      </c>
      <c r="K9" s="42">
        <f t="shared" si="4"/>
        <v>0</v>
      </c>
      <c r="L9" s="9">
        <f t="shared" si="5"/>
        <v>0</v>
      </c>
      <c r="M9" s="132"/>
      <c r="N9" s="75" t="s">
        <v>380</v>
      </c>
    </row>
    <row r="10" spans="1:15" ht="13.5" hidden="1" customHeight="1" x14ac:dyDescent="0.25">
      <c r="A10" s="1">
        <v>43562</v>
      </c>
      <c r="B10" s="10"/>
      <c r="C10" s="11"/>
      <c r="D10" s="12">
        <f t="shared" si="0"/>
        <v>0</v>
      </c>
      <c r="E10" s="11">
        <f>'April-July 2019'!N10</f>
        <v>0</v>
      </c>
      <c r="F10" s="33">
        <f>'April-July 2019'!O10</f>
        <v>0</v>
      </c>
      <c r="G10" s="11">
        <f t="shared" si="1"/>
        <v>0</v>
      </c>
      <c r="H10" s="27">
        <f t="shared" si="2"/>
        <v>0</v>
      </c>
      <c r="I10" s="38"/>
      <c r="J10" s="12">
        <f t="shared" si="3"/>
        <v>0</v>
      </c>
      <c r="K10" s="42">
        <f t="shared" si="4"/>
        <v>0</v>
      </c>
      <c r="L10" s="9">
        <f t="shared" si="5"/>
        <v>0</v>
      </c>
      <c r="M10" s="132"/>
    </row>
    <row r="11" spans="1:15" ht="13.5" hidden="1" customHeight="1" x14ac:dyDescent="0.25">
      <c r="A11" s="1">
        <v>43563</v>
      </c>
      <c r="B11" s="10">
        <f>14390+12680</f>
        <v>27070</v>
      </c>
      <c r="C11" s="33">
        <f>8910+10250</f>
        <v>19160</v>
      </c>
      <c r="D11" s="12">
        <f t="shared" si="0"/>
        <v>7910</v>
      </c>
      <c r="E11" s="11">
        <f>'April-July 2019'!N11</f>
        <v>9850559</v>
      </c>
      <c r="F11" s="33">
        <f>'April-July 2019'!O11</f>
        <v>9836049</v>
      </c>
      <c r="G11" s="11">
        <f t="shared" si="1"/>
        <v>14510</v>
      </c>
      <c r="H11" s="27">
        <f t="shared" si="2"/>
        <v>14510</v>
      </c>
      <c r="I11" s="38">
        <v>19010</v>
      </c>
      <c r="J11" s="12">
        <f t="shared" si="3"/>
        <v>-4500</v>
      </c>
      <c r="K11" s="42">
        <f t="shared" si="4"/>
        <v>14226.618705035969</v>
      </c>
      <c r="L11" s="9">
        <f t="shared" si="5"/>
        <v>-4783.3812949640305</v>
      </c>
      <c r="M11" s="132"/>
    </row>
    <row r="12" spans="1:15" ht="13.5" hidden="1" customHeight="1" x14ac:dyDescent="0.25">
      <c r="A12" s="1">
        <v>43564</v>
      </c>
      <c r="B12" s="10">
        <v>14210</v>
      </c>
      <c r="C12" s="33">
        <v>8960</v>
      </c>
      <c r="D12" s="12">
        <f t="shared" si="0"/>
        <v>5250</v>
      </c>
      <c r="E12" s="11">
        <f>'April-July 2019'!N12</f>
        <v>9861382</v>
      </c>
      <c r="F12" s="33">
        <f>'April-July 2019'!O12</f>
        <v>9850559</v>
      </c>
      <c r="G12" s="11">
        <f t="shared" si="1"/>
        <v>10823</v>
      </c>
      <c r="H12" s="27">
        <f t="shared" si="2"/>
        <v>10823</v>
      </c>
      <c r="I12" s="38">
        <v>10820</v>
      </c>
      <c r="J12" s="12">
        <f t="shared" si="3"/>
        <v>3</v>
      </c>
      <c r="K12" s="42">
        <f t="shared" si="4"/>
        <v>9442.4460431654661</v>
      </c>
      <c r="L12" s="9">
        <f t="shared" si="5"/>
        <v>-1377.5539568345339</v>
      </c>
      <c r="M12" s="132"/>
    </row>
    <row r="13" spans="1:15" ht="13.5" hidden="1" customHeight="1" x14ac:dyDescent="0.25">
      <c r="A13" s="1">
        <v>43565</v>
      </c>
      <c r="B13" s="10">
        <v>13730</v>
      </c>
      <c r="C13" s="33">
        <v>10140</v>
      </c>
      <c r="D13" s="12">
        <f t="shared" si="0"/>
        <v>3590</v>
      </c>
      <c r="E13" s="11">
        <f>'April-July 2019'!N13</f>
        <v>9868243</v>
      </c>
      <c r="F13" s="33">
        <f>'April-July 2019'!O13</f>
        <v>9861382</v>
      </c>
      <c r="G13" s="11">
        <f t="shared" si="1"/>
        <v>6861</v>
      </c>
      <c r="H13" s="27">
        <f t="shared" si="2"/>
        <v>6861</v>
      </c>
      <c r="I13" s="38">
        <v>6880</v>
      </c>
      <c r="J13" s="12">
        <f t="shared" si="3"/>
        <v>-19</v>
      </c>
      <c r="K13" s="42">
        <f t="shared" si="4"/>
        <v>6456.8345323741005</v>
      </c>
      <c r="L13" s="9">
        <f t="shared" si="5"/>
        <v>-423.16546762589951</v>
      </c>
      <c r="M13" s="132"/>
    </row>
    <row r="14" spans="1:15" ht="13.5" hidden="1" customHeight="1" x14ac:dyDescent="0.25">
      <c r="A14" s="1">
        <v>43566</v>
      </c>
      <c r="B14" s="10">
        <v>13940</v>
      </c>
      <c r="C14" s="33">
        <v>9350</v>
      </c>
      <c r="D14" s="12">
        <f t="shared" si="0"/>
        <v>4590</v>
      </c>
      <c r="E14" s="11">
        <f>'April-July 2019'!N14</f>
        <v>9877227</v>
      </c>
      <c r="F14" s="33">
        <f>'April-July 2019'!O14</f>
        <v>9868243</v>
      </c>
      <c r="G14" s="11">
        <f t="shared" si="1"/>
        <v>8984</v>
      </c>
      <c r="H14" s="27">
        <f t="shared" si="2"/>
        <v>8984</v>
      </c>
      <c r="I14" s="38">
        <v>8971</v>
      </c>
      <c r="J14" s="12">
        <f t="shared" si="3"/>
        <v>13</v>
      </c>
      <c r="K14" s="42">
        <f t="shared" si="4"/>
        <v>8255.3956834532364</v>
      </c>
      <c r="L14" s="9">
        <f t="shared" si="5"/>
        <v>-715.60431654676358</v>
      </c>
      <c r="M14" s="132"/>
    </row>
    <row r="15" spans="1:15" ht="13.5" hidden="1" customHeight="1" x14ac:dyDescent="0.25">
      <c r="A15" s="1">
        <v>43567</v>
      </c>
      <c r="B15" s="10">
        <v>13990</v>
      </c>
      <c r="C15" s="33">
        <v>10800</v>
      </c>
      <c r="D15" s="12">
        <f t="shared" si="0"/>
        <v>3190</v>
      </c>
      <c r="E15" s="11">
        <f>'April-July 2019'!N15</f>
        <v>9883094</v>
      </c>
      <c r="F15" s="33">
        <f>'April-July 2019'!O15</f>
        <v>9877227</v>
      </c>
      <c r="G15" s="11">
        <f t="shared" si="1"/>
        <v>5867</v>
      </c>
      <c r="H15" s="27">
        <f t="shared" si="2"/>
        <v>5867</v>
      </c>
      <c r="I15" s="38">
        <v>5863</v>
      </c>
      <c r="J15" s="12">
        <f t="shared" si="3"/>
        <v>4</v>
      </c>
      <c r="K15" s="42">
        <f t="shared" si="4"/>
        <v>5737.4100719424459</v>
      </c>
      <c r="L15" s="9">
        <f t="shared" si="5"/>
        <v>-125.58992805755406</v>
      </c>
      <c r="M15" s="132"/>
    </row>
    <row r="16" spans="1:15" ht="13.5" hidden="1" customHeight="1" x14ac:dyDescent="0.25">
      <c r="A16" s="1">
        <v>43568</v>
      </c>
      <c r="B16" s="10">
        <v>14080</v>
      </c>
      <c r="C16" s="73"/>
      <c r="D16" s="12">
        <f t="shared" si="0"/>
        <v>14080</v>
      </c>
      <c r="E16" s="11">
        <f>'April-July 2019'!N16</f>
        <v>9885345</v>
      </c>
      <c r="F16" s="33">
        <f>'April-July 2019'!O16</f>
        <v>9883094</v>
      </c>
      <c r="G16" s="11">
        <f t="shared" si="1"/>
        <v>2251</v>
      </c>
      <c r="H16" s="27">
        <f t="shared" si="2"/>
        <v>2251</v>
      </c>
      <c r="I16" s="38">
        <v>2250</v>
      </c>
      <c r="J16" s="12">
        <f t="shared" si="3"/>
        <v>1</v>
      </c>
      <c r="K16" s="42">
        <f t="shared" si="4"/>
        <v>25323.741007194243</v>
      </c>
      <c r="L16" s="9">
        <f t="shared" si="5"/>
        <v>23073.741007194243</v>
      </c>
      <c r="M16" s="132"/>
      <c r="N16" s="71"/>
      <c r="O16" s="72" t="s">
        <v>379</v>
      </c>
    </row>
    <row r="17" spans="1:15" ht="13.5" hidden="1" customHeight="1" x14ac:dyDescent="0.25">
      <c r="A17" s="1">
        <v>43569</v>
      </c>
      <c r="B17" s="10"/>
      <c r="C17" s="11"/>
      <c r="D17" s="12">
        <f t="shared" si="0"/>
        <v>0</v>
      </c>
      <c r="E17" s="11">
        <f>'April-July 2019'!N17</f>
        <v>0</v>
      </c>
      <c r="F17" s="33">
        <f>'April-July 2019'!O17</f>
        <v>0</v>
      </c>
      <c r="G17" s="11">
        <f t="shared" si="1"/>
        <v>0</v>
      </c>
      <c r="H17" s="27">
        <f t="shared" si="2"/>
        <v>0</v>
      </c>
      <c r="I17" s="38"/>
      <c r="J17" s="12">
        <f t="shared" si="3"/>
        <v>0</v>
      </c>
      <c r="K17" s="42">
        <f t="shared" si="4"/>
        <v>0</v>
      </c>
      <c r="L17" s="9">
        <f t="shared" si="5"/>
        <v>0</v>
      </c>
      <c r="M17" s="132"/>
    </row>
    <row r="18" spans="1:15" ht="13.5" hidden="1" customHeight="1" x14ac:dyDescent="0.25">
      <c r="A18" s="1">
        <v>43570</v>
      </c>
      <c r="B18" s="10">
        <f>12840+14120+14250</f>
        <v>41210</v>
      </c>
      <c r="C18" s="33">
        <f>9080+10290</f>
        <v>19370</v>
      </c>
      <c r="D18" s="12">
        <f t="shared" si="0"/>
        <v>21840</v>
      </c>
      <c r="E18" s="11">
        <f>'April-July 2019'!N18</f>
        <v>9902156</v>
      </c>
      <c r="F18" s="33">
        <f>'April-July 2019'!O18</f>
        <v>9885345</v>
      </c>
      <c r="G18" s="11">
        <f t="shared" si="1"/>
        <v>16811</v>
      </c>
      <c r="H18" s="27">
        <f t="shared" si="2"/>
        <v>16811</v>
      </c>
      <c r="I18" s="38">
        <v>16810</v>
      </c>
      <c r="J18" s="12">
        <f t="shared" si="3"/>
        <v>1</v>
      </c>
      <c r="K18" s="42">
        <f t="shared" si="4"/>
        <v>39280.575539568345</v>
      </c>
      <c r="L18" s="9">
        <f t="shared" si="5"/>
        <v>22470.575539568345</v>
      </c>
      <c r="M18" s="132"/>
    </row>
    <row r="19" spans="1:15" ht="13.5" hidden="1" customHeight="1" x14ac:dyDescent="0.25">
      <c r="A19" s="1">
        <v>43571</v>
      </c>
      <c r="B19" s="70"/>
      <c r="C19" s="73"/>
      <c r="D19" s="12">
        <f t="shared" si="0"/>
        <v>0</v>
      </c>
      <c r="E19" s="11">
        <f>'April-July 2019'!N19</f>
        <v>9911476</v>
      </c>
      <c r="F19" s="33">
        <f>'April-July 2019'!O19</f>
        <v>9902156</v>
      </c>
      <c r="G19" s="11">
        <f t="shared" si="1"/>
        <v>9320</v>
      </c>
      <c r="H19" s="27">
        <f t="shared" si="2"/>
        <v>9320</v>
      </c>
      <c r="I19" s="38">
        <v>9300</v>
      </c>
      <c r="J19" s="12">
        <f t="shared" si="3"/>
        <v>20</v>
      </c>
      <c r="K19" s="42">
        <f t="shared" si="4"/>
        <v>0</v>
      </c>
      <c r="L19" s="9">
        <f t="shared" si="5"/>
        <v>-9300</v>
      </c>
      <c r="M19" s="132"/>
      <c r="N19" s="71"/>
      <c r="O19" s="72" t="s">
        <v>379</v>
      </c>
    </row>
    <row r="20" spans="1:15" ht="13.5" hidden="1" customHeight="1" x14ac:dyDescent="0.25">
      <c r="A20" s="1">
        <v>43572</v>
      </c>
      <c r="B20" s="10">
        <v>14100</v>
      </c>
      <c r="C20" s="33">
        <v>9040</v>
      </c>
      <c r="D20" s="12">
        <f t="shared" si="0"/>
        <v>5060</v>
      </c>
      <c r="E20" s="11">
        <f>'April-July 2019'!N20</f>
        <v>9920882</v>
      </c>
      <c r="F20" s="33">
        <f>'April-July 2019'!O20</f>
        <v>9911476</v>
      </c>
      <c r="G20" s="11">
        <f t="shared" si="1"/>
        <v>9406</v>
      </c>
      <c r="H20" s="27">
        <f t="shared" si="2"/>
        <v>9406</v>
      </c>
      <c r="I20" s="38">
        <v>9414</v>
      </c>
      <c r="J20" s="12">
        <f t="shared" si="3"/>
        <v>-8</v>
      </c>
      <c r="K20" s="42">
        <f t="shared" si="4"/>
        <v>9100.7194244604307</v>
      </c>
      <c r="L20" s="9">
        <f t="shared" si="5"/>
        <v>-313.28057553956933</v>
      </c>
      <c r="M20" s="132"/>
    </row>
    <row r="21" spans="1:15" ht="13.5" hidden="1" customHeight="1" x14ac:dyDescent="0.25">
      <c r="A21" s="1">
        <v>43573</v>
      </c>
      <c r="B21" s="10">
        <v>13830</v>
      </c>
      <c r="C21" s="33">
        <v>10660</v>
      </c>
      <c r="D21" s="12">
        <f t="shared" si="0"/>
        <v>3170</v>
      </c>
      <c r="E21" s="11">
        <f>'April-July 2019'!N21</f>
        <v>9927041</v>
      </c>
      <c r="F21" s="33">
        <f>'April-July 2019'!O21</f>
        <v>9920902</v>
      </c>
      <c r="G21" s="11">
        <f t="shared" si="1"/>
        <v>6139</v>
      </c>
      <c r="H21" s="27">
        <f t="shared" si="2"/>
        <v>6139</v>
      </c>
      <c r="I21" s="38">
        <v>6155</v>
      </c>
      <c r="J21" s="12">
        <f t="shared" si="3"/>
        <v>-16</v>
      </c>
      <c r="K21" s="42">
        <f t="shared" si="4"/>
        <v>5701.4388489208632</v>
      </c>
      <c r="L21" s="9">
        <f t="shared" si="5"/>
        <v>-453.56115107913683</v>
      </c>
      <c r="M21" s="132"/>
    </row>
    <row r="22" spans="1:15" ht="13.5" hidden="1" customHeight="1" x14ac:dyDescent="0.25">
      <c r="A22" s="1">
        <v>43574</v>
      </c>
      <c r="B22" s="53"/>
      <c r="C22" s="54"/>
      <c r="D22" s="55">
        <f t="shared" si="0"/>
        <v>0</v>
      </c>
      <c r="E22" s="45" t="str">
        <f>'April-July 2019'!I22</f>
        <v>Good Friday</v>
      </c>
      <c r="F22" s="45"/>
      <c r="G22" s="45"/>
      <c r="H22" s="56">
        <f t="shared" si="2"/>
        <v>0</v>
      </c>
      <c r="I22" s="57"/>
      <c r="J22" s="55">
        <f>I22-H22</f>
        <v>0</v>
      </c>
      <c r="K22" s="58">
        <f t="shared" si="4"/>
        <v>0</v>
      </c>
      <c r="L22" s="59">
        <f>I22-K22</f>
        <v>0</v>
      </c>
      <c r="M22" s="132"/>
    </row>
    <row r="23" spans="1:15" ht="13.5" hidden="1" customHeight="1" x14ac:dyDescent="0.25">
      <c r="A23" s="1">
        <v>43575</v>
      </c>
      <c r="B23" s="10">
        <v>12210</v>
      </c>
      <c r="C23" s="11">
        <v>10530</v>
      </c>
      <c r="D23" s="12">
        <f t="shared" si="0"/>
        <v>1680</v>
      </c>
      <c r="E23" s="11">
        <f>'April-July 2019'!N23</f>
        <v>9930133</v>
      </c>
      <c r="F23" s="33">
        <f>'April-July 2019'!O23</f>
        <v>9927041</v>
      </c>
      <c r="G23" s="11">
        <f t="shared" si="1"/>
        <v>3092</v>
      </c>
      <c r="H23" s="27">
        <f t="shared" si="2"/>
        <v>3092</v>
      </c>
      <c r="I23" s="38">
        <v>3090</v>
      </c>
      <c r="J23" s="12">
        <f t="shared" si="3"/>
        <v>2</v>
      </c>
      <c r="K23" s="42">
        <f t="shared" si="4"/>
        <v>3021.5827338129493</v>
      </c>
      <c r="L23" s="9">
        <f t="shared" si="5"/>
        <v>-68.4172661870507</v>
      </c>
      <c r="M23" s="132"/>
    </row>
    <row r="24" spans="1:15" ht="13.5" hidden="1" customHeight="1" x14ac:dyDescent="0.25">
      <c r="A24" s="1">
        <v>43576</v>
      </c>
      <c r="B24" s="10"/>
      <c r="C24" s="11"/>
      <c r="D24" s="12">
        <f t="shared" si="0"/>
        <v>0</v>
      </c>
      <c r="E24" s="11">
        <f>'April-July 2019'!N24</f>
        <v>0</v>
      </c>
      <c r="F24" s="33">
        <f>'April-July 2019'!O24</f>
        <v>0</v>
      </c>
      <c r="G24" s="11">
        <f t="shared" si="1"/>
        <v>0</v>
      </c>
      <c r="H24" s="27">
        <f t="shared" si="2"/>
        <v>0</v>
      </c>
      <c r="I24" s="38"/>
      <c r="J24" s="12">
        <f t="shared" si="3"/>
        <v>0</v>
      </c>
      <c r="K24" s="42">
        <f t="shared" si="4"/>
        <v>0</v>
      </c>
      <c r="L24" s="9">
        <f t="shared" si="5"/>
        <v>0</v>
      </c>
      <c r="M24" s="132"/>
    </row>
    <row r="25" spans="1:15" ht="13.5" hidden="1" customHeight="1" x14ac:dyDescent="0.25">
      <c r="A25" s="1">
        <v>43577</v>
      </c>
      <c r="B25" s="10">
        <f>13130+14590</f>
        <v>27720</v>
      </c>
      <c r="C25" s="11">
        <f>9910+9100</f>
        <v>19010</v>
      </c>
      <c r="D25" s="12">
        <f t="shared" si="0"/>
        <v>8710</v>
      </c>
      <c r="E25" s="11">
        <f>'April-July 2019'!N25</f>
        <v>9947535</v>
      </c>
      <c r="F25" s="33">
        <f>'April-July 2019'!O25</f>
        <v>9931283</v>
      </c>
      <c r="G25" s="11">
        <f t="shared" si="1"/>
        <v>16252</v>
      </c>
      <c r="H25" s="27">
        <f t="shared" si="2"/>
        <v>16252</v>
      </c>
      <c r="I25" s="38">
        <v>16250</v>
      </c>
      <c r="J25" s="12">
        <f t="shared" si="3"/>
        <v>2</v>
      </c>
      <c r="K25" s="42">
        <f t="shared" si="4"/>
        <v>15665.467625899279</v>
      </c>
      <c r="L25" s="9">
        <f t="shared" si="5"/>
        <v>-584.53237410072143</v>
      </c>
      <c r="M25" s="132"/>
    </row>
    <row r="26" spans="1:15" ht="13.5" hidden="1" customHeight="1" x14ac:dyDescent="0.25">
      <c r="A26" s="1">
        <v>43578</v>
      </c>
      <c r="B26" s="76">
        <v>14140</v>
      </c>
      <c r="C26" s="77">
        <v>9380</v>
      </c>
      <c r="D26" s="12">
        <f t="shared" si="0"/>
        <v>4760</v>
      </c>
      <c r="E26" s="11">
        <f>'April-July 2019'!N26</f>
        <v>9956168</v>
      </c>
      <c r="F26" s="33">
        <f>'April-July 2019'!O26</f>
        <v>9947535</v>
      </c>
      <c r="G26" s="11">
        <f t="shared" si="1"/>
        <v>8633</v>
      </c>
      <c r="H26" s="27">
        <f t="shared" si="2"/>
        <v>8633</v>
      </c>
      <c r="I26" s="38">
        <v>8630</v>
      </c>
      <c r="J26" s="12">
        <f t="shared" si="3"/>
        <v>3</v>
      </c>
      <c r="K26" s="42">
        <f t="shared" si="4"/>
        <v>8561.1510791366891</v>
      </c>
      <c r="L26" s="9">
        <f t="shared" si="5"/>
        <v>-68.848920863310923</v>
      </c>
      <c r="M26" s="132"/>
    </row>
    <row r="27" spans="1:15" ht="13.5" hidden="1" customHeight="1" x14ac:dyDescent="0.25">
      <c r="A27" s="1">
        <v>43579</v>
      </c>
      <c r="B27" s="10">
        <v>14240</v>
      </c>
      <c r="C27" s="11">
        <v>10320</v>
      </c>
      <c r="D27" s="12">
        <f t="shared" si="0"/>
        <v>3920</v>
      </c>
      <c r="E27" s="11">
        <f>'April-July 2019'!N27</f>
        <v>9963545</v>
      </c>
      <c r="F27" s="33">
        <f>'April-July 2019'!O27</f>
        <v>9956168</v>
      </c>
      <c r="G27" s="11">
        <f t="shared" si="1"/>
        <v>7377</v>
      </c>
      <c r="H27" s="27">
        <f t="shared" si="2"/>
        <v>7377</v>
      </c>
      <c r="I27" s="38">
        <v>7372</v>
      </c>
      <c r="J27" s="12">
        <f t="shared" si="3"/>
        <v>5</v>
      </c>
      <c r="K27" s="42">
        <f t="shared" si="4"/>
        <v>7050.3597122302153</v>
      </c>
      <c r="L27" s="9">
        <f t="shared" si="5"/>
        <v>-321.64028776978466</v>
      </c>
      <c r="M27" s="132"/>
    </row>
    <row r="28" spans="1:15" ht="13.5" hidden="1" customHeight="1" x14ac:dyDescent="0.25">
      <c r="A28" s="1">
        <v>43580</v>
      </c>
      <c r="B28" s="10">
        <v>13960</v>
      </c>
      <c r="C28" s="33">
        <v>8920</v>
      </c>
      <c r="D28" s="12">
        <f t="shared" si="0"/>
        <v>5040</v>
      </c>
      <c r="E28" s="11">
        <f>'April-July 2019'!N28</f>
        <v>9974019</v>
      </c>
      <c r="F28" s="33">
        <f>'April-July 2019'!O28</f>
        <v>9963545</v>
      </c>
      <c r="G28" s="11">
        <f t="shared" si="1"/>
        <v>10474</v>
      </c>
      <c r="H28" s="27">
        <f t="shared" si="2"/>
        <v>10474</v>
      </c>
      <c r="I28" s="38">
        <v>10474</v>
      </c>
      <c r="J28" s="12">
        <f t="shared" si="3"/>
        <v>0</v>
      </c>
      <c r="K28" s="42">
        <f t="shared" si="4"/>
        <v>9064.7482014388479</v>
      </c>
      <c r="L28" s="9">
        <f t="shared" si="5"/>
        <v>-1409.2517985611521</v>
      </c>
      <c r="M28" s="132"/>
    </row>
    <row r="29" spans="1:15" ht="13.5" hidden="1" customHeight="1" x14ac:dyDescent="0.25">
      <c r="A29" s="1">
        <v>43581</v>
      </c>
      <c r="B29" s="78">
        <v>12680</v>
      </c>
      <c r="C29" s="73"/>
      <c r="D29" s="12">
        <f t="shared" si="0"/>
        <v>12680</v>
      </c>
      <c r="E29" s="11">
        <f>'April-July 2019'!N29</f>
        <v>9983562</v>
      </c>
      <c r="F29" s="33">
        <f>'April-July 2019'!O29</f>
        <v>9974019</v>
      </c>
      <c r="G29" s="11">
        <f t="shared" si="1"/>
        <v>9543</v>
      </c>
      <c r="H29" s="27">
        <f t="shared" si="2"/>
        <v>9543</v>
      </c>
      <c r="I29" s="38">
        <v>9531</v>
      </c>
      <c r="J29" s="12">
        <f t="shared" si="3"/>
        <v>12</v>
      </c>
      <c r="K29" s="42">
        <f t="shared" si="4"/>
        <v>22805.755395683453</v>
      </c>
      <c r="L29" s="9">
        <f t="shared" si="5"/>
        <v>13274.755395683453</v>
      </c>
      <c r="M29" s="132"/>
      <c r="N29" s="71"/>
      <c r="O29" s="72" t="s">
        <v>379</v>
      </c>
    </row>
    <row r="30" spans="1:15" ht="13.5" hidden="1" customHeight="1" x14ac:dyDescent="0.25">
      <c r="A30" s="1">
        <v>43582</v>
      </c>
      <c r="B30" s="10">
        <v>13450</v>
      </c>
      <c r="C30" s="33">
        <v>10400</v>
      </c>
      <c r="D30" s="12">
        <f t="shared" si="0"/>
        <v>3050</v>
      </c>
      <c r="E30" s="11">
        <f>'April-July 2019'!N30</f>
        <v>9989505</v>
      </c>
      <c r="F30" s="33">
        <f>'April-July 2019'!O30</f>
        <v>9983562</v>
      </c>
      <c r="G30" s="11">
        <f t="shared" si="1"/>
        <v>5943</v>
      </c>
      <c r="H30" s="27">
        <f t="shared" si="2"/>
        <v>5943</v>
      </c>
      <c r="I30" s="38">
        <v>5940</v>
      </c>
      <c r="J30" s="12">
        <f t="shared" si="3"/>
        <v>3</v>
      </c>
      <c r="K30" s="42">
        <f t="shared" si="4"/>
        <v>5485.6115107913665</v>
      </c>
      <c r="L30" s="9">
        <f t="shared" si="5"/>
        <v>-454.38848920863347</v>
      </c>
      <c r="M30" s="132"/>
    </row>
    <row r="31" spans="1:15" ht="13.5" hidden="1" customHeight="1" x14ac:dyDescent="0.25">
      <c r="A31" s="1">
        <v>43583</v>
      </c>
      <c r="B31" s="10"/>
      <c r="C31" s="11"/>
      <c r="D31" s="12">
        <f t="shared" si="0"/>
        <v>0</v>
      </c>
      <c r="E31" s="11">
        <f>'April-July 2019'!N31</f>
        <v>0</v>
      </c>
      <c r="F31" s="33">
        <f>'April-July 2019'!O31</f>
        <v>0</v>
      </c>
      <c r="G31" s="11">
        <f t="shared" si="1"/>
        <v>0</v>
      </c>
      <c r="H31" s="27">
        <f t="shared" si="2"/>
        <v>0</v>
      </c>
      <c r="I31" s="38"/>
      <c r="J31" s="12">
        <f t="shared" si="3"/>
        <v>0</v>
      </c>
      <c r="K31" s="42">
        <f t="shared" si="4"/>
        <v>0</v>
      </c>
      <c r="L31" s="9">
        <f t="shared" si="5"/>
        <v>0</v>
      </c>
      <c r="M31" s="132"/>
    </row>
    <row r="32" spans="1:15" ht="13.5" hidden="1" customHeight="1" x14ac:dyDescent="0.25">
      <c r="A32" s="1">
        <v>43584</v>
      </c>
      <c r="B32" s="79">
        <f>14060+14290</f>
        <v>28350</v>
      </c>
      <c r="C32" s="80">
        <f>11950+9790</f>
        <v>21740</v>
      </c>
      <c r="D32" s="12">
        <f t="shared" si="0"/>
        <v>6610</v>
      </c>
      <c r="E32" s="11">
        <f>'April-July 2019'!N32</f>
        <v>10002908</v>
      </c>
      <c r="F32" s="33">
        <f>'April-July 2019'!O32</f>
        <v>9989505</v>
      </c>
      <c r="G32" s="11">
        <f t="shared" si="1"/>
        <v>13403</v>
      </c>
      <c r="H32" s="27">
        <f t="shared" si="2"/>
        <v>13403</v>
      </c>
      <c r="I32" s="38">
        <v>13399</v>
      </c>
      <c r="J32" s="12">
        <f t="shared" si="3"/>
        <v>4</v>
      </c>
      <c r="K32" s="42">
        <f t="shared" si="4"/>
        <v>11888.489208633093</v>
      </c>
      <c r="L32" s="9">
        <f t="shared" si="5"/>
        <v>-1510.5107913669071</v>
      </c>
      <c r="M32" s="132"/>
    </row>
    <row r="33" spans="1:15" ht="13.5" hidden="1" customHeight="1" thickBot="1" x14ac:dyDescent="0.3">
      <c r="A33" s="1">
        <v>43585</v>
      </c>
      <c r="B33" s="13">
        <v>14360</v>
      </c>
      <c r="C33" s="14">
        <v>10380</v>
      </c>
      <c r="D33" s="15">
        <f t="shared" si="0"/>
        <v>3980</v>
      </c>
      <c r="E33" s="13">
        <f>'April-July 2019'!N33</f>
        <v>10010258</v>
      </c>
      <c r="F33" s="46">
        <f>'April-July 2019'!O33</f>
        <v>10002908</v>
      </c>
      <c r="G33" s="14">
        <f t="shared" si="1"/>
        <v>7350</v>
      </c>
      <c r="H33" s="28">
        <f t="shared" si="2"/>
        <v>7350</v>
      </c>
      <c r="I33" s="39">
        <v>7322</v>
      </c>
      <c r="J33" s="114">
        <f t="shared" si="3"/>
        <v>28</v>
      </c>
      <c r="K33" s="47">
        <f t="shared" si="4"/>
        <v>7158.2733812949637</v>
      </c>
      <c r="L33" s="48">
        <f t="shared" si="5"/>
        <v>-163.72661870503634</v>
      </c>
      <c r="M33" s="133"/>
    </row>
    <row r="34" spans="1:15" ht="13.5" hidden="1" customHeight="1" thickBot="1" x14ac:dyDescent="0.3">
      <c r="A34" s="1"/>
    </row>
    <row r="35" spans="1:15" ht="13.5" hidden="1" customHeight="1" thickBot="1" x14ac:dyDescent="0.3">
      <c r="A35" s="87">
        <v>43586</v>
      </c>
      <c r="B35" s="107"/>
      <c r="C35" s="108"/>
      <c r="D35" s="109"/>
      <c r="E35" s="107"/>
      <c r="F35" s="108"/>
      <c r="G35" s="110"/>
      <c r="H35" s="111"/>
      <c r="I35" s="108"/>
      <c r="J35" s="109"/>
      <c r="K35" s="112"/>
      <c r="L35" s="113">
        <f>I35-K35</f>
        <v>0</v>
      </c>
      <c r="M35" s="133"/>
      <c r="N35" t="s">
        <v>382</v>
      </c>
    </row>
    <row r="36" spans="1:15" ht="13.5" hidden="1" customHeight="1" thickBot="1" x14ac:dyDescent="0.3">
      <c r="A36" s="1">
        <v>43587</v>
      </c>
      <c r="B36" s="10">
        <v>13860</v>
      </c>
      <c r="C36" s="33">
        <v>9660</v>
      </c>
      <c r="D36" s="12">
        <f t="shared" ref="D36:D65" si="6">B36-C36</f>
        <v>4200</v>
      </c>
      <c r="E36" s="10">
        <f>'April-July 2019'!N35</f>
        <v>10018643</v>
      </c>
      <c r="F36" s="33">
        <f>'April-July 2019'!O35</f>
        <v>10010658</v>
      </c>
      <c r="G36" s="11">
        <f t="shared" ref="G36:G44" si="7">E36-F36</f>
        <v>7985</v>
      </c>
      <c r="H36" s="27">
        <f t="shared" ref="H36:H42" si="8">G36*H$3</f>
        <v>7985</v>
      </c>
      <c r="I36" s="38">
        <v>7947</v>
      </c>
      <c r="J36" s="12">
        <f>H36-I36</f>
        <v>38</v>
      </c>
      <c r="K36" s="42">
        <f t="shared" ref="K36:K43" si="9">D36/K$3</f>
        <v>7553.9568345323733</v>
      </c>
      <c r="L36" s="67">
        <f>K36-I36</f>
        <v>-393.04316546762675</v>
      </c>
      <c r="M36" s="133"/>
    </row>
    <row r="37" spans="1:15" ht="13.5" hidden="1" customHeight="1" thickBot="1" x14ac:dyDescent="0.3">
      <c r="A37" s="1">
        <v>43588</v>
      </c>
      <c r="B37" s="10">
        <v>13760</v>
      </c>
      <c r="C37" s="11">
        <v>11190</v>
      </c>
      <c r="D37" s="12">
        <f t="shared" si="6"/>
        <v>2570</v>
      </c>
      <c r="E37" s="10">
        <f>'April-July 2019'!N36</f>
        <v>10024022</v>
      </c>
      <c r="F37" s="33">
        <f>'April-July 2019'!O36</f>
        <v>10018923</v>
      </c>
      <c r="G37" s="11">
        <f t="shared" si="7"/>
        <v>5099</v>
      </c>
      <c r="H37" s="27">
        <f t="shared" si="8"/>
        <v>5099</v>
      </c>
      <c r="I37" s="38">
        <v>5100</v>
      </c>
      <c r="J37" s="12">
        <f t="shared" ref="J37:J65" si="10">H37-I37</f>
        <v>-1</v>
      </c>
      <c r="K37" s="42">
        <f t="shared" si="9"/>
        <v>4622.3021582733809</v>
      </c>
      <c r="L37" s="67">
        <f t="shared" ref="L37:L65" si="11">K37-I37</f>
        <v>-477.69784172661912</v>
      </c>
      <c r="M37" s="133"/>
    </row>
    <row r="38" spans="1:15" ht="13.5" hidden="1" customHeight="1" thickBot="1" x14ac:dyDescent="0.3">
      <c r="A38" s="1">
        <v>43589</v>
      </c>
      <c r="B38" s="10">
        <v>12910</v>
      </c>
      <c r="C38" s="33">
        <v>11130</v>
      </c>
      <c r="D38" s="12">
        <f t="shared" si="6"/>
        <v>1780</v>
      </c>
      <c r="E38" s="10">
        <f>'April-July 2019'!N37</f>
        <v>10027464</v>
      </c>
      <c r="F38" s="33">
        <f>'April-July 2019'!O37</f>
        <v>10024022</v>
      </c>
      <c r="G38" s="11">
        <f t="shared" si="7"/>
        <v>3442</v>
      </c>
      <c r="H38" s="27">
        <f t="shared" si="8"/>
        <v>3442</v>
      </c>
      <c r="I38" s="38">
        <v>3440</v>
      </c>
      <c r="J38" s="12">
        <f t="shared" si="10"/>
        <v>2</v>
      </c>
      <c r="K38" s="42">
        <f t="shared" si="9"/>
        <v>3201.4388489208632</v>
      </c>
      <c r="L38" s="67">
        <f t="shared" si="11"/>
        <v>-238.56115107913683</v>
      </c>
      <c r="M38" s="133"/>
    </row>
    <row r="39" spans="1:15" ht="18" hidden="1" customHeight="1" thickBot="1" x14ac:dyDescent="0.3">
      <c r="A39" s="1">
        <v>43590</v>
      </c>
      <c r="B39" s="10"/>
      <c r="C39" s="11"/>
      <c r="D39" s="12">
        <f t="shared" si="6"/>
        <v>0</v>
      </c>
      <c r="E39" s="10">
        <f>'April-July 2019'!N38</f>
        <v>0</v>
      </c>
      <c r="F39" s="33">
        <f>'April-July 2019'!O38</f>
        <v>0</v>
      </c>
      <c r="G39" s="11">
        <f t="shared" si="7"/>
        <v>0</v>
      </c>
      <c r="H39" s="27">
        <f t="shared" si="8"/>
        <v>0</v>
      </c>
      <c r="I39" s="38"/>
      <c r="J39" s="12">
        <f t="shared" si="10"/>
        <v>0</v>
      </c>
      <c r="K39" s="42">
        <f t="shared" si="9"/>
        <v>0</v>
      </c>
      <c r="L39" s="67">
        <f t="shared" si="11"/>
        <v>0</v>
      </c>
      <c r="M39" s="133"/>
    </row>
    <row r="40" spans="1:15" ht="18" hidden="1" customHeight="1" thickBot="1" x14ac:dyDescent="0.3">
      <c r="A40" s="1">
        <v>43591</v>
      </c>
      <c r="B40" s="10">
        <f>13750+14040</f>
        <v>27790</v>
      </c>
      <c r="C40" s="11">
        <f>9490+10230</f>
        <v>19720</v>
      </c>
      <c r="D40" s="12">
        <f t="shared" si="6"/>
        <v>8070</v>
      </c>
      <c r="E40" s="10">
        <f>'April-July 2019'!N39</f>
        <v>10043264</v>
      </c>
      <c r="F40" s="33">
        <f>'April-July 2019'!O39</f>
        <v>10027464</v>
      </c>
      <c r="G40" s="11">
        <f t="shared" si="7"/>
        <v>15800</v>
      </c>
      <c r="H40" s="27">
        <f t="shared" si="8"/>
        <v>15800</v>
      </c>
      <c r="I40" s="38">
        <v>15800</v>
      </c>
      <c r="J40" s="12">
        <f t="shared" si="10"/>
        <v>0</v>
      </c>
      <c r="K40" s="42">
        <f t="shared" si="9"/>
        <v>14514.388489208632</v>
      </c>
      <c r="L40" s="67">
        <f t="shared" si="11"/>
        <v>-1285.6115107913683</v>
      </c>
      <c r="M40" s="133"/>
    </row>
    <row r="41" spans="1:15" ht="18" hidden="1" customHeight="1" thickBot="1" x14ac:dyDescent="0.3">
      <c r="A41" s="1">
        <v>43592</v>
      </c>
      <c r="B41" s="10">
        <v>14030</v>
      </c>
      <c r="C41" s="33">
        <v>9030</v>
      </c>
      <c r="D41" s="12">
        <f t="shared" si="6"/>
        <v>5000</v>
      </c>
      <c r="E41" s="10">
        <f>'April-July 2019'!N40</f>
        <v>10052949</v>
      </c>
      <c r="F41" s="33">
        <f>'April-July 2019'!O40</f>
        <v>10043318</v>
      </c>
      <c r="G41" s="11">
        <f t="shared" si="7"/>
        <v>9631</v>
      </c>
      <c r="H41" s="27">
        <f t="shared" si="8"/>
        <v>9631</v>
      </c>
      <c r="I41" s="38">
        <v>9636</v>
      </c>
      <c r="J41" s="12">
        <f t="shared" si="10"/>
        <v>-5</v>
      </c>
      <c r="K41" s="42">
        <f t="shared" si="9"/>
        <v>8992.8057553956824</v>
      </c>
      <c r="L41" s="67">
        <f t="shared" si="11"/>
        <v>-643.19424460431765</v>
      </c>
      <c r="M41" s="133"/>
    </row>
    <row r="42" spans="1:15" ht="18" hidden="1" customHeight="1" thickBot="1" x14ac:dyDescent="0.3">
      <c r="A42" s="1">
        <v>43593</v>
      </c>
      <c r="B42" s="10">
        <v>14220</v>
      </c>
      <c r="C42" s="33">
        <v>9000</v>
      </c>
      <c r="D42" s="12">
        <f t="shared" si="6"/>
        <v>5220</v>
      </c>
      <c r="E42" s="10">
        <f>'April-July 2019'!N41</f>
        <v>10062962</v>
      </c>
      <c r="F42" s="33">
        <f>'April-July 2019'!O41</f>
        <v>10052949</v>
      </c>
      <c r="G42" s="11">
        <f t="shared" si="7"/>
        <v>10013</v>
      </c>
      <c r="H42" s="27">
        <f t="shared" si="8"/>
        <v>10013</v>
      </c>
      <c r="I42" s="38">
        <v>9998</v>
      </c>
      <c r="J42" s="12">
        <f t="shared" si="10"/>
        <v>15</v>
      </c>
      <c r="K42" s="42">
        <f t="shared" si="9"/>
        <v>9388.4892086330929</v>
      </c>
      <c r="L42" s="67">
        <f t="shared" si="11"/>
        <v>-609.51079136690714</v>
      </c>
      <c r="M42" s="133"/>
    </row>
    <row r="43" spans="1:15" ht="18" hidden="1" customHeight="1" thickBot="1" x14ac:dyDescent="0.3">
      <c r="A43" s="1">
        <v>43594</v>
      </c>
      <c r="B43" s="10">
        <v>13970</v>
      </c>
      <c r="C43" s="33">
        <v>9630</v>
      </c>
      <c r="D43" s="12">
        <f t="shared" si="6"/>
        <v>4340</v>
      </c>
      <c r="E43" s="10">
        <f>'April-July 2019'!N42</f>
        <v>10071253</v>
      </c>
      <c r="F43" s="33">
        <f>'April-July 2019'!O42</f>
        <v>10062962</v>
      </c>
      <c r="G43" s="11">
        <f t="shared" si="7"/>
        <v>8291</v>
      </c>
      <c r="H43" s="27">
        <f>G43*H$3</f>
        <v>8291</v>
      </c>
      <c r="I43" s="38">
        <v>8289</v>
      </c>
      <c r="J43" s="12">
        <f t="shared" si="10"/>
        <v>2</v>
      </c>
      <c r="K43" s="42">
        <f t="shared" si="9"/>
        <v>7805.7553956834527</v>
      </c>
      <c r="L43" s="67">
        <f t="shared" si="11"/>
        <v>-483.24460431654734</v>
      </c>
      <c r="M43" s="133"/>
    </row>
    <row r="44" spans="1:15" ht="18" hidden="1" customHeight="1" thickBot="1" x14ac:dyDescent="0.3">
      <c r="A44" s="1">
        <v>43595</v>
      </c>
      <c r="B44" s="10">
        <v>14070</v>
      </c>
      <c r="C44" s="84"/>
      <c r="D44" s="12">
        <f t="shared" si="6"/>
        <v>14070</v>
      </c>
      <c r="E44" s="10">
        <f>'April-July 2019'!N43</f>
        <v>10076874</v>
      </c>
      <c r="F44" s="33">
        <f>'April-July 2019'!O43</f>
        <v>10071253</v>
      </c>
      <c r="G44" s="11">
        <f t="shared" si="7"/>
        <v>5621</v>
      </c>
      <c r="H44" s="27">
        <f t="shared" ref="H44:H65" si="12">G44*H$3</f>
        <v>5621</v>
      </c>
      <c r="I44" s="38">
        <v>8290</v>
      </c>
      <c r="J44" s="12">
        <f t="shared" si="10"/>
        <v>-2669</v>
      </c>
      <c r="K44" s="42">
        <f t="shared" ref="K44:K65" si="13">D44/K$3</f>
        <v>25305.755395683453</v>
      </c>
      <c r="L44" s="67">
        <f t="shared" si="11"/>
        <v>17015.755395683453</v>
      </c>
      <c r="M44" s="133"/>
      <c r="N44" s="71"/>
      <c r="O44" s="72" t="s">
        <v>379</v>
      </c>
    </row>
    <row r="45" spans="1:15" ht="18" hidden="1" customHeight="1" thickBot="1" x14ac:dyDescent="0.3">
      <c r="A45" s="1">
        <v>43596</v>
      </c>
      <c r="B45" s="10"/>
      <c r="C45" s="11"/>
      <c r="D45" s="12">
        <f t="shared" si="6"/>
        <v>0</v>
      </c>
      <c r="E45" s="10">
        <f>'April-July 2019'!N44</f>
        <v>0</v>
      </c>
      <c r="F45" s="33">
        <f>'April-July 2019'!O44</f>
        <v>0</v>
      </c>
      <c r="G45" s="11">
        <f>E45-F45</f>
        <v>0</v>
      </c>
      <c r="H45" s="27">
        <f t="shared" si="12"/>
        <v>0</v>
      </c>
      <c r="I45" s="38">
        <v>8291</v>
      </c>
      <c r="J45" s="12">
        <f t="shared" si="10"/>
        <v>-8291</v>
      </c>
      <c r="K45" s="42">
        <f t="shared" si="13"/>
        <v>0</v>
      </c>
      <c r="L45" s="67">
        <f t="shared" si="11"/>
        <v>-8291</v>
      </c>
      <c r="M45" s="133"/>
    </row>
    <row r="46" spans="1:15" ht="18" hidden="1" customHeight="1" thickBot="1" x14ac:dyDescent="0.3">
      <c r="A46" s="1">
        <v>43597</v>
      </c>
      <c r="B46" s="10"/>
      <c r="C46" s="11"/>
      <c r="D46" s="12">
        <f t="shared" si="6"/>
        <v>0</v>
      </c>
      <c r="E46" s="10">
        <f>'April-July 2019'!N45</f>
        <v>0</v>
      </c>
      <c r="F46" s="33">
        <f>'April-July 2019'!O45</f>
        <v>0</v>
      </c>
      <c r="G46" s="11">
        <f>E46-F46</f>
        <v>0</v>
      </c>
      <c r="H46" s="27">
        <f t="shared" si="12"/>
        <v>0</v>
      </c>
      <c r="I46" s="38">
        <v>8292</v>
      </c>
      <c r="J46" s="12">
        <f t="shared" si="10"/>
        <v>-8292</v>
      </c>
      <c r="K46" s="42">
        <f t="shared" si="13"/>
        <v>0</v>
      </c>
      <c r="L46" s="67">
        <f t="shared" si="11"/>
        <v>-8292</v>
      </c>
      <c r="M46" s="133"/>
    </row>
    <row r="47" spans="1:15" ht="18" hidden="1" customHeight="1" thickBot="1" x14ac:dyDescent="0.3">
      <c r="A47" s="1">
        <v>43598</v>
      </c>
      <c r="B47" s="10">
        <f>14410+13700</f>
        <v>28110</v>
      </c>
      <c r="C47" s="11">
        <f>10160+9520</f>
        <v>19680</v>
      </c>
      <c r="D47" s="12">
        <f t="shared" si="6"/>
        <v>8430</v>
      </c>
      <c r="E47" s="10">
        <f>'April-July 2019'!N46</f>
        <v>10094498</v>
      </c>
      <c r="F47" s="33">
        <f>'April-July 2019'!O46</f>
        <v>10078456</v>
      </c>
      <c r="G47" s="11">
        <f t="shared" ref="G47:G65" si="14">E47-F47</f>
        <v>16042</v>
      </c>
      <c r="H47" s="27">
        <f t="shared" si="12"/>
        <v>16042</v>
      </c>
      <c r="I47" s="38">
        <v>16040</v>
      </c>
      <c r="J47" s="12">
        <f t="shared" si="10"/>
        <v>2</v>
      </c>
      <c r="K47" s="42">
        <f t="shared" si="13"/>
        <v>15161.870503597122</v>
      </c>
      <c r="L47" s="67">
        <f t="shared" si="11"/>
        <v>-878.12949640287843</v>
      </c>
      <c r="M47" s="133"/>
    </row>
    <row r="48" spans="1:15" ht="18" hidden="1" customHeight="1" thickBot="1" x14ac:dyDescent="0.3">
      <c r="A48" s="1">
        <v>43599</v>
      </c>
      <c r="B48" s="10"/>
      <c r="C48" s="11"/>
      <c r="D48" s="12">
        <f t="shared" si="6"/>
        <v>0</v>
      </c>
      <c r="E48" s="10">
        <f>'April-July 2019'!N47</f>
        <v>0</v>
      </c>
      <c r="F48" s="33">
        <f>'April-July 2019'!O47</f>
        <v>0</v>
      </c>
      <c r="G48" s="11">
        <f t="shared" si="14"/>
        <v>0</v>
      </c>
      <c r="H48" s="27">
        <f t="shared" si="12"/>
        <v>0</v>
      </c>
      <c r="I48" s="38"/>
      <c r="J48" s="12">
        <f t="shared" si="10"/>
        <v>0</v>
      </c>
      <c r="K48" s="42">
        <f t="shared" si="13"/>
        <v>0</v>
      </c>
      <c r="L48" s="67">
        <f t="shared" si="11"/>
        <v>0</v>
      </c>
      <c r="M48" s="133"/>
    </row>
    <row r="49" spans="1:13" ht="18" hidden="1" customHeight="1" thickBot="1" x14ac:dyDescent="0.3">
      <c r="A49" s="1">
        <v>43600</v>
      </c>
      <c r="B49" s="10">
        <v>15040</v>
      </c>
      <c r="C49" s="11">
        <v>11770</v>
      </c>
      <c r="D49" s="12">
        <f t="shared" si="6"/>
        <v>3270</v>
      </c>
      <c r="E49" s="10">
        <f>'April-July 2019'!N48</f>
        <v>10109480</v>
      </c>
      <c r="F49" s="33">
        <f>'April-July 2019'!O48</f>
        <v>10103365</v>
      </c>
      <c r="G49" s="11">
        <f t="shared" si="14"/>
        <v>6115</v>
      </c>
      <c r="H49" s="27">
        <f t="shared" si="12"/>
        <v>6115</v>
      </c>
      <c r="I49" s="38">
        <v>6110</v>
      </c>
      <c r="J49" s="12">
        <f t="shared" si="10"/>
        <v>5</v>
      </c>
      <c r="K49" s="42">
        <f t="shared" si="13"/>
        <v>5881.2949640287761</v>
      </c>
      <c r="L49" s="67">
        <f t="shared" si="11"/>
        <v>-228.70503597122388</v>
      </c>
      <c r="M49" s="133"/>
    </row>
    <row r="50" spans="1:13" ht="18" hidden="1" customHeight="1" thickBot="1" x14ac:dyDescent="0.3">
      <c r="A50" s="1">
        <v>43601</v>
      </c>
      <c r="B50" s="10">
        <v>14100</v>
      </c>
      <c r="C50" s="11">
        <v>9020</v>
      </c>
      <c r="D50" s="12">
        <f t="shared" si="6"/>
        <v>5080</v>
      </c>
      <c r="E50" s="10">
        <f>'April-July 2019'!N49</f>
        <v>10118979</v>
      </c>
      <c r="F50" s="33">
        <f>'April-July 2019'!O49</f>
        <v>10109480</v>
      </c>
      <c r="G50" s="11">
        <f t="shared" si="14"/>
        <v>9499</v>
      </c>
      <c r="H50" s="27">
        <f t="shared" si="12"/>
        <v>9499</v>
      </c>
      <c r="I50" s="38">
        <v>9495</v>
      </c>
      <c r="J50" s="12">
        <f t="shared" si="10"/>
        <v>4</v>
      </c>
      <c r="K50" s="42">
        <f t="shared" si="13"/>
        <v>9136.6906474820134</v>
      </c>
      <c r="L50" s="67">
        <f t="shared" si="11"/>
        <v>-358.30935251798655</v>
      </c>
      <c r="M50" s="133"/>
    </row>
    <row r="51" spans="1:13" ht="18" hidden="1" customHeight="1" thickBot="1" x14ac:dyDescent="0.3">
      <c r="A51" s="1">
        <v>43602</v>
      </c>
      <c r="B51" s="10">
        <v>13860</v>
      </c>
      <c r="C51" s="11">
        <v>10820</v>
      </c>
      <c r="D51" s="12">
        <f t="shared" si="6"/>
        <v>3040</v>
      </c>
      <c r="E51" s="10">
        <f>'April-July 2019'!N50</f>
        <v>10124645</v>
      </c>
      <c r="F51" s="33">
        <f>'April-July 2019'!O50</f>
        <v>10118979</v>
      </c>
      <c r="G51" s="11">
        <f t="shared" si="14"/>
        <v>5666</v>
      </c>
      <c r="H51" s="27">
        <f t="shared" si="12"/>
        <v>5666</v>
      </c>
      <c r="I51" s="38">
        <v>5675</v>
      </c>
      <c r="J51" s="12">
        <f t="shared" si="10"/>
        <v>-9</v>
      </c>
      <c r="K51" s="42">
        <f t="shared" si="13"/>
        <v>5467.6258992805751</v>
      </c>
      <c r="L51" s="67">
        <f t="shared" si="11"/>
        <v>-207.37410071942486</v>
      </c>
      <c r="M51" s="133"/>
    </row>
    <row r="52" spans="1:13" ht="18" hidden="1" customHeight="1" thickBot="1" x14ac:dyDescent="0.3">
      <c r="A52" s="1">
        <v>43603</v>
      </c>
      <c r="B52" s="10">
        <v>13180</v>
      </c>
      <c r="C52" s="33">
        <v>12170</v>
      </c>
      <c r="D52" s="12">
        <f t="shared" si="6"/>
        <v>1010</v>
      </c>
      <c r="E52" s="10">
        <f>'April-July 2019'!N51</f>
        <v>10126547</v>
      </c>
      <c r="F52" s="33">
        <f>'April-July 2019'!O51</f>
        <v>10124645</v>
      </c>
      <c r="G52" s="11">
        <f t="shared" si="14"/>
        <v>1902</v>
      </c>
      <c r="H52" s="27">
        <f t="shared" si="12"/>
        <v>1902</v>
      </c>
      <c r="I52" s="38">
        <v>1902</v>
      </c>
      <c r="J52" s="12">
        <f t="shared" si="10"/>
        <v>0</v>
      </c>
      <c r="K52" s="42">
        <f t="shared" si="13"/>
        <v>1816.546762589928</v>
      </c>
      <c r="L52" s="67">
        <f t="shared" si="11"/>
        <v>-85.453237410072006</v>
      </c>
      <c r="M52" s="133"/>
    </row>
    <row r="53" spans="1:13" ht="18" hidden="1" customHeight="1" thickBot="1" x14ac:dyDescent="0.3">
      <c r="A53" s="1">
        <v>43604</v>
      </c>
      <c r="B53" s="10"/>
      <c r="C53" s="11"/>
      <c r="D53" s="12">
        <f t="shared" si="6"/>
        <v>0</v>
      </c>
      <c r="E53" s="10">
        <f>'April-July 2019'!N52</f>
        <v>0</v>
      </c>
      <c r="F53" s="33">
        <f>'April-July 2019'!O52</f>
        <v>0</v>
      </c>
      <c r="G53" s="11">
        <f t="shared" si="14"/>
        <v>0</v>
      </c>
      <c r="H53" s="27">
        <f t="shared" si="12"/>
        <v>0</v>
      </c>
      <c r="I53" s="38"/>
      <c r="J53" s="12">
        <f t="shared" si="10"/>
        <v>0</v>
      </c>
      <c r="K53" s="42">
        <f t="shared" si="13"/>
        <v>0</v>
      </c>
      <c r="L53" s="67">
        <f t="shared" si="11"/>
        <v>0</v>
      </c>
      <c r="M53" s="133"/>
    </row>
    <row r="54" spans="1:13" ht="18" hidden="1" customHeight="1" thickBot="1" x14ac:dyDescent="0.3">
      <c r="A54" s="1">
        <v>43605</v>
      </c>
      <c r="B54" s="10">
        <f>13260+13860</f>
        <v>27120</v>
      </c>
      <c r="C54" s="11">
        <f>11720+11030</f>
        <v>22750</v>
      </c>
      <c r="D54" s="12">
        <f t="shared" si="6"/>
        <v>4370</v>
      </c>
      <c r="E54" s="10">
        <f>'April-July 2019'!N53</f>
        <v>10134829</v>
      </c>
      <c r="F54" s="33">
        <f>'April-July 2019'!O53</f>
        <v>10126547</v>
      </c>
      <c r="G54" s="11">
        <f t="shared" si="14"/>
        <v>8282</v>
      </c>
      <c r="H54" s="27">
        <f t="shared" si="12"/>
        <v>8282</v>
      </c>
      <c r="I54" s="38">
        <v>8280</v>
      </c>
      <c r="J54" s="12">
        <f t="shared" si="10"/>
        <v>2</v>
      </c>
      <c r="K54" s="42">
        <f t="shared" si="13"/>
        <v>7859.7122302158268</v>
      </c>
      <c r="L54" s="67">
        <f t="shared" si="11"/>
        <v>-420.28776978417318</v>
      </c>
      <c r="M54" s="133"/>
    </row>
    <row r="55" spans="1:13" ht="18" hidden="1" customHeight="1" thickBot="1" x14ac:dyDescent="0.3">
      <c r="A55" s="1">
        <v>43606</v>
      </c>
      <c r="B55" s="10">
        <f>14200+10980</f>
        <v>25180</v>
      </c>
      <c r="C55" s="11">
        <f>8990+10270</f>
        <v>19260</v>
      </c>
      <c r="D55" s="12">
        <f t="shared" si="6"/>
        <v>5920</v>
      </c>
      <c r="E55" s="10">
        <f>'April-July 2019'!N54</f>
        <v>10146248</v>
      </c>
      <c r="F55" s="33">
        <f>'April-July 2019'!O54</f>
        <v>10134829</v>
      </c>
      <c r="G55" s="11">
        <f t="shared" si="14"/>
        <v>11419</v>
      </c>
      <c r="H55" s="27">
        <f t="shared" si="12"/>
        <v>11419</v>
      </c>
      <c r="I55" s="38">
        <v>11416</v>
      </c>
      <c r="J55" s="12">
        <f t="shared" si="10"/>
        <v>3</v>
      </c>
      <c r="K55" s="42">
        <f t="shared" si="13"/>
        <v>10647.482014388488</v>
      </c>
      <c r="L55" s="67">
        <f t="shared" si="11"/>
        <v>-768.5179856115119</v>
      </c>
      <c r="M55" s="133"/>
    </row>
    <row r="56" spans="1:13" ht="18" hidden="1" customHeight="1" thickBot="1" x14ac:dyDescent="0.3">
      <c r="A56" s="1">
        <v>43607</v>
      </c>
      <c r="B56" s="10">
        <v>13850</v>
      </c>
      <c r="C56" s="11">
        <v>9500</v>
      </c>
      <c r="D56" s="12">
        <f t="shared" si="6"/>
        <v>4350</v>
      </c>
      <c r="E56" s="10">
        <f>'April-July 2019'!N55</f>
        <v>10154358</v>
      </c>
      <c r="F56" s="33">
        <f>'April-July 2019'!O55</f>
        <v>10146248</v>
      </c>
      <c r="G56" s="11">
        <f t="shared" si="14"/>
        <v>8110</v>
      </c>
      <c r="H56" s="27">
        <f t="shared" si="12"/>
        <v>8110</v>
      </c>
      <c r="I56" s="38">
        <v>8127</v>
      </c>
      <c r="J56" s="12">
        <f t="shared" si="10"/>
        <v>-17</v>
      </c>
      <c r="K56" s="42">
        <f t="shared" si="13"/>
        <v>7823.741007194244</v>
      </c>
      <c r="L56" s="67">
        <f t="shared" si="11"/>
        <v>-303.25899280575595</v>
      </c>
      <c r="M56" s="133"/>
    </row>
    <row r="57" spans="1:13" ht="18" hidden="1" customHeight="1" thickBot="1" x14ac:dyDescent="0.3">
      <c r="A57" s="1">
        <v>43608</v>
      </c>
      <c r="B57" s="10">
        <v>15070</v>
      </c>
      <c r="C57" s="11">
        <v>11070</v>
      </c>
      <c r="D57" s="12">
        <f t="shared" si="6"/>
        <v>4000</v>
      </c>
      <c r="E57" s="10">
        <f>'April-July 2019'!N56</f>
        <v>10161842</v>
      </c>
      <c r="F57" s="33">
        <f>'April-July 2019'!O56</f>
        <v>10154358</v>
      </c>
      <c r="G57" s="11">
        <f t="shared" si="14"/>
        <v>7484</v>
      </c>
      <c r="H57" s="27">
        <f t="shared" si="12"/>
        <v>7484</v>
      </c>
      <c r="I57" s="38">
        <v>7482</v>
      </c>
      <c r="J57" s="12">
        <f t="shared" si="10"/>
        <v>2</v>
      </c>
      <c r="K57" s="42">
        <f t="shared" si="13"/>
        <v>7194.2446043165464</v>
      </c>
      <c r="L57" s="67">
        <f t="shared" si="11"/>
        <v>-287.75539568345357</v>
      </c>
      <c r="M57" s="133"/>
    </row>
    <row r="58" spans="1:13" ht="18" hidden="1" customHeight="1" thickBot="1" x14ac:dyDescent="0.3">
      <c r="A58" s="1">
        <v>43609</v>
      </c>
      <c r="B58" s="10">
        <v>13920</v>
      </c>
      <c r="C58" s="11">
        <v>10880</v>
      </c>
      <c r="D58" s="12">
        <f t="shared" si="6"/>
        <v>3040</v>
      </c>
      <c r="E58" s="10">
        <f>'April-July 2019'!N57</f>
        <v>10167539</v>
      </c>
      <c r="F58" s="33">
        <f>'April-July 2019'!O57</f>
        <v>10161842</v>
      </c>
      <c r="G58" s="11">
        <f t="shared" si="14"/>
        <v>5697</v>
      </c>
      <c r="H58" s="27">
        <f t="shared" si="12"/>
        <v>5697</v>
      </c>
      <c r="I58" s="38">
        <v>5683</v>
      </c>
      <c r="J58" s="12">
        <f t="shared" si="10"/>
        <v>14</v>
      </c>
      <c r="K58" s="42">
        <f t="shared" si="13"/>
        <v>5467.6258992805751</v>
      </c>
      <c r="L58" s="67">
        <f t="shared" si="11"/>
        <v>-215.37410071942486</v>
      </c>
      <c r="M58" s="133"/>
    </row>
    <row r="59" spans="1:13" ht="18" hidden="1" customHeight="1" thickBot="1" x14ac:dyDescent="0.3">
      <c r="A59" s="1">
        <v>43610</v>
      </c>
      <c r="B59" s="10">
        <v>13690</v>
      </c>
      <c r="C59" s="33">
        <v>12350</v>
      </c>
      <c r="D59" s="12">
        <f t="shared" si="6"/>
        <v>1340</v>
      </c>
      <c r="E59" s="10">
        <f>'April-July 2019'!N58</f>
        <v>10170264</v>
      </c>
      <c r="F59" s="33">
        <f>'April-July 2019'!O58</f>
        <v>10167539</v>
      </c>
      <c r="G59" s="11">
        <f t="shared" si="14"/>
        <v>2725</v>
      </c>
      <c r="H59" s="27">
        <f t="shared" si="12"/>
        <v>2725</v>
      </c>
      <c r="I59" s="38">
        <v>2723</v>
      </c>
      <c r="J59" s="12">
        <f t="shared" si="10"/>
        <v>2</v>
      </c>
      <c r="K59" s="42">
        <f t="shared" si="13"/>
        <v>2410.0719424460431</v>
      </c>
      <c r="L59" s="67">
        <f t="shared" si="11"/>
        <v>-312.92805755395693</v>
      </c>
      <c r="M59" s="133"/>
    </row>
    <row r="60" spans="1:13" ht="18" hidden="1" customHeight="1" thickBot="1" x14ac:dyDescent="0.3">
      <c r="A60" s="1">
        <v>43611</v>
      </c>
      <c r="B60" s="10"/>
      <c r="C60" s="11"/>
      <c r="D60" s="12">
        <f t="shared" si="6"/>
        <v>0</v>
      </c>
      <c r="E60" s="10">
        <f>'April-July 2019'!N59</f>
        <v>0</v>
      </c>
      <c r="F60" s="33">
        <f>'April-July 2019'!O59</f>
        <v>0</v>
      </c>
      <c r="G60" s="11">
        <f t="shared" si="14"/>
        <v>0</v>
      </c>
      <c r="H60" s="27">
        <f t="shared" si="12"/>
        <v>0</v>
      </c>
      <c r="I60" s="38"/>
      <c r="J60" s="12">
        <f t="shared" si="10"/>
        <v>0</v>
      </c>
      <c r="K60" s="42">
        <f t="shared" si="13"/>
        <v>0</v>
      </c>
      <c r="L60" s="67">
        <f t="shared" si="11"/>
        <v>0</v>
      </c>
      <c r="M60" s="133"/>
    </row>
    <row r="61" spans="1:13" ht="18" hidden="1" customHeight="1" thickBot="1" x14ac:dyDescent="0.3">
      <c r="A61" s="1">
        <v>43612</v>
      </c>
      <c r="B61" s="10">
        <f>14060+13960</f>
        <v>28020</v>
      </c>
      <c r="C61" s="11">
        <f>11340+11180</f>
        <v>22520</v>
      </c>
      <c r="D61" s="12">
        <f t="shared" si="6"/>
        <v>5500</v>
      </c>
      <c r="E61" s="10">
        <f>'April-July 2019'!N60</f>
        <v>10181245</v>
      </c>
      <c r="F61" s="33">
        <f>'April-July 2019'!O60</f>
        <v>10170264</v>
      </c>
      <c r="G61" s="11">
        <f t="shared" si="14"/>
        <v>10981</v>
      </c>
      <c r="H61" s="27">
        <f t="shared" si="12"/>
        <v>10981</v>
      </c>
      <c r="I61" s="38">
        <v>10980</v>
      </c>
      <c r="J61" s="12">
        <f t="shared" si="10"/>
        <v>1</v>
      </c>
      <c r="K61" s="42">
        <f t="shared" si="13"/>
        <v>9892.0863309352517</v>
      </c>
      <c r="L61" s="67">
        <f t="shared" si="11"/>
        <v>-1087.9136690647483</v>
      </c>
      <c r="M61" s="133"/>
    </row>
    <row r="62" spans="1:13" ht="18" hidden="1" customHeight="1" thickBot="1" x14ac:dyDescent="0.3">
      <c r="A62" s="1">
        <v>43613</v>
      </c>
      <c r="B62" s="10">
        <v>14140</v>
      </c>
      <c r="C62" s="33">
        <v>9920</v>
      </c>
      <c r="D62" s="12">
        <f t="shared" si="6"/>
        <v>4220</v>
      </c>
      <c r="E62" s="10">
        <f>'April-July 2019'!N61</f>
        <v>10189764</v>
      </c>
      <c r="F62" s="33">
        <f>'April-July 2019'!O61</f>
        <v>10181245</v>
      </c>
      <c r="G62" s="11">
        <f t="shared" si="14"/>
        <v>8519</v>
      </c>
      <c r="H62" s="27">
        <f t="shared" si="12"/>
        <v>8519</v>
      </c>
      <c r="I62" s="38">
        <v>8510</v>
      </c>
      <c r="J62" s="12">
        <f t="shared" si="10"/>
        <v>9</v>
      </c>
      <c r="K62" s="42">
        <f t="shared" si="13"/>
        <v>7589.928057553956</v>
      </c>
      <c r="L62" s="67">
        <f t="shared" si="11"/>
        <v>-920.07194244604398</v>
      </c>
      <c r="M62" s="133"/>
    </row>
    <row r="63" spans="1:13" ht="18" hidden="1" customHeight="1" thickBot="1" x14ac:dyDescent="0.3">
      <c r="A63" s="1">
        <v>43614</v>
      </c>
      <c r="B63" s="10">
        <v>14220</v>
      </c>
      <c r="C63" s="33">
        <v>10620</v>
      </c>
      <c r="D63" s="12">
        <f t="shared" si="6"/>
        <v>3600</v>
      </c>
      <c r="E63" s="10">
        <f>'April-July 2019'!N62</f>
        <v>10196522</v>
      </c>
      <c r="F63" s="33">
        <f>'April-July 2019'!O62</f>
        <v>10189764</v>
      </c>
      <c r="G63" s="11">
        <f t="shared" si="14"/>
        <v>6758</v>
      </c>
      <c r="H63" s="27">
        <f t="shared" si="12"/>
        <v>6758</v>
      </c>
      <c r="I63" s="38">
        <v>6758</v>
      </c>
      <c r="J63" s="12">
        <f t="shared" si="10"/>
        <v>0</v>
      </c>
      <c r="K63" s="42">
        <f t="shared" si="13"/>
        <v>6474.8201438848919</v>
      </c>
      <c r="L63" s="67">
        <f t="shared" si="11"/>
        <v>-283.17985611510812</v>
      </c>
      <c r="M63" s="133"/>
    </row>
    <row r="64" spans="1:13" ht="18" hidden="1" customHeight="1" thickBot="1" x14ac:dyDescent="0.3">
      <c r="A64" s="1">
        <v>43615</v>
      </c>
      <c r="B64" s="10">
        <v>13760</v>
      </c>
      <c r="C64" s="33">
        <v>10280</v>
      </c>
      <c r="D64" s="12">
        <f t="shared" si="6"/>
        <v>3480</v>
      </c>
      <c r="E64" s="10">
        <f>'April-July 2019'!N63</f>
        <v>10203458</v>
      </c>
      <c r="F64" s="33">
        <f>'April-July 2019'!O63</f>
        <v>10196522</v>
      </c>
      <c r="G64" s="11">
        <f t="shared" si="14"/>
        <v>6936</v>
      </c>
      <c r="H64" s="27">
        <f t="shared" si="12"/>
        <v>6936</v>
      </c>
      <c r="I64" s="38">
        <v>6932</v>
      </c>
      <c r="J64" s="12">
        <f t="shared" si="10"/>
        <v>4</v>
      </c>
      <c r="K64" s="42">
        <f t="shared" si="13"/>
        <v>6258.9928057553952</v>
      </c>
      <c r="L64" s="67">
        <f t="shared" si="11"/>
        <v>-673.00719424460476</v>
      </c>
      <c r="M64" s="133"/>
    </row>
    <row r="65" spans="1:14" ht="18" hidden="1" customHeight="1" thickBot="1" x14ac:dyDescent="0.3">
      <c r="A65" s="1">
        <v>43616</v>
      </c>
      <c r="B65" s="13">
        <v>14120</v>
      </c>
      <c r="C65" s="14">
        <v>11050</v>
      </c>
      <c r="D65" s="15">
        <f t="shared" si="6"/>
        <v>3070</v>
      </c>
      <c r="E65" s="13">
        <f>'April-July 2019'!N64</f>
        <v>10209409</v>
      </c>
      <c r="F65" s="46">
        <f>'April-July 2019'!O64</f>
        <v>10203458</v>
      </c>
      <c r="G65" s="14">
        <f t="shared" si="14"/>
        <v>5951</v>
      </c>
      <c r="H65" s="28">
        <f t="shared" si="12"/>
        <v>5951</v>
      </c>
      <c r="I65" s="39">
        <v>5968</v>
      </c>
      <c r="J65" s="114">
        <f t="shared" si="10"/>
        <v>-17</v>
      </c>
      <c r="K65" s="47">
        <f t="shared" si="13"/>
        <v>5521.5827338129493</v>
      </c>
      <c r="L65" s="83">
        <f t="shared" si="11"/>
        <v>-446.4172661870507</v>
      </c>
      <c r="M65" s="133"/>
    </row>
    <row r="66" spans="1:14" ht="18" hidden="1" customHeight="1" thickBot="1" x14ac:dyDescent="0.3">
      <c r="A66" s="1"/>
    </row>
    <row r="67" spans="1:14" ht="18" hidden="1" customHeight="1" thickBot="1" x14ac:dyDescent="0.3">
      <c r="A67" s="1">
        <v>43617</v>
      </c>
      <c r="B67" s="18">
        <v>14150</v>
      </c>
      <c r="C67" s="93">
        <v>10530</v>
      </c>
      <c r="D67" s="62">
        <f t="shared" ref="D67:D96" si="15">B67-C67</f>
        <v>3620</v>
      </c>
      <c r="E67" s="18">
        <f>'April-July 2019'!N65</f>
        <v>17423640</v>
      </c>
      <c r="F67" s="94">
        <f>'April-July 2019'!O65</f>
        <v>17416547</v>
      </c>
      <c r="G67" s="61">
        <f>E67-F67</f>
        <v>7093</v>
      </c>
      <c r="H67" s="61">
        <f>G67*H$3</f>
        <v>7093</v>
      </c>
      <c r="I67" s="94">
        <v>7040</v>
      </c>
      <c r="J67" s="61">
        <f>H67-I67</f>
        <v>53</v>
      </c>
      <c r="K67" s="97">
        <f>D67/K$3</f>
        <v>6510.7913669064747</v>
      </c>
      <c r="L67" s="67">
        <f>K67-I67</f>
        <v>-529.20863309352535</v>
      </c>
      <c r="M67" s="133"/>
    </row>
    <row r="68" spans="1:14" ht="18" hidden="1" customHeight="1" thickBot="1" x14ac:dyDescent="0.3">
      <c r="A68" s="1">
        <v>43618</v>
      </c>
      <c r="B68" s="10"/>
      <c r="C68" s="33"/>
      <c r="D68" s="12">
        <f t="shared" si="15"/>
        <v>0</v>
      </c>
      <c r="E68" s="10">
        <f>'April-July 2019'!N66</f>
        <v>0</v>
      </c>
      <c r="F68" s="96">
        <f>'April-July 2019'!O66</f>
        <v>0</v>
      </c>
      <c r="G68" s="11">
        <f t="shared" ref="G68:G96" si="16">E68-F68</f>
        <v>0</v>
      </c>
      <c r="H68" s="11">
        <f t="shared" ref="H68:H96" si="17">G68*H$3</f>
        <v>0</v>
      </c>
      <c r="I68" s="85"/>
      <c r="J68" s="11">
        <f t="shared" ref="J68:J96" si="18">H68-I68</f>
        <v>0</v>
      </c>
      <c r="K68" s="95">
        <f t="shared" ref="K68:K96" si="19">D68/K$3</f>
        <v>0</v>
      </c>
      <c r="L68" s="67">
        <f t="shared" ref="L68:L96" si="20">K68-I68</f>
        <v>0</v>
      </c>
      <c r="M68" s="133"/>
    </row>
    <row r="69" spans="1:14" ht="18" hidden="1" customHeight="1" thickBot="1" x14ac:dyDescent="0.3">
      <c r="A69" s="1">
        <v>43619</v>
      </c>
      <c r="B69" s="10">
        <v>14460</v>
      </c>
      <c r="C69" s="33">
        <v>11400</v>
      </c>
      <c r="D69" s="12">
        <f t="shared" si="15"/>
        <v>3060</v>
      </c>
      <c r="E69" s="10">
        <f>'April-July 2019'!N67</f>
        <v>10215452</v>
      </c>
      <c r="F69" s="96">
        <f>'April-July 2019'!O67</f>
        <v>10209410</v>
      </c>
      <c r="G69" s="11">
        <f t="shared" si="16"/>
        <v>6042</v>
      </c>
      <c r="H69" s="11">
        <f t="shared" si="17"/>
        <v>6042</v>
      </c>
      <c r="I69" s="96">
        <v>6040</v>
      </c>
      <c r="J69" s="11">
        <f t="shared" si="18"/>
        <v>2</v>
      </c>
      <c r="K69" s="95">
        <f t="shared" si="19"/>
        <v>5503.5971223021579</v>
      </c>
      <c r="L69" s="67">
        <f t="shared" si="20"/>
        <v>-536.40287769784209</v>
      </c>
      <c r="M69" s="133"/>
    </row>
    <row r="70" spans="1:14" ht="18" hidden="1" customHeight="1" thickBot="1" x14ac:dyDescent="0.3">
      <c r="A70" s="1">
        <v>43620</v>
      </c>
      <c r="B70" s="10">
        <v>14480</v>
      </c>
      <c r="C70" s="33">
        <v>9280</v>
      </c>
      <c r="D70" s="12">
        <f t="shared" si="15"/>
        <v>5200</v>
      </c>
      <c r="E70" s="10">
        <f>'April-July 2019'!N68</f>
        <v>10225382</v>
      </c>
      <c r="F70" s="96">
        <f>'April-July 2019'!O68</f>
        <v>10215452</v>
      </c>
      <c r="G70" s="11">
        <f t="shared" si="16"/>
        <v>9930</v>
      </c>
      <c r="H70" s="11">
        <f t="shared" si="17"/>
        <v>9930</v>
      </c>
      <c r="I70" s="96">
        <v>9932</v>
      </c>
      <c r="J70" s="11">
        <f t="shared" si="18"/>
        <v>-2</v>
      </c>
      <c r="K70" s="95">
        <f t="shared" si="19"/>
        <v>9352.5179856115101</v>
      </c>
      <c r="L70" s="67">
        <f t="shared" si="20"/>
        <v>-579.48201438848992</v>
      </c>
      <c r="M70" s="133"/>
    </row>
    <row r="71" spans="1:14" ht="15.75" hidden="1" thickBot="1" x14ac:dyDescent="0.3">
      <c r="A71" s="1">
        <v>43621</v>
      </c>
      <c r="B71" s="10">
        <v>14250</v>
      </c>
      <c r="C71" s="33">
        <v>8910</v>
      </c>
      <c r="D71" s="12">
        <f t="shared" si="15"/>
        <v>5340</v>
      </c>
      <c r="E71" s="10">
        <f>'April-July 2019'!N69</f>
        <v>10235404</v>
      </c>
      <c r="F71" s="96">
        <f>'April-July 2019'!O69</f>
        <v>10225382</v>
      </c>
      <c r="G71" s="11">
        <f t="shared" si="16"/>
        <v>10022</v>
      </c>
      <c r="H71" s="11">
        <f t="shared" si="17"/>
        <v>10022</v>
      </c>
      <c r="I71" s="96">
        <v>10019</v>
      </c>
      <c r="J71" s="11">
        <f t="shared" si="18"/>
        <v>3</v>
      </c>
      <c r="K71" s="95">
        <f t="shared" si="19"/>
        <v>9604.3165467625895</v>
      </c>
      <c r="L71" s="67">
        <f t="shared" si="20"/>
        <v>-414.6834532374105</v>
      </c>
      <c r="M71" s="133"/>
    </row>
    <row r="72" spans="1:14" hidden="1" x14ac:dyDescent="0.25">
      <c r="A72" s="1">
        <v>43622</v>
      </c>
      <c r="B72" s="10">
        <v>14300</v>
      </c>
      <c r="C72" s="11"/>
      <c r="D72" s="12">
        <f t="shared" si="15"/>
        <v>14300</v>
      </c>
      <c r="E72" s="10">
        <f>'April-July 2019'!N70</f>
        <v>10242690</v>
      </c>
      <c r="F72" s="96">
        <f>'April-July 2019'!O70</f>
        <v>10235404</v>
      </c>
      <c r="G72" s="11">
        <f t="shared" si="16"/>
        <v>7286</v>
      </c>
      <c r="H72" s="11">
        <f t="shared" si="17"/>
        <v>7286</v>
      </c>
      <c r="I72" s="85"/>
      <c r="J72" s="11">
        <f t="shared" si="18"/>
        <v>7286</v>
      </c>
      <c r="K72" s="95">
        <f t="shared" si="19"/>
        <v>25719.424460431652</v>
      </c>
      <c r="L72" s="67">
        <f t="shared" si="20"/>
        <v>25719.424460431652</v>
      </c>
      <c r="M72" s="133"/>
    </row>
    <row r="73" spans="1:14" ht="15.75" hidden="1" thickBot="1" x14ac:dyDescent="0.3">
      <c r="A73" s="87">
        <v>43623</v>
      </c>
      <c r="B73" s="70"/>
      <c r="C73" s="73"/>
      <c r="D73" s="88">
        <f t="shared" si="15"/>
        <v>0</v>
      </c>
      <c r="E73" s="70">
        <f>'April-July 2019'!N71</f>
        <v>0</v>
      </c>
      <c r="F73" s="100">
        <f>'April-July 2019'!O71</f>
        <v>0</v>
      </c>
      <c r="G73" s="73">
        <f t="shared" si="16"/>
        <v>0</v>
      </c>
      <c r="H73" s="73">
        <f t="shared" si="17"/>
        <v>0</v>
      </c>
      <c r="I73" s="101"/>
      <c r="J73" s="73">
        <f>I73-H73</f>
        <v>0</v>
      </c>
      <c r="K73" s="102">
        <f t="shared" si="19"/>
        <v>0</v>
      </c>
      <c r="L73" s="103">
        <f>I73-K73</f>
        <v>0</v>
      </c>
      <c r="M73" s="133"/>
      <c r="N73" t="s">
        <v>382</v>
      </c>
    </row>
    <row r="74" spans="1:14" ht="15.75" hidden="1" thickBot="1" x14ac:dyDescent="0.3">
      <c r="A74" s="1">
        <v>43624</v>
      </c>
      <c r="B74" s="10"/>
      <c r="C74" s="33"/>
      <c r="D74" s="12">
        <f t="shared" si="15"/>
        <v>0</v>
      </c>
      <c r="E74" s="10">
        <f>'April-July 2019'!N72</f>
        <v>0</v>
      </c>
      <c r="F74" s="96">
        <f>'April-July 2019'!O72</f>
        <v>0</v>
      </c>
      <c r="G74" s="11">
        <f t="shared" si="16"/>
        <v>0</v>
      </c>
      <c r="H74" s="11">
        <f t="shared" si="17"/>
        <v>0</v>
      </c>
      <c r="I74" s="85"/>
      <c r="J74" s="11">
        <f t="shared" si="18"/>
        <v>0</v>
      </c>
      <c r="K74" s="95">
        <f t="shared" si="19"/>
        <v>0</v>
      </c>
      <c r="L74" s="67">
        <f t="shared" si="20"/>
        <v>0</v>
      </c>
      <c r="M74" s="133"/>
    </row>
    <row r="75" spans="1:14" ht="15.75" hidden="1" thickBot="1" x14ac:dyDescent="0.3">
      <c r="A75" s="1">
        <v>43625</v>
      </c>
      <c r="B75" s="10"/>
      <c r="C75" s="33"/>
      <c r="D75" s="12">
        <f t="shared" si="15"/>
        <v>0</v>
      </c>
      <c r="E75" s="10">
        <f>'April-July 2019'!N73</f>
        <v>0</v>
      </c>
      <c r="F75" s="96">
        <f>'April-July 2019'!O73</f>
        <v>0</v>
      </c>
      <c r="G75" s="11">
        <f t="shared" si="16"/>
        <v>0</v>
      </c>
      <c r="H75" s="11">
        <f t="shared" si="17"/>
        <v>0</v>
      </c>
      <c r="I75" s="85"/>
      <c r="J75" s="11">
        <f t="shared" si="18"/>
        <v>0</v>
      </c>
      <c r="K75" s="95">
        <f t="shared" si="19"/>
        <v>0</v>
      </c>
      <c r="L75" s="67">
        <f t="shared" si="20"/>
        <v>0</v>
      </c>
      <c r="M75" s="133"/>
    </row>
    <row r="76" spans="1:14" ht="15.75" hidden="1" thickBot="1" x14ac:dyDescent="0.3">
      <c r="A76" s="1">
        <v>43626</v>
      </c>
      <c r="B76" s="10">
        <f>14380</f>
        <v>14380</v>
      </c>
      <c r="C76" s="60">
        <f>11980+9340</f>
        <v>21320</v>
      </c>
      <c r="D76" s="12">
        <f t="shared" si="15"/>
        <v>-6940</v>
      </c>
      <c r="E76" s="10">
        <f>'April-July 2019'!N74</f>
        <v>10259798</v>
      </c>
      <c r="F76" s="96">
        <f>'April-July 2019'!O74</f>
        <v>10245853</v>
      </c>
      <c r="G76" s="11">
        <f t="shared" si="16"/>
        <v>13945</v>
      </c>
      <c r="H76" s="11">
        <f t="shared" si="17"/>
        <v>13945</v>
      </c>
      <c r="I76" s="85">
        <v>13945</v>
      </c>
      <c r="J76" s="11">
        <f t="shared" si="18"/>
        <v>0</v>
      </c>
      <c r="K76" s="95">
        <f t="shared" si="19"/>
        <v>-12482.014388489208</v>
      </c>
      <c r="L76" s="67">
        <f t="shared" si="20"/>
        <v>-26427.01438848921</v>
      </c>
      <c r="M76" s="133"/>
    </row>
    <row r="77" spans="1:14" ht="15.75" hidden="1" thickBot="1" x14ac:dyDescent="0.3">
      <c r="A77" s="1">
        <v>43627</v>
      </c>
      <c r="B77" s="10">
        <v>14290</v>
      </c>
      <c r="C77" s="11">
        <v>8890</v>
      </c>
      <c r="D77" s="12">
        <f t="shared" si="15"/>
        <v>5400</v>
      </c>
      <c r="E77" s="10">
        <f>'April-July 2019'!N75</f>
        <v>10270092</v>
      </c>
      <c r="F77" s="96">
        <f>'April-July 2019'!O75</f>
        <v>10259798</v>
      </c>
      <c r="G77" s="11">
        <f t="shared" si="16"/>
        <v>10294</v>
      </c>
      <c r="H77" s="11">
        <f t="shared" si="17"/>
        <v>10294</v>
      </c>
      <c r="I77" s="85">
        <v>10300</v>
      </c>
      <c r="J77" s="11">
        <f t="shared" si="18"/>
        <v>-6</v>
      </c>
      <c r="K77" s="95">
        <f t="shared" si="19"/>
        <v>9712.2302158273378</v>
      </c>
      <c r="L77" s="67">
        <f t="shared" si="20"/>
        <v>-587.76978417266218</v>
      </c>
      <c r="M77" s="133"/>
    </row>
    <row r="78" spans="1:14" ht="15.75" hidden="1" thickBot="1" x14ac:dyDescent="0.3">
      <c r="A78" s="1">
        <v>43628</v>
      </c>
      <c r="B78" s="10">
        <v>14390</v>
      </c>
      <c r="C78" s="11">
        <v>11060</v>
      </c>
      <c r="D78" s="12">
        <f t="shared" si="15"/>
        <v>3330</v>
      </c>
      <c r="E78" s="10">
        <f>'April-July 2019'!N76</f>
        <v>10276584</v>
      </c>
      <c r="F78" s="96">
        <f>'April-July 2019'!O76</f>
        <v>10270092</v>
      </c>
      <c r="G78" s="11">
        <f t="shared" si="16"/>
        <v>6492</v>
      </c>
      <c r="H78" s="11">
        <f t="shared" si="17"/>
        <v>6492</v>
      </c>
      <c r="I78" s="85">
        <v>6488</v>
      </c>
      <c r="J78" s="11">
        <f t="shared" si="18"/>
        <v>4</v>
      </c>
      <c r="K78" s="95">
        <f t="shared" si="19"/>
        <v>5989.2086330935244</v>
      </c>
      <c r="L78" s="67">
        <f t="shared" si="20"/>
        <v>-498.79136690647556</v>
      </c>
      <c r="M78" s="133"/>
    </row>
    <row r="79" spans="1:14" ht="15.75" hidden="1" thickBot="1" x14ac:dyDescent="0.3">
      <c r="A79" s="1">
        <v>43629</v>
      </c>
      <c r="B79" s="10">
        <f>14420+14310</f>
        <v>28730</v>
      </c>
      <c r="C79" s="11">
        <f>9230+12360</f>
        <v>21590</v>
      </c>
      <c r="D79" s="12">
        <f t="shared" si="15"/>
        <v>7140</v>
      </c>
      <c r="E79" s="10">
        <f>'April-July 2019'!N77</f>
        <v>10290496</v>
      </c>
      <c r="F79" s="96">
        <f>'April-July 2019'!O77</f>
        <v>10276585</v>
      </c>
      <c r="G79" s="11">
        <f t="shared" si="16"/>
        <v>13911</v>
      </c>
      <c r="H79" s="11">
        <f t="shared" si="17"/>
        <v>13911</v>
      </c>
      <c r="I79" s="85">
        <v>13911</v>
      </c>
      <c r="J79" s="11">
        <f t="shared" si="18"/>
        <v>0</v>
      </c>
      <c r="K79" s="95">
        <f t="shared" si="19"/>
        <v>12841.726618705035</v>
      </c>
      <c r="L79" s="67">
        <f t="shared" si="20"/>
        <v>-1069.2733812949646</v>
      </c>
      <c r="M79" s="133"/>
    </row>
    <row r="80" spans="1:14" ht="15.75" hidden="1" thickBot="1" x14ac:dyDescent="0.3">
      <c r="A80" s="1">
        <v>43630</v>
      </c>
      <c r="B80" s="10">
        <v>14460</v>
      </c>
      <c r="C80" s="11">
        <v>10150</v>
      </c>
      <c r="D80" s="12">
        <f t="shared" si="15"/>
        <v>4310</v>
      </c>
      <c r="E80" s="10">
        <f>'April-July 2019'!N78</f>
        <v>10298757</v>
      </c>
      <c r="F80" s="96">
        <f>'April-July 2019'!O78</f>
        <v>10290746</v>
      </c>
      <c r="G80" s="11">
        <f t="shared" si="16"/>
        <v>8011</v>
      </c>
      <c r="H80" s="11">
        <f t="shared" si="17"/>
        <v>8011</v>
      </c>
      <c r="I80" s="85">
        <v>8008</v>
      </c>
      <c r="J80" s="11">
        <f t="shared" si="18"/>
        <v>3</v>
      </c>
      <c r="K80" s="95">
        <f t="shared" si="19"/>
        <v>7751.7985611510785</v>
      </c>
      <c r="L80" s="67">
        <f t="shared" si="20"/>
        <v>-256.2014388489215</v>
      </c>
      <c r="M80" s="133"/>
    </row>
    <row r="81" spans="1:14" ht="15.75" hidden="1" thickBot="1" x14ac:dyDescent="0.3">
      <c r="A81" s="1">
        <v>43631</v>
      </c>
      <c r="B81" s="10">
        <v>13300</v>
      </c>
      <c r="C81" s="33">
        <v>12050</v>
      </c>
      <c r="D81" s="12">
        <f t="shared" si="15"/>
        <v>1250</v>
      </c>
      <c r="E81" s="10">
        <f>'April-July 2019'!N79</f>
        <v>10301292</v>
      </c>
      <c r="F81" s="96">
        <f>'April-July 2019'!O79</f>
        <v>10298757</v>
      </c>
      <c r="G81" s="11">
        <f t="shared" si="16"/>
        <v>2535</v>
      </c>
      <c r="H81" s="11">
        <f t="shared" si="17"/>
        <v>2535</v>
      </c>
      <c r="I81" s="85">
        <v>2534</v>
      </c>
      <c r="J81" s="11">
        <f t="shared" si="18"/>
        <v>1</v>
      </c>
      <c r="K81" s="95">
        <f t="shared" si="19"/>
        <v>2248.2014388489206</v>
      </c>
      <c r="L81" s="67">
        <f t="shared" si="20"/>
        <v>-285.79856115107941</v>
      </c>
      <c r="M81" s="133"/>
    </row>
    <row r="82" spans="1:14" ht="15.75" hidden="1" thickBot="1" x14ac:dyDescent="0.3">
      <c r="A82" s="1">
        <v>43632</v>
      </c>
      <c r="B82" s="10"/>
      <c r="C82" s="11"/>
      <c r="D82" s="12">
        <f t="shared" si="15"/>
        <v>0</v>
      </c>
      <c r="E82" s="10">
        <f>'April-July 2019'!N80</f>
        <v>0</v>
      </c>
      <c r="F82" s="96">
        <f>'April-July 2019'!O80</f>
        <v>0</v>
      </c>
      <c r="G82" s="11">
        <f t="shared" si="16"/>
        <v>0</v>
      </c>
      <c r="H82" s="11">
        <f t="shared" si="17"/>
        <v>0</v>
      </c>
      <c r="I82" s="85"/>
      <c r="J82" s="11">
        <f t="shared" si="18"/>
        <v>0</v>
      </c>
      <c r="K82" s="95">
        <f t="shared" si="19"/>
        <v>0</v>
      </c>
      <c r="L82" s="67">
        <f t="shared" si="20"/>
        <v>0</v>
      </c>
      <c r="M82" s="133"/>
    </row>
    <row r="83" spans="1:14" ht="15.75" hidden="1" thickBot="1" x14ac:dyDescent="0.3">
      <c r="A83" s="1">
        <v>43633</v>
      </c>
      <c r="B83" s="82">
        <v>14010</v>
      </c>
      <c r="C83" s="68">
        <f>11730+9970</f>
        <v>21700</v>
      </c>
      <c r="D83" s="12">
        <f t="shared" si="15"/>
        <v>-7690</v>
      </c>
      <c r="E83" s="10">
        <f>'April-July 2019'!N81</f>
        <v>10313380</v>
      </c>
      <c r="F83" s="96">
        <f>'April-July 2019'!O81</f>
        <v>10301292</v>
      </c>
      <c r="G83" s="11">
        <f t="shared" si="16"/>
        <v>12088</v>
      </c>
      <c r="H83" s="11">
        <f t="shared" si="17"/>
        <v>12088</v>
      </c>
      <c r="I83" s="85">
        <v>12080</v>
      </c>
      <c r="J83" s="11">
        <f t="shared" si="18"/>
        <v>8</v>
      </c>
      <c r="K83" s="95">
        <f t="shared" si="19"/>
        <v>-13830.935251798561</v>
      </c>
      <c r="L83" s="67">
        <f t="shared" si="20"/>
        <v>-25910.935251798561</v>
      </c>
      <c r="M83" s="133"/>
    </row>
    <row r="84" spans="1:14" ht="15.75" hidden="1" thickBot="1" x14ac:dyDescent="0.3">
      <c r="A84" s="1">
        <v>43634</v>
      </c>
      <c r="B84" s="10">
        <v>14300</v>
      </c>
      <c r="C84" s="33">
        <v>9690</v>
      </c>
      <c r="D84" s="12">
        <f t="shared" si="15"/>
        <v>4610</v>
      </c>
      <c r="E84" s="10">
        <f>'April-July 2019'!N82</f>
        <v>10321921</v>
      </c>
      <c r="F84" s="96">
        <f>'April-July 2019'!O82</f>
        <v>10313380</v>
      </c>
      <c r="G84" s="11">
        <f t="shared" si="16"/>
        <v>8541</v>
      </c>
      <c r="H84" s="11">
        <f t="shared" si="17"/>
        <v>8541</v>
      </c>
      <c r="I84" s="85">
        <v>8570</v>
      </c>
      <c r="J84" s="11">
        <f t="shared" si="18"/>
        <v>-29</v>
      </c>
      <c r="K84" s="95">
        <f t="shared" si="19"/>
        <v>8291.3669064748192</v>
      </c>
      <c r="L84" s="67">
        <f t="shared" si="20"/>
        <v>-278.63309352518081</v>
      </c>
      <c r="M84" s="133"/>
    </row>
    <row r="85" spans="1:14" ht="15.75" hidden="1" thickBot="1" x14ac:dyDescent="0.3">
      <c r="A85" s="1">
        <v>43635</v>
      </c>
      <c r="B85" s="10">
        <v>14090</v>
      </c>
      <c r="C85" s="33">
        <v>10010</v>
      </c>
      <c r="D85" s="12">
        <f t="shared" si="15"/>
        <v>4080</v>
      </c>
      <c r="E85" s="10">
        <f>'April-July 2019'!N83</f>
        <v>10329750</v>
      </c>
      <c r="F85" s="96">
        <f>'April-July 2019'!O83</f>
        <v>10321921</v>
      </c>
      <c r="G85" s="11">
        <f t="shared" si="16"/>
        <v>7829</v>
      </c>
      <c r="H85" s="11">
        <f t="shared" si="17"/>
        <v>7829</v>
      </c>
      <c r="I85" s="85">
        <v>7788</v>
      </c>
      <c r="J85" s="11">
        <f t="shared" si="18"/>
        <v>41</v>
      </c>
      <c r="K85" s="95">
        <f t="shared" si="19"/>
        <v>7338.1294964028766</v>
      </c>
      <c r="L85" s="67">
        <f t="shared" si="20"/>
        <v>-449.87050359712339</v>
      </c>
      <c r="M85" s="133"/>
    </row>
    <row r="86" spans="1:14" ht="15.75" hidden="1" thickBot="1" x14ac:dyDescent="0.3">
      <c r="A86" s="1">
        <v>43636</v>
      </c>
      <c r="B86" s="10">
        <v>13410</v>
      </c>
      <c r="C86" s="33">
        <v>8870</v>
      </c>
      <c r="D86" s="12">
        <f t="shared" si="15"/>
        <v>4540</v>
      </c>
      <c r="E86" s="10">
        <f>'April-July 2019'!N84</f>
        <v>10338323</v>
      </c>
      <c r="F86" s="96">
        <f>'April-July 2019'!O84</f>
        <v>10329750</v>
      </c>
      <c r="G86" s="11">
        <f t="shared" si="16"/>
        <v>8573</v>
      </c>
      <c r="H86" s="11">
        <f t="shared" si="17"/>
        <v>8573</v>
      </c>
      <c r="I86" s="85">
        <v>8562</v>
      </c>
      <c r="J86" s="11">
        <f t="shared" si="18"/>
        <v>11</v>
      </c>
      <c r="K86" s="95">
        <f t="shared" si="19"/>
        <v>8165.4676258992795</v>
      </c>
      <c r="L86" s="67">
        <f t="shared" si="20"/>
        <v>-396.53237410072052</v>
      </c>
      <c r="M86" s="133"/>
    </row>
    <row r="87" spans="1:14" ht="15.75" hidden="1" thickBot="1" x14ac:dyDescent="0.3">
      <c r="A87" s="1">
        <v>43637</v>
      </c>
      <c r="B87" s="82"/>
      <c r="C87" s="68"/>
      <c r="D87" s="12">
        <f t="shared" si="15"/>
        <v>0</v>
      </c>
      <c r="E87" s="10">
        <f>'April-July 2019'!N85</f>
        <v>10348489</v>
      </c>
      <c r="F87" s="96">
        <f>'April-July 2019'!O85</f>
        <v>10338323</v>
      </c>
      <c r="G87" s="11">
        <f t="shared" si="16"/>
        <v>10166</v>
      </c>
      <c r="H87" s="11">
        <f t="shared" si="17"/>
        <v>10166</v>
      </c>
      <c r="I87" s="85">
        <v>10164</v>
      </c>
      <c r="J87" s="11">
        <f t="shared" si="18"/>
        <v>2</v>
      </c>
      <c r="K87" s="95">
        <f t="shared" si="19"/>
        <v>0</v>
      </c>
      <c r="L87" s="67">
        <f t="shared" si="20"/>
        <v>-10164</v>
      </c>
      <c r="M87" s="133"/>
    </row>
    <row r="88" spans="1:14" ht="15.75" hidden="1" thickBot="1" x14ac:dyDescent="0.3">
      <c r="A88" s="1">
        <v>43638</v>
      </c>
      <c r="B88" s="10"/>
      <c r="C88" s="11"/>
      <c r="D88" s="12">
        <f t="shared" si="15"/>
        <v>0</v>
      </c>
      <c r="E88" s="10">
        <f>'April-July 2019'!N86</f>
        <v>0</v>
      </c>
      <c r="F88" s="96">
        <f>'April-July 2019'!O86</f>
        <v>0</v>
      </c>
      <c r="G88" s="11">
        <f t="shared" si="16"/>
        <v>0</v>
      </c>
      <c r="H88" s="11">
        <f t="shared" si="17"/>
        <v>0</v>
      </c>
      <c r="I88" s="85"/>
      <c r="J88" s="11">
        <f t="shared" si="18"/>
        <v>0</v>
      </c>
      <c r="K88" s="95">
        <f t="shared" si="19"/>
        <v>0</v>
      </c>
      <c r="L88" s="67">
        <f t="shared" si="20"/>
        <v>0</v>
      </c>
      <c r="M88" s="133"/>
    </row>
    <row r="89" spans="1:14" ht="15.75" hidden="1" thickBot="1" x14ac:dyDescent="0.3">
      <c r="A89" s="1">
        <v>43639</v>
      </c>
      <c r="B89" s="10"/>
      <c r="C89" s="11"/>
      <c r="D89" s="12">
        <f t="shared" si="15"/>
        <v>0</v>
      </c>
      <c r="E89" s="10">
        <f>'April-July 2019'!N87</f>
        <v>0</v>
      </c>
      <c r="F89" s="96">
        <f>'April-July 2019'!O87</f>
        <v>0</v>
      </c>
      <c r="G89" s="11">
        <f t="shared" si="16"/>
        <v>0</v>
      </c>
      <c r="H89" s="11">
        <f t="shared" si="17"/>
        <v>0</v>
      </c>
      <c r="I89" s="85"/>
      <c r="J89" s="11">
        <f t="shared" si="18"/>
        <v>0</v>
      </c>
      <c r="K89" s="95">
        <f t="shared" si="19"/>
        <v>0</v>
      </c>
      <c r="L89" s="67">
        <f t="shared" si="20"/>
        <v>0</v>
      </c>
      <c r="M89" s="133"/>
    </row>
    <row r="90" spans="1:14" ht="3.75" customHeight="1" thickBot="1" x14ac:dyDescent="0.3">
      <c r="A90" s="1">
        <v>43640</v>
      </c>
      <c r="B90" s="10">
        <f>14640+13800+13980</f>
        <v>42420</v>
      </c>
      <c r="C90" s="11">
        <f>12400+9260+9670</f>
        <v>31330</v>
      </c>
      <c r="D90" s="12">
        <f t="shared" si="15"/>
        <v>11090</v>
      </c>
      <c r="E90" s="10">
        <f>'April-July 2019'!N88</f>
        <v>10375009</v>
      </c>
      <c r="F90" s="96">
        <f>'April-July 2019'!O88</f>
        <v>10352781</v>
      </c>
      <c r="G90" s="11">
        <f t="shared" si="16"/>
        <v>22228</v>
      </c>
      <c r="H90" s="11">
        <f t="shared" si="17"/>
        <v>22228</v>
      </c>
      <c r="I90" s="85">
        <v>22217</v>
      </c>
      <c r="J90" s="11">
        <f t="shared" si="18"/>
        <v>11</v>
      </c>
      <c r="K90" s="95">
        <f t="shared" si="19"/>
        <v>19946.043165467625</v>
      </c>
      <c r="L90" s="67">
        <f t="shared" si="20"/>
        <v>-2270.9568345323751</v>
      </c>
      <c r="M90" s="133"/>
    </row>
    <row r="91" spans="1:14" ht="15.75" hidden="1" thickBot="1" x14ac:dyDescent="0.3">
      <c r="A91" s="1">
        <v>43641</v>
      </c>
      <c r="B91" s="10">
        <v>14370</v>
      </c>
      <c r="C91" s="33">
        <v>10810</v>
      </c>
      <c r="D91" s="12">
        <f t="shared" si="15"/>
        <v>3560</v>
      </c>
      <c r="E91" s="10">
        <f>'April-July 2019'!N89</f>
        <v>10381643</v>
      </c>
      <c r="F91" s="96">
        <f>'April-July 2019'!O89</f>
        <v>10375009</v>
      </c>
      <c r="G91" s="11">
        <f t="shared" si="16"/>
        <v>6634</v>
      </c>
      <c r="H91" s="11">
        <f t="shared" si="17"/>
        <v>6634</v>
      </c>
      <c r="I91" s="85">
        <v>6631</v>
      </c>
      <c r="J91" s="11">
        <f t="shared" si="18"/>
        <v>3</v>
      </c>
      <c r="K91" s="95">
        <f t="shared" si="19"/>
        <v>6402.8776978417263</v>
      </c>
      <c r="L91" s="67">
        <f t="shared" si="20"/>
        <v>-228.12230215827367</v>
      </c>
      <c r="M91" s="133"/>
    </row>
    <row r="92" spans="1:14" ht="15.75" hidden="1" thickBot="1" x14ac:dyDescent="0.3">
      <c r="A92" s="1">
        <v>43642</v>
      </c>
      <c r="B92" s="10">
        <v>14220</v>
      </c>
      <c r="C92" s="11">
        <v>10570</v>
      </c>
      <c r="D92" s="12">
        <f t="shared" si="15"/>
        <v>3650</v>
      </c>
      <c r="E92" s="10">
        <f>'April-July 2019'!N90</f>
        <v>10388964</v>
      </c>
      <c r="F92" s="96">
        <f>'April-July 2019'!O90</f>
        <v>10381643</v>
      </c>
      <c r="G92" s="11">
        <f t="shared" si="16"/>
        <v>7321</v>
      </c>
      <c r="H92" s="11">
        <f t="shared" si="17"/>
        <v>7321</v>
      </c>
      <c r="I92" s="85">
        <v>7293</v>
      </c>
      <c r="J92" s="11">
        <f t="shared" si="18"/>
        <v>28</v>
      </c>
      <c r="K92" s="95">
        <f t="shared" si="19"/>
        <v>6564.7482014388479</v>
      </c>
      <c r="L92" s="67">
        <f t="shared" si="20"/>
        <v>-728.2517985611521</v>
      </c>
      <c r="M92" s="133"/>
    </row>
    <row r="93" spans="1:14" ht="15.75" hidden="1" thickBot="1" x14ac:dyDescent="0.3">
      <c r="A93" s="1">
        <v>43643</v>
      </c>
      <c r="B93" s="10">
        <f>12730+12450</f>
        <v>25180</v>
      </c>
      <c r="C93" s="11">
        <f>9020+10900</f>
        <v>19920</v>
      </c>
      <c r="D93" s="12">
        <f t="shared" si="15"/>
        <v>5260</v>
      </c>
      <c r="E93" s="10">
        <f>'April-July 2019'!N91</f>
        <v>10399656</v>
      </c>
      <c r="F93" s="96">
        <f>'April-July 2019'!O91</f>
        <v>10388964</v>
      </c>
      <c r="G93" s="11">
        <f t="shared" si="16"/>
        <v>10692</v>
      </c>
      <c r="H93" s="11">
        <f t="shared" si="17"/>
        <v>10692</v>
      </c>
      <c r="I93" s="85">
        <v>10691</v>
      </c>
      <c r="J93" s="11">
        <f t="shared" si="18"/>
        <v>1</v>
      </c>
      <c r="K93" s="95">
        <f t="shared" si="19"/>
        <v>9460.4316546762584</v>
      </c>
      <c r="L93" s="67">
        <f t="shared" si="20"/>
        <v>-1230.5683453237416</v>
      </c>
      <c r="M93" s="133"/>
    </row>
    <row r="94" spans="1:14" ht="15.75" hidden="1" thickBot="1" x14ac:dyDescent="0.3">
      <c r="A94" s="1">
        <v>43644</v>
      </c>
      <c r="B94" s="10">
        <v>13420</v>
      </c>
      <c r="C94" s="33">
        <v>10360</v>
      </c>
      <c r="D94" s="12">
        <f t="shared" si="15"/>
        <v>3060</v>
      </c>
      <c r="E94" s="10">
        <f>'April-July 2019'!N92</f>
        <v>10405856</v>
      </c>
      <c r="F94" s="96">
        <f>'April-July 2019'!O92</f>
        <v>10399656</v>
      </c>
      <c r="G94" s="11">
        <f t="shared" si="16"/>
        <v>6200</v>
      </c>
      <c r="H94" s="11">
        <f t="shared" si="17"/>
        <v>6200</v>
      </c>
      <c r="I94" s="85">
        <v>6177</v>
      </c>
      <c r="J94" s="11">
        <f t="shared" si="18"/>
        <v>23</v>
      </c>
      <c r="K94" s="95">
        <f t="shared" si="19"/>
        <v>5503.5971223021579</v>
      </c>
      <c r="L94" s="67">
        <f t="shared" si="20"/>
        <v>-673.40287769784209</v>
      </c>
      <c r="M94" s="133"/>
    </row>
    <row r="95" spans="1:14" ht="15.75" hidden="1" thickBot="1" x14ac:dyDescent="0.3">
      <c r="A95" s="1">
        <v>43645</v>
      </c>
      <c r="B95" s="82">
        <v>13120</v>
      </c>
      <c r="C95" s="68">
        <v>9670</v>
      </c>
      <c r="D95" s="12">
        <f t="shared" si="15"/>
        <v>3450</v>
      </c>
      <c r="E95" s="10">
        <f>'April-July 2019'!N93</f>
        <v>10408348</v>
      </c>
      <c r="F95" s="96">
        <f>'April-July 2019'!O93</f>
        <v>10405856</v>
      </c>
      <c r="G95" s="11">
        <f t="shared" si="16"/>
        <v>2492</v>
      </c>
      <c r="H95" s="11">
        <f t="shared" si="17"/>
        <v>2492</v>
      </c>
      <c r="I95" s="85">
        <v>2492</v>
      </c>
      <c r="J95" s="11">
        <f t="shared" si="18"/>
        <v>0</v>
      </c>
      <c r="K95" s="95">
        <f t="shared" si="19"/>
        <v>6205.0359712230211</v>
      </c>
      <c r="L95" s="67">
        <f t="shared" si="20"/>
        <v>3713.0359712230211</v>
      </c>
      <c r="M95" s="133"/>
      <c r="N95" t="s">
        <v>382</v>
      </c>
    </row>
    <row r="96" spans="1:14" ht="15.75" hidden="1" thickBot="1" x14ac:dyDescent="0.3">
      <c r="A96" s="1">
        <v>43646</v>
      </c>
      <c r="B96" s="13"/>
      <c r="C96" s="14"/>
      <c r="D96" s="15">
        <f t="shared" si="15"/>
        <v>0</v>
      </c>
      <c r="E96" s="13">
        <f>'April-July 2019'!N94</f>
        <v>0</v>
      </c>
      <c r="F96" s="98">
        <f>'April-July 2019'!O94</f>
        <v>0</v>
      </c>
      <c r="G96" s="14">
        <f t="shared" si="16"/>
        <v>0</v>
      </c>
      <c r="H96" s="14">
        <f t="shared" si="17"/>
        <v>0</v>
      </c>
      <c r="I96" s="86"/>
      <c r="J96" s="14">
        <f t="shared" si="18"/>
        <v>0</v>
      </c>
      <c r="K96" s="99">
        <f t="shared" si="19"/>
        <v>0</v>
      </c>
      <c r="L96" s="83">
        <f t="shared" si="20"/>
        <v>0</v>
      </c>
      <c r="M96" s="133"/>
    </row>
    <row r="97" spans="1:13" ht="15.75" hidden="1" thickBot="1" x14ac:dyDescent="0.3">
      <c r="A97" s="1"/>
    </row>
    <row r="98" spans="1:13" ht="15.75" thickBot="1" x14ac:dyDescent="0.3">
      <c r="A98" s="115">
        <v>43647</v>
      </c>
      <c r="B98" s="116">
        <f>14070+13450</f>
        <v>27520</v>
      </c>
      <c r="C98" s="116">
        <f>9670+9800</f>
        <v>19470</v>
      </c>
      <c r="D98" s="116">
        <f t="shared" ref="D98:D161" si="21">B98-C98</f>
        <v>8050</v>
      </c>
      <c r="E98" s="116">
        <f>'April-July 2019'!N95</f>
        <v>10424649</v>
      </c>
      <c r="F98" s="117">
        <f>'April-July 2019'!O95</f>
        <v>10408349</v>
      </c>
      <c r="G98" s="116">
        <f t="shared" ref="G98:G161" si="22">E98-F98</f>
        <v>16300</v>
      </c>
      <c r="H98" s="116">
        <f t="shared" ref="H98:H161" si="23">G98*H$3</f>
        <v>16300</v>
      </c>
      <c r="I98" s="116">
        <v>16350</v>
      </c>
      <c r="J98" s="116">
        <f t="shared" ref="J98:J161" si="24">H98-I98</f>
        <v>-50</v>
      </c>
      <c r="K98" s="118">
        <f t="shared" ref="K98:K161" si="25">D98/K$3</f>
        <v>14478.417266187049</v>
      </c>
      <c r="L98" s="119">
        <f>I98-K98</f>
        <v>1871.5827338129511</v>
      </c>
      <c r="M98" s="137">
        <f>L98/I98</f>
        <v>0.11446989197632729</v>
      </c>
    </row>
    <row r="99" spans="1:13" ht="15.75" thickBot="1" x14ac:dyDescent="0.3">
      <c r="A99" s="120">
        <v>43648</v>
      </c>
      <c r="B99" s="122">
        <f>14140+14440</f>
        <v>28580</v>
      </c>
      <c r="C99" s="122">
        <f>10060+11750</f>
        <v>21810</v>
      </c>
      <c r="D99" s="121">
        <f t="shared" si="21"/>
        <v>6770</v>
      </c>
      <c r="E99" s="121">
        <f>'April-July 2019'!N96</f>
        <v>10438243</v>
      </c>
      <c r="F99" s="122">
        <f>'April-July 2019'!O96</f>
        <v>10424649</v>
      </c>
      <c r="G99" s="121">
        <f t="shared" si="22"/>
        <v>13594</v>
      </c>
      <c r="H99" s="121">
        <f t="shared" si="23"/>
        <v>13594</v>
      </c>
      <c r="I99" s="121">
        <v>12850</v>
      </c>
      <c r="J99" s="121">
        <f t="shared" si="24"/>
        <v>744</v>
      </c>
      <c r="K99" s="123">
        <f t="shared" si="25"/>
        <v>12176.258992805755</v>
      </c>
      <c r="L99" s="119">
        <f>I99-K99</f>
        <v>673.74100719424496</v>
      </c>
      <c r="M99" s="137">
        <f t="shared" ref="M99:M123" si="26">L99/I99</f>
        <v>5.2431206785544353E-2</v>
      </c>
    </row>
    <row r="100" spans="1:13" ht="15.75" thickBot="1" x14ac:dyDescent="0.3">
      <c r="A100" s="120">
        <v>43649</v>
      </c>
      <c r="B100" s="122">
        <v>13390</v>
      </c>
      <c r="C100" s="122">
        <v>9770</v>
      </c>
      <c r="D100" s="121">
        <f t="shared" si="21"/>
        <v>3620</v>
      </c>
      <c r="E100" s="121">
        <f>'April-July 2019'!N97</f>
        <v>10444046</v>
      </c>
      <c r="F100" s="122">
        <f>'April-July 2019'!O97</f>
        <v>10438243</v>
      </c>
      <c r="G100" s="121">
        <f t="shared" si="22"/>
        <v>5803</v>
      </c>
      <c r="H100" s="121">
        <f t="shared" si="23"/>
        <v>5803</v>
      </c>
      <c r="I100" s="121">
        <v>5805</v>
      </c>
      <c r="J100" s="121">
        <f t="shared" si="24"/>
        <v>-2</v>
      </c>
      <c r="K100" s="123">
        <f t="shared" si="25"/>
        <v>6510.7913669064747</v>
      </c>
      <c r="L100" s="119">
        <f>I100-K100</f>
        <v>-705.79136690647465</v>
      </c>
      <c r="M100" s="137">
        <f t="shared" si="26"/>
        <v>-0.12158335347226092</v>
      </c>
    </row>
    <row r="101" spans="1:13" ht="15.75" thickBot="1" x14ac:dyDescent="0.3">
      <c r="A101" s="120">
        <v>43650</v>
      </c>
      <c r="B101" s="122">
        <v>14410</v>
      </c>
      <c r="C101" s="33">
        <v>12800</v>
      </c>
      <c r="D101" s="121">
        <f t="shared" si="21"/>
        <v>1610</v>
      </c>
      <c r="E101" s="121">
        <f>'April-July 2019'!N98</f>
        <v>10452933</v>
      </c>
      <c r="F101" s="122">
        <f>'April-July 2019'!O98</f>
        <v>10444048</v>
      </c>
      <c r="G101" s="121">
        <f t="shared" si="22"/>
        <v>8885</v>
      </c>
      <c r="H101" s="121">
        <f t="shared" si="23"/>
        <v>8885</v>
      </c>
      <c r="I101" s="121">
        <v>3950</v>
      </c>
      <c r="J101" s="121">
        <f t="shared" si="24"/>
        <v>4935</v>
      </c>
      <c r="K101" s="123">
        <f t="shared" si="25"/>
        <v>2895.6834532374096</v>
      </c>
      <c r="L101" s="119">
        <f>I101-K101</f>
        <v>1054.3165467625904</v>
      </c>
      <c r="M101" s="137">
        <f t="shared" si="26"/>
        <v>0.26691558145888367</v>
      </c>
    </row>
    <row r="102" spans="1:13" x14ac:dyDescent="0.25">
      <c r="A102" s="120">
        <v>43651</v>
      </c>
      <c r="B102" s="122">
        <v>13490</v>
      </c>
      <c r="C102" s="122">
        <v>9680</v>
      </c>
      <c r="D102" s="121">
        <f t="shared" si="21"/>
        <v>3810</v>
      </c>
      <c r="E102" s="121">
        <f>'April-July 2019'!N99</f>
        <v>10460331</v>
      </c>
      <c r="F102" s="122">
        <f>'April-July 2019'!O99</f>
        <v>10452933</v>
      </c>
      <c r="G102" s="121">
        <f t="shared" si="22"/>
        <v>7398</v>
      </c>
      <c r="H102" s="121">
        <f t="shared" si="23"/>
        <v>7398</v>
      </c>
      <c r="I102" s="121">
        <v>7397</v>
      </c>
      <c r="J102" s="121">
        <f t="shared" si="24"/>
        <v>1</v>
      </c>
      <c r="K102" s="123">
        <f t="shared" si="25"/>
        <v>6852.5179856115101</v>
      </c>
      <c r="L102" s="119">
        <f>I102-K102</f>
        <v>544.48201438848992</v>
      </c>
      <c r="M102" s="137">
        <f t="shared" si="26"/>
        <v>7.3608491873528442E-2</v>
      </c>
    </row>
    <row r="103" spans="1:13" x14ac:dyDescent="0.25">
      <c r="A103" s="120">
        <v>43652</v>
      </c>
      <c r="B103" s="122"/>
      <c r="C103" s="122"/>
      <c r="D103" s="121">
        <f t="shared" si="21"/>
        <v>0</v>
      </c>
      <c r="E103" s="121">
        <f>'April-July 2019'!N100</f>
        <v>0</v>
      </c>
      <c r="F103" s="122">
        <f>'April-July 2019'!O100</f>
        <v>0</v>
      </c>
      <c r="G103" s="121">
        <f t="shared" si="22"/>
        <v>0</v>
      </c>
      <c r="H103" s="121">
        <f t="shared" si="23"/>
        <v>0</v>
      </c>
      <c r="I103" s="121"/>
      <c r="J103" s="121">
        <f t="shared" si="24"/>
        <v>0</v>
      </c>
      <c r="K103" s="123">
        <f t="shared" si="25"/>
        <v>0</v>
      </c>
      <c r="L103" s="124">
        <f t="shared" ref="L103:L162" si="27">K103-I103</f>
        <v>0</v>
      </c>
      <c r="M103" s="135"/>
    </row>
    <row r="104" spans="1:13" x14ac:dyDescent="0.25">
      <c r="A104" s="120">
        <v>43653</v>
      </c>
      <c r="B104" s="122"/>
      <c r="C104" s="122"/>
      <c r="D104" s="121">
        <f t="shared" si="21"/>
        <v>0</v>
      </c>
      <c r="E104" s="121">
        <f>'April-July 2019'!N101</f>
        <v>0</v>
      </c>
      <c r="F104" s="122">
        <f>'April-July 2019'!O101</f>
        <v>0</v>
      </c>
      <c r="G104" s="121">
        <f t="shared" si="22"/>
        <v>0</v>
      </c>
      <c r="H104" s="121">
        <f t="shared" si="23"/>
        <v>0</v>
      </c>
      <c r="I104" s="121"/>
      <c r="J104" s="121">
        <f t="shared" si="24"/>
        <v>0</v>
      </c>
      <c r="K104" s="123">
        <f t="shared" si="25"/>
        <v>0</v>
      </c>
      <c r="L104" s="124">
        <f t="shared" si="27"/>
        <v>0</v>
      </c>
      <c r="M104" s="135"/>
    </row>
    <row r="105" spans="1:13" x14ac:dyDescent="0.25">
      <c r="A105" s="120">
        <v>43654</v>
      </c>
      <c r="B105" s="122"/>
      <c r="C105" s="122"/>
      <c r="D105" s="121">
        <f t="shared" si="21"/>
        <v>0</v>
      </c>
      <c r="E105" s="121">
        <f>'April-July 2019'!N102</f>
        <v>0</v>
      </c>
      <c r="F105" s="122">
        <f>'April-July 2019'!O102</f>
        <v>0</v>
      </c>
      <c r="G105" s="121">
        <f t="shared" si="22"/>
        <v>0</v>
      </c>
      <c r="H105" s="121">
        <f t="shared" si="23"/>
        <v>0</v>
      </c>
      <c r="I105" s="121"/>
      <c r="J105" s="121">
        <f t="shared" si="24"/>
        <v>0</v>
      </c>
      <c r="K105" s="123">
        <f t="shared" si="25"/>
        <v>0</v>
      </c>
      <c r="L105" s="124">
        <f t="shared" si="27"/>
        <v>0</v>
      </c>
      <c r="M105" s="135"/>
    </row>
    <row r="106" spans="1:13" ht="15.75" thickBot="1" x14ac:dyDescent="0.3">
      <c r="A106" s="120">
        <v>43655</v>
      </c>
      <c r="B106" s="122"/>
      <c r="C106" s="122"/>
      <c r="D106" s="121">
        <f t="shared" si="21"/>
        <v>0</v>
      </c>
      <c r="E106" s="121">
        <f>'April-July 2019'!N103</f>
        <v>0</v>
      </c>
      <c r="F106" s="122">
        <f>'April-July 2019'!O103</f>
        <v>0</v>
      </c>
      <c r="G106" s="121">
        <f t="shared" si="22"/>
        <v>0</v>
      </c>
      <c r="H106" s="121">
        <f t="shared" si="23"/>
        <v>0</v>
      </c>
      <c r="I106" s="121"/>
      <c r="J106" s="121">
        <f t="shared" si="24"/>
        <v>0</v>
      </c>
      <c r="K106" s="123">
        <f t="shared" si="25"/>
        <v>0</v>
      </c>
      <c r="L106" s="124">
        <f t="shared" si="27"/>
        <v>0</v>
      </c>
      <c r="M106" s="135"/>
    </row>
    <row r="107" spans="1:13" ht="15.75" thickBot="1" x14ac:dyDescent="0.3">
      <c r="A107" s="120">
        <v>43656</v>
      </c>
      <c r="B107" s="122">
        <v>14450</v>
      </c>
      <c r="C107" s="122">
        <v>10180</v>
      </c>
      <c r="D107" s="121">
        <f t="shared" si="21"/>
        <v>4270</v>
      </c>
      <c r="E107" s="121">
        <f>'April-July 2019'!N104</f>
        <v>10479774</v>
      </c>
      <c r="F107" s="122">
        <f>'April-July 2019'!O104</f>
        <v>10471732</v>
      </c>
      <c r="G107" s="121">
        <f t="shared" si="22"/>
        <v>8042</v>
      </c>
      <c r="H107" s="121">
        <f t="shared" si="23"/>
        <v>8042</v>
      </c>
      <c r="I107" s="121">
        <v>8010</v>
      </c>
      <c r="J107" s="121">
        <f t="shared" si="24"/>
        <v>32</v>
      </c>
      <c r="K107" s="123">
        <f t="shared" si="25"/>
        <v>7679.856115107913</v>
      </c>
      <c r="L107" s="119">
        <f>I107-K107</f>
        <v>330.14388489208704</v>
      </c>
      <c r="M107" s="137">
        <f t="shared" si="26"/>
        <v>4.1216465030223103E-2</v>
      </c>
    </row>
    <row r="108" spans="1:13" ht="15.75" thickBot="1" x14ac:dyDescent="0.3">
      <c r="A108" s="120">
        <v>43657</v>
      </c>
      <c r="B108" s="122">
        <v>14460</v>
      </c>
      <c r="C108" s="122">
        <v>9300</v>
      </c>
      <c r="D108" s="121">
        <f t="shared" si="21"/>
        <v>5160</v>
      </c>
      <c r="E108" s="121">
        <f>'April-July 2019'!N105</f>
        <v>10489590</v>
      </c>
      <c r="F108" s="122">
        <f>'April-July 2019'!O105</f>
        <v>10479774</v>
      </c>
      <c r="G108" s="121">
        <f t="shared" si="22"/>
        <v>9816</v>
      </c>
      <c r="H108" s="121">
        <f t="shared" si="23"/>
        <v>9816</v>
      </c>
      <c r="I108" s="121">
        <v>9806</v>
      </c>
      <c r="J108" s="121">
        <f t="shared" si="24"/>
        <v>10</v>
      </c>
      <c r="K108" s="123">
        <f t="shared" si="25"/>
        <v>9280.5755395683445</v>
      </c>
      <c r="L108" s="119">
        <f>I108-K108</f>
        <v>525.42446043165546</v>
      </c>
      <c r="M108" s="137">
        <f t="shared" si="26"/>
        <v>5.3581935593682996E-2</v>
      </c>
    </row>
    <row r="109" spans="1:13" x14ac:dyDescent="0.25">
      <c r="A109" s="120">
        <v>43658</v>
      </c>
      <c r="B109" s="122">
        <v>14170</v>
      </c>
      <c r="C109" s="122">
        <v>11200</v>
      </c>
      <c r="D109" s="121">
        <f t="shared" si="21"/>
        <v>2970</v>
      </c>
      <c r="E109" s="121">
        <f>'April-July 2019'!N106</f>
        <v>10495426</v>
      </c>
      <c r="F109" s="122">
        <f>'April-July 2019'!O106</f>
        <v>10489590</v>
      </c>
      <c r="G109" s="121">
        <f t="shared" si="22"/>
        <v>5836</v>
      </c>
      <c r="H109" s="121">
        <f t="shared" si="23"/>
        <v>5836</v>
      </c>
      <c r="I109" s="121">
        <v>5842</v>
      </c>
      <c r="J109" s="121">
        <f t="shared" si="24"/>
        <v>-6</v>
      </c>
      <c r="K109" s="123">
        <f t="shared" si="25"/>
        <v>5341.7266187050354</v>
      </c>
      <c r="L109" s="119">
        <f>I109-K109</f>
        <v>500.27338129496457</v>
      </c>
      <c r="M109" s="137">
        <f t="shared" si="26"/>
        <v>8.5633923535598178E-2</v>
      </c>
    </row>
    <row r="110" spans="1:13" x14ac:dyDescent="0.25">
      <c r="A110" s="120">
        <v>43659</v>
      </c>
      <c r="B110" s="122"/>
      <c r="C110" s="122"/>
      <c r="D110" s="121">
        <f t="shared" si="21"/>
        <v>0</v>
      </c>
      <c r="E110" s="121">
        <f>'April-July 2019'!N107</f>
        <v>0</v>
      </c>
      <c r="F110" s="122">
        <f>'April-July 2019'!O107</f>
        <v>0</v>
      </c>
      <c r="G110" s="121">
        <f t="shared" si="22"/>
        <v>0</v>
      </c>
      <c r="H110" s="121">
        <f t="shared" si="23"/>
        <v>0</v>
      </c>
      <c r="I110" s="121"/>
      <c r="J110" s="121">
        <f t="shared" si="24"/>
        <v>0</v>
      </c>
      <c r="K110" s="123">
        <f t="shared" si="25"/>
        <v>0</v>
      </c>
      <c r="L110" s="124">
        <f t="shared" si="27"/>
        <v>0</v>
      </c>
      <c r="M110" s="137"/>
    </row>
    <row r="111" spans="1:13" ht="15.75" thickBot="1" x14ac:dyDescent="0.3">
      <c r="A111" s="120">
        <v>43660</v>
      </c>
      <c r="B111" s="122"/>
      <c r="C111" s="122"/>
      <c r="D111" s="121">
        <f t="shared" si="21"/>
        <v>0</v>
      </c>
      <c r="E111" s="121">
        <f>'April-July 2019'!N108</f>
        <v>0</v>
      </c>
      <c r="F111" s="122">
        <f>'April-July 2019'!O108</f>
        <v>0</v>
      </c>
      <c r="G111" s="121">
        <f t="shared" si="22"/>
        <v>0</v>
      </c>
      <c r="H111" s="121">
        <f t="shared" si="23"/>
        <v>0</v>
      </c>
      <c r="I111" s="121"/>
      <c r="J111" s="121">
        <f t="shared" si="24"/>
        <v>0</v>
      </c>
      <c r="K111" s="123">
        <f t="shared" si="25"/>
        <v>0</v>
      </c>
      <c r="L111" s="124">
        <f t="shared" si="27"/>
        <v>0</v>
      </c>
      <c r="M111" s="137"/>
    </row>
    <row r="112" spans="1:13" ht="15.75" thickBot="1" x14ac:dyDescent="0.3">
      <c r="A112" s="120">
        <v>43661</v>
      </c>
      <c r="B112" s="136">
        <v>14060</v>
      </c>
      <c r="C112" s="122">
        <f>10170</f>
        <v>10170</v>
      </c>
      <c r="D112" s="121">
        <f t="shared" si="21"/>
        <v>3890</v>
      </c>
      <c r="E112" s="121">
        <f>'April-July 2019'!N109</f>
        <v>10504990</v>
      </c>
      <c r="F112" s="122">
        <f>'April-July 2019'!O109</f>
        <v>10495610</v>
      </c>
      <c r="G112" s="121">
        <f t="shared" si="22"/>
        <v>9380</v>
      </c>
      <c r="H112" s="121">
        <f t="shared" si="23"/>
        <v>9380</v>
      </c>
      <c r="I112" s="121">
        <v>9380</v>
      </c>
      <c r="J112" s="121">
        <f t="shared" si="24"/>
        <v>0</v>
      </c>
      <c r="K112" s="123">
        <f t="shared" si="25"/>
        <v>6996.4028776978412</v>
      </c>
      <c r="L112" s="119">
        <f>I112-K112</f>
        <v>2383.5971223021588</v>
      </c>
      <c r="M112" s="137">
        <f t="shared" si="26"/>
        <v>0.25411483180193589</v>
      </c>
    </row>
    <row r="113" spans="1:13" ht="15.75" thickBot="1" x14ac:dyDescent="0.3">
      <c r="A113" s="120">
        <v>43662</v>
      </c>
      <c r="B113" s="122">
        <v>13930</v>
      </c>
      <c r="C113" s="122">
        <v>9990</v>
      </c>
      <c r="D113" s="121">
        <f t="shared" si="21"/>
        <v>3940</v>
      </c>
      <c r="E113" s="121">
        <f>'April-July 2019'!N110</f>
        <v>10512354</v>
      </c>
      <c r="F113" s="122">
        <f>'April-July 2019'!O110</f>
        <v>10504991</v>
      </c>
      <c r="G113" s="121">
        <f t="shared" si="22"/>
        <v>7363</v>
      </c>
      <c r="H113" s="121">
        <f t="shared" si="23"/>
        <v>7363</v>
      </c>
      <c r="I113" s="121">
        <v>7363</v>
      </c>
      <c r="J113" s="121">
        <f t="shared" si="24"/>
        <v>0</v>
      </c>
      <c r="K113" s="123">
        <f t="shared" si="25"/>
        <v>7086.3309352517981</v>
      </c>
      <c r="L113" s="119">
        <f>I113-K113</f>
        <v>276.66906474820189</v>
      </c>
      <c r="M113" s="137">
        <f t="shared" si="26"/>
        <v>3.7575589399457002E-2</v>
      </c>
    </row>
    <row r="114" spans="1:13" ht="15.75" thickBot="1" x14ac:dyDescent="0.3">
      <c r="A114" s="120">
        <v>43663</v>
      </c>
      <c r="B114" s="122">
        <v>13200</v>
      </c>
      <c r="C114" s="122">
        <v>9740</v>
      </c>
      <c r="D114" s="121">
        <f t="shared" si="21"/>
        <v>3460</v>
      </c>
      <c r="E114" s="121">
        <f>'April-July 2019'!N111</f>
        <v>10518876</v>
      </c>
      <c r="F114" s="122">
        <f>'April-July 2019'!O111</f>
        <v>10512354</v>
      </c>
      <c r="G114" s="121">
        <f t="shared" si="22"/>
        <v>6522</v>
      </c>
      <c r="H114" s="121">
        <f t="shared" si="23"/>
        <v>6522</v>
      </c>
      <c r="I114" s="121">
        <v>6520</v>
      </c>
      <c r="J114" s="121">
        <f t="shared" si="24"/>
        <v>2</v>
      </c>
      <c r="K114" s="123">
        <f t="shared" si="25"/>
        <v>6223.0215827338125</v>
      </c>
      <c r="L114" s="119">
        <f>I114-K114</f>
        <v>296.97841726618753</v>
      </c>
      <c r="M114" s="137">
        <f t="shared" si="26"/>
        <v>4.554883700401649E-2</v>
      </c>
    </row>
    <row r="115" spans="1:13" ht="15.75" thickBot="1" x14ac:dyDescent="0.3">
      <c r="A115" s="120">
        <v>43664</v>
      </c>
      <c r="B115" s="122">
        <f>13860+10500</f>
        <v>24360</v>
      </c>
      <c r="C115" s="122">
        <f>10050+8710</f>
        <v>18760</v>
      </c>
      <c r="D115" s="121">
        <f t="shared" si="21"/>
        <v>5600</v>
      </c>
      <c r="E115" s="121">
        <f>'April-July 2019'!N112</f>
        <v>10526295</v>
      </c>
      <c r="F115" s="122">
        <f>'April-July 2019'!O112</f>
        <v>10518876</v>
      </c>
      <c r="G115" s="121">
        <f t="shared" si="22"/>
        <v>7419</v>
      </c>
      <c r="H115" s="121">
        <f t="shared" si="23"/>
        <v>7419</v>
      </c>
      <c r="I115" s="121">
        <v>10480</v>
      </c>
      <c r="J115" s="121">
        <f t="shared" si="24"/>
        <v>-3061</v>
      </c>
      <c r="K115" s="123">
        <f t="shared" si="25"/>
        <v>10071.942446043164</v>
      </c>
      <c r="L115" s="119">
        <f>I115-K115</f>
        <v>408.05755395683627</v>
      </c>
      <c r="M115" s="137">
        <f t="shared" si="26"/>
        <v>3.8936789499698116E-2</v>
      </c>
    </row>
    <row r="116" spans="1:13" x14ac:dyDescent="0.25">
      <c r="A116" s="120">
        <v>43665</v>
      </c>
      <c r="B116" s="122">
        <v>14250</v>
      </c>
      <c r="C116" s="122">
        <v>10330</v>
      </c>
      <c r="D116" s="121">
        <f t="shared" si="21"/>
        <v>3920</v>
      </c>
      <c r="E116" s="121">
        <f>'April-July 2019'!N113</f>
        <v>10533228</v>
      </c>
      <c r="F116" s="122">
        <f>'April-July 2019'!O113</f>
        <v>10526295</v>
      </c>
      <c r="G116" s="121">
        <f t="shared" si="22"/>
        <v>6933</v>
      </c>
      <c r="H116" s="121">
        <f t="shared" si="23"/>
        <v>6933</v>
      </c>
      <c r="I116" s="121">
        <v>6932</v>
      </c>
      <c r="J116" s="121">
        <f t="shared" si="24"/>
        <v>1</v>
      </c>
      <c r="K116" s="123">
        <f t="shared" si="25"/>
        <v>7050.3597122302153</v>
      </c>
      <c r="L116" s="119">
        <f>I116-K116</f>
        <v>-118.35971223021534</v>
      </c>
      <c r="M116" s="137">
        <f t="shared" si="26"/>
        <v>-1.7074395878565397E-2</v>
      </c>
    </row>
    <row r="117" spans="1:13" x14ac:dyDescent="0.25">
      <c r="A117" s="120">
        <v>43666</v>
      </c>
      <c r="B117" s="122"/>
      <c r="C117" s="122"/>
      <c r="D117" s="121">
        <f t="shared" si="21"/>
        <v>0</v>
      </c>
      <c r="E117" s="121">
        <f>'April-July 2019'!N114</f>
        <v>0</v>
      </c>
      <c r="F117" s="122">
        <f>'April-July 2019'!O114</f>
        <v>0</v>
      </c>
      <c r="G117" s="121">
        <f t="shared" si="22"/>
        <v>0</v>
      </c>
      <c r="H117" s="121">
        <f t="shared" si="23"/>
        <v>0</v>
      </c>
      <c r="I117" s="121"/>
      <c r="J117" s="121">
        <f t="shared" si="24"/>
        <v>0</v>
      </c>
      <c r="K117" s="123">
        <f t="shared" si="25"/>
        <v>0</v>
      </c>
      <c r="L117" s="124">
        <f t="shared" si="27"/>
        <v>0</v>
      </c>
      <c r="M117" s="137"/>
    </row>
    <row r="118" spans="1:13" ht="15.75" thickBot="1" x14ac:dyDescent="0.3">
      <c r="A118" s="120">
        <v>43667</v>
      </c>
      <c r="B118" s="122"/>
      <c r="C118" s="122"/>
      <c r="D118" s="121">
        <f t="shared" si="21"/>
        <v>0</v>
      </c>
      <c r="E118" s="121">
        <f>'April-July 2019'!N115</f>
        <v>0</v>
      </c>
      <c r="F118" s="122">
        <f>'April-July 2019'!O115</f>
        <v>0</v>
      </c>
      <c r="G118" s="121">
        <f t="shared" si="22"/>
        <v>0</v>
      </c>
      <c r="H118" s="121">
        <f t="shared" si="23"/>
        <v>0</v>
      </c>
      <c r="I118" s="121"/>
      <c r="J118" s="121">
        <f t="shared" si="24"/>
        <v>0</v>
      </c>
      <c r="K118" s="123">
        <f t="shared" si="25"/>
        <v>0</v>
      </c>
      <c r="L118" s="124">
        <f t="shared" si="27"/>
        <v>0</v>
      </c>
      <c r="M118" s="137"/>
    </row>
    <row r="119" spans="1:13" ht="15.75" thickBot="1" x14ac:dyDescent="0.3">
      <c r="A119" s="120">
        <v>43668</v>
      </c>
      <c r="B119" s="122">
        <v>14560</v>
      </c>
      <c r="C119" s="122">
        <v>9150</v>
      </c>
      <c r="D119" s="121">
        <f t="shared" si="21"/>
        <v>5410</v>
      </c>
      <c r="E119" s="121">
        <f>'April-July 2019'!N116</f>
        <v>10543617</v>
      </c>
      <c r="F119" s="122">
        <f>'April-July 2019'!O116</f>
        <v>10533691</v>
      </c>
      <c r="G119" s="121">
        <f t="shared" si="22"/>
        <v>9926</v>
      </c>
      <c r="H119" s="121">
        <f t="shared" si="23"/>
        <v>9926</v>
      </c>
      <c r="I119" s="121">
        <v>9930</v>
      </c>
      <c r="J119" s="121">
        <f t="shared" si="24"/>
        <v>-4</v>
      </c>
      <c r="K119" s="123">
        <f t="shared" si="25"/>
        <v>9730.2158273381283</v>
      </c>
      <c r="L119" s="119">
        <f>I119-K119</f>
        <v>199.78417266187171</v>
      </c>
      <c r="M119" s="137">
        <f t="shared" si="26"/>
        <v>2.0119252030399971E-2</v>
      </c>
    </row>
    <row r="120" spans="1:13" ht="15.75" thickBot="1" x14ac:dyDescent="0.3">
      <c r="A120" s="120">
        <v>43669</v>
      </c>
      <c r="B120" s="122">
        <v>14120</v>
      </c>
      <c r="C120" s="122">
        <v>9310</v>
      </c>
      <c r="D120" s="121">
        <f t="shared" si="21"/>
        <v>4810</v>
      </c>
      <c r="E120" s="121">
        <f>'April-July 2019'!N117</f>
        <v>10552941</v>
      </c>
      <c r="F120" s="122">
        <f>'April-July 2019'!O117</f>
        <v>10543617</v>
      </c>
      <c r="G120" s="121">
        <f t="shared" si="22"/>
        <v>9324</v>
      </c>
      <c r="H120" s="121">
        <f t="shared" si="23"/>
        <v>9324</v>
      </c>
      <c r="I120" s="121">
        <v>9334</v>
      </c>
      <c r="J120" s="121">
        <f t="shared" si="24"/>
        <v>-10</v>
      </c>
      <c r="K120" s="123">
        <f t="shared" si="25"/>
        <v>8651.0791366906469</v>
      </c>
      <c r="L120" s="119">
        <f>I120-K120</f>
        <v>682.92086330935308</v>
      </c>
      <c r="M120" s="137">
        <f t="shared" si="26"/>
        <v>7.3164866435542431E-2</v>
      </c>
    </row>
    <row r="121" spans="1:13" ht="15.75" thickBot="1" x14ac:dyDescent="0.3">
      <c r="A121" s="120">
        <v>43670</v>
      </c>
      <c r="B121" s="122">
        <v>13980</v>
      </c>
      <c r="C121" s="122">
        <v>9560</v>
      </c>
      <c r="D121" s="121">
        <f t="shared" si="21"/>
        <v>4420</v>
      </c>
      <c r="E121" s="121">
        <f>'April-July 2019'!N118</f>
        <v>10561424</v>
      </c>
      <c r="F121" s="122">
        <f>'April-July 2019'!O118</f>
        <v>10552941</v>
      </c>
      <c r="G121" s="121">
        <f t="shared" si="22"/>
        <v>8483</v>
      </c>
      <c r="H121" s="121">
        <f t="shared" si="23"/>
        <v>8483</v>
      </c>
      <c r="I121" s="121">
        <v>8474</v>
      </c>
      <c r="J121" s="121">
        <f t="shared" si="24"/>
        <v>9</v>
      </c>
      <c r="K121" s="123">
        <f t="shared" si="25"/>
        <v>7949.6402877697838</v>
      </c>
      <c r="L121" s="119">
        <f>I121-K121</f>
        <v>524.35971223021625</v>
      </c>
      <c r="M121" s="137">
        <f t="shared" si="26"/>
        <v>6.1878653791623349E-2</v>
      </c>
    </row>
    <row r="122" spans="1:13" ht="15.75" thickBot="1" x14ac:dyDescent="0.3">
      <c r="A122" s="120">
        <v>43671</v>
      </c>
      <c r="B122" s="122">
        <v>13490</v>
      </c>
      <c r="C122" s="122">
        <v>8920</v>
      </c>
      <c r="D122" s="121">
        <f t="shared" si="21"/>
        <v>4570</v>
      </c>
      <c r="E122" s="121">
        <f>'April-July 2019'!N119</f>
        <v>10570006</v>
      </c>
      <c r="F122" s="122">
        <f>'April-July 2019'!O119</f>
        <v>10561424</v>
      </c>
      <c r="G122" s="121">
        <f t="shared" si="22"/>
        <v>8582</v>
      </c>
      <c r="H122" s="121">
        <f t="shared" si="23"/>
        <v>8582</v>
      </c>
      <c r="I122" s="121">
        <v>8568</v>
      </c>
      <c r="J122" s="121">
        <f t="shared" si="24"/>
        <v>14</v>
      </c>
      <c r="K122" s="123">
        <f t="shared" si="25"/>
        <v>8219.4244604316536</v>
      </c>
      <c r="L122" s="119">
        <f>I122-K122</f>
        <v>348.57553956834636</v>
      </c>
      <c r="M122" s="137">
        <f t="shared" si="26"/>
        <v>4.0683419650834073E-2</v>
      </c>
    </row>
    <row r="123" spans="1:13" x14ac:dyDescent="0.25">
      <c r="A123" s="120">
        <v>43672</v>
      </c>
      <c r="B123" s="122">
        <v>13510</v>
      </c>
      <c r="C123" s="122">
        <v>9700</v>
      </c>
      <c r="D123" s="121">
        <f t="shared" si="21"/>
        <v>3810</v>
      </c>
      <c r="E123" s="121">
        <f>'April-July 2019'!N120</f>
        <v>10577684</v>
      </c>
      <c r="F123" s="122">
        <f>'April-July 2019'!O120</f>
        <v>10570006</v>
      </c>
      <c r="G123" s="121">
        <f t="shared" si="22"/>
        <v>7678</v>
      </c>
      <c r="H123" s="121">
        <f t="shared" si="23"/>
        <v>7678</v>
      </c>
      <c r="I123" s="121">
        <v>7675</v>
      </c>
      <c r="J123" s="121">
        <f t="shared" si="24"/>
        <v>3</v>
      </c>
      <c r="K123" s="123">
        <f t="shared" si="25"/>
        <v>6852.5179856115101</v>
      </c>
      <c r="L123" s="119">
        <f>I123-K123</f>
        <v>822.48201438848992</v>
      </c>
      <c r="M123" s="137">
        <f t="shared" si="26"/>
        <v>0.10716378037635048</v>
      </c>
    </row>
    <row r="124" spans="1:13" x14ac:dyDescent="0.25">
      <c r="A124" s="120">
        <v>43673</v>
      </c>
      <c r="B124" s="122"/>
      <c r="C124" s="122"/>
      <c r="D124" s="121">
        <f t="shared" si="21"/>
        <v>0</v>
      </c>
      <c r="E124" s="121">
        <f>'April-July 2019'!N121</f>
        <v>0</v>
      </c>
      <c r="F124" s="122">
        <f>'April-July 2019'!O121</f>
        <v>0</v>
      </c>
      <c r="G124" s="121">
        <f t="shared" si="22"/>
        <v>0</v>
      </c>
      <c r="H124" s="121">
        <f t="shared" si="23"/>
        <v>0</v>
      </c>
      <c r="I124" s="121"/>
      <c r="J124" s="121">
        <f t="shared" si="24"/>
        <v>0</v>
      </c>
      <c r="K124" s="123">
        <f t="shared" si="25"/>
        <v>0</v>
      </c>
      <c r="L124" s="124">
        <f t="shared" si="27"/>
        <v>0</v>
      </c>
      <c r="M124" s="135"/>
    </row>
    <row r="125" spans="1:13" x14ac:dyDescent="0.25">
      <c r="A125" s="120">
        <v>43674</v>
      </c>
      <c r="B125" s="122"/>
      <c r="C125" s="122"/>
      <c r="D125" s="121">
        <f t="shared" si="21"/>
        <v>0</v>
      </c>
      <c r="E125" s="121">
        <f>'April-July 2019'!N122</f>
        <v>0</v>
      </c>
      <c r="F125" s="122">
        <f>'April-July 2019'!O122</f>
        <v>0</v>
      </c>
      <c r="G125" s="121">
        <f t="shared" si="22"/>
        <v>0</v>
      </c>
      <c r="H125" s="121">
        <f t="shared" si="23"/>
        <v>0</v>
      </c>
      <c r="I125" s="121"/>
      <c r="J125" s="121">
        <f t="shared" si="24"/>
        <v>0</v>
      </c>
      <c r="K125" s="123">
        <f t="shared" si="25"/>
        <v>0</v>
      </c>
      <c r="L125" s="124">
        <f t="shared" si="27"/>
        <v>0</v>
      </c>
      <c r="M125" s="135"/>
    </row>
    <row r="126" spans="1:13" x14ac:dyDescent="0.25">
      <c r="A126" s="120">
        <v>43675</v>
      </c>
      <c r="B126" s="122"/>
      <c r="C126" s="122"/>
      <c r="D126" s="121">
        <f t="shared" si="21"/>
        <v>0</v>
      </c>
      <c r="E126" s="121">
        <f>'April-July 2019'!N123</f>
        <v>0</v>
      </c>
      <c r="F126" s="122">
        <f>'April-July 2019'!O123</f>
        <v>0</v>
      </c>
      <c r="G126" s="121">
        <f t="shared" si="22"/>
        <v>0</v>
      </c>
      <c r="H126" s="121">
        <f t="shared" si="23"/>
        <v>0</v>
      </c>
      <c r="I126" s="121"/>
      <c r="J126" s="121">
        <f t="shared" si="24"/>
        <v>0</v>
      </c>
      <c r="K126" s="123">
        <f t="shared" si="25"/>
        <v>0</v>
      </c>
      <c r="L126" s="124">
        <f t="shared" si="27"/>
        <v>0</v>
      </c>
      <c r="M126" s="133"/>
    </row>
    <row r="127" spans="1:13" ht="15.75" thickBot="1" x14ac:dyDescent="0.3">
      <c r="A127" s="120">
        <v>43676</v>
      </c>
      <c r="B127" s="122"/>
      <c r="C127" s="122"/>
      <c r="D127" s="121">
        <f t="shared" si="21"/>
        <v>0</v>
      </c>
      <c r="E127" s="121">
        <f>'April-July 2019'!N124</f>
        <v>0</v>
      </c>
      <c r="F127" s="122">
        <f>'April-July 2019'!O124</f>
        <v>0</v>
      </c>
      <c r="G127" s="121">
        <f t="shared" si="22"/>
        <v>0</v>
      </c>
      <c r="H127" s="121">
        <f t="shared" si="23"/>
        <v>0</v>
      </c>
      <c r="I127" s="121"/>
      <c r="J127" s="121">
        <f t="shared" si="24"/>
        <v>0</v>
      </c>
      <c r="K127" s="123">
        <f t="shared" si="25"/>
        <v>0</v>
      </c>
      <c r="L127" s="124">
        <f t="shared" si="27"/>
        <v>0</v>
      </c>
      <c r="M127" s="133"/>
    </row>
    <row r="128" spans="1:13" x14ac:dyDescent="0.25">
      <c r="A128" s="120">
        <v>43677</v>
      </c>
      <c r="B128" s="122">
        <v>13870</v>
      </c>
      <c r="C128" s="122">
        <v>10880</v>
      </c>
      <c r="D128" s="121">
        <f t="shared" si="21"/>
        <v>2990</v>
      </c>
      <c r="E128" s="121">
        <f>'April-July 2019'!N125</f>
        <v>10585321</v>
      </c>
      <c r="F128" s="122">
        <f>'April-July 2019'!O125</f>
        <v>10579504</v>
      </c>
      <c r="G128" s="121">
        <f t="shared" si="22"/>
        <v>5817</v>
      </c>
      <c r="H128" s="121">
        <f t="shared" si="23"/>
        <v>5817</v>
      </c>
      <c r="I128" s="121">
        <v>5801</v>
      </c>
      <c r="J128" s="121">
        <f t="shared" si="24"/>
        <v>16</v>
      </c>
      <c r="K128" s="123">
        <f t="shared" si="25"/>
        <v>5377.6978417266182</v>
      </c>
      <c r="L128" s="119">
        <f>I128-K128</f>
        <v>423.30215827338179</v>
      </c>
      <c r="M128" s="137">
        <f t="shared" ref="M128:M191" si="28">L128/I128</f>
        <v>7.2970549607547286E-2</v>
      </c>
    </row>
    <row r="129" spans="1:13" x14ac:dyDescent="0.25">
      <c r="A129" s="120">
        <v>43678</v>
      </c>
      <c r="B129" s="122">
        <v>13410</v>
      </c>
      <c r="C129" s="122">
        <v>9310</v>
      </c>
      <c r="D129" s="121">
        <f t="shared" si="21"/>
        <v>4100</v>
      </c>
      <c r="E129" s="121">
        <v>10593228</v>
      </c>
      <c r="F129" s="122">
        <v>10585321</v>
      </c>
      <c r="G129" s="121">
        <f t="shared" si="22"/>
        <v>7907</v>
      </c>
      <c r="H129" s="121">
        <f t="shared" si="23"/>
        <v>7907</v>
      </c>
      <c r="I129" s="121">
        <v>7910</v>
      </c>
      <c r="J129" s="121">
        <f t="shared" si="24"/>
        <v>-3</v>
      </c>
      <c r="K129" s="123">
        <f t="shared" si="25"/>
        <v>7374.1007194244594</v>
      </c>
      <c r="L129" s="124">
        <f t="shared" si="27"/>
        <v>-535.89928057554062</v>
      </c>
      <c r="M129" s="137">
        <f t="shared" si="28"/>
        <v>-6.7749592993115115E-2</v>
      </c>
    </row>
    <row r="130" spans="1:13" x14ac:dyDescent="0.25">
      <c r="A130" s="120">
        <v>43679</v>
      </c>
      <c r="B130" s="122">
        <v>13440</v>
      </c>
      <c r="C130" s="122"/>
      <c r="D130" s="121">
        <f t="shared" si="21"/>
        <v>13440</v>
      </c>
      <c r="E130" s="121">
        <v>10599834</v>
      </c>
      <c r="F130" s="122">
        <v>10593229</v>
      </c>
      <c r="G130" s="121">
        <f t="shared" si="22"/>
        <v>6605</v>
      </c>
      <c r="H130" s="121">
        <f t="shared" si="23"/>
        <v>6605</v>
      </c>
      <c r="I130" s="121">
        <v>6615</v>
      </c>
      <c r="J130" s="121">
        <f t="shared" si="24"/>
        <v>-10</v>
      </c>
      <c r="K130" s="123">
        <f t="shared" si="25"/>
        <v>24172.661870503594</v>
      </c>
      <c r="L130" s="124">
        <f t="shared" si="27"/>
        <v>17557.661870503594</v>
      </c>
      <c r="M130" s="137">
        <f t="shared" si="28"/>
        <v>2.6542194815576106</v>
      </c>
    </row>
    <row r="131" spans="1:13" x14ac:dyDescent="0.25">
      <c r="A131" s="120">
        <v>43680</v>
      </c>
      <c r="B131" s="122"/>
      <c r="C131" s="122"/>
      <c r="D131" s="121">
        <f t="shared" si="21"/>
        <v>0</v>
      </c>
      <c r="E131" s="121">
        <f>'April-July 2019'!N128</f>
        <v>0</v>
      </c>
      <c r="F131" s="122">
        <f>'April-July 2019'!O128</f>
        <v>0</v>
      </c>
      <c r="G131" s="121">
        <f t="shared" si="22"/>
        <v>0</v>
      </c>
      <c r="H131" s="121">
        <f t="shared" si="23"/>
        <v>0</v>
      </c>
      <c r="I131" s="121"/>
      <c r="J131" s="121">
        <f t="shared" si="24"/>
        <v>0</v>
      </c>
      <c r="K131" s="123">
        <f t="shared" si="25"/>
        <v>0</v>
      </c>
      <c r="L131" s="124">
        <f t="shared" si="27"/>
        <v>0</v>
      </c>
      <c r="M131" s="137" t="e">
        <f t="shared" si="28"/>
        <v>#DIV/0!</v>
      </c>
    </row>
    <row r="132" spans="1:13" x14ac:dyDescent="0.25">
      <c r="A132" s="120">
        <v>43681</v>
      </c>
      <c r="B132" s="122"/>
      <c r="C132" s="122"/>
      <c r="D132" s="121">
        <f t="shared" si="21"/>
        <v>0</v>
      </c>
      <c r="E132" s="121">
        <f>'April-July 2019'!N129</f>
        <v>0</v>
      </c>
      <c r="F132" s="122">
        <f>'April-July 2019'!O129</f>
        <v>0</v>
      </c>
      <c r="G132" s="121">
        <f t="shared" si="22"/>
        <v>0</v>
      </c>
      <c r="H132" s="121">
        <f t="shared" si="23"/>
        <v>0</v>
      </c>
      <c r="I132" s="121"/>
      <c r="J132" s="121">
        <f t="shared" si="24"/>
        <v>0</v>
      </c>
      <c r="K132" s="123">
        <f t="shared" si="25"/>
        <v>0</v>
      </c>
      <c r="L132" s="124">
        <f t="shared" si="27"/>
        <v>0</v>
      </c>
      <c r="M132" s="137" t="e">
        <f t="shared" si="28"/>
        <v>#DIV/0!</v>
      </c>
    </row>
    <row r="133" spans="1:13" x14ac:dyDescent="0.25">
      <c r="A133" s="120">
        <v>43682</v>
      </c>
      <c r="B133" s="122">
        <v>28140</v>
      </c>
      <c r="C133" s="122">
        <v>28140</v>
      </c>
      <c r="D133" s="121">
        <f t="shared" si="21"/>
        <v>0</v>
      </c>
      <c r="E133" s="121">
        <v>10615047</v>
      </c>
      <c r="F133" s="122">
        <v>10599895</v>
      </c>
      <c r="G133" s="121">
        <f t="shared" si="22"/>
        <v>15152</v>
      </c>
      <c r="H133" s="121">
        <f t="shared" si="23"/>
        <v>15152</v>
      </c>
      <c r="I133" s="121">
        <v>15150</v>
      </c>
      <c r="J133" s="121">
        <f t="shared" si="24"/>
        <v>2</v>
      </c>
      <c r="K133" s="123">
        <f t="shared" si="25"/>
        <v>0</v>
      </c>
      <c r="L133" s="124">
        <f t="shared" si="27"/>
        <v>-15150</v>
      </c>
      <c r="M133" s="137">
        <f t="shared" si="28"/>
        <v>-1</v>
      </c>
    </row>
    <row r="134" spans="1:13" x14ac:dyDescent="0.25">
      <c r="A134" s="120">
        <v>43683</v>
      </c>
      <c r="B134" s="122">
        <v>14070</v>
      </c>
      <c r="C134" s="122">
        <v>10250</v>
      </c>
      <c r="D134" s="121">
        <f t="shared" si="21"/>
        <v>3820</v>
      </c>
      <c r="E134" s="121">
        <v>10622431</v>
      </c>
      <c r="F134" s="122">
        <v>10615047</v>
      </c>
      <c r="G134" s="121">
        <f t="shared" si="22"/>
        <v>7384</v>
      </c>
      <c r="H134" s="121">
        <f t="shared" si="23"/>
        <v>7384</v>
      </c>
      <c r="I134" s="121">
        <v>7360</v>
      </c>
      <c r="J134" s="121">
        <f t="shared" si="24"/>
        <v>24</v>
      </c>
      <c r="K134" s="123">
        <f t="shared" si="25"/>
        <v>6870.5035971223015</v>
      </c>
      <c r="L134" s="124">
        <f t="shared" si="27"/>
        <v>-489.49640287769853</v>
      </c>
      <c r="M134" s="137">
        <f t="shared" si="28"/>
        <v>-6.6507663434469913E-2</v>
      </c>
    </row>
    <row r="135" spans="1:13" x14ac:dyDescent="0.25">
      <c r="A135" s="120">
        <v>43684</v>
      </c>
      <c r="B135" s="122">
        <v>14130</v>
      </c>
      <c r="C135" s="122">
        <v>10500</v>
      </c>
      <c r="D135" s="121">
        <f t="shared" si="21"/>
        <v>3630</v>
      </c>
      <c r="E135" s="121">
        <v>10629183</v>
      </c>
      <c r="F135" s="122">
        <v>10622431</v>
      </c>
      <c r="G135" s="121">
        <f t="shared" si="22"/>
        <v>6752</v>
      </c>
      <c r="H135" s="121">
        <f t="shared" si="23"/>
        <v>6752</v>
      </c>
      <c r="I135" s="121">
        <v>6809</v>
      </c>
      <c r="J135" s="121">
        <f t="shared" si="24"/>
        <v>-57</v>
      </c>
      <c r="K135" s="123">
        <f t="shared" si="25"/>
        <v>6528.776978417266</v>
      </c>
      <c r="L135" s="124">
        <f t="shared" si="27"/>
        <v>-280.22302158273396</v>
      </c>
      <c r="M135" s="137">
        <f t="shared" si="28"/>
        <v>-4.1154798293836684E-2</v>
      </c>
    </row>
    <row r="136" spans="1:13" x14ac:dyDescent="0.25">
      <c r="A136" s="120">
        <v>43685</v>
      </c>
      <c r="B136" s="122">
        <v>13990</v>
      </c>
      <c r="C136" s="122">
        <v>9740</v>
      </c>
      <c r="D136" s="121">
        <f t="shared" si="21"/>
        <v>4250</v>
      </c>
      <c r="E136" s="121">
        <v>10637167</v>
      </c>
      <c r="F136" s="122">
        <v>10629183</v>
      </c>
      <c r="G136" s="121">
        <v>7968</v>
      </c>
      <c r="H136" s="121">
        <f t="shared" si="23"/>
        <v>7968</v>
      </c>
      <c r="I136" s="121">
        <v>7968</v>
      </c>
      <c r="J136" s="121">
        <f t="shared" si="24"/>
        <v>0</v>
      </c>
      <c r="K136" s="123">
        <f t="shared" si="25"/>
        <v>7643.8848920863302</v>
      </c>
      <c r="L136" s="124">
        <f t="shared" si="27"/>
        <v>-324.11510791366982</v>
      </c>
      <c r="M136" s="137">
        <f t="shared" si="28"/>
        <v>-4.0677096876715592E-2</v>
      </c>
    </row>
    <row r="137" spans="1:13" x14ac:dyDescent="0.25">
      <c r="A137" s="120">
        <v>43686</v>
      </c>
      <c r="B137" s="122">
        <v>13960</v>
      </c>
      <c r="C137" s="122">
        <v>9790</v>
      </c>
      <c r="D137" s="121">
        <f t="shared" si="21"/>
        <v>4170</v>
      </c>
      <c r="E137" s="121">
        <v>10645216</v>
      </c>
      <c r="F137" s="122">
        <v>10637277</v>
      </c>
      <c r="G137" s="121">
        <f t="shared" si="22"/>
        <v>7939</v>
      </c>
      <c r="H137" s="121">
        <f t="shared" si="23"/>
        <v>7939</v>
      </c>
      <c r="I137" s="121">
        <v>7932</v>
      </c>
      <c r="J137" s="121">
        <f t="shared" si="24"/>
        <v>7</v>
      </c>
      <c r="K137" s="123">
        <f t="shared" si="25"/>
        <v>7499.9999999999991</v>
      </c>
      <c r="L137" s="124">
        <f t="shared" si="27"/>
        <v>-432.00000000000091</v>
      </c>
      <c r="M137" s="137">
        <f t="shared" si="28"/>
        <v>-5.446293494705004E-2</v>
      </c>
    </row>
    <row r="138" spans="1:13" x14ac:dyDescent="0.25">
      <c r="A138" s="120">
        <v>43687</v>
      </c>
      <c r="B138" s="122"/>
      <c r="C138" s="122"/>
      <c r="D138" s="121">
        <f t="shared" si="21"/>
        <v>0</v>
      </c>
      <c r="E138" s="121">
        <f>'April-July 2019'!N135</f>
        <v>0</v>
      </c>
      <c r="F138" s="122">
        <f>'April-July 2019'!O135</f>
        <v>0</v>
      </c>
      <c r="G138" s="121">
        <f t="shared" si="22"/>
        <v>0</v>
      </c>
      <c r="H138" s="121">
        <f t="shared" si="23"/>
        <v>0</v>
      </c>
      <c r="I138" s="121"/>
      <c r="J138" s="121">
        <f t="shared" si="24"/>
        <v>0</v>
      </c>
      <c r="K138" s="123">
        <f t="shared" si="25"/>
        <v>0</v>
      </c>
      <c r="L138" s="124">
        <f t="shared" si="27"/>
        <v>0</v>
      </c>
      <c r="M138" s="137" t="e">
        <f t="shared" si="28"/>
        <v>#DIV/0!</v>
      </c>
    </row>
    <row r="139" spans="1:13" x14ac:dyDescent="0.25">
      <c r="A139" s="120">
        <v>43688</v>
      </c>
      <c r="B139" s="122"/>
      <c r="C139" s="122"/>
      <c r="D139" s="121">
        <f t="shared" si="21"/>
        <v>0</v>
      </c>
      <c r="E139" s="121">
        <f>'April-July 2019'!N136</f>
        <v>0</v>
      </c>
      <c r="F139" s="122">
        <f>'April-July 2019'!O136</f>
        <v>0</v>
      </c>
      <c r="G139" s="121">
        <f t="shared" si="22"/>
        <v>0</v>
      </c>
      <c r="H139" s="121">
        <f t="shared" si="23"/>
        <v>0</v>
      </c>
      <c r="I139" s="121"/>
      <c r="J139" s="121">
        <f t="shared" si="24"/>
        <v>0</v>
      </c>
      <c r="K139" s="123">
        <f t="shared" si="25"/>
        <v>0</v>
      </c>
      <c r="L139" s="124">
        <f t="shared" si="27"/>
        <v>0</v>
      </c>
      <c r="M139" s="137" t="e">
        <f t="shared" si="28"/>
        <v>#DIV/0!</v>
      </c>
    </row>
    <row r="140" spans="1:13" x14ac:dyDescent="0.25">
      <c r="A140" s="120">
        <v>43689</v>
      </c>
      <c r="B140" s="122">
        <v>14190</v>
      </c>
      <c r="C140" s="122">
        <v>9820</v>
      </c>
      <c r="D140" s="121">
        <f t="shared" si="21"/>
        <v>4370</v>
      </c>
      <c r="E140" s="121">
        <v>10653662</v>
      </c>
      <c r="F140" s="122">
        <v>10645218</v>
      </c>
      <c r="G140" s="121">
        <f t="shared" si="22"/>
        <v>8444</v>
      </c>
      <c r="H140" s="121">
        <f t="shared" si="23"/>
        <v>8444</v>
      </c>
      <c r="I140" s="121">
        <v>8463</v>
      </c>
      <c r="J140" s="121">
        <f t="shared" si="24"/>
        <v>-19</v>
      </c>
      <c r="K140" s="123">
        <f t="shared" si="25"/>
        <v>7859.7122302158268</v>
      </c>
      <c r="L140" s="124">
        <f t="shared" si="27"/>
        <v>-603.28776978417318</v>
      </c>
      <c r="M140" s="137">
        <f t="shared" si="28"/>
        <v>-7.128533259886248E-2</v>
      </c>
    </row>
    <row r="141" spans="1:13" x14ac:dyDescent="0.25">
      <c r="A141" s="120">
        <v>43690</v>
      </c>
      <c r="B141" s="122">
        <v>14050</v>
      </c>
      <c r="C141" s="122">
        <v>10900</v>
      </c>
      <c r="D141" s="121">
        <f t="shared" si="21"/>
        <v>3150</v>
      </c>
      <c r="E141" s="121">
        <v>10659749</v>
      </c>
      <c r="F141" s="122">
        <v>10653662</v>
      </c>
      <c r="G141" s="121">
        <f t="shared" si="22"/>
        <v>6087</v>
      </c>
      <c r="H141" s="121">
        <f t="shared" si="23"/>
        <v>6087</v>
      </c>
      <c r="I141" s="121">
        <v>6077</v>
      </c>
      <c r="J141" s="121">
        <f t="shared" si="24"/>
        <v>10</v>
      </c>
      <c r="K141" s="123">
        <f t="shared" si="25"/>
        <v>5665.4676258992804</v>
      </c>
      <c r="L141" s="124">
        <f t="shared" si="27"/>
        <v>-411.53237410071961</v>
      </c>
      <c r="M141" s="137">
        <f t="shared" si="28"/>
        <v>-6.7719660046193786E-2</v>
      </c>
    </row>
    <row r="142" spans="1:13" x14ac:dyDescent="0.25">
      <c r="A142" s="120">
        <v>43691</v>
      </c>
      <c r="B142" s="122">
        <v>14040</v>
      </c>
      <c r="C142" s="122">
        <v>9620</v>
      </c>
      <c r="D142" s="121">
        <f t="shared" si="21"/>
        <v>4420</v>
      </c>
      <c r="E142" s="121">
        <v>10668298</v>
      </c>
      <c r="F142" s="122">
        <v>10659749</v>
      </c>
      <c r="G142" s="121">
        <f t="shared" si="22"/>
        <v>8549</v>
      </c>
      <c r="H142" s="121">
        <f t="shared" si="23"/>
        <v>8549</v>
      </c>
      <c r="I142" s="121">
        <v>8537</v>
      </c>
      <c r="J142" s="121">
        <f t="shared" si="24"/>
        <v>12</v>
      </c>
      <c r="K142" s="123">
        <f t="shared" si="25"/>
        <v>7949.6402877697838</v>
      </c>
      <c r="L142" s="124">
        <f t="shared" si="27"/>
        <v>-587.35971223021625</v>
      </c>
      <c r="M142" s="137">
        <f t="shared" si="28"/>
        <v>-6.8801653066676377E-2</v>
      </c>
    </row>
    <row r="143" spans="1:13" x14ac:dyDescent="0.25">
      <c r="A143" s="120">
        <v>43692</v>
      </c>
      <c r="B143" s="121"/>
      <c r="C143" s="121"/>
      <c r="D143" s="121">
        <f t="shared" si="21"/>
        <v>0</v>
      </c>
      <c r="E143" s="121">
        <f>'April-July 2019'!N140</f>
        <v>0</v>
      </c>
      <c r="F143" s="122">
        <f>'April-July 2019'!O140</f>
        <v>0</v>
      </c>
      <c r="G143" s="121">
        <f t="shared" si="22"/>
        <v>0</v>
      </c>
      <c r="H143" s="121">
        <f t="shared" si="23"/>
        <v>0</v>
      </c>
      <c r="I143" s="121"/>
      <c r="J143" s="121">
        <f t="shared" si="24"/>
        <v>0</v>
      </c>
      <c r="K143" s="123">
        <f t="shared" si="25"/>
        <v>0</v>
      </c>
      <c r="L143" s="124">
        <f t="shared" si="27"/>
        <v>0</v>
      </c>
      <c r="M143" s="137" t="e">
        <f t="shared" si="28"/>
        <v>#DIV/0!</v>
      </c>
    </row>
    <row r="144" spans="1:13" x14ac:dyDescent="0.25">
      <c r="A144" s="120">
        <v>43693</v>
      </c>
      <c r="B144" s="121">
        <v>14040</v>
      </c>
      <c r="C144" s="121">
        <v>10680</v>
      </c>
      <c r="D144" s="121">
        <f t="shared" si="21"/>
        <v>3360</v>
      </c>
      <c r="E144" s="121">
        <v>10674691</v>
      </c>
      <c r="F144" s="122">
        <v>10668298</v>
      </c>
      <c r="G144" s="121">
        <f t="shared" si="22"/>
        <v>6393</v>
      </c>
      <c r="H144" s="121">
        <f t="shared" si="23"/>
        <v>6393</v>
      </c>
      <c r="I144" s="121">
        <v>6398</v>
      </c>
      <c r="J144" s="121">
        <f t="shared" si="24"/>
        <v>-5</v>
      </c>
      <c r="K144" s="123">
        <f t="shared" si="25"/>
        <v>6043.1654676258986</v>
      </c>
      <c r="L144" s="124">
        <f t="shared" si="27"/>
        <v>-354.8345323741014</v>
      </c>
      <c r="M144" s="137">
        <f t="shared" si="28"/>
        <v>-5.5460227004392217E-2</v>
      </c>
    </row>
    <row r="145" spans="1:13" x14ac:dyDescent="0.25">
      <c r="A145" s="120">
        <v>43694</v>
      </c>
      <c r="B145" s="121"/>
      <c r="C145" s="121"/>
      <c r="D145" s="121">
        <f t="shared" si="21"/>
        <v>0</v>
      </c>
      <c r="E145" s="121">
        <f>'April-July 2019'!N142</f>
        <v>0</v>
      </c>
      <c r="F145" s="122">
        <f>'April-July 2019'!O142</f>
        <v>0</v>
      </c>
      <c r="G145" s="121">
        <f t="shared" si="22"/>
        <v>0</v>
      </c>
      <c r="H145" s="121">
        <f t="shared" si="23"/>
        <v>0</v>
      </c>
      <c r="I145" s="121"/>
      <c r="J145" s="121">
        <f t="shared" si="24"/>
        <v>0</v>
      </c>
      <c r="K145" s="123">
        <f t="shared" si="25"/>
        <v>0</v>
      </c>
      <c r="L145" s="124">
        <f t="shared" si="27"/>
        <v>0</v>
      </c>
      <c r="M145" s="137" t="e">
        <f t="shared" si="28"/>
        <v>#DIV/0!</v>
      </c>
    </row>
    <row r="146" spans="1:13" x14ac:dyDescent="0.25">
      <c r="A146" s="120">
        <v>43695</v>
      </c>
      <c r="B146" s="121"/>
      <c r="C146" s="121"/>
      <c r="D146" s="121">
        <f t="shared" si="21"/>
        <v>0</v>
      </c>
      <c r="E146" s="121">
        <f>'April-July 2019'!N143</f>
        <v>0</v>
      </c>
      <c r="F146" s="122">
        <f>'April-July 2019'!O143</f>
        <v>0</v>
      </c>
      <c r="G146" s="121">
        <f t="shared" si="22"/>
        <v>0</v>
      </c>
      <c r="H146" s="121">
        <f t="shared" si="23"/>
        <v>0</v>
      </c>
      <c r="I146" s="121"/>
      <c r="J146" s="121">
        <f t="shared" si="24"/>
        <v>0</v>
      </c>
      <c r="K146" s="123">
        <f t="shared" si="25"/>
        <v>0</v>
      </c>
      <c r="L146" s="124">
        <f t="shared" si="27"/>
        <v>0</v>
      </c>
      <c r="M146" s="137" t="e">
        <f t="shared" si="28"/>
        <v>#DIV/0!</v>
      </c>
    </row>
    <row r="147" spans="1:13" x14ac:dyDescent="0.25">
      <c r="A147" s="120">
        <v>43696</v>
      </c>
      <c r="B147" s="121"/>
      <c r="C147" s="121"/>
      <c r="D147" s="121">
        <f t="shared" si="21"/>
        <v>0</v>
      </c>
      <c r="E147" s="121">
        <f>'April-July 2019'!N144</f>
        <v>0</v>
      </c>
      <c r="F147" s="122">
        <f>'April-July 2019'!O144</f>
        <v>0</v>
      </c>
      <c r="G147" s="121">
        <f t="shared" si="22"/>
        <v>0</v>
      </c>
      <c r="H147" s="121">
        <f t="shared" si="23"/>
        <v>0</v>
      </c>
      <c r="I147" s="121"/>
      <c r="J147" s="121">
        <f t="shared" si="24"/>
        <v>0</v>
      </c>
      <c r="K147" s="123">
        <f t="shared" si="25"/>
        <v>0</v>
      </c>
      <c r="L147" s="124">
        <f t="shared" si="27"/>
        <v>0</v>
      </c>
      <c r="M147" s="137" t="e">
        <f t="shared" si="28"/>
        <v>#DIV/0!</v>
      </c>
    </row>
    <row r="148" spans="1:13" x14ac:dyDescent="0.25">
      <c r="A148" s="120">
        <v>43697</v>
      </c>
      <c r="B148" s="121"/>
      <c r="C148" s="121"/>
      <c r="D148" s="121">
        <f t="shared" si="21"/>
        <v>0</v>
      </c>
      <c r="E148" s="121">
        <f>'April-July 2019'!N145</f>
        <v>0</v>
      </c>
      <c r="F148" s="122">
        <f>'April-July 2019'!O145</f>
        <v>0</v>
      </c>
      <c r="G148" s="121">
        <f t="shared" si="22"/>
        <v>0</v>
      </c>
      <c r="H148" s="121">
        <f t="shared" si="23"/>
        <v>0</v>
      </c>
      <c r="I148" s="121"/>
      <c r="J148" s="121">
        <f t="shared" si="24"/>
        <v>0</v>
      </c>
      <c r="K148" s="123">
        <f t="shared" si="25"/>
        <v>0</v>
      </c>
      <c r="L148" s="124">
        <f t="shared" si="27"/>
        <v>0</v>
      </c>
      <c r="M148" s="137" t="e">
        <f t="shared" si="28"/>
        <v>#DIV/0!</v>
      </c>
    </row>
    <row r="149" spans="1:13" x14ac:dyDescent="0.25">
      <c r="A149" s="120">
        <v>43698</v>
      </c>
      <c r="B149" s="121"/>
      <c r="C149" s="121"/>
      <c r="D149" s="121">
        <f t="shared" si="21"/>
        <v>0</v>
      </c>
      <c r="E149" s="121">
        <v>10690121</v>
      </c>
      <c r="F149" s="122">
        <v>10681914</v>
      </c>
      <c r="G149" s="121">
        <f t="shared" si="22"/>
        <v>8207</v>
      </c>
      <c r="H149" s="121">
        <f t="shared" si="23"/>
        <v>8207</v>
      </c>
      <c r="I149" s="121"/>
      <c r="J149" s="121">
        <f t="shared" si="24"/>
        <v>8207</v>
      </c>
      <c r="K149" s="123">
        <f t="shared" si="25"/>
        <v>0</v>
      </c>
      <c r="L149" s="124">
        <f t="shared" si="27"/>
        <v>0</v>
      </c>
      <c r="M149" s="137" t="e">
        <f t="shared" si="28"/>
        <v>#DIV/0!</v>
      </c>
    </row>
    <row r="150" spans="1:13" x14ac:dyDescent="0.25">
      <c r="A150" s="120">
        <v>43699</v>
      </c>
      <c r="B150" s="121"/>
      <c r="C150" s="121"/>
      <c r="D150" s="121">
        <f t="shared" si="21"/>
        <v>0</v>
      </c>
      <c r="E150" s="121">
        <v>10698620</v>
      </c>
      <c r="F150" s="122">
        <v>10690120</v>
      </c>
      <c r="G150" s="121">
        <f t="shared" si="22"/>
        <v>8500</v>
      </c>
      <c r="H150" s="121">
        <f t="shared" si="23"/>
        <v>8500</v>
      </c>
      <c r="I150" s="121">
        <v>8497</v>
      </c>
      <c r="J150" s="121">
        <f t="shared" si="24"/>
        <v>3</v>
      </c>
      <c r="K150" s="123">
        <f t="shared" si="25"/>
        <v>0</v>
      </c>
      <c r="L150" s="124">
        <f t="shared" si="27"/>
        <v>-8497</v>
      </c>
      <c r="M150" s="137">
        <f t="shared" si="28"/>
        <v>-1</v>
      </c>
    </row>
    <row r="151" spans="1:13" x14ac:dyDescent="0.25">
      <c r="A151" s="120">
        <v>43700</v>
      </c>
      <c r="B151" s="121">
        <v>10707363</v>
      </c>
      <c r="C151" s="121">
        <v>10698620</v>
      </c>
      <c r="D151" s="121">
        <f t="shared" si="21"/>
        <v>8743</v>
      </c>
      <c r="E151" s="121">
        <f>'April-July 2019'!N148</f>
        <v>0</v>
      </c>
      <c r="F151" s="122">
        <f>'April-July 2019'!O148</f>
        <v>0</v>
      </c>
      <c r="G151" s="121">
        <f t="shared" si="22"/>
        <v>0</v>
      </c>
      <c r="H151" s="121">
        <f t="shared" si="23"/>
        <v>0</v>
      </c>
      <c r="I151" s="121">
        <v>8726</v>
      </c>
      <c r="J151" s="121">
        <f t="shared" si="24"/>
        <v>-8726</v>
      </c>
      <c r="K151" s="123">
        <f t="shared" si="25"/>
        <v>15724.82014388489</v>
      </c>
      <c r="L151" s="124">
        <f t="shared" si="27"/>
        <v>6998.8201438848901</v>
      </c>
      <c r="M151" s="137">
        <f t="shared" si="28"/>
        <v>0.8020651093152521</v>
      </c>
    </row>
    <row r="152" spans="1:13" x14ac:dyDescent="0.25">
      <c r="A152" s="120">
        <v>43701</v>
      </c>
      <c r="B152" s="121"/>
      <c r="C152" s="121"/>
      <c r="D152" s="121">
        <f t="shared" si="21"/>
        <v>0</v>
      </c>
      <c r="E152" s="121">
        <f>'April-July 2019'!N149</f>
        <v>0</v>
      </c>
      <c r="F152" s="122">
        <f>'April-July 2019'!O149</f>
        <v>0</v>
      </c>
      <c r="G152" s="121">
        <f t="shared" si="22"/>
        <v>0</v>
      </c>
      <c r="H152" s="121">
        <f t="shared" si="23"/>
        <v>0</v>
      </c>
      <c r="I152" s="121"/>
      <c r="J152" s="121">
        <f t="shared" si="24"/>
        <v>0</v>
      </c>
      <c r="K152" s="123">
        <f t="shared" si="25"/>
        <v>0</v>
      </c>
      <c r="L152" s="124">
        <f t="shared" si="27"/>
        <v>0</v>
      </c>
      <c r="M152" s="137" t="e">
        <f t="shared" si="28"/>
        <v>#DIV/0!</v>
      </c>
    </row>
    <row r="153" spans="1:13" x14ac:dyDescent="0.25">
      <c r="A153" s="120">
        <v>43702</v>
      </c>
      <c r="B153" s="121"/>
      <c r="C153" s="121"/>
      <c r="D153" s="121">
        <f t="shared" si="21"/>
        <v>0</v>
      </c>
      <c r="E153" s="121">
        <f>'April-July 2019'!N150</f>
        <v>0</v>
      </c>
      <c r="F153" s="122">
        <f>'April-July 2019'!O150</f>
        <v>0</v>
      </c>
      <c r="G153" s="121">
        <f t="shared" si="22"/>
        <v>0</v>
      </c>
      <c r="H153" s="121">
        <f t="shared" si="23"/>
        <v>0</v>
      </c>
      <c r="I153" s="121"/>
      <c r="J153" s="121">
        <f t="shared" si="24"/>
        <v>0</v>
      </c>
      <c r="K153" s="123">
        <f t="shared" si="25"/>
        <v>0</v>
      </c>
      <c r="L153" s="124">
        <f t="shared" si="27"/>
        <v>0</v>
      </c>
      <c r="M153" s="137" t="e">
        <f t="shared" si="28"/>
        <v>#DIV/0!</v>
      </c>
    </row>
    <row r="154" spans="1:13" x14ac:dyDescent="0.25">
      <c r="A154" s="120">
        <v>43703</v>
      </c>
      <c r="B154" s="121"/>
      <c r="C154" s="121"/>
      <c r="D154" s="121">
        <f t="shared" si="21"/>
        <v>0</v>
      </c>
      <c r="E154" s="121">
        <f>'April-July 2019'!N151</f>
        <v>0</v>
      </c>
      <c r="F154" s="122">
        <f>'April-July 2019'!O151</f>
        <v>0</v>
      </c>
      <c r="G154" s="121">
        <f t="shared" si="22"/>
        <v>0</v>
      </c>
      <c r="H154" s="121">
        <f t="shared" si="23"/>
        <v>0</v>
      </c>
      <c r="I154" s="121"/>
      <c r="J154" s="121">
        <f t="shared" si="24"/>
        <v>0</v>
      </c>
      <c r="K154" s="123">
        <f t="shared" si="25"/>
        <v>0</v>
      </c>
      <c r="L154" s="124">
        <f t="shared" si="27"/>
        <v>0</v>
      </c>
      <c r="M154" s="137" t="e">
        <f t="shared" si="28"/>
        <v>#DIV/0!</v>
      </c>
    </row>
    <row r="155" spans="1:13" x14ac:dyDescent="0.25">
      <c r="A155" s="120">
        <v>43704</v>
      </c>
      <c r="B155" s="121"/>
      <c r="C155" s="121"/>
      <c r="D155" s="121">
        <f t="shared" si="21"/>
        <v>0</v>
      </c>
      <c r="E155" s="121">
        <f>'April-July 2019'!N152</f>
        <v>0</v>
      </c>
      <c r="F155" s="122">
        <f>'April-July 2019'!O152</f>
        <v>0</v>
      </c>
      <c r="G155" s="121">
        <f t="shared" si="22"/>
        <v>0</v>
      </c>
      <c r="H155" s="121">
        <f t="shared" si="23"/>
        <v>0</v>
      </c>
      <c r="I155" s="121"/>
      <c r="J155" s="121">
        <f t="shared" si="24"/>
        <v>0</v>
      </c>
      <c r="K155" s="123">
        <f t="shared" si="25"/>
        <v>0</v>
      </c>
      <c r="L155" s="124">
        <f t="shared" si="27"/>
        <v>0</v>
      </c>
      <c r="M155" s="137" t="e">
        <f t="shared" si="28"/>
        <v>#DIV/0!</v>
      </c>
    </row>
    <row r="156" spans="1:13" x14ac:dyDescent="0.25">
      <c r="A156" s="120">
        <v>43705</v>
      </c>
      <c r="B156" s="121">
        <v>14430</v>
      </c>
      <c r="C156" s="121">
        <v>10500</v>
      </c>
      <c r="D156" s="121">
        <f t="shared" si="21"/>
        <v>3930</v>
      </c>
      <c r="E156" s="121">
        <f>'April-July 2019'!N153</f>
        <v>0</v>
      </c>
      <c r="F156" s="122">
        <f>'April-July 2019'!O153</f>
        <v>0</v>
      </c>
      <c r="G156" s="121">
        <f t="shared" si="22"/>
        <v>0</v>
      </c>
      <c r="H156" s="121">
        <f t="shared" si="23"/>
        <v>0</v>
      </c>
      <c r="I156" s="121">
        <v>7356</v>
      </c>
      <c r="J156" s="121">
        <f t="shared" si="24"/>
        <v>-7356</v>
      </c>
      <c r="K156" s="123">
        <f t="shared" si="25"/>
        <v>7068.3453237410067</v>
      </c>
      <c r="L156" s="124">
        <f t="shared" si="27"/>
        <v>-287.65467625899328</v>
      </c>
      <c r="M156" s="137">
        <f t="shared" si="28"/>
        <v>-3.9104768387573853E-2</v>
      </c>
    </row>
    <row r="157" spans="1:13" x14ac:dyDescent="0.25">
      <c r="A157" s="120">
        <v>43706</v>
      </c>
      <c r="B157" s="121">
        <v>9800</v>
      </c>
      <c r="C157" s="121">
        <v>13580</v>
      </c>
      <c r="D157" s="121">
        <f t="shared" si="21"/>
        <v>-3780</v>
      </c>
      <c r="E157" s="121">
        <v>10731651</v>
      </c>
      <c r="F157" s="122">
        <v>10723086</v>
      </c>
      <c r="G157" s="121">
        <f t="shared" si="22"/>
        <v>8565</v>
      </c>
      <c r="H157" s="121">
        <f t="shared" si="23"/>
        <v>8565</v>
      </c>
      <c r="I157" s="121">
        <v>8562</v>
      </c>
      <c r="J157" s="121">
        <f t="shared" si="24"/>
        <v>3</v>
      </c>
      <c r="K157" s="123">
        <f t="shared" si="25"/>
        <v>-6798.5611510791359</v>
      </c>
      <c r="L157" s="124">
        <f t="shared" si="27"/>
        <v>-15360.561151079135</v>
      </c>
      <c r="M157" s="137">
        <f t="shared" si="28"/>
        <v>-1.7940389104273693</v>
      </c>
    </row>
    <row r="158" spans="1:13" x14ac:dyDescent="0.25">
      <c r="A158" s="120">
        <v>43707</v>
      </c>
      <c r="B158" s="121">
        <v>10270</v>
      </c>
      <c r="C158" s="121">
        <v>14330</v>
      </c>
      <c r="D158" s="121">
        <f t="shared" si="21"/>
        <v>-4060</v>
      </c>
      <c r="E158" s="121">
        <v>10739062</v>
      </c>
      <c r="F158" s="122">
        <v>10731652</v>
      </c>
      <c r="G158" s="121">
        <f t="shared" si="22"/>
        <v>7410</v>
      </c>
      <c r="H158" s="121">
        <f t="shared" si="23"/>
        <v>7410</v>
      </c>
      <c r="I158" s="121">
        <v>7387</v>
      </c>
      <c r="J158" s="121">
        <f t="shared" si="24"/>
        <v>23</v>
      </c>
      <c r="K158" s="123">
        <f t="shared" si="25"/>
        <v>-7302.1582733812947</v>
      </c>
      <c r="L158" s="124">
        <f t="shared" si="27"/>
        <v>-14689.158273381294</v>
      </c>
      <c r="M158" s="137">
        <f t="shared" si="28"/>
        <v>-1.9885147249737773</v>
      </c>
    </row>
    <row r="159" spans="1:13" x14ac:dyDescent="0.25">
      <c r="A159" s="120">
        <v>43708</v>
      </c>
      <c r="B159" s="121"/>
      <c r="C159" s="121"/>
      <c r="D159" s="121">
        <f t="shared" si="21"/>
        <v>0</v>
      </c>
      <c r="E159" s="121">
        <f>'April-July 2019'!N156</f>
        <v>0</v>
      </c>
      <c r="F159" s="122">
        <f>'April-July 2019'!O156</f>
        <v>0</v>
      </c>
      <c r="G159" s="121">
        <f t="shared" si="22"/>
        <v>0</v>
      </c>
      <c r="H159" s="121">
        <f t="shared" si="23"/>
        <v>0</v>
      </c>
      <c r="I159" s="121"/>
      <c r="J159" s="121">
        <f t="shared" si="24"/>
        <v>0</v>
      </c>
      <c r="K159" s="123">
        <f t="shared" si="25"/>
        <v>0</v>
      </c>
      <c r="L159" s="124">
        <f t="shared" si="27"/>
        <v>0</v>
      </c>
      <c r="M159" s="137" t="e">
        <f t="shared" si="28"/>
        <v>#DIV/0!</v>
      </c>
    </row>
    <row r="160" spans="1:13" x14ac:dyDescent="0.25">
      <c r="A160" s="120">
        <v>43709</v>
      </c>
      <c r="B160" s="121"/>
      <c r="C160" s="121"/>
      <c r="D160" s="121">
        <f t="shared" si="21"/>
        <v>0</v>
      </c>
      <c r="E160" s="121">
        <f>'April-July 2019'!N157</f>
        <v>0</v>
      </c>
      <c r="F160" s="122">
        <f>'April-July 2019'!O157</f>
        <v>0</v>
      </c>
      <c r="G160" s="121">
        <f t="shared" si="22"/>
        <v>0</v>
      </c>
      <c r="H160" s="121">
        <f t="shared" si="23"/>
        <v>0</v>
      </c>
      <c r="I160" s="121"/>
      <c r="J160" s="121">
        <f t="shared" si="24"/>
        <v>0</v>
      </c>
      <c r="K160" s="123">
        <f t="shared" si="25"/>
        <v>0</v>
      </c>
      <c r="L160" s="124">
        <f t="shared" si="27"/>
        <v>0</v>
      </c>
      <c r="M160" s="137" t="e">
        <f t="shared" si="28"/>
        <v>#DIV/0!</v>
      </c>
    </row>
    <row r="161" spans="1:13" x14ac:dyDescent="0.25">
      <c r="A161" s="120">
        <v>43710</v>
      </c>
      <c r="B161" s="121"/>
      <c r="C161" s="121"/>
      <c r="D161" s="121">
        <f t="shared" si="21"/>
        <v>0</v>
      </c>
      <c r="E161" s="121">
        <f>'April-July 2019'!N158</f>
        <v>0</v>
      </c>
      <c r="F161" s="122">
        <f>'April-July 2019'!O158</f>
        <v>0</v>
      </c>
      <c r="G161" s="121">
        <f t="shared" si="22"/>
        <v>0</v>
      </c>
      <c r="H161" s="121">
        <f t="shared" si="23"/>
        <v>0</v>
      </c>
      <c r="I161" s="121"/>
      <c r="J161" s="121">
        <f t="shared" si="24"/>
        <v>0</v>
      </c>
      <c r="K161" s="123">
        <f t="shared" si="25"/>
        <v>0</v>
      </c>
      <c r="L161" s="124">
        <f t="shared" si="27"/>
        <v>0</v>
      </c>
      <c r="M161" s="137" t="e">
        <f t="shared" si="28"/>
        <v>#DIV/0!</v>
      </c>
    </row>
    <row r="162" spans="1:13" x14ac:dyDescent="0.25">
      <c r="A162" s="120">
        <v>43711</v>
      </c>
      <c r="B162" s="121">
        <v>10745782</v>
      </c>
      <c r="C162" s="121">
        <v>10739222</v>
      </c>
      <c r="D162" s="121">
        <f t="shared" ref="D162:D225" si="29">B162-C162</f>
        <v>6560</v>
      </c>
      <c r="E162" s="121">
        <v>2000</v>
      </c>
      <c r="F162" s="122">
        <v>1000</v>
      </c>
      <c r="G162" s="121">
        <f t="shared" ref="G162:G225" si="30">E162-F162</f>
        <v>1000</v>
      </c>
      <c r="H162" s="121">
        <f t="shared" ref="H162:H225" si="31">G162*H$3</f>
        <v>1000</v>
      </c>
      <c r="I162" s="121">
        <v>6590</v>
      </c>
      <c r="J162" s="121">
        <f t="shared" ref="J162:J225" si="32">H162-I162</f>
        <v>-5590</v>
      </c>
      <c r="K162" s="123">
        <f t="shared" ref="K162:K225" si="33">D162/K$3</f>
        <v>11798.561151079135</v>
      </c>
      <c r="L162" s="124">
        <f t="shared" si="27"/>
        <v>5208.561151079135</v>
      </c>
      <c r="M162" s="137">
        <f t="shared" si="28"/>
        <v>0.79037346753856375</v>
      </c>
    </row>
    <row r="163" spans="1:13" x14ac:dyDescent="0.25">
      <c r="A163" s="120">
        <v>43712</v>
      </c>
      <c r="B163" s="121">
        <v>11190</v>
      </c>
      <c r="C163" s="121">
        <v>14340</v>
      </c>
      <c r="D163" s="121">
        <f t="shared" si="29"/>
        <v>-3150</v>
      </c>
      <c r="E163" s="121">
        <v>10752043</v>
      </c>
      <c r="F163" s="122">
        <v>10745812</v>
      </c>
      <c r="G163" s="121">
        <f t="shared" si="30"/>
        <v>6231</v>
      </c>
      <c r="H163" s="121">
        <f t="shared" si="31"/>
        <v>6231</v>
      </c>
      <c r="I163" s="121">
        <v>6224</v>
      </c>
      <c r="J163" s="121">
        <f t="shared" si="32"/>
        <v>7</v>
      </c>
      <c r="K163" s="123">
        <f t="shared" si="33"/>
        <v>-5665.4676258992804</v>
      </c>
      <c r="L163" s="124">
        <f t="shared" ref="L163:L226" si="34">K163-I163</f>
        <v>-11889.46762589928</v>
      </c>
      <c r="M163" s="137">
        <f t="shared" si="28"/>
        <v>-1.9102615080172365</v>
      </c>
    </row>
    <row r="164" spans="1:13" x14ac:dyDescent="0.25">
      <c r="A164" s="120">
        <v>43713</v>
      </c>
      <c r="B164" s="121"/>
      <c r="C164" s="121"/>
      <c r="D164" s="121">
        <f t="shared" si="29"/>
        <v>0</v>
      </c>
      <c r="E164" s="121">
        <f>'April-July 2019'!N161</f>
        <v>0</v>
      </c>
      <c r="F164" s="122">
        <f>'April-July 2019'!O161</f>
        <v>0</v>
      </c>
      <c r="G164" s="121">
        <f t="shared" si="30"/>
        <v>0</v>
      </c>
      <c r="H164" s="121">
        <f t="shared" si="31"/>
        <v>0</v>
      </c>
      <c r="I164" s="121"/>
      <c r="J164" s="121">
        <f t="shared" si="32"/>
        <v>0</v>
      </c>
      <c r="K164" s="123">
        <f t="shared" si="33"/>
        <v>0</v>
      </c>
      <c r="L164" s="124">
        <f t="shared" si="34"/>
        <v>0</v>
      </c>
      <c r="M164" s="137" t="e">
        <f t="shared" si="28"/>
        <v>#DIV/0!</v>
      </c>
    </row>
    <row r="165" spans="1:13" x14ac:dyDescent="0.25">
      <c r="A165" s="120">
        <v>43714</v>
      </c>
      <c r="B165" s="121"/>
      <c r="C165" s="121"/>
      <c r="D165" s="121">
        <f t="shared" si="29"/>
        <v>0</v>
      </c>
      <c r="E165" s="121">
        <f>'April-July 2019'!N162</f>
        <v>0</v>
      </c>
      <c r="F165" s="122">
        <f>'April-July 2019'!O162</f>
        <v>0</v>
      </c>
      <c r="G165" s="121">
        <f t="shared" si="30"/>
        <v>0</v>
      </c>
      <c r="H165" s="121">
        <f t="shared" si="31"/>
        <v>0</v>
      </c>
      <c r="I165" s="121"/>
      <c r="J165" s="121">
        <f t="shared" si="32"/>
        <v>0</v>
      </c>
      <c r="K165" s="123">
        <f t="shared" si="33"/>
        <v>0</v>
      </c>
      <c r="L165" s="124">
        <f t="shared" si="34"/>
        <v>0</v>
      </c>
      <c r="M165" s="137" t="e">
        <f t="shared" si="28"/>
        <v>#DIV/0!</v>
      </c>
    </row>
    <row r="166" spans="1:13" x14ac:dyDescent="0.25">
      <c r="A166" s="120">
        <v>43715</v>
      </c>
      <c r="B166" s="121"/>
      <c r="C166" s="121"/>
      <c r="D166" s="121">
        <f t="shared" si="29"/>
        <v>0</v>
      </c>
      <c r="E166" s="121">
        <f>'April-July 2019'!N163</f>
        <v>0</v>
      </c>
      <c r="F166" s="122">
        <f>'April-July 2019'!O163</f>
        <v>0</v>
      </c>
      <c r="G166" s="121">
        <f t="shared" si="30"/>
        <v>0</v>
      </c>
      <c r="H166" s="121">
        <f t="shared" si="31"/>
        <v>0</v>
      </c>
      <c r="I166" s="121"/>
      <c r="J166" s="121">
        <f t="shared" si="32"/>
        <v>0</v>
      </c>
      <c r="K166" s="123">
        <f t="shared" si="33"/>
        <v>0</v>
      </c>
      <c r="L166" s="124">
        <f t="shared" si="34"/>
        <v>0</v>
      </c>
      <c r="M166" s="137" t="e">
        <f t="shared" si="28"/>
        <v>#DIV/0!</v>
      </c>
    </row>
    <row r="167" spans="1:13" x14ac:dyDescent="0.25">
      <c r="A167" s="120">
        <v>43716</v>
      </c>
      <c r="B167" s="121"/>
      <c r="C167" s="121"/>
      <c r="D167" s="121">
        <f t="shared" si="29"/>
        <v>0</v>
      </c>
      <c r="E167" s="121">
        <f>'April-July 2019'!N164</f>
        <v>0</v>
      </c>
      <c r="F167" s="122">
        <f>'April-July 2019'!O164</f>
        <v>0</v>
      </c>
      <c r="G167" s="121">
        <f t="shared" si="30"/>
        <v>0</v>
      </c>
      <c r="H167" s="121">
        <f t="shared" si="31"/>
        <v>0</v>
      </c>
      <c r="I167" s="121"/>
      <c r="J167" s="121">
        <f t="shared" si="32"/>
        <v>0</v>
      </c>
      <c r="K167" s="123">
        <f t="shared" si="33"/>
        <v>0</v>
      </c>
      <c r="L167" s="124">
        <f t="shared" si="34"/>
        <v>0</v>
      </c>
      <c r="M167" s="137" t="e">
        <f t="shared" si="28"/>
        <v>#DIV/0!</v>
      </c>
    </row>
    <row r="168" spans="1:13" x14ac:dyDescent="0.25">
      <c r="A168" s="120">
        <v>43717</v>
      </c>
      <c r="B168" s="121">
        <v>28600</v>
      </c>
      <c r="C168" s="121">
        <f>8970+9980</f>
        <v>18950</v>
      </c>
      <c r="D168" s="121">
        <f t="shared" si="29"/>
        <v>9650</v>
      </c>
      <c r="E168" s="121">
        <v>10777958</v>
      </c>
      <c r="F168" s="122">
        <v>10760989</v>
      </c>
      <c r="G168" s="121">
        <f t="shared" si="30"/>
        <v>16969</v>
      </c>
      <c r="H168" s="121">
        <f t="shared" si="31"/>
        <v>16969</v>
      </c>
      <c r="I168" s="121">
        <v>16962</v>
      </c>
      <c r="J168" s="121">
        <f t="shared" si="32"/>
        <v>7</v>
      </c>
      <c r="K168" s="123">
        <f t="shared" si="33"/>
        <v>17356.115107913669</v>
      </c>
      <c r="L168" s="124">
        <f t="shared" si="34"/>
        <v>394.11510791366891</v>
      </c>
      <c r="M168" s="137">
        <f t="shared" si="28"/>
        <v>2.3235179101147797E-2</v>
      </c>
    </row>
    <row r="169" spans="1:13" x14ac:dyDescent="0.25">
      <c r="A169" s="120">
        <v>43718</v>
      </c>
      <c r="B169" s="121">
        <v>14480</v>
      </c>
      <c r="C169" s="121">
        <v>9990</v>
      </c>
      <c r="D169" s="121">
        <f t="shared" si="29"/>
        <v>4490</v>
      </c>
      <c r="E169" s="121">
        <v>10786297</v>
      </c>
      <c r="F169" s="122">
        <v>10777958</v>
      </c>
      <c r="G169" s="121">
        <f t="shared" si="30"/>
        <v>8339</v>
      </c>
      <c r="H169" s="121">
        <f t="shared" si="31"/>
        <v>8339</v>
      </c>
      <c r="I169" s="121">
        <v>8163</v>
      </c>
      <c r="J169" s="121">
        <f t="shared" si="32"/>
        <v>176</v>
      </c>
      <c r="K169" s="123">
        <f t="shared" si="33"/>
        <v>8075.5395683453235</v>
      </c>
      <c r="L169" s="124">
        <f t="shared" si="34"/>
        <v>-87.46043165467654</v>
      </c>
      <c r="M169" s="137">
        <f t="shared" si="28"/>
        <v>-1.0714251090858329E-2</v>
      </c>
    </row>
    <row r="170" spans="1:13" x14ac:dyDescent="0.25">
      <c r="A170" s="120">
        <v>43719</v>
      </c>
      <c r="B170" s="121">
        <v>14180</v>
      </c>
      <c r="C170" s="121">
        <v>11080</v>
      </c>
      <c r="D170" s="121">
        <f t="shared" si="29"/>
        <v>3100</v>
      </c>
      <c r="E170" s="121">
        <v>10792324</v>
      </c>
      <c r="F170" s="122">
        <v>10786297</v>
      </c>
      <c r="G170" s="121">
        <f t="shared" si="30"/>
        <v>6027</v>
      </c>
      <c r="H170" s="121">
        <f t="shared" si="31"/>
        <v>6027</v>
      </c>
      <c r="I170" s="121">
        <v>6020</v>
      </c>
      <c r="J170" s="121">
        <f t="shared" si="32"/>
        <v>7</v>
      </c>
      <c r="K170" s="123">
        <f t="shared" si="33"/>
        <v>5575.5395683453235</v>
      </c>
      <c r="L170" s="124">
        <f t="shared" si="34"/>
        <v>-444.46043165467654</v>
      </c>
      <c r="M170" s="137">
        <f t="shared" si="28"/>
        <v>-7.3830636487487791E-2</v>
      </c>
    </row>
    <row r="171" spans="1:13" x14ac:dyDescent="0.25">
      <c r="A171" s="120">
        <v>43720</v>
      </c>
      <c r="B171" s="121">
        <v>14230</v>
      </c>
      <c r="C171" s="121">
        <v>9780</v>
      </c>
      <c r="D171" s="121">
        <f t="shared" si="29"/>
        <v>4450</v>
      </c>
      <c r="E171" s="121">
        <v>10801089</v>
      </c>
      <c r="F171" s="122">
        <v>10792324</v>
      </c>
      <c r="G171" s="121">
        <f t="shared" si="30"/>
        <v>8765</v>
      </c>
      <c r="H171" s="121">
        <f t="shared" si="31"/>
        <v>8765</v>
      </c>
      <c r="I171" s="121">
        <v>8754</v>
      </c>
      <c r="J171" s="121">
        <f t="shared" si="32"/>
        <v>11</v>
      </c>
      <c r="K171" s="123">
        <f t="shared" si="33"/>
        <v>8003.5971223021579</v>
      </c>
      <c r="L171" s="124">
        <f t="shared" si="34"/>
        <v>-750.40287769784209</v>
      </c>
      <c r="M171" s="137">
        <f t="shared" si="28"/>
        <v>-8.5721142071949058E-2</v>
      </c>
    </row>
    <row r="172" spans="1:13" x14ac:dyDescent="0.25">
      <c r="A172" s="120">
        <v>43721</v>
      </c>
      <c r="B172" s="121"/>
      <c r="C172" s="121"/>
      <c r="D172" s="121">
        <f t="shared" si="29"/>
        <v>0</v>
      </c>
      <c r="E172" s="121">
        <f>'April-July 2019'!N169</f>
        <v>0</v>
      </c>
      <c r="F172" s="122">
        <f>'April-July 2019'!O169</f>
        <v>0</v>
      </c>
      <c r="G172" s="121">
        <f t="shared" si="30"/>
        <v>0</v>
      </c>
      <c r="H172" s="121">
        <f t="shared" si="31"/>
        <v>0</v>
      </c>
      <c r="I172" s="121"/>
      <c r="J172" s="121">
        <f t="shared" si="32"/>
        <v>0</v>
      </c>
      <c r="K172" s="123">
        <f t="shared" si="33"/>
        <v>0</v>
      </c>
      <c r="L172" s="124">
        <f t="shared" si="34"/>
        <v>0</v>
      </c>
      <c r="M172" s="137" t="e">
        <f t="shared" si="28"/>
        <v>#DIV/0!</v>
      </c>
    </row>
    <row r="173" spans="1:13" x14ac:dyDescent="0.25">
      <c r="A173" s="120">
        <v>43722</v>
      </c>
      <c r="B173" s="121"/>
      <c r="C173" s="121"/>
      <c r="D173" s="121">
        <f t="shared" si="29"/>
        <v>0</v>
      </c>
      <c r="E173" s="121">
        <f>'April-July 2019'!N170</f>
        <v>0</v>
      </c>
      <c r="F173" s="122">
        <f>'April-July 2019'!O170</f>
        <v>0</v>
      </c>
      <c r="G173" s="121">
        <f t="shared" si="30"/>
        <v>0</v>
      </c>
      <c r="H173" s="121">
        <f t="shared" si="31"/>
        <v>0</v>
      </c>
      <c r="I173" s="121"/>
      <c r="J173" s="121">
        <f t="shared" si="32"/>
        <v>0</v>
      </c>
      <c r="K173" s="123">
        <f t="shared" si="33"/>
        <v>0</v>
      </c>
      <c r="L173" s="124">
        <f t="shared" si="34"/>
        <v>0</v>
      </c>
      <c r="M173" s="137" t="e">
        <f t="shared" si="28"/>
        <v>#DIV/0!</v>
      </c>
    </row>
    <row r="174" spans="1:13" x14ac:dyDescent="0.25">
      <c r="A174" s="120">
        <v>43723</v>
      </c>
      <c r="B174" s="121"/>
      <c r="C174" s="121"/>
      <c r="D174" s="121">
        <f t="shared" si="29"/>
        <v>0</v>
      </c>
      <c r="E174" s="121">
        <f>'April-July 2019'!N171</f>
        <v>0</v>
      </c>
      <c r="F174" s="122">
        <f>'April-July 2019'!O171</f>
        <v>0</v>
      </c>
      <c r="G174" s="121">
        <f t="shared" si="30"/>
        <v>0</v>
      </c>
      <c r="H174" s="121">
        <f t="shared" si="31"/>
        <v>0</v>
      </c>
      <c r="I174" s="121"/>
      <c r="J174" s="121">
        <f t="shared" si="32"/>
        <v>0</v>
      </c>
      <c r="K174" s="123">
        <f t="shared" si="33"/>
        <v>0</v>
      </c>
      <c r="L174" s="124">
        <f t="shared" si="34"/>
        <v>0</v>
      </c>
      <c r="M174" s="137" t="e">
        <f t="shared" si="28"/>
        <v>#DIV/0!</v>
      </c>
    </row>
    <row r="175" spans="1:13" x14ac:dyDescent="0.25">
      <c r="A175" s="120">
        <v>43724</v>
      </c>
      <c r="B175" s="121"/>
      <c r="C175" s="121"/>
      <c r="D175" s="121">
        <f t="shared" si="29"/>
        <v>0</v>
      </c>
      <c r="E175" s="121">
        <f>'April-July 2019'!N172</f>
        <v>0</v>
      </c>
      <c r="F175" s="122">
        <f>'April-July 2019'!O172</f>
        <v>0</v>
      </c>
      <c r="G175" s="121">
        <f t="shared" si="30"/>
        <v>0</v>
      </c>
      <c r="H175" s="121">
        <f t="shared" si="31"/>
        <v>0</v>
      </c>
      <c r="I175" s="121"/>
      <c r="J175" s="121">
        <f t="shared" si="32"/>
        <v>0</v>
      </c>
      <c r="K175" s="123">
        <f t="shared" si="33"/>
        <v>0</v>
      </c>
      <c r="L175" s="124">
        <f t="shared" si="34"/>
        <v>0</v>
      </c>
      <c r="M175" s="137" t="e">
        <f t="shared" si="28"/>
        <v>#DIV/0!</v>
      </c>
    </row>
    <row r="176" spans="1:13" x14ac:dyDescent="0.25">
      <c r="A176" s="120">
        <v>43725</v>
      </c>
      <c r="B176" s="121"/>
      <c r="C176" s="121"/>
      <c r="D176" s="121">
        <f t="shared" si="29"/>
        <v>0</v>
      </c>
      <c r="E176" s="121">
        <f>'April-July 2019'!N173</f>
        <v>0</v>
      </c>
      <c r="F176" s="122">
        <f>'April-July 2019'!O173</f>
        <v>0</v>
      </c>
      <c r="G176" s="121">
        <f t="shared" si="30"/>
        <v>0</v>
      </c>
      <c r="H176" s="121">
        <f t="shared" si="31"/>
        <v>0</v>
      </c>
      <c r="I176" s="121"/>
      <c r="J176" s="121">
        <f t="shared" si="32"/>
        <v>0</v>
      </c>
      <c r="K176" s="123">
        <f t="shared" si="33"/>
        <v>0</v>
      </c>
      <c r="L176" s="124">
        <f t="shared" si="34"/>
        <v>0</v>
      </c>
      <c r="M176" s="137" t="e">
        <f t="shared" si="28"/>
        <v>#DIV/0!</v>
      </c>
    </row>
    <row r="177" spans="1:13" x14ac:dyDescent="0.25">
      <c r="A177" s="120">
        <v>43726</v>
      </c>
      <c r="B177" s="121"/>
      <c r="C177" s="121"/>
      <c r="D177" s="121">
        <f t="shared" si="29"/>
        <v>0</v>
      </c>
      <c r="E177" s="121">
        <f>'April-July 2019'!N174</f>
        <v>0</v>
      </c>
      <c r="F177" s="122">
        <f>'April-July 2019'!O174</f>
        <v>0</v>
      </c>
      <c r="G177" s="121">
        <f t="shared" si="30"/>
        <v>0</v>
      </c>
      <c r="H177" s="121">
        <f t="shared" si="31"/>
        <v>0</v>
      </c>
      <c r="I177" s="121"/>
      <c r="J177" s="121">
        <f t="shared" si="32"/>
        <v>0</v>
      </c>
      <c r="K177" s="123">
        <f t="shared" si="33"/>
        <v>0</v>
      </c>
      <c r="L177" s="124">
        <f t="shared" si="34"/>
        <v>0</v>
      </c>
      <c r="M177" s="137" t="e">
        <f t="shared" si="28"/>
        <v>#DIV/0!</v>
      </c>
    </row>
    <row r="178" spans="1:13" x14ac:dyDescent="0.25">
      <c r="A178" s="120">
        <v>43727</v>
      </c>
      <c r="B178" s="121">
        <v>14330</v>
      </c>
      <c r="C178" s="121">
        <v>9230</v>
      </c>
      <c r="D178" s="121">
        <f t="shared" si="29"/>
        <v>5100</v>
      </c>
      <c r="E178" s="121">
        <v>10824241</v>
      </c>
      <c r="F178" s="122">
        <v>10814419</v>
      </c>
      <c r="G178" s="121">
        <f t="shared" si="30"/>
        <v>9822</v>
      </c>
      <c r="H178" s="121">
        <f t="shared" si="31"/>
        <v>9822</v>
      </c>
      <c r="I178" s="121">
        <v>9823</v>
      </c>
      <c r="J178" s="121">
        <f t="shared" si="32"/>
        <v>-1</v>
      </c>
      <c r="K178" s="123">
        <f t="shared" si="33"/>
        <v>9172.6618705035962</v>
      </c>
      <c r="L178" s="124">
        <f t="shared" si="34"/>
        <v>-650.33812949640378</v>
      </c>
      <c r="M178" s="137">
        <f t="shared" si="28"/>
        <v>-6.6205653007879853E-2</v>
      </c>
    </row>
    <row r="179" spans="1:13" x14ac:dyDescent="0.25">
      <c r="A179" s="120">
        <v>43728</v>
      </c>
      <c r="B179" s="121">
        <v>13940</v>
      </c>
      <c r="C179" s="121">
        <v>10880</v>
      </c>
      <c r="D179" s="121">
        <f t="shared" si="29"/>
        <v>3060</v>
      </c>
      <c r="E179" s="121">
        <v>10830101</v>
      </c>
      <c r="F179" s="122">
        <v>10824241</v>
      </c>
      <c r="G179" s="121">
        <f t="shared" si="30"/>
        <v>5860</v>
      </c>
      <c r="H179" s="121">
        <f t="shared" si="31"/>
        <v>5860</v>
      </c>
      <c r="I179" s="121">
        <v>5839</v>
      </c>
      <c r="J179" s="121">
        <f t="shared" si="32"/>
        <v>21</v>
      </c>
      <c r="K179" s="123">
        <f t="shared" si="33"/>
        <v>5503.5971223021579</v>
      </c>
      <c r="L179" s="124">
        <f t="shared" si="34"/>
        <v>-335.40287769784209</v>
      </c>
      <c r="M179" s="137">
        <f t="shared" si="28"/>
        <v>-5.7441835536537436E-2</v>
      </c>
    </row>
    <row r="180" spans="1:13" x14ac:dyDescent="0.25">
      <c r="A180" s="120">
        <v>43729</v>
      </c>
      <c r="B180" s="121">
        <v>10880</v>
      </c>
      <c r="C180" s="121">
        <v>9580</v>
      </c>
      <c r="D180" s="121">
        <f t="shared" si="29"/>
        <v>1300</v>
      </c>
      <c r="E180" s="121">
        <v>10832743</v>
      </c>
      <c r="F180" s="122">
        <v>10830101</v>
      </c>
      <c r="G180" s="121">
        <f t="shared" si="30"/>
        <v>2642</v>
      </c>
      <c r="H180" s="121">
        <f t="shared" si="31"/>
        <v>2642</v>
      </c>
      <c r="I180" s="121">
        <v>2842</v>
      </c>
      <c r="J180" s="121">
        <f t="shared" si="32"/>
        <v>-200</v>
      </c>
      <c r="K180" s="123">
        <f t="shared" si="33"/>
        <v>2338.1294964028775</v>
      </c>
      <c r="L180" s="124">
        <f t="shared" si="34"/>
        <v>-503.87050359712248</v>
      </c>
      <c r="M180" s="137">
        <f t="shared" si="28"/>
        <v>-0.17729433624107055</v>
      </c>
    </row>
    <row r="181" spans="1:13" x14ac:dyDescent="0.25">
      <c r="A181" s="120">
        <v>43730</v>
      </c>
      <c r="B181" s="121"/>
      <c r="C181" s="121"/>
      <c r="D181" s="121">
        <f t="shared" si="29"/>
        <v>0</v>
      </c>
      <c r="E181" s="121">
        <f>'April-July 2019'!N178</f>
        <v>0</v>
      </c>
      <c r="F181" s="122">
        <f>'April-July 2019'!O178</f>
        <v>0</v>
      </c>
      <c r="G181" s="121">
        <f t="shared" si="30"/>
        <v>0</v>
      </c>
      <c r="H181" s="121">
        <f t="shared" si="31"/>
        <v>0</v>
      </c>
      <c r="I181" s="121"/>
      <c r="J181" s="121">
        <f t="shared" si="32"/>
        <v>0</v>
      </c>
      <c r="K181" s="123">
        <f t="shared" si="33"/>
        <v>0</v>
      </c>
      <c r="L181" s="124">
        <f t="shared" si="34"/>
        <v>0</v>
      </c>
      <c r="M181" s="137" t="e">
        <f t="shared" si="28"/>
        <v>#DIV/0!</v>
      </c>
    </row>
    <row r="182" spans="1:13" x14ac:dyDescent="0.25">
      <c r="A182" s="120">
        <v>43731</v>
      </c>
      <c r="B182" s="121">
        <v>42680</v>
      </c>
      <c r="C182" s="121">
        <v>29600</v>
      </c>
      <c r="D182" s="121">
        <f t="shared" si="29"/>
        <v>13080</v>
      </c>
      <c r="E182" s="121">
        <v>10858085</v>
      </c>
      <c r="F182" s="122">
        <v>10832944</v>
      </c>
      <c r="G182" s="121">
        <f t="shared" si="30"/>
        <v>25141</v>
      </c>
      <c r="H182" s="121">
        <f t="shared" si="31"/>
        <v>25141</v>
      </c>
      <c r="I182" s="121">
        <v>25109</v>
      </c>
      <c r="J182" s="121">
        <f t="shared" si="32"/>
        <v>32</v>
      </c>
      <c r="K182" s="123">
        <f t="shared" si="33"/>
        <v>23525.179856115104</v>
      </c>
      <c r="L182" s="124">
        <f t="shared" si="34"/>
        <v>-1583.8201438848955</v>
      </c>
      <c r="M182" s="137">
        <f t="shared" si="28"/>
        <v>-6.307778660579455E-2</v>
      </c>
    </row>
    <row r="183" spans="1:13" x14ac:dyDescent="0.25">
      <c r="A183" s="120">
        <v>43732</v>
      </c>
      <c r="B183" s="121">
        <v>14260</v>
      </c>
      <c r="C183" s="121">
        <v>10680</v>
      </c>
      <c r="D183" s="121">
        <f t="shared" si="29"/>
        <v>3580</v>
      </c>
      <c r="E183" s="121">
        <v>10865040</v>
      </c>
      <c r="F183" s="122">
        <v>10858085</v>
      </c>
      <c r="G183" s="121">
        <f t="shared" si="30"/>
        <v>6955</v>
      </c>
      <c r="H183" s="121">
        <f t="shared" si="31"/>
        <v>6955</v>
      </c>
      <c r="I183" s="121">
        <v>6820</v>
      </c>
      <c r="J183" s="121">
        <f t="shared" si="32"/>
        <v>135</v>
      </c>
      <c r="K183" s="123">
        <f t="shared" si="33"/>
        <v>6438.8489208633091</v>
      </c>
      <c r="L183" s="124">
        <f t="shared" si="34"/>
        <v>-381.1510791366909</v>
      </c>
      <c r="M183" s="137">
        <f t="shared" si="28"/>
        <v>-5.5887255005379895E-2</v>
      </c>
    </row>
    <row r="184" spans="1:13" x14ac:dyDescent="0.25">
      <c r="A184" s="120">
        <v>43733</v>
      </c>
      <c r="B184" s="121">
        <v>13940</v>
      </c>
      <c r="C184" s="121">
        <v>9960</v>
      </c>
      <c r="D184" s="121">
        <f t="shared" si="29"/>
        <v>3980</v>
      </c>
      <c r="E184" s="121">
        <v>10872610</v>
      </c>
      <c r="F184" s="122">
        <v>10865040</v>
      </c>
      <c r="G184" s="121">
        <f t="shared" si="30"/>
        <v>7570</v>
      </c>
      <c r="H184" s="121">
        <f t="shared" si="31"/>
        <v>7570</v>
      </c>
      <c r="I184" s="121">
        <v>7580</v>
      </c>
      <c r="J184" s="121">
        <f t="shared" si="32"/>
        <v>-10</v>
      </c>
      <c r="K184" s="123">
        <f t="shared" si="33"/>
        <v>7158.2733812949637</v>
      </c>
      <c r="L184" s="124">
        <f t="shared" si="34"/>
        <v>-421.72661870503634</v>
      </c>
      <c r="M184" s="137">
        <f t="shared" si="28"/>
        <v>-5.563675708509714E-2</v>
      </c>
    </row>
    <row r="185" spans="1:13" x14ac:dyDescent="0.25">
      <c r="A185" s="120">
        <v>43734</v>
      </c>
      <c r="B185" s="121">
        <v>13870</v>
      </c>
      <c r="C185" s="121">
        <v>9820</v>
      </c>
      <c r="D185" s="121">
        <f t="shared" si="29"/>
        <v>4050</v>
      </c>
      <c r="E185" s="121">
        <v>10880087</v>
      </c>
      <c r="F185" s="122">
        <v>10872611</v>
      </c>
      <c r="G185" s="121">
        <f t="shared" si="30"/>
        <v>7476</v>
      </c>
      <c r="H185" s="121">
        <f t="shared" si="31"/>
        <v>7476</v>
      </c>
      <c r="I185" s="121">
        <v>7456</v>
      </c>
      <c r="J185" s="121">
        <f t="shared" si="32"/>
        <v>20</v>
      </c>
      <c r="K185" s="123">
        <f t="shared" si="33"/>
        <v>7284.1726618705034</v>
      </c>
      <c r="L185" s="124">
        <f t="shared" si="34"/>
        <v>-171.82733812949664</v>
      </c>
      <c r="M185" s="137">
        <f t="shared" si="28"/>
        <v>-2.3045512088183562E-2</v>
      </c>
    </row>
    <row r="186" spans="1:13" x14ac:dyDescent="0.25">
      <c r="A186" s="120">
        <v>43735</v>
      </c>
      <c r="B186" s="121"/>
      <c r="C186" s="121"/>
      <c r="D186" s="121">
        <f t="shared" si="29"/>
        <v>0</v>
      </c>
      <c r="E186" s="121">
        <f>'April-July 2019'!N183</f>
        <v>0</v>
      </c>
      <c r="F186" s="122">
        <f>'April-July 2019'!O183</f>
        <v>0</v>
      </c>
      <c r="G186" s="121">
        <f t="shared" si="30"/>
        <v>0</v>
      </c>
      <c r="H186" s="121">
        <f t="shared" si="31"/>
        <v>0</v>
      </c>
      <c r="I186" s="121"/>
      <c r="J186" s="121">
        <f t="shared" si="32"/>
        <v>0</v>
      </c>
      <c r="K186" s="123">
        <f t="shared" si="33"/>
        <v>0</v>
      </c>
      <c r="L186" s="124">
        <f t="shared" si="34"/>
        <v>0</v>
      </c>
      <c r="M186" s="137" t="e">
        <f t="shared" si="28"/>
        <v>#DIV/0!</v>
      </c>
    </row>
    <row r="187" spans="1:13" x14ac:dyDescent="0.25">
      <c r="A187" s="120">
        <v>43736</v>
      </c>
      <c r="B187" s="121"/>
      <c r="C187" s="121"/>
      <c r="D187" s="121">
        <f t="shared" si="29"/>
        <v>0</v>
      </c>
      <c r="E187" s="121">
        <f>'April-July 2019'!N184</f>
        <v>0</v>
      </c>
      <c r="F187" s="122">
        <f>'April-July 2019'!O184</f>
        <v>0</v>
      </c>
      <c r="G187" s="121">
        <f t="shared" si="30"/>
        <v>0</v>
      </c>
      <c r="H187" s="121">
        <f t="shared" si="31"/>
        <v>0</v>
      </c>
      <c r="I187" s="121"/>
      <c r="J187" s="121">
        <f t="shared" si="32"/>
        <v>0</v>
      </c>
      <c r="K187" s="123">
        <f t="shared" si="33"/>
        <v>0</v>
      </c>
      <c r="L187" s="124">
        <f t="shared" si="34"/>
        <v>0</v>
      </c>
      <c r="M187" s="137" t="e">
        <f t="shared" si="28"/>
        <v>#DIV/0!</v>
      </c>
    </row>
    <row r="188" spans="1:13" x14ac:dyDescent="0.25">
      <c r="A188" s="120">
        <v>43737</v>
      </c>
      <c r="B188" s="121"/>
      <c r="C188" s="121"/>
      <c r="D188" s="121">
        <f t="shared" si="29"/>
        <v>0</v>
      </c>
      <c r="E188" s="121">
        <f>'April-July 2019'!N185</f>
        <v>0</v>
      </c>
      <c r="F188" s="122">
        <f>'April-July 2019'!O185</f>
        <v>0</v>
      </c>
      <c r="G188" s="121">
        <f t="shared" si="30"/>
        <v>0</v>
      </c>
      <c r="H188" s="121">
        <f t="shared" si="31"/>
        <v>0</v>
      </c>
      <c r="I188" s="121"/>
      <c r="J188" s="121">
        <f t="shared" si="32"/>
        <v>0</v>
      </c>
      <c r="K188" s="123">
        <f t="shared" si="33"/>
        <v>0</v>
      </c>
      <c r="L188" s="124">
        <f t="shared" si="34"/>
        <v>0</v>
      </c>
      <c r="M188" s="137" t="e">
        <f t="shared" si="28"/>
        <v>#DIV/0!</v>
      </c>
    </row>
    <row r="189" spans="1:13" x14ac:dyDescent="0.25">
      <c r="A189" s="120">
        <v>43738</v>
      </c>
      <c r="B189" s="121">
        <f>14090+14320+14130+13890</f>
        <v>56430</v>
      </c>
      <c r="C189" s="121">
        <f>9530+9240+13020+10260</f>
        <v>42050</v>
      </c>
      <c r="D189" s="121">
        <f t="shared" si="29"/>
        <v>14380</v>
      </c>
      <c r="E189" s="121">
        <v>10906773</v>
      </c>
      <c r="F189" s="122">
        <v>10886647</v>
      </c>
      <c r="G189" s="121">
        <f t="shared" si="30"/>
        <v>20126</v>
      </c>
      <c r="H189" s="121">
        <f t="shared" si="31"/>
        <v>20126</v>
      </c>
      <c r="I189" s="121">
        <v>18350</v>
      </c>
      <c r="J189" s="121">
        <f t="shared" si="32"/>
        <v>1776</v>
      </c>
      <c r="K189" s="123">
        <f t="shared" si="33"/>
        <v>25863.309352517983</v>
      </c>
      <c r="L189" s="124">
        <f t="shared" si="34"/>
        <v>7513.3093525179829</v>
      </c>
      <c r="M189" s="137">
        <f t="shared" si="28"/>
        <v>0.40944465136337782</v>
      </c>
    </row>
    <row r="190" spans="1:13" x14ac:dyDescent="0.25">
      <c r="A190" s="120">
        <v>43739</v>
      </c>
      <c r="B190" s="121">
        <v>13690</v>
      </c>
      <c r="C190" s="121">
        <v>10670</v>
      </c>
      <c r="D190" s="121">
        <f t="shared" si="29"/>
        <v>3020</v>
      </c>
      <c r="E190" s="121">
        <v>10906773</v>
      </c>
      <c r="F190" s="122">
        <v>10902311</v>
      </c>
      <c r="G190" s="121">
        <f t="shared" si="30"/>
        <v>4462</v>
      </c>
      <c r="H190" s="121">
        <f t="shared" si="31"/>
        <v>4462</v>
      </c>
      <c r="I190" s="121">
        <v>5520</v>
      </c>
      <c r="J190" s="121">
        <f t="shared" si="32"/>
        <v>-1058</v>
      </c>
      <c r="K190" s="123">
        <f t="shared" si="33"/>
        <v>5431.6546762589924</v>
      </c>
      <c r="L190" s="124">
        <f t="shared" si="34"/>
        <v>-88.345323741007633</v>
      </c>
      <c r="M190" s="137">
        <f t="shared" si="28"/>
        <v>-1.6004587634240511E-2</v>
      </c>
    </row>
    <row r="191" spans="1:13" x14ac:dyDescent="0.25">
      <c r="A191" s="120">
        <v>43740</v>
      </c>
      <c r="B191" s="121">
        <v>14060</v>
      </c>
      <c r="C191" s="121">
        <v>11010</v>
      </c>
      <c r="D191" s="121">
        <f t="shared" si="29"/>
        <v>3050</v>
      </c>
      <c r="E191" s="121">
        <v>10917951</v>
      </c>
      <c r="F191" s="122">
        <v>10912311</v>
      </c>
      <c r="G191" s="121">
        <f t="shared" si="30"/>
        <v>5640</v>
      </c>
      <c r="H191" s="121">
        <f t="shared" si="31"/>
        <v>5640</v>
      </c>
      <c r="I191" s="121">
        <v>5630</v>
      </c>
      <c r="J191" s="121">
        <f t="shared" si="32"/>
        <v>10</v>
      </c>
      <c r="K191" s="123">
        <f t="shared" si="33"/>
        <v>5485.6115107913665</v>
      </c>
      <c r="L191" s="124">
        <f t="shared" si="34"/>
        <v>-144.38848920863347</v>
      </c>
      <c r="M191" s="137">
        <f t="shared" si="28"/>
        <v>-2.5646268065476638E-2</v>
      </c>
    </row>
    <row r="192" spans="1:13" x14ac:dyDescent="0.25">
      <c r="A192" s="120">
        <v>43741</v>
      </c>
      <c r="B192" s="121">
        <v>14350</v>
      </c>
      <c r="C192" s="121">
        <v>9000</v>
      </c>
      <c r="D192" s="121">
        <f t="shared" si="29"/>
        <v>5350</v>
      </c>
      <c r="E192" s="121">
        <v>10928061</v>
      </c>
      <c r="F192" s="122">
        <v>10918311</v>
      </c>
      <c r="G192" s="121">
        <f t="shared" si="30"/>
        <v>9750</v>
      </c>
      <c r="H192" s="121">
        <f t="shared" si="31"/>
        <v>9750</v>
      </c>
      <c r="I192" s="121">
        <v>9735</v>
      </c>
      <c r="J192" s="121">
        <f t="shared" si="32"/>
        <v>15</v>
      </c>
      <c r="K192" s="123">
        <f t="shared" si="33"/>
        <v>9622.30215827338</v>
      </c>
      <c r="L192" s="124">
        <f t="shared" si="34"/>
        <v>-112.69784172662003</v>
      </c>
      <c r="M192" s="137">
        <f t="shared" ref="M192:M227" si="35">L192/I192</f>
        <v>-1.1576563094670778E-2</v>
      </c>
    </row>
    <row r="193" spans="1:13" x14ac:dyDescent="0.25">
      <c r="A193" s="120">
        <v>43742</v>
      </c>
      <c r="B193" s="121">
        <v>14340</v>
      </c>
      <c r="C193" s="121">
        <v>9560</v>
      </c>
      <c r="D193" s="121">
        <f t="shared" si="29"/>
        <v>4780</v>
      </c>
      <c r="E193" s="121">
        <v>10936783</v>
      </c>
      <c r="F193" s="122">
        <v>10928062</v>
      </c>
      <c r="G193" s="121">
        <f t="shared" si="30"/>
        <v>8721</v>
      </c>
      <c r="H193" s="121">
        <f t="shared" si="31"/>
        <v>8721</v>
      </c>
      <c r="I193" s="121">
        <v>8719</v>
      </c>
      <c r="J193" s="121">
        <f t="shared" si="32"/>
        <v>2</v>
      </c>
      <c r="K193" s="123">
        <f t="shared" si="33"/>
        <v>8597.1223021582719</v>
      </c>
      <c r="L193" s="124">
        <f t="shared" si="34"/>
        <v>-121.87769784172815</v>
      </c>
      <c r="M193" s="137">
        <f t="shared" si="35"/>
        <v>-1.3978403239101749E-2</v>
      </c>
    </row>
    <row r="194" spans="1:13" x14ac:dyDescent="0.25">
      <c r="A194" s="120">
        <v>43743</v>
      </c>
      <c r="B194" s="121">
        <v>14120</v>
      </c>
      <c r="C194" s="121">
        <v>9270</v>
      </c>
      <c r="D194" s="121">
        <f t="shared" si="29"/>
        <v>4850</v>
      </c>
      <c r="E194" s="121">
        <v>10946094</v>
      </c>
      <c r="F194" s="122">
        <v>10936783</v>
      </c>
      <c r="G194" s="121">
        <f t="shared" si="30"/>
        <v>9311</v>
      </c>
      <c r="H194" s="121">
        <f t="shared" si="31"/>
        <v>9311</v>
      </c>
      <c r="I194" s="121"/>
      <c r="J194" s="121">
        <f t="shared" si="32"/>
        <v>9311</v>
      </c>
      <c r="K194" s="123">
        <f t="shared" si="33"/>
        <v>8723.0215827338125</v>
      </c>
      <c r="L194" s="124">
        <f t="shared" si="34"/>
        <v>8723.0215827338125</v>
      </c>
      <c r="M194" s="137" t="e">
        <f t="shared" si="35"/>
        <v>#DIV/0!</v>
      </c>
    </row>
    <row r="195" spans="1:13" x14ac:dyDescent="0.25">
      <c r="A195" s="120">
        <v>43744</v>
      </c>
      <c r="B195" s="121"/>
      <c r="C195" s="121"/>
      <c r="D195" s="121">
        <f t="shared" si="29"/>
        <v>0</v>
      </c>
      <c r="E195" s="121">
        <f>'April-July 2019'!N192</f>
        <v>0</v>
      </c>
      <c r="F195" s="122">
        <f>'April-July 2019'!O192</f>
        <v>0</v>
      </c>
      <c r="G195" s="121">
        <f t="shared" si="30"/>
        <v>0</v>
      </c>
      <c r="H195" s="121">
        <f t="shared" si="31"/>
        <v>0</v>
      </c>
      <c r="I195" s="121"/>
      <c r="J195" s="121">
        <f t="shared" si="32"/>
        <v>0</v>
      </c>
      <c r="K195" s="123">
        <f t="shared" si="33"/>
        <v>0</v>
      </c>
      <c r="L195" s="124">
        <f t="shared" si="34"/>
        <v>0</v>
      </c>
      <c r="M195" s="137" t="e">
        <f t="shared" si="35"/>
        <v>#DIV/0!</v>
      </c>
    </row>
    <row r="196" spans="1:13" x14ac:dyDescent="0.25">
      <c r="A196" s="120">
        <v>43745</v>
      </c>
      <c r="B196" s="121"/>
      <c r="C196" s="121"/>
      <c r="D196" s="121">
        <f t="shared" si="29"/>
        <v>0</v>
      </c>
      <c r="E196" s="121">
        <f>'April-July 2019'!N193</f>
        <v>0</v>
      </c>
      <c r="F196" s="122">
        <f>'April-July 2019'!O193</f>
        <v>0</v>
      </c>
      <c r="G196" s="121">
        <f t="shared" si="30"/>
        <v>0</v>
      </c>
      <c r="H196" s="121">
        <f t="shared" si="31"/>
        <v>0</v>
      </c>
      <c r="I196" s="121"/>
      <c r="J196" s="121">
        <f t="shared" si="32"/>
        <v>0</v>
      </c>
      <c r="K196" s="123">
        <f t="shared" si="33"/>
        <v>0</v>
      </c>
      <c r="L196" s="124">
        <f t="shared" si="34"/>
        <v>0</v>
      </c>
      <c r="M196" s="137" t="e">
        <f t="shared" si="35"/>
        <v>#DIV/0!</v>
      </c>
    </row>
    <row r="197" spans="1:13" x14ac:dyDescent="0.25">
      <c r="A197" s="120">
        <v>43746</v>
      </c>
      <c r="B197" s="121">
        <v>14020</v>
      </c>
      <c r="C197" s="121">
        <v>9960</v>
      </c>
      <c r="D197" s="121">
        <f t="shared" si="29"/>
        <v>4060</v>
      </c>
      <c r="E197" s="121">
        <v>10973664</v>
      </c>
      <c r="F197" s="122">
        <v>10965847</v>
      </c>
      <c r="G197" s="121">
        <f t="shared" si="30"/>
        <v>7817</v>
      </c>
      <c r="H197" s="121">
        <f t="shared" si="31"/>
        <v>7817</v>
      </c>
      <c r="I197" s="121">
        <v>7801</v>
      </c>
      <c r="J197" s="121">
        <f t="shared" si="32"/>
        <v>16</v>
      </c>
      <c r="K197" s="123">
        <f t="shared" si="33"/>
        <v>7302.1582733812947</v>
      </c>
      <c r="L197" s="124">
        <f t="shared" si="34"/>
        <v>-498.84172661870525</v>
      </c>
      <c r="M197" s="137">
        <f t="shared" si="35"/>
        <v>-6.3945869326843388E-2</v>
      </c>
    </row>
    <row r="198" spans="1:13" x14ac:dyDescent="0.25">
      <c r="A198" s="120">
        <v>43747</v>
      </c>
      <c r="B198" s="121">
        <v>13760</v>
      </c>
      <c r="C198" s="121">
        <v>9110</v>
      </c>
      <c r="D198" s="121">
        <f t="shared" si="29"/>
        <v>4650</v>
      </c>
      <c r="E198" s="121">
        <v>10982630</v>
      </c>
      <c r="F198" s="122">
        <v>10973664</v>
      </c>
      <c r="G198" s="121">
        <f t="shared" si="30"/>
        <v>8966</v>
      </c>
      <c r="H198" s="121">
        <f t="shared" si="31"/>
        <v>8966</v>
      </c>
      <c r="I198" s="121">
        <v>8948</v>
      </c>
      <c r="J198" s="121">
        <f t="shared" si="32"/>
        <v>18</v>
      </c>
      <c r="K198" s="123">
        <f t="shared" si="33"/>
        <v>8363.3093525179847</v>
      </c>
      <c r="L198" s="124">
        <f t="shared" si="34"/>
        <v>-584.69064748201527</v>
      </c>
      <c r="M198" s="137">
        <f t="shared" si="35"/>
        <v>-6.5343165789228344E-2</v>
      </c>
    </row>
    <row r="199" spans="1:13" x14ac:dyDescent="0.25">
      <c r="A199" s="120">
        <v>43748</v>
      </c>
      <c r="B199" s="121">
        <v>14370</v>
      </c>
      <c r="C199" s="121">
        <v>11020</v>
      </c>
      <c r="D199" s="121">
        <f t="shared" si="29"/>
        <v>3350</v>
      </c>
      <c r="E199" s="121">
        <v>10988828</v>
      </c>
      <c r="F199" s="122">
        <v>10982630</v>
      </c>
      <c r="G199" s="121">
        <f t="shared" si="30"/>
        <v>6198</v>
      </c>
      <c r="H199" s="121">
        <f t="shared" si="31"/>
        <v>6198</v>
      </c>
      <c r="I199" s="121">
        <v>6180</v>
      </c>
      <c r="J199" s="121">
        <f t="shared" si="32"/>
        <v>18</v>
      </c>
      <c r="K199" s="123">
        <f t="shared" si="33"/>
        <v>6025.1798561151072</v>
      </c>
      <c r="L199" s="124">
        <f t="shared" si="34"/>
        <v>-154.82014388489279</v>
      </c>
      <c r="M199" s="137">
        <f t="shared" si="35"/>
        <v>-2.5051803217620194E-2</v>
      </c>
    </row>
    <row r="200" spans="1:13" x14ac:dyDescent="0.25">
      <c r="A200" s="120">
        <v>43749</v>
      </c>
      <c r="B200" s="121">
        <v>14020</v>
      </c>
      <c r="C200" s="121">
        <v>10860</v>
      </c>
      <c r="D200" s="121">
        <f t="shared" si="29"/>
        <v>3160</v>
      </c>
      <c r="E200" s="121">
        <v>10994891</v>
      </c>
      <c r="F200" s="122">
        <v>10988828</v>
      </c>
      <c r="G200" s="121">
        <f t="shared" si="30"/>
        <v>6063</v>
      </c>
      <c r="H200" s="121">
        <f t="shared" si="31"/>
        <v>6063</v>
      </c>
      <c r="I200" s="121">
        <v>6050</v>
      </c>
      <c r="J200" s="121">
        <f t="shared" si="32"/>
        <v>13</v>
      </c>
      <c r="K200" s="123">
        <f t="shared" si="33"/>
        <v>5683.4532374100718</v>
      </c>
      <c r="L200" s="124">
        <f t="shared" si="34"/>
        <v>-366.54676258992822</v>
      </c>
      <c r="M200" s="137">
        <f t="shared" si="35"/>
        <v>-6.0586241750401358E-2</v>
      </c>
    </row>
    <row r="201" spans="1:13" x14ac:dyDescent="0.25">
      <c r="A201" s="120">
        <v>43750</v>
      </c>
      <c r="B201" s="121"/>
      <c r="C201" s="121"/>
      <c r="D201" s="121">
        <f t="shared" si="29"/>
        <v>0</v>
      </c>
      <c r="E201" s="121"/>
      <c r="F201" s="122"/>
      <c r="G201" s="121">
        <f t="shared" si="30"/>
        <v>0</v>
      </c>
      <c r="H201" s="121">
        <f t="shared" si="31"/>
        <v>0</v>
      </c>
      <c r="I201" s="121"/>
      <c r="J201" s="121">
        <f t="shared" si="32"/>
        <v>0</v>
      </c>
      <c r="K201" s="123">
        <f t="shared" si="33"/>
        <v>0</v>
      </c>
      <c r="L201" s="124">
        <f t="shared" si="34"/>
        <v>0</v>
      </c>
      <c r="M201" s="137" t="e">
        <f t="shared" si="35"/>
        <v>#DIV/0!</v>
      </c>
    </row>
    <row r="202" spans="1:13" x14ac:dyDescent="0.25">
      <c r="A202" s="120">
        <v>43751</v>
      </c>
      <c r="B202" s="121"/>
      <c r="C202" s="121"/>
      <c r="D202" s="121">
        <f t="shared" si="29"/>
        <v>0</v>
      </c>
      <c r="E202" s="121">
        <f>'April-July 2019'!N199</f>
        <v>0</v>
      </c>
      <c r="F202" s="122">
        <f>'April-July 2019'!O199</f>
        <v>0</v>
      </c>
      <c r="G202" s="121">
        <f t="shared" si="30"/>
        <v>0</v>
      </c>
      <c r="H202" s="121">
        <f t="shared" si="31"/>
        <v>0</v>
      </c>
      <c r="I202" s="121"/>
      <c r="J202" s="121">
        <f t="shared" si="32"/>
        <v>0</v>
      </c>
      <c r="K202" s="123">
        <f t="shared" si="33"/>
        <v>0</v>
      </c>
      <c r="L202" s="124">
        <f t="shared" si="34"/>
        <v>0</v>
      </c>
      <c r="M202" s="137" t="e">
        <f t="shared" si="35"/>
        <v>#DIV/0!</v>
      </c>
    </row>
    <row r="203" spans="1:13" x14ac:dyDescent="0.25">
      <c r="A203" s="120">
        <v>43752</v>
      </c>
      <c r="B203" s="121">
        <v>39670</v>
      </c>
      <c r="C203" s="121">
        <v>27630</v>
      </c>
      <c r="D203" s="121">
        <f t="shared" si="29"/>
        <v>12040</v>
      </c>
      <c r="E203" s="121">
        <v>11017331</v>
      </c>
      <c r="F203" s="122">
        <v>10994891</v>
      </c>
      <c r="G203" s="121">
        <f t="shared" si="30"/>
        <v>22440</v>
      </c>
      <c r="H203" s="121">
        <f t="shared" si="31"/>
        <v>22440</v>
      </c>
      <c r="I203" s="121">
        <v>20039</v>
      </c>
      <c r="J203" s="121">
        <f t="shared" si="32"/>
        <v>2401</v>
      </c>
      <c r="K203" s="123">
        <f t="shared" si="33"/>
        <v>21654.676258992804</v>
      </c>
      <c r="L203" s="124">
        <f t="shared" si="34"/>
        <v>1615.6762589928039</v>
      </c>
      <c r="M203" s="137">
        <f t="shared" si="35"/>
        <v>8.0626591097001044E-2</v>
      </c>
    </row>
    <row r="204" spans="1:13" x14ac:dyDescent="0.25">
      <c r="A204" s="120">
        <v>43753</v>
      </c>
      <c r="B204" s="121"/>
      <c r="C204" s="121"/>
      <c r="D204" s="121">
        <f t="shared" si="29"/>
        <v>0</v>
      </c>
      <c r="E204" s="121">
        <f>'April-July 2019'!N201</f>
        <v>0</v>
      </c>
      <c r="F204" s="122">
        <f>'April-July 2019'!O201</f>
        <v>0</v>
      </c>
      <c r="G204" s="121">
        <f t="shared" si="30"/>
        <v>0</v>
      </c>
      <c r="H204" s="121">
        <f t="shared" si="31"/>
        <v>0</v>
      </c>
      <c r="I204" s="121"/>
      <c r="J204" s="121">
        <f t="shared" si="32"/>
        <v>0</v>
      </c>
      <c r="K204" s="123">
        <f t="shared" si="33"/>
        <v>0</v>
      </c>
      <c r="L204" s="124">
        <f t="shared" si="34"/>
        <v>0</v>
      </c>
      <c r="M204" s="137" t="e">
        <f t="shared" si="35"/>
        <v>#DIV/0!</v>
      </c>
    </row>
    <row r="205" spans="1:13" x14ac:dyDescent="0.25">
      <c r="A205" s="120">
        <v>43754</v>
      </c>
      <c r="B205" s="121">
        <v>14000</v>
      </c>
      <c r="C205" s="121">
        <v>11240</v>
      </c>
      <c r="D205" s="121">
        <f t="shared" si="29"/>
        <v>2760</v>
      </c>
      <c r="E205" s="121">
        <v>11030976</v>
      </c>
      <c r="F205" s="122">
        <v>11024700</v>
      </c>
      <c r="G205" s="121">
        <f t="shared" si="30"/>
        <v>6276</v>
      </c>
      <c r="H205" s="121">
        <f t="shared" si="31"/>
        <v>6276</v>
      </c>
      <c r="I205" s="121">
        <v>6276</v>
      </c>
      <c r="J205" s="121">
        <f t="shared" si="32"/>
        <v>0</v>
      </c>
      <c r="K205" s="123">
        <f t="shared" si="33"/>
        <v>4964.0287769784172</v>
      </c>
      <c r="L205" s="124">
        <f t="shared" si="34"/>
        <v>-1311.9712230215828</v>
      </c>
      <c r="M205" s="137">
        <f t="shared" si="35"/>
        <v>-0.20904576529980606</v>
      </c>
    </row>
    <row r="206" spans="1:13" x14ac:dyDescent="0.25">
      <c r="A206" s="120">
        <v>43755</v>
      </c>
      <c r="B206" s="121">
        <v>14250</v>
      </c>
      <c r="C206" s="121">
        <v>9670</v>
      </c>
      <c r="D206" s="121">
        <f t="shared" si="29"/>
        <v>4580</v>
      </c>
      <c r="E206" s="121">
        <v>11039613</v>
      </c>
      <c r="F206" s="122">
        <v>11030976</v>
      </c>
      <c r="G206" s="121">
        <f t="shared" si="30"/>
        <v>8637</v>
      </c>
      <c r="H206" s="121">
        <f t="shared" si="31"/>
        <v>8637</v>
      </c>
      <c r="I206" s="121">
        <v>8598</v>
      </c>
      <c r="J206" s="121">
        <f t="shared" si="32"/>
        <v>39</v>
      </c>
      <c r="K206" s="123">
        <f t="shared" si="33"/>
        <v>8237.4100719424459</v>
      </c>
      <c r="L206" s="124">
        <f t="shared" si="34"/>
        <v>-360.58992805755406</v>
      </c>
      <c r="M206" s="137">
        <f t="shared" si="35"/>
        <v>-4.1938814614742276E-2</v>
      </c>
    </row>
    <row r="207" spans="1:13" x14ac:dyDescent="0.25">
      <c r="A207" s="120">
        <v>43756</v>
      </c>
      <c r="B207" s="121"/>
      <c r="C207" s="121"/>
      <c r="D207" s="121">
        <f t="shared" si="29"/>
        <v>0</v>
      </c>
      <c r="E207" s="121">
        <f>'April-July 2019'!N204</f>
        <v>0</v>
      </c>
      <c r="F207" s="122">
        <f>'April-July 2019'!O204</f>
        <v>0</v>
      </c>
      <c r="G207" s="121">
        <f t="shared" si="30"/>
        <v>0</v>
      </c>
      <c r="H207" s="121">
        <f t="shared" si="31"/>
        <v>0</v>
      </c>
      <c r="I207" s="121"/>
      <c r="J207" s="121">
        <f t="shared" si="32"/>
        <v>0</v>
      </c>
      <c r="K207" s="123">
        <f t="shared" si="33"/>
        <v>0</v>
      </c>
      <c r="L207" s="124">
        <f t="shared" si="34"/>
        <v>0</v>
      </c>
      <c r="M207" s="137" t="e">
        <f t="shared" si="35"/>
        <v>#DIV/0!</v>
      </c>
    </row>
    <row r="208" spans="1:13" x14ac:dyDescent="0.25">
      <c r="A208" s="120">
        <v>43757</v>
      </c>
      <c r="B208" s="121">
        <v>14220</v>
      </c>
      <c r="C208" s="121">
        <v>9070</v>
      </c>
      <c r="D208" s="121">
        <f t="shared" si="29"/>
        <v>5150</v>
      </c>
      <c r="E208" s="121">
        <f>'April-July 2019'!N205</f>
        <v>0</v>
      </c>
      <c r="F208" s="122">
        <f>'April-July 2019'!O205</f>
        <v>0</v>
      </c>
      <c r="G208" s="121">
        <f t="shared" si="30"/>
        <v>0</v>
      </c>
      <c r="H208" s="121">
        <f t="shared" si="31"/>
        <v>0</v>
      </c>
      <c r="I208" s="121"/>
      <c r="J208" s="121">
        <f t="shared" si="32"/>
        <v>0</v>
      </c>
      <c r="K208" s="123">
        <f t="shared" si="33"/>
        <v>9262.5899280575522</v>
      </c>
      <c r="L208" s="124">
        <f t="shared" si="34"/>
        <v>9262.5899280575522</v>
      </c>
      <c r="M208" s="137" t="e">
        <f t="shared" si="35"/>
        <v>#DIV/0!</v>
      </c>
    </row>
    <row r="209" spans="1:13" x14ac:dyDescent="0.25">
      <c r="A209" s="120">
        <v>43758</v>
      </c>
      <c r="B209" s="121">
        <v>14330</v>
      </c>
      <c r="C209" s="121">
        <v>9900</v>
      </c>
      <c r="D209" s="121">
        <f t="shared" si="29"/>
        <v>4430</v>
      </c>
      <c r="E209" s="121">
        <v>11048105</v>
      </c>
      <c r="F209" s="122">
        <v>11039614</v>
      </c>
      <c r="G209" s="121">
        <f t="shared" si="30"/>
        <v>8491</v>
      </c>
      <c r="H209" s="121">
        <f t="shared" si="31"/>
        <v>8491</v>
      </c>
      <c r="I209" s="121">
        <v>8474</v>
      </c>
      <c r="J209" s="121">
        <f t="shared" si="32"/>
        <v>17</v>
      </c>
      <c r="K209" s="123">
        <f t="shared" si="33"/>
        <v>7967.6258992805751</v>
      </c>
      <c r="L209" s="124">
        <f t="shared" si="34"/>
        <v>-506.37410071942486</v>
      </c>
      <c r="M209" s="137">
        <f t="shared" si="35"/>
        <v>-5.9756207306989009E-2</v>
      </c>
    </row>
    <row r="210" spans="1:13" x14ac:dyDescent="0.25">
      <c r="A210" s="120">
        <v>43759</v>
      </c>
      <c r="B210" s="121">
        <v>14180</v>
      </c>
      <c r="C210" s="121">
        <v>11160</v>
      </c>
      <c r="D210" s="121">
        <f t="shared" si="29"/>
        <v>3020</v>
      </c>
      <c r="E210" s="121">
        <v>11073679</v>
      </c>
      <c r="F210" s="122">
        <v>11058210</v>
      </c>
      <c r="G210" s="121">
        <f t="shared" si="30"/>
        <v>15469</v>
      </c>
      <c r="H210" s="121">
        <f t="shared" si="31"/>
        <v>15469</v>
      </c>
      <c r="I210" s="121">
        <v>15450</v>
      </c>
      <c r="J210" s="121">
        <f t="shared" si="32"/>
        <v>19</v>
      </c>
      <c r="K210" s="123">
        <f t="shared" si="33"/>
        <v>5431.6546762589924</v>
      </c>
      <c r="L210" s="124">
        <f t="shared" si="34"/>
        <v>-10018.345323741007</v>
      </c>
      <c r="M210" s="137">
        <f t="shared" si="35"/>
        <v>-0.64843659053339853</v>
      </c>
    </row>
    <row r="211" spans="1:13" x14ac:dyDescent="0.25">
      <c r="A211" s="120">
        <v>43760</v>
      </c>
      <c r="B211" s="121">
        <v>14080</v>
      </c>
      <c r="C211" s="121">
        <v>8960</v>
      </c>
      <c r="D211" s="121">
        <f t="shared" si="29"/>
        <v>5120</v>
      </c>
      <c r="E211" s="121">
        <v>11083590</v>
      </c>
      <c r="F211" s="122">
        <v>11073678</v>
      </c>
      <c r="G211" s="121">
        <f t="shared" si="30"/>
        <v>9912</v>
      </c>
      <c r="H211" s="121">
        <f t="shared" si="31"/>
        <v>9912</v>
      </c>
      <c r="I211" s="121">
        <v>9980</v>
      </c>
      <c r="J211" s="121">
        <f t="shared" si="32"/>
        <v>-68</v>
      </c>
      <c r="K211" s="123">
        <f t="shared" si="33"/>
        <v>9208.633093525179</v>
      </c>
      <c r="L211" s="124">
        <f t="shared" si="34"/>
        <v>-771.36690647482101</v>
      </c>
      <c r="M211" s="137">
        <f t="shared" si="35"/>
        <v>-7.7291273193869844E-2</v>
      </c>
    </row>
    <row r="212" spans="1:13" x14ac:dyDescent="0.25">
      <c r="A212" s="120">
        <v>43761</v>
      </c>
      <c r="B212" s="121">
        <v>14050</v>
      </c>
      <c r="C212" s="121">
        <v>9660</v>
      </c>
      <c r="D212" s="121">
        <f t="shared" si="29"/>
        <v>4390</v>
      </c>
      <c r="E212" s="121">
        <v>11092096</v>
      </c>
      <c r="F212" s="122">
        <v>11083580</v>
      </c>
      <c r="G212" s="121">
        <f t="shared" si="30"/>
        <v>8516</v>
      </c>
      <c r="H212" s="121">
        <f t="shared" si="31"/>
        <v>8516</v>
      </c>
      <c r="I212" s="121">
        <v>8524</v>
      </c>
      <c r="J212" s="121">
        <f t="shared" si="32"/>
        <v>-8</v>
      </c>
      <c r="K212" s="123">
        <f t="shared" si="33"/>
        <v>7895.6834532374096</v>
      </c>
      <c r="L212" s="124">
        <f t="shared" si="34"/>
        <v>-628.31654676259041</v>
      </c>
      <c r="M212" s="137">
        <f t="shared" si="35"/>
        <v>-7.3711467241035944E-2</v>
      </c>
    </row>
    <row r="213" spans="1:13" x14ac:dyDescent="0.25">
      <c r="A213" s="120">
        <v>43762</v>
      </c>
      <c r="B213" s="121">
        <v>14090</v>
      </c>
      <c r="C213" s="121">
        <v>9030</v>
      </c>
      <c r="D213" s="121">
        <f t="shared" si="29"/>
        <v>5060</v>
      </c>
      <c r="E213" s="121">
        <v>11101799</v>
      </c>
      <c r="F213" s="122">
        <v>11092096</v>
      </c>
      <c r="G213" s="121">
        <f t="shared" si="30"/>
        <v>9703</v>
      </c>
      <c r="H213" s="121">
        <f t="shared" si="31"/>
        <v>9703</v>
      </c>
      <c r="I213" s="121">
        <v>9659</v>
      </c>
      <c r="J213" s="121">
        <f t="shared" si="32"/>
        <v>44</v>
      </c>
      <c r="K213" s="123">
        <f t="shared" si="33"/>
        <v>9100.7194244604307</v>
      </c>
      <c r="L213" s="124">
        <f t="shared" si="34"/>
        <v>-558.28057553956933</v>
      </c>
      <c r="M213" s="137">
        <f t="shared" si="35"/>
        <v>-5.7799003575894951E-2</v>
      </c>
    </row>
    <row r="214" spans="1:13" x14ac:dyDescent="0.25">
      <c r="A214" s="120">
        <v>43763</v>
      </c>
      <c r="B214" s="121">
        <v>14170</v>
      </c>
      <c r="C214" s="121">
        <v>10020</v>
      </c>
      <c r="D214" s="121">
        <f t="shared" si="29"/>
        <v>4150</v>
      </c>
      <c r="E214" s="121">
        <v>11109639</v>
      </c>
      <c r="F214" s="122">
        <v>11101799</v>
      </c>
      <c r="G214" s="121">
        <f t="shared" si="30"/>
        <v>7840</v>
      </c>
      <c r="H214" s="121">
        <f t="shared" si="31"/>
        <v>7840</v>
      </c>
      <c r="I214" s="121">
        <v>7753</v>
      </c>
      <c r="J214" s="121">
        <f t="shared" si="32"/>
        <v>87</v>
      </c>
      <c r="K214" s="123">
        <f t="shared" si="33"/>
        <v>7464.0287769784163</v>
      </c>
      <c r="L214" s="124">
        <f t="shared" si="34"/>
        <v>-288.97122302158368</v>
      </c>
      <c r="M214" s="137">
        <f t="shared" si="35"/>
        <v>-3.7272181480921408E-2</v>
      </c>
    </row>
    <row r="215" spans="1:13" x14ac:dyDescent="0.25">
      <c r="A215" s="120">
        <v>43764</v>
      </c>
      <c r="B215" s="121"/>
      <c r="C215" s="121"/>
      <c r="D215" s="121">
        <f t="shared" si="29"/>
        <v>0</v>
      </c>
      <c r="E215" s="121">
        <f>'April-July 2019'!N212</f>
        <v>0</v>
      </c>
      <c r="F215" s="122">
        <f>'April-July 2019'!O212</f>
        <v>0</v>
      </c>
      <c r="G215" s="121">
        <f t="shared" si="30"/>
        <v>0</v>
      </c>
      <c r="H215" s="121">
        <f t="shared" si="31"/>
        <v>0</v>
      </c>
      <c r="I215" s="121"/>
      <c r="J215" s="121">
        <f t="shared" si="32"/>
        <v>0</v>
      </c>
      <c r="K215" s="123">
        <f t="shared" si="33"/>
        <v>0</v>
      </c>
      <c r="L215" s="124">
        <f t="shared" si="34"/>
        <v>0</v>
      </c>
      <c r="M215" s="137" t="e">
        <f t="shared" si="35"/>
        <v>#DIV/0!</v>
      </c>
    </row>
    <row r="216" spans="1:13" x14ac:dyDescent="0.25">
      <c r="A216" s="120">
        <v>43765</v>
      </c>
      <c r="B216" s="121"/>
      <c r="C216" s="121"/>
      <c r="D216" s="121">
        <f t="shared" si="29"/>
        <v>0</v>
      </c>
      <c r="E216" s="121">
        <f>'April-July 2019'!N213</f>
        <v>0</v>
      </c>
      <c r="F216" s="122">
        <f>'April-July 2019'!O213</f>
        <v>0</v>
      </c>
      <c r="G216" s="121">
        <f t="shared" si="30"/>
        <v>0</v>
      </c>
      <c r="H216" s="121">
        <f t="shared" si="31"/>
        <v>0</v>
      </c>
      <c r="I216" s="121"/>
      <c r="J216" s="121">
        <f t="shared" si="32"/>
        <v>0</v>
      </c>
      <c r="K216" s="123">
        <f t="shared" si="33"/>
        <v>0</v>
      </c>
      <c r="L216" s="124">
        <f t="shared" si="34"/>
        <v>0</v>
      </c>
      <c r="M216" s="137" t="e">
        <f t="shared" si="35"/>
        <v>#DIV/0!</v>
      </c>
    </row>
    <row r="217" spans="1:13" x14ac:dyDescent="0.25">
      <c r="A217" s="120">
        <v>43766</v>
      </c>
      <c r="B217" s="121"/>
      <c r="C217" s="121"/>
      <c r="D217" s="121">
        <f t="shared" si="29"/>
        <v>0</v>
      </c>
      <c r="E217" s="121">
        <f>'April-July 2019'!N214</f>
        <v>0</v>
      </c>
      <c r="F217" s="122">
        <f>'April-July 2019'!O214</f>
        <v>0</v>
      </c>
      <c r="G217" s="121">
        <f t="shared" si="30"/>
        <v>0</v>
      </c>
      <c r="H217" s="121">
        <f t="shared" si="31"/>
        <v>0</v>
      </c>
      <c r="I217" s="121"/>
      <c r="J217" s="121">
        <f t="shared" si="32"/>
        <v>0</v>
      </c>
      <c r="K217" s="123">
        <f t="shared" si="33"/>
        <v>0</v>
      </c>
      <c r="L217" s="124">
        <f t="shared" si="34"/>
        <v>0</v>
      </c>
      <c r="M217" s="137" t="e">
        <f t="shared" si="35"/>
        <v>#DIV/0!</v>
      </c>
    </row>
    <row r="218" spans="1:13" x14ac:dyDescent="0.25">
      <c r="A218" s="120">
        <v>43767</v>
      </c>
      <c r="B218" s="121"/>
      <c r="C218" s="121"/>
      <c r="D218" s="121">
        <f t="shared" si="29"/>
        <v>0</v>
      </c>
      <c r="E218" s="121">
        <f>'April-July 2019'!N215</f>
        <v>0</v>
      </c>
      <c r="F218" s="122">
        <f>'April-July 2019'!O215</f>
        <v>0</v>
      </c>
      <c r="G218" s="121">
        <f t="shared" si="30"/>
        <v>0</v>
      </c>
      <c r="H218" s="121">
        <f t="shared" si="31"/>
        <v>0</v>
      </c>
      <c r="I218" s="121"/>
      <c r="J218" s="121">
        <f t="shared" si="32"/>
        <v>0</v>
      </c>
      <c r="K218" s="123">
        <f t="shared" si="33"/>
        <v>0</v>
      </c>
      <c r="L218" s="124">
        <f t="shared" si="34"/>
        <v>0</v>
      </c>
      <c r="M218" s="137" t="e">
        <f t="shared" si="35"/>
        <v>#DIV/0!</v>
      </c>
    </row>
    <row r="219" spans="1:13" x14ac:dyDescent="0.25">
      <c r="A219" s="120">
        <v>43768</v>
      </c>
      <c r="B219" s="121">
        <v>13950</v>
      </c>
      <c r="C219" s="121">
        <v>9010</v>
      </c>
      <c r="D219" s="121">
        <f t="shared" si="29"/>
        <v>4940</v>
      </c>
      <c r="E219" s="121">
        <v>11141206</v>
      </c>
      <c r="F219" s="122">
        <v>11131203</v>
      </c>
      <c r="G219" s="121">
        <f t="shared" si="30"/>
        <v>10003</v>
      </c>
      <c r="H219" s="121">
        <f t="shared" si="31"/>
        <v>10003</v>
      </c>
      <c r="I219" s="121">
        <v>9951</v>
      </c>
      <c r="J219" s="121">
        <f t="shared" si="32"/>
        <v>52</v>
      </c>
      <c r="K219" s="123">
        <f t="shared" si="33"/>
        <v>8884.892086330934</v>
      </c>
      <c r="L219" s="124">
        <f t="shared" si="34"/>
        <v>-1066.107913669066</v>
      </c>
      <c r="M219" s="137">
        <f t="shared" si="35"/>
        <v>-0.10713575657411978</v>
      </c>
    </row>
    <row r="220" spans="1:13" x14ac:dyDescent="0.25">
      <c r="A220" s="120">
        <v>43769</v>
      </c>
      <c r="B220" s="121">
        <v>13950</v>
      </c>
      <c r="C220" s="121">
        <v>8830</v>
      </c>
      <c r="D220" s="121">
        <f t="shared" si="29"/>
        <v>5120</v>
      </c>
      <c r="E220" s="121">
        <v>11150723</v>
      </c>
      <c r="F220" s="122">
        <v>11141206</v>
      </c>
      <c r="G220" s="121">
        <f t="shared" si="30"/>
        <v>9517</v>
      </c>
      <c r="H220" s="121">
        <f t="shared" si="31"/>
        <v>9517</v>
      </c>
      <c r="I220" s="121">
        <v>9551</v>
      </c>
      <c r="J220" s="121">
        <f t="shared" si="32"/>
        <v>-34</v>
      </c>
      <c r="K220" s="123">
        <f t="shared" si="33"/>
        <v>9208.633093525179</v>
      </c>
      <c r="L220" s="124">
        <f t="shared" si="34"/>
        <v>-342.36690647482101</v>
      </c>
      <c r="M220" s="137">
        <f t="shared" si="35"/>
        <v>-3.5846184323612293E-2</v>
      </c>
    </row>
    <row r="221" spans="1:13" x14ac:dyDescent="0.25">
      <c r="A221" s="120">
        <v>43770</v>
      </c>
      <c r="B221" s="121">
        <v>14240</v>
      </c>
      <c r="C221" s="121">
        <v>9900</v>
      </c>
      <c r="D221" s="121">
        <f t="shared" si="29"/>
        <v>4340</v>
      </c>
      <c r="E221" s="121">
        <v>11158808</v>
      </c>
      <c r="F221" s="122">
        <v>11150724</v>
      </c>
      <c r="G221" s="121">
        <f t="shared" si="30"/>
        <v>8084</v>
      </c>
      <c r="H221" s="121">
        <f t="shared" si="31"/>
        <v>8084</v>
      </c>
      <c r="I221" s="121">
        <v>8074</v>
      </c>
      <c r="J221" s="121">
        <f t="shared" si="32"/>
        <v>10</v>
      </c>
      <c r="K221" s="123">
        <f t="shared" si="33"/>
        <v>7805.7553956834527</v>
      </c>
      <c r="L221" s="124">
        <f t="shared" si="34"/>
        <v>-268.24460431654734</v>
      </c>
      <c r="M221" s="137">
        <f t="shared" si="35"/>
        <v>-3.3223260381043764E-2</v>
      </c>
    </row>
    <row r="222" spans="1:13" x14ac:dyDescent="0.25">
      <c r="A222" s="120">
        <v>43771</v>
      </c>
      <c r="B222" s="121"/>
      <c r="C222" s="121"/>
      <c r="D222" s="121">
        <f t="shared" si="29"/>
        <v>0</v>
      </c>
      <c r="E222" s="121"/>
      <c r="F222" s="122"/>
      <c r="G222" s="121">
        <f t="shared" si="30"/>
        <v>0</v>
      </c>
      <c r="H222" s="121">
        <f t="shared" si="31"/>
        <v>0</v>
      </c>
      <c r="I222" s="121"/>
      <c r="J222" s="121">
        <f t="shared" si="32"/>
        <v>0</v>
      </c>
      <c r="K222" s="123">
        <f t="shared" si="33"/>
        <v>0</v>
      </c>
      <c r="L222" s="124">
        <f t="shared" si="34"/>
        <v>0</v>
      </c>
      <c r="M222" s="137" t="e">
        <f t="shared" si="35"/>
        <v>#DIV/0!</v>
      </c>
    </row>
    <row r="223" spans="1:13" x14ac:dyDescent="0.25">
      <c r="A223" s="120">
        <v>43772</v>
      </c>
      <c r="B223" s="121"/>
      <c r="C223" s="121"/>
      <c r="D223" s="121">
        <f t="shared" si="29"/>
        <v>0</v>
      </c>
      <c r="E223" s="121">
        <f>'April-July 2019'!N220</f>
        <v>0</v>
      </c>
      <c r="F223" s="122">
        <f>'April-July 2019'!O220</f>
        <v>0</v>
      </c>
      <c r="G223" s="121">
        <f t="shared" si="30"/>
        <v>0</v>
      </c>
      <c r="H223" s="121">
        <f t="shared" si="31"/>
        <v>0</v>
      </c>
      <c r="I223" s="121"/>
      <c r="J223" s="121">
        <f t="shared" si="32"/>
        <v>0</v>
      </c>
      <c r="K223" s="123">
        <f t="shared" si="33"/>
        <v>0</v>
      </c>
      <c r="L223" s="124">
        <f t="shared" si="34"/>
        <v>0</v>
      </c>
      <c r="M223" s="137" t="e">
        <f t="shared" si="35"/>
        <v>#DIV/0!</v>
      </c>
    </row>
    <row r="224" spans="1:13" x14ac:dyDescent="0.25">
      <c r="A224" s="120">
        <v>43773</v>
      </c>
      <c r="B224" s="121">
        <v>28700</v>
      </c>
      <c r="C224" s="121">
        <v>18780</v>
      </c>
      <c r="D224" s="121">
        <f t="shared" si="29"/>
        <v>9920</v>
      </c>
      <c r="E224" s="121">
        <v>11179842</v>
      </c>
      <c r="F224" s="122">
        <v>11161211</v>
      </c>
      <c r="G224" s="121">
        <f t="shared" si="30"/>
        <v>18631</v>
      </c>
      <c r="H224" s="121">
        <f t="shared" si="31"/>
        <v>18631</v>
      </c>
      <c r="I224" s="121">
        <v>18620</v>
      </c>
      <c r="J224" s="121">
        <f t="shared" si="32"/>
        <v>11</v>
      </c>
      <c r="K224" s="123">
        <f t="shared" si="33"/>
        <v>17841.726618705034</v>
      </c>
      <c r="L224" s="124">
        <f t="shared" si="34"/>
        <v>-778.27338129496638</v>
      </c>
      <c r="M224" s="137">
        <f t="shared" si="35"/>
        <v>-4.1797711132919788E-2</v>
      </c>
    </row>
    <row r="225" spans="1:13" x14ac:dyDescent="0.25">
      <c r="A225" s="120">
        <v>43774</v>
      </c>
      <c r="B225" s="121">
        <v>14210</v>
      </c>
      <c r="C225" s="121">
        <v>10250</v>
      </c>
      <c r="D225" s="121">
        <f t="shared" si="29"/>
        <v>3960</v>
      </c>
      <c r="E225" s="121">
        <v>11187320</v>
      </c>
      <c r="F225" s="122">
        <v>11179842</v>
      </c>
      <c r="G225" s="121">
        <f t="shared" si="30"/>
        <v>7478</v>
      </c>
      <c r="H225" s="121">
        <f t="shared" si="31"/>
        <v>7478</v>
      </c>
      <c r="I225" s="121">
        <v>7310</v>
      </c>
      <c r="J225" s="121">
        <f t="shared" si="32"/>
        <v>168</v>
      </c>
      <c r="K225" s="123">
        <f t="shared" si="33"/>
        <v>7122.3021582733809</v>
      </c>
      <c r="L225" s="124">
        <f t="shared" si="34"/>
        <v>-187.69784172661912</v>
      </c>
      <c r="M225" s="137">
        <f t="shared" si="35"/>
        <v>-2.5676859333326828E-2</v>
      </c>
    </row>
    <row r="226" spans="1:13" x14ac:dyDescent="0.25">
      <c r="A226" s="120">
        <v>43775</v>
      </c>
      <c r="B226" s="121">
        <v>13860</v>
      </c>
      <c r="C226" s="121">
        <v>10120</v>
      </c>
      <c r="D226" s="121">
        <f t="shared" ref="D226:D292" si="36">B226-C226</f>
        <v>3740</v>
      </c>
      <c r="E226" s="121">
        <v>11194268</v>
      </c>
      <c r="F226" s="122">
        <v>11187320</v>
      </c>
      <c r="G226" s="121">
        <f>E226-F226</f>
        <v>6948</v>
      </c>
      <c r="H226" s="121">
        <f>G226*H$3</f>
        <v>6948</v>
      </c>
      <c r="I226" s="121">
        <v>6930</v>
      </c>
      <c r="J226" s="121">
        <f t="shared" ref="J226:J264" si="37">H226-I226</f>
        <v>18</v>
      </c>
      <c r="K226" s="123">
        <f t="shared" ref="K226:K264" si="38">D226/K$3</f>
        <v>6726.6187050359704</v>
      </c>
      <c r="L226" s="124">
        <f t="shared" si="34"/>
        <v>-203.38129496402962</v>
      </c>
      <c r="M226" s="137">
        <f t="shared" si="35"/>
        <v>-2.9347950211259684E-2</v>
      </c>
    </row>
    <row r="227" spans="1:13" x14ac:dyDescent="0.25">
      <c r="A227" s="120">
        <v>43776</v>
      </c>
      <c r="B227" s="121">
        <v>14140</v>
      </c>
      <c r="C227" s="121">
        <v>9980</v>
      </c>
      <c r="D227" s="121">
        <f t="shared" si="36"/>
        <v>4160</v>
      </c>
      <c r="E227" s="121">
        <v>11202233</v>
      </c>
      <c r="F227" s="122">
        <v>11194268</v>
      </c>
      <c r="G227" s="121">
        <f>E227-F227</f>
        <v>7965</v>
      </c>
      <c r="H227" s="121">
        <f>G227*H$3</f>
        <v>7965</v>
      </c>
      <c r="I227" s="121">
        <v>7957</v>
      </c>
      <c r="J227" s="121">
        <f t="shared" si="37"/>
        <v>8</v>
      </c>
      <c r="K227" s="123">
        <f t="shared" si="38"/>
        <v>7482.0143884892077</v>
      </c>
      <c r="L227" s="124">
        <f>K227-I227</f>
        <v>-474.9856115107923</v>
      </c>
      <c r="M227" s="137">
        <f t="shared" si="35"/>
        <v>-5.9694056995198225E-2</v>
      </c>
    </row>
    <row r="228" spans="1:13" x14ac:dyDescent="0.25">
      <c r="A228" s="120">
        <v>43777</v>
      </c>
      <c r="B228" s="136">
        <v>14010</v>
      </c>
      <c r="C228" s="136">
        <v>10740</v>
      </c>
      <c r="D228" s="121">
        <f t="shared" si="36"/>
        <v>3270</v>
      </c>
      <c r="E228" s="136">
        <v>11208344</v>
      </c>
      <c r="F228" s="136">
        <v>11202233</v>
      </c>
      <c r="G228" s="121">
        <f t="shared" ref="G228:G264" si="39">E228-F228</f>
        <v>6111</v>
      </c>
      <c r="H228" s="121">
        <f t="shared" ref="H228:H264" si="40">G228*H$3</f>
        <v>6111</v>
      </c>
      <c r="I228" s="136">
        <v>6099</v>
      </c>
      <c r="J228" s="121">
        <f t="shared" si="37"/>
        <v>12</v>
      </c>
      <c r="K228" s="123">
        <f t="shared" si="38"/>
        <v>5881.2949640287761</v>
      </c>
      <c r="L228" s="124">
        <f t="shared" ref="L228:L264" si="41">K228-I228</f>
        <v>-217.70503597122388</v>
      </c>
      <c r="M228" s="137">
        <f t="shared" ref="M228:M264" si="42">L228/I228</f>
        <v>-3.5695201831648447E-2</v>
      </c>
    </row>
    <row r="229" spans="1:13" x14ac:dyDescent="0.25">
      <c r="A229" s="120">
        <v>43778</v>
      </c>
      <c r="D229" s="121">
        <f t="shared" si="36"/>
        <v>0</v>
      </c>
      <c r="G229" s="121">
        <f t="shared" si="39"/>
        <v>0</v>
      </c>
      <c r="H229" s="121">
        <f t="shared" si="40"/>
        <v>0</v>
      </c>
      <c r="J229" s="121">
        <f t="shared" si="37"/>
        <v>0</v>
      </c>
      <c r="K229" s="123">
        <f t="shared" si="38"/>
        <v>0</v>
      </c>
      <c r="L229" s="124">
        <f t="shared" si="41"/>
        <v>0</v>
      </c>
      <c r="M229" s="137" t="e">
        <f t="shared" si="42"/>
        <v>#DIV/0!</v>
      </c>
    </row>
    <row r="230" spans="1:13" x14ac:dyDescent="0.25">
      <c r="A230" s="120">
        <v>43779</v>
      </c>
      <c r="D230" s="121">
        <f t="shared" si="36"/>
        <v>0</v>
      </c>
      <c r="G230" s="121">
        <f t="shared" si="39"/>
        <v>0</v>
      </c>
      <c r="H230" s="121">
        <f t="shared" si="40"/>
        <v>0</v>
      </c>
      <c r="J230" s="121">
        <f t="shared" si="37"/>
        <v>0</v>
      </c>
      <c r="K230" s="123">
        <f t="shared" si="38"/>
        <v>0</v>
      </c>
      <c r="L230" s="124">
        <f t="shared" si="41"/>
        <v>0</v>
      </c>
      <c r="M230" s="137" t="e">
        <f t="shared" si="42"/>
        <v>#DIV/0!</v>
      </c>
    </row>
    <row r="231" spans="1:13" x14ac:dyDescent="0.25">
      <c r="A231" s="120">
        <v>43780</v>
      </c>
      <c r="B231">
        <f>14330+14040+13310</f>
        <v>41680</v>
      </c>
      <c r="C231">
        <f>10240+12020+8890</f>
        <v>31150</v>
      </c>
      <c r="D231" s="121">
        <f t="shared" si="36"/>
        <v>10530</v>
      </c>
      <c r="E231">
        <v>11227789</v>
      </c>
      <c r="F231">
        <v>11208345</v>
      </c>
      <c r="G231" s="121">
        <f t="shared" si="39"/>
        <v>19444</v>
      </c>
      <c r="H231" s="121">
        <f t="shared" si="40"/>
        <v>19444</v>
      </c>
      <c r="I231">
        <v>19397</v>
      </c>
      <c r="J231" s="121">
        <f t="shared" si="37"/>
        <v>47</v>
      </c>
      <c r="K231" s="123">
        <f t="shared" si="38"/>
        <v>18938.848920863307</v>
      </c>
      <c r="L231" s="124">
        <f t="shared" si="41"/>
        <v>-458.15107913669272</v>
      </c>
      <c r="M231" s="137">
        <f t="shared" si="42"/>
        <v>-2.3619687536046437E-2</v>
      </c>
    </row>
    <row r="232" spans="1:13" x14ac:dyDescent="0.25">
      <c r="A232" s="120">
        <v>43781</v>
      </c>
      <c r="B232">
        <v>14180</v>
      </c>
      <c r="C232">
        <v>10000</v>
      </c>
      <c r="D232" s="121">
        <f t="shared" si="36"/>
        <v>4180</v>
      </c>
      <c r="E232" s="33">
        <v>11227788</v>
      </c>
      <c r="F232" s="33">
        <v>11235905</v>
      </c>
      <c r="G232" s="121">
        <f t="shared" si="39"/>
        <v>-8117</v>
      </c>
      <c r="H232" s="121">
        <f t="shared" si="40"/>
        <v>-8117</v>
      </c>
      <c r="I232">
        <v>8100</v>
      </c>
      <c r="J232" s="121">
        <f t="shared" si="37"/>
        <v>-16217</v>
      </c>
      <c r="K232" s="123">
        <f t="shared" si="38"/>
        <v>7517.9856115107905</v>
      </c>
      <c r="L232" s="124">
        <f t="shared" si="41"/>
        <v>-582.01438848920952</v>
      </c>
      <c r="M232" s="137">
        <f t="shared" si="42"/>
        <v>-7.1853628208544379E-2</v>
      </c>
    </row>
    <row r="233" spans="1:13" x14ac:dyDescent="0.25">
      <c r="A233" s="120">
        <v>43782</v>
      </c>
      <c r="B233">
        <v>14170</v>
      </c>
      <c r="C233">
        <v>9720</v>
      </c>
      <c r="D233" s="121">
        <f t="shared" si="36"/>
        <v>4450</v>
      </c>
      <c r="E233" s="33">
        <v>11244438</v>
      </c>
      <c r="F233" s="33">
        <v>11235905</v>
      </c>
      <c r="G233" s="121">
        <f t="shared" si="39"/>
        <v>8533</v>
      </c>
      <c r="H233" s="121">
        <f t="shared" si="40"/>
        <v>8533</v>
      </c>
      <c r="I233">
        <v>7970</v>
      </c>
      <c r="J233" s="121">
        <f t="shared" si="37"/>
        <v>563</v>
      </c>
      <c r="K233" s="123">
        <f t="shared" si="38"/>
        <v>8003.5971223021579</v>
      </c>
      <c r="L233" s="124">
        <f t="shared" si="41"/>
        <v>33.597122302157914</v>
      </c>
      <c r="M233" s="137">
        <f t="shared" si="42"/>
        <v>4.2154482185894496E-3</v>
      </c>
    </row>
    <row r="234" spans="1:13" x14ac:dyDescent="0.25">
      <c r="A234" s="120">
        <v>43783</v>
      </c>
      <c r="B234">
        <v>14230</v>
      </c>
      <c r="C234">
        <v>10280</v>
      </c>
      <c r="D234" s="121">
        <f t="shared" si="36"/>
        <v>3950</v>
      </c>
      <c r="E234" s="33">
        <v>11252205</v>
      </c>
      <c r="F234" s="33">
        <v>11244438</v>
      </c>
      <c r="G234" s="121">
        <f t="shared" si="39"/>
        <v>7767</v>
      </c>
      <c r="H234" s="121">
        <f t="shared" si="40"/>
        <v>7767</v>
      </c>
      <c r="I234">
        <v>7761</v>
      </c>
      <c r="J234" s="121">
        <f t="shared" si="37"/>
        <v>6</v>
      </c>
      <c r="K234" s="123">
        <f t="shared" si="38"/>
        <v>7104.3165467625895</v>
      </c>
      <c r="L234" s="124">
        <f t="shared" si="41"/>
        <v>-656.6834532374105</v>
      </c>
      <c r="M234" s="137">
        <f t="shared" si="42"/>
        <v>-8.4613252575365352E-2</v>
      </c>
    </row>
    <row r="235" spans="1:13" x14ac:dyDescent="0.25">
      <c r="A235" s="120">
        <v>43784</v>
      </c>
      <c r="B235">
        <v>14020</v>
      </c>
      <c r="C235">
        <v>10250</v>
      </c>
      <c r="D235" s="121">
        <f t="shared" si="36"/>
        <v>3770</v>
      </c>
      <c r="E235" s="33">
        <v>11259527</v>
      </c>
      <c r="F235" s="33">
        <v>11252205</v>
      </c>
      <c r="G235" s="121">
        <f t="shared" si="39"/>
        <v>7322</v>
      </c>
      <c r="H235" s="121">
        <f t="shared" si="40"/>
        <v>7322</v>
      </c>
      <c r="I235">
        <v>7325</v>
      </c>
      <c r="J235" s="121">
        <f t="shared" si="37"/>
        <v>-3</v>
      </c>
      <c r="K235" s="123">
        <f t="shared" si="38"/>
        <v>6780.5755395683445</v>
      </c>
      <c r="L235" s="124">
        <f t="shared" si="41"/>
        <v>-544.42446043165546</v>
      </c>
      <c r="M235" s="137">
        <f t="shared" si="42"/>
        <v>-7.432415842070382E-2</v>
      </c>
    </row>
    <row r="236" spans="1:13" x14ac:dyDescent="0.25">
      <c r="A236" s="120">
        <v>43785</v>
      </c>
      <c r="D236" s="121">
        <f t="shared" si="36"/>
        <v>0</v>
      </c>
      <c r="G236" s="121">
        <f t="shared" si="39"/>
        <v>0</v>
      </c>
      <c r="H236" s="121">
        <f t="shared" si="40"/>
        <v>0</v>
      </c>
      <c r="J236" s="121">
        <f t="shared" si="37"/>
        <v>0</v>
      </c>
      <c r="K236" s="123">
        <f t="shared" si="38"/>
        <v>0</v>
      </c>
      <c r="L236" s="124">
        <f t="shared" si="41"/>
        <v>0</v>
      </c>
      <c r="M236" s="137" t="e">
        <f t="shared" si="42"/>
        <v>#DIV/0!</v>
      </c>
    </row>
    <row r="237" spans="1:13" x14ac:dyDescent="0.25">
      <c r="A237" s="120">
        <v>43786</v>
      </c>
      <c r="D237" s="121">
        <f t="shared" si="36"/>
        <v>0</v>
      </c>
      <c r="G237" s="121">
        <f t="shared" si="39"/>
        <v>0</v>
      </c>
      <c r="H237" s="121">
        <f t="shared" si="40"/>
        <v>0</v>
      </c>
      <c r="J237" s="121">
        <f t="shared" si="37"/>
        <v>0</v>
      </c>
      <c r="K237" s="123">
        <f t="shared" si="38"/>
        <v>0</v>
      </c>
      <c r="L237" s="124">
        <f t="shared" si="41"/>
        <v>0</v>
      </c>
      <c r="M237" s="137" t="e">
        <f t="shared" si="42"/>
        <v>#DIV/0!</v>
      </c>
    </row>
    <row r="238" spans="1:13" x14ac:dyDescent="0.25">
      <c r="A238" s="120">
        <v>43787</v>
      </c>
      <c r="B238">
        <v>28640</v>
      </c>
      <c r="C238">
        <v>18630</v>
      </c>
      <c r="D238" s="121">
        <f t="shared" si="36"/>
        <v>10010</v>
      </c>
      <c r="E238" s="33">
        <v>11288482</v>
      </c>
      <c r="F238" s="33">
        <v>11269498</v>
      </c>
      <c r="G238" s="121">
        <f t="shared" si="39"/>
        <v>18984</v>
      </c>
      <c r="H238" s="121">
        <f t="shared" si="40"/>
        <v>18984</v>
      </c>
      <c r="I238">
        <v>17147</v>
      </c>
      <c r="J238" s="121">
        <f t="shared" si="37"/>
        <v>1837</v>
      </c>
      <c r="K238" s="123">
        <f t="shared" si="38"/>
        <v>18003.597122302155</v>
      </c>
      <c r="L238" s="124">
        <f t="shared" si="41"/>
        <v>856.59712230215519</v>
      </c>
      <c r="M238" s="137">
        <f t="shared" si="42"/>
        <v>4.9956092745212295E-2</v>
      </c>
    </row>
    <row r="239" spans="1:13" x14ac:dyDescent="0.25">
      <c r="A239" s="120">
        <v>43788</v>
      </c>
      <c r="B239">
        <v>14280</v>
      </c>
      <c r="C239">
        <v>10930</v>
      </c>
      <c r="D239" s="121">
        <f t="shared" si="36"/>
        <v>3350</v>
      </c>
      <c r="E239" s="33">
        <v>11294890</v>
      </c>
      <c r="F239" s="33">
        <v>11288485</v>
      </c>
      <c r="G239" s="121">
        <f t="shared" si="39"/>
        <v>6405</v>
      </c>
      <c r="H239" s="121">
        <f t="shared" si="40"/>
        <v>6405</v>
      </c>
      <c r="I239">
        <v>6417</v>
      </c>
      <c r="J239" s="121">
        <f t="shared" si="37"/>
        <v>-12</v>
      </c>
      <c r="K239" s="123">
        <f t="shared" si="38"/>
        <v>6025.1798561151072</v>
      </c>
      <c r="L239" s="124">
        <f t="shared" si="41"/>
        <v>-391.82014388489279</v>
      </c>
      <c r="M239" s="137">
        <f t="shared" si="42"/>
        <v>-6.1059707633612716E-2</v>
      </c>
    </row>
    <row r="240" spans="1:13" x14ac:dyDescent="0.25">
      <c r="A240" s="120">
        <v>43789</v>
      </c>
      <c r="B240">
        <v>14470</v>
      </c>
      <c r="C240">
        <v>10860</v>
      </c>
      <c r="D240" s="121">
        <f t="shared" si="36"/>
        <v>3610</v>
      </c>
      <c r="E240" s="33">
        <v>11301404</v>
      </c>
      <c r="F240" s="33">
        <v>11294890</v>
      </c>
      <c r="G240" s="121">
        <f t="shared" si="39"/>
        <v>6514</v>
      </c>
      <c r="H240" s="121">
        <f t="shared" si="40"/>
        <v>6514</v>
      </c>
      <c r="I240">
        <v>6491</v>
      </c>
      <c r="J240" s="121">
        <f t="shared" si="37"/>
        <v>23</v>
      </c>
      <c r="K240" s="123">
        <f t="shared" si="38"/>
        <v>6492.8057553956833</v>
      </c>
      <c r="L240" s="124">
        <f t="shared" si="41"/>
        <v>1.8057553956832635</v>
      </c>
      <c r="M240" s="137">
        <f t="shared" si="42"/>
        <v>2.7819371370871413E-4</v>
      </c>
    </row>
    <row r="241" spans="1:13" x14ac:dyDescent="0.25">
      <c r="A241" s="120">
        <v>43790</v>
      </c>
      <c r="B241">
        <v>14360</v>
      </c>
      <c r="C241">
        <v>890</v>
      </c>
      <c r="D241" s="121">
        <f t="shared" si="36"/>
        <v>13470</v>
      </c>
      <c r="E241" s="33">
        <v>11311834</v>
      </c>
      <c r="F241" s="33">
        <v>11301404</v>
      </c>
      <c r="G241" s="121">
        <f t="shared" si="39"/>
        <v>10430</v>
      </c>
      <c r="H241" s="121">
        <f t="shared" si="40"/>
        <v>10430</v>
      </c>
      <c r="I241">
        <v>10425</v>
      </c>
      <c r="J241" s="121">
        <f t="shared" si="37"/>
        <v>5</v>
      </c>
      <c r="K241" s="123">
        <f t="shared" si="38"/>
        <v>24226.618705035969</v>
      </c>
      <c r="L241" s="124">
        <f t="shared" si="41"/>
        <v>13801.618705035969</v>
      </c>
      <c r="M241" s="137">
        <f t="shared" si="42"/>
        <v>1.3238962786605246</v>
      </c>
    </row>
    <row r="242" spans="1:13" x14ac:dyDescent="0.25">
      <c r="A242" s="120">
        <v>43791</v>
      </c>
      <c r="B242">
        <v>14030</v>
      </c>
      <c r="C242">
        <v>10350</v>
      </c>
      <c r="D242" s="121">
        <f t="shared" si="36"/>
        <v>3680</v>
      </c>
      <c r="E242" s="33">
        <v>11318741</v>
      </c>
      <c r="F242" s="33">
        <v>11311834</v>
      </c>
      <c r="G242" s="121">
        <f t="shared" si="39"/>
        <v>6907</v>
      </c>
      <c r="H242" s="121">
        <f t="shared" si="40"/>
        <v>6907</v>
      </c>
      <c r="I242">
        <v>6870</v>
      </c>
      <c r="J242" s="121">
        <f t="shared" si="37"/>
        <v>37</v>
      </c>
      <c r="K242" s="123">
        <f t="shared" si="38"/>
        <v>6618.7050359712221</v>
      </c>
      <c r="L242" s="124">
        <f t="shared" si="41"/>
        <v>-251.29496402877794</v>
      </c>
      <c r="M242" s="137">
        <f t="shared" si="42"/>
        <v>-3.6578597384101595E-2</v>
      </c>
    </row>
    <row r="243" spans="1:13" x14ac:dyDescent="0.25">
      <c r="A243" s="120">
        <v>43792</v>
      </c>
      <c r="D243" s="121">
        <f t="shared" si="36"/>
        <v>0</v>
      </c>
      <c r="G243" s="121">
        <f t="shared" si="39"/>
        <v>0</v>
      </c>
      <c r="H243" s="121">
        <f t="shared" si="40"/>
        <v>0</v>
      </c>
      <c r="J243" s="121">
        <f t="shared" si="37"/>
        <v>0</v>
      </c>
      <c r="K243" s="123">
        <f t="shared" si="38"/>
        <v>0</v>
      </c>
      <c r="L243" s="124">
        <f t="shared" si="41"/>
        <v>0</v>
      </c>
      <c r="M243" s="137" t="e">
        <f t="shared" si="42"/>
        <v>#DIV/0!</v>
      </c>
    </row>
    <row r="244" spans="1:13" x14ac:dyDescent="0.25">
      <c r="A244" s="120">
        <v>43793</v>
      </c>
      <c r="D244" s="121">
        <f t="shared" si="36"/>
        <v>0</v>
      </c>
      <c r="G244" s="121">
        <f t="shared" si="39"/>
        <v>0</v>
      </c>
      <c r="H244" s="121">
        <f t="shared" si="40"/>
        <v>0</v>
      </c>
      <c r="J244" s="121">
        <f t="shared" si="37"/>
        <v>0</v>
      </c>
      <c r="K244" s="123">
        <f t="shared" si="38"/>
        <v>0</v>
      </c>
      <c r="L244" s="124">
        <f t="shared" si="41"/>
        <v>0</v>
      </c>
      <c r="M244" s="137" t="e">
        <f t="shared" si="42"/>
        <v>#DIV/0!</v>
      </c>
    </row>
    <row r="245" spans="1:13" x14ac:dyDescent="0.25">
      <c r="A245" s="120">
        <v>43794</v>
      </c>
      <c r="B245">
        <f>14450+14120</f>
        <v>28570</v>
      </c>
      <c r="C245">
        <f>8950+12840</f>
        <v>21790</v>
      </c>
      <c r="D245" s="121">
        <f t="shared" si="36"/>
        <v>6780</v>
      </c>
      <c r="E245">
        <v>11331319</v>
      </c>
      <c r="F245">
        <v>11318968</v>
      </c>
      <c r="G245" s="121">
        <f t="shared" si="39"/>
        <v>12351</v>
      </c>
      <c r="H245" s="121">
        <f t="shared" si="40"/>
        <v>12351</v>
      </c>
      <c r="I245">
        <v>12355</v>
      </c>
      <c r="J245" s="121">
        <f t="shared" si="37"/>
        <v>-4</v>
      </c>
      <c r="K245" s="123">
        <f t="shared" si="38"/>
        <v>12194.244604316546</v>
      </c>
      <c r="L245" s="124">
        <f t="shared" si="41"/>
        <v>-160.75539568345448</v>
      </c>
      <c r="M245" s="137">
        <f t="shared" si="42"/>
        <v>-1.3011363470939254E-2</v>
      </c>
    </row>
    <row r="246" spans="1:13" x14ac:dyDescent="0.25">
      <c r="A246" s="120">
        <v>43795</v>
      </c>
      <c r="B246">
        <f>14000+13480</f>
        <v>27480</v>
      </c>
      <c r="C246">
        <f>12880+8980</f>
        <v>21860</v>
      </c>
      <c r="D246" s="121">
        <f t="shared" si="36"/>
        <v>5620</v>
      </c>
      <c r="E246">
        <v>11342176</v>
      </c>
      <c r="F246">
        <v>11331319</v>
      </c>
      <c r="G246" s="121">
        <f t="shared" si="39"/>
        <v>10857</v>
      </c>
      <c r="H246" s="121">
        <f t="shared" si="40"/>
        <v>10857</v>
      </c>
      <c r="I246">
        <v>10048</v>
      </c>
      <c r="J246" s="121">
        <f t="shared" si="37"/>
        <v>809</v>
      </c>
      <c r="K246" s="123">
        <f t="shared" si="38"/>
        <v>10107.913669064747</v>
      </c>
      <c r="L246" s="124">
        <f t="shared" si="41"/>
        <v>59.9136690647465</v>
      </c>
      <c r="M246" s="137">
        <f t="shared" si="42"/>
        <v>5.9627457269851216E-3</v>
      </c>
    </row>
    <row r="247" spans="1:13" x14ac:dyDescent="0.25">
      <c r="A247" s="120">
        <v>43796</v>
      </c>
      <c r="B247">
        <v>14370</v>
      </c>
      <c r="C247">
        <v>10520</v>
      </c>
      <c r="D247" s="121">
        <f t="shared" si="36"/>
        <v>3850</v>
      </c>
      <c r="E247" s="33">
        <v>11349285</v>
      </c>
      <c r="F247" s="33">
        <v>11342176</v>
      </c>
      <c r="G247" s="121">
        <f t="shared" si="39"/>
        <v>7109</v>
      </c>
      <c r="H247" s="121">
        <f t="shared" si="40"/>
        <v>7109</v>
      </c>
      <c r="I247">
        <v>7090</v>
      </c>
      <c r="J247" s="121">
        <f t="shared" si="37"/>
        <v>19</v>
      </c>
      <c r="K247" s="123">
        <f t="shared" si="38"/>
        <v>6924.4604316546756</v>
      </c>
      <c r="L247" s="124">
        <f t="shared" si="41"/>
        <v>-165.53956834532437</v>
      </c>
      <c r="M247" s="137">
        <f t="shared" si="42"/>
        <v>-2.3348317114996384E-2</v>
      </c>
    </row>
    <row r="248" spans="1:13" x14ac:dyDescent="0.25">
      <c r="A248" s="120">
        <v>43797</v>
      </c>
      <c r="B248">
        <v>14450</v>
      </c>
      <c r="C248">
        <v>11110</v>
      </c>
      <c r="D248" s="121">
        <f t="shared" si="36"/>
        <v>3340</v>
      </c>
      <c r="E248" s="33">
        <v>11355416</v>
      </c>
      <c r="F248" s="33">
        <v>11349285</v>
      </c>
      <c r="G248" s="121">
        <f t="shared" si="39"/>
        <v>6131</v>
      </c>
      <c r="H248" s="121">
        <f t="shared" si="40"/>
        <v>6131</v>
      </c>
      <c r="I248">
        <v>5870</v>
      </c>
      <c r="J248" s="121">
        <f t="shared" si="37"/>
        <v>261</v>
      </c>
      <c r="K248" s="123">
        <f t="shared" si="38"/>
        <v>6007.1942446043158</v>
      </c>
      <c r="L248" s="124">
        <f t="shared" si="41"/>
        <v>137.19424460431583</v>
      </c>
      <c r="M248" s="137">
        <f t="shared" si="42"/>
        <v>2.3372102999031658E-2</v>
      </c>
    </row>
    <row r="249" spans="1:13" x14ac:dyDescent="0.25">
      <c r="A249" s="120">
        <v>43798</v>
      </c>
      <c r="D249" s="121">
        <f t="shared" si="36"/>
        <v>0</v>
      </c>
      <c r="G249" s="121">
        <f t="shared" si="39"/>
        <v>0</v>
      </c>
      <c r="H249" s="121">
        <f t="shared" si="40"/>
        <v>0</v>
      </c>
      <c r="J249" s="121">
        <f t="shared" si="37"/>
        <v>0</v>
      </c>
      <c r="K249" s="123">
        <f t="shared" si="38"/>
        <v>0</v>
      </c>
      <c r="L249" s="124">
        <f t="shared" si="41"/>
        <v>0</v>
      </c>
      <c r="M249" s="137" t="e">
        <f t="shared" si="42"/>
        <v>#DIV/0!</v>
      </c>
    </row>
    <row r="250" spans="1:13" x14ac:dyDescent="0.25">
      <c r="A250" s="120">
        <v>43799</v>
      </c>
      <c r="D250" s="121">
        <f t="shared" si="36"/>
        <v>0</v>
      </c>
      <c r="G250" s="121">
        <f t="shared" si="39"/>
        <v>0</v>
      </c>
      <c r="H250" s="121">
        <f t="shared" si="40"/>
        <v>0</v>
      </c>
      <c r="J250" s="121">
        <f t="shared" si="37"/>
        <v>0</v>
      </c>
      <c r="K250" s="123">
        <f t="shared" si="38"/>
        <v>0</v>
      </c>
      <c r="L250" s="124">
        <f t="shared" si="41"/>
        <v>0</v>
      </c>
      <c r="M250" s="137" t="e">
        <f t="shared" si="42"/>
        <v>#DIV/0!</v>
      </c>
    </row>
    <row r="251" spans="1:13" x14ac:dyDescent="0.25">
      <c r="A251" s="120">
        <v>43800</v>
      </c>
      <c r="D251" s="121">
        <f t="shared" si="36"/>
        <v>0</v>
      </c>
      <c r="G251" s="121">
        <f t="shared" si="39"/>
        <v>0</v>
      </c>
      <c r="H251" s="121">
        <f t="shared" si="40"/>
        <v>0</v>
      </c>
      <c r="J251" s="121">
        <f t="shared" si="37"/>
        <v>0</v>
      </c>
      <c r="K251" s="123">
        <f t="shared" si="38"/>
        <v>0</v>
      </c>
      <c r="L251" s="124">
        <f t="shared" si="41"/>
        <v>0</v>
      </c>
      <c r="M251" s="137" t="e">
        <f t="shared" si="42"/>
        <v>#DIV/0!</v>
      </c>
    </row>
    <row r="252" spans="1:13" x14ac:dyDescent="0.25">
      <c r="A252" s="120">
        <v>43801</v>
      </c>
      <c r="D252" s="121">
        <f t="shared" si="36"/>
        <v>0</v>
      </c>
      <c r="G252" s="121">
        <f t="shared" si="39"/>
        <v>0</v>
      </c>
      <c r="H252" s="121">
        <f t="shared" si="40"/>
        <v>0</v>
      </c>
      <c r="J252" s="121">
        <f t="shared" si="37"/>
        <v>0</v>
      </c>
      <c r="K252" s="123">
        <f t="shared" si="38"/>
        <v>0</v>
      </c>
      <c r="L252" s="124">
        <f t="shared" si="41"/>
        <v>0</v>
      </c>
      <c r="M252" s="137" t="e">
        <f t="shared" si="42"/>
        <v>#DIV/0!</v>
      </c>
    </row>
    <row r="253" spans="1:13" x14ac:dyDescent="0.25">
      <c r="A253" s="120">
        <v>43802</v>
      </c>
      <c r="B253">
        <v>20410</v>
      </c>
      <c r="C253">
        <v>18760</v>
      </c>
      <c r="D253" s="121">
        <f t="shared" si="36"/>
        <v>1650</v>
      </c>
      <c r="E253" s="33">
        <v>3580775</v>
      </c>
      <c r="F253" s="33">
        <v>3579555</v>
      </c>
      <c r="G253" s="121">
        <f t="shared" si="39"/>
        <v>1220</v>
      </c>
      <c r="H253" s="121">
        <f t="shared" si="40"/>
        <v>1220</v>
      </c>
      <c r="I253">
        <v>12200</v>
      </c>
      <c r="J253" s="121">
        <f t="shared" si="37"/>
        <v>-10980</v>
      </c>
      <c r="K253" s="123">
        <f t="shared" si="38"/>
        <v>2967.6258992805751</v>
      </c>
      <c r="L253" s="124">
        <f t="shared" si="41"/>
        <v>-9232.3741007194258</v>
      </c>
      <c r="M253" s="137">
        <f t="shared" si="42"/>
        <v>-0.75675197546880535</v>
      </c>
    </row>
    <row r="254" spans="1:13" x14ac:dyDescent="0.25">
      <c r="A254" s="120">
        <v>43803</v>
      </c>
      <c r="D254" s="121">
        <f t="shared" si="36"/>
        <v>0</v>
      </c>
      <c r="G254" s="121">
        <f t="shared" si="39"/>
        <v>0</v>
      </c>
      <c r="H254" s="121">
        <f t="shared" si="40"/>
        <v>0</v>
      </c>
      <c r="J254" s="121">
        <f t="shared" si="37"/>
        <v>0</v>
      </c>
      <c r="K254" s="123">
        <f t="shared" si="38"/>
        <v>0</v>
      </c>
      <c r="L254" s="124">
        <f t="shared" si="41"/>
        <v>0</v>
      </c>
      <c r="M254" s="137" t="e">
        <f t="shared" si="42"/>
        <v>#DIV/0!</v>
      </c>
    </row>
    <row r="255" spans="1:13" x14ac:dyDescent="0.25">
      <c r="A255" s="120">
        <v>43804</v>
      </c>
      <c r="B255">
        <v>15780</v>
      </c>
      <c r="C255">
        <v>12810</v>
      </c>
      <c r="D255" s="121">
        <f t="shared" si="36"/>
        <v>2970</v>
      </c>
      <c r="E255" s="33">
        <v>16327938</v>
      </c>
      <c r="F255" s="33">
        <v>16322387</v>
      </c>
      <c r="G255" s="121">
        <f t="shared" si="39"/>
        <v>5551</v>
      </c>
      <c r="H255" s="121">
        <f t="shared" si="40"/>
        <v>5551</v>
      </c>
      <c r="I255">
        <v>15780</v>
      </c>
      <c r="J255" s="121">
        <f t="shared" si="37"/>
        <v>-10229</v>
      </c>
      <c r="K255" s="123">
        <f t="shared" si="38"/>
        <v>5341.7266187050354</v>
      </c>
      <c r="L255" s="124">
        <f t="shared" si="41"/>
        <v>-10438.273381294965</v>
      </c>
      <c r="M255" s="137">
        <f t="shared" si="42"/>
        <v>-0.66148754000601806</v>
      </c>
    </row>
    <row r="256" spans="1:13" x14ac:dyDescent="0.25">
      <c r="A256" s="120">
        <v>43805</v>
      </c>
      <c r="B256">
        <v>16070</v>
      </c>
      <c r="C256">
        <v>11980</v>
      </c>
      <c r="D256" s="121">
        <f t="shared" si="36"/>
        <v>4090</v>
      </c>
      <c r="E256" s="33">
        <v>16342221</v>
      </c>
      <c r="F256" s="33">
        <v>16334885</v>
      </c>
      <c r="G256" s="121">
        <f t="shared" si="39"/>
        <v>7336</v>
      </c>
      <c r="H256" s="121">
        <f t="shared" si="40"/>
        <v>7336</v>
      </c>
      <c r="I256">
        <v>7310</v>
      </c>
      <c r="J256" s="121">
        <f t="shared" si="37"/>
        <v>26</v>
      </c>
      <c r="K256" s="123">
        <f t="shared" si="38"/>
        <v>7356.115107913668</v>
      </c>
      <c r="L256" s="124">
        <f t="shared" si="41"/>
        <v>46.115107913667998</v>
      </c>
      <c r="M256" s="137">
        <f t="shared" si="42"/>
        <v>6.3084962946194255E-3</v>
      </c>
    </row>
    <row r="257" spans="1:39" x14ac:dyDescent="0.25">
      <c r="A257" s="120">
        <v>43806</v>
      </c>
      <c r="D257" s="121">
        <f t="shared" si="36"/>
        <v>0</v>
      </c>
      <c r="G257" s="121">
        <f t="shared" si="39"/>
        <v>0</v>
      </c>
      <c r="H257" s="121">
        <f t="shared" si="40"/>
        <v>0</v>
      </c>
      <c r="J257" s="121">
        <f t="shared" si="37"/>
        <v>0</v>
      </c>
      <c r="K257" s="123">
        <f t="shared" si="38"/>
        <v>0</v>
      </c>
      <c r="L257" s="124">
        <f t="shared" si="41"/>
        <v>0</v>
      </c>
      <c r="M257" s="137" t="e">
        <f t="shared" si="42"/>
        <v>#DIV/0!</v>
      </c>
    </row>
    <row r="258" spans="1:39" x14ac:dyDescent="0.25">
      <c r="A258" s="120">
        <v>43807</v>
      </c>
      <c r="D258" s="121">
        <f t="shared" si="36"/>
        <v>0</v>
      </c>
      <c r="G258" s="121">
        <f t="shared" si="39"/>
        <v>0</v>
      </c>
      <c r="H258" s="121">
        <f t="shared" si="40"/>
        <v>0</v>
      </c>
      <c r="J258" s="121">
        <f t="shared" si="37"/>
        <v>0</v>
      </c>
      <c r="K258" s="123">
        <f t="shared" si="38"/>
        <v>0</v>
      </c>
      <c r="L258" s="124">
        <f t="shared" si="41"/>
        <v>0</v>
      </c>
      <c r="M258" s="137" t="e">
        <f t="shared" si="42"/>
        <v>#DIV/0!</v>
      </c>
    </row>
    <row r="259" spans="1:39" x14ac:dyDescent="0.25">
      <c r="A259" s="120">
        <v>43808</v>
      </c>
      <c r="D259" s="121">
        <f t="shared" si="36"/>
        <v>0</v>
      </c>
      <c r="G259" s="121">
        <f t="shared" si="39"/>
        <v>0</v>
      </c>
      <c r="H259" s="121">
        <f t="shared" si="40"/>
        <v>0</v>
      </c>
      <c r="J259" s="121">
        <f t="shared" si="37"/>
        <v>0</v>
      </c>
      <c r="K259" s="123">
        <f t="shared" si="38"/>
        <v>0</v>
      </c>
      <c r="L259" s="124">
        <f t="shared" si="41"/>
        <v>0</v>
      </c>
      <c r="M259" s="137" t="e">
        <f t="shared" si="42"/>
        <v>#DIV/0!</v>
      </c>
    </row>
    <row r="260" spans="1:39" x14ac:dyDescent="0.25">
      <c r="A260" s="120">
        <v>43809</v>
      </c>
      <c r="B260">
        <v>15600</v>
      </c>
      <c r="C260">
        <v>11560</v>
      </c>
      <c r="D260" s="121">
        <f t="shared" si="36"/>
        <v>4040</v>
      </c>
      <c r="E260" s="33">
        <v>16373302</v>
      </c>
      <c r="F260" s="33">
        <v>16365787</v>
      </c>
      <c r="G260" s="121">
        <f t="shared" si="39"/>
        <v>7515</v>
      </c>
      <c r="H260" s="121">
        <f t="shared" si="40"/>
        <v>7515</v>
      </c>
      <c r="I260">
        <v>7425</v>
      </c>
      <c r="J260" s="121">
        <f t="shared" si="37"/>
        <v>90</v>
      </c>
      <c r="K260" s="123">
        <f t="shared" si="38"/>
        <v>7266.187050359712</v>
      </c>
      <c r="L260" s="124">
        <f t="shared" si="41"/>
        <v>-158.81294964028802</v>
      </c>
      <c r="M260" s="137">
        <f t="shared" si="42"/>
        <v>-2.1388949446503439E-2</v>
      </c>
    </row>
    <row r="261" spans="1:39" x14ac:dyDescent="0.25">
      <c r="A261" s="120">
        <v>43810</v>
      </c>
      <c r="B261">
        <v>16000</v>
      </c>
      <c r="C261">
        <v>10810</v>
      </c>
      <c r="D261" s="121">
        <f t="shared" si="36"/>
        <v>5190</v>
      </c>
      <c r="E261" s="33">
        <v>16382754</v>
      </c>
      <c r="F261" s="33">
        <v>16373302</v>
      </c>
      <c r="G261" s="121">
        <f t="shared" si="39"/>
        <v>9452</v>
      </c>
      <c r="H261" s="121">
        <f t="shared" si="40"/>
        <v>9452</v>
      </c>
      <c r="I261">
        <v>9443</v>
      </c>
      <c r="J261" s="121">
        <f t="shared" si="37"/>
        <v>9</v>
      </c>
      <c r="K261" s="123">
        <f t="shared" si="38"/>
        <v>9334.5323741007178</v>
      </c>
      <c r="L261" s="124">
        <f t="shared" si="41"/>
        <v>-108.46762589928221</v>
      </c>
      <c r="M261" s="137">
        <f t="shared" si="42"/>
        <v>-1.1486564216804216E-2</v>
      </c>
    </row>
    <row r="262" spans="1:39" x14ac:dyDescent="0.25">
      <c r="A262" s="120">
        <v>43811</v>
      </c>
      <c r="B262">
        <v>14440</v>
      </c>
      <c r="C262">
        <v>10260</v>
      </c>
      <c r="D262" s="121">
        <f t="shared" si="36"/>
        <v>4180</v>
      </c>
      <c r="E262" s="33">
        <v>11373295</v>
      </c>
      <c r="F262" s="33">
        <v>11365277</v>
      </c>
      <c r="G262" s="121">
        <f t="shared" si="39"/>
        <v>8018</v>
      </c>
      <c r="H262" s="121">
        <f t="shared" si="40"/>
        <v>8018</v>
      </c>
      <c r="I262">
        <v>7977</v>
      </c>
      <c r="J262" s="121">
        <f t="shared" si="37"/>
        <v>41</v>
      </c>
      <c r="K262" s="123">
        <f t="shared" si="38"/>
        <v>7517.9856115107905</v>
      </c>
      <c r="L262" s="124">
        <f t="shared" si="41"/>
        <v>-459.01438848920952</v>
      </c>
      <c r="M262" s="137">
        <f t="shared" si="42"/>
        <v>-5.7542232479529838E-2</v>
      </c>
    </row>
    <row r="263" spans="1:39" x14ac:dyDescent="0.25">
      <c r="A263" s="120">
        <v>43812</v>
      </c>
      <c r="D263" s="121">
        <f t="shared" si="36"/>
        <v>0</v>
      </c>
      <c r="G263" s="121">
        <f t="shared" si="39"/>
        <v>0</v>
      </c>
      <c r="H263" s="121">
        <f t="shared" si="40"/>
        <v>0</v>
      </c>
      <c r="J263" s="121">
        <f t="shared" si="37"/>
        <v>0</v>
      </c>
      <c r="K263" s="123">
        <f t="shared" si="38"/>
        <v>0</v>
      </c>
      <c r="L263" s="124">
        <f t="shared" si="41"/>
        <v>0</v>
      </c>
      <c r="M263" s="137" t="e">
        <f t="shared" si="42"/>
        <v>#DIV/0!</v>
      </c>
    </row>
    <row r="264" spans="1:39" x14ac:dyDescent="0.25">
      <c r="A264" s="120">
        <v>43813</v>
      </c>
      <c r="B264">
        <v>14340</v>
      </c>
      <c r="C264">
        <v>9010</v>
      </c>
      <c r="D264" s="121">
        <f t="shared" si="36"/>
        <v>5330</v>
      </c>
      <c r="E264" s="33">
        <v>11383892</v>
      </c>
      <c r="F264" s="33">
        <v>11373516</v>
      </c>
      <c r="G264" s="121">
        <f t="shared" si="39"/>
        <v>10376</v>
      </c>
      <c r="H264" s="121">
        <f t="shared" si="40"/>
        <v>10376</v>
      </c>
      <c r="I264">
        <v>10376</v>
      </c>
      <c r="J264" s="121">
        <f t="shared" si="37"/>
        <v>0</v>
      </c>
      <c r="K264" s="123">
        <f t="shared" si="38"/>
        <v>9586.3309352517972</v>
      </c>
      <c r="L264" s="124">
        <f t="shared" si="41"/>
        <v>-789.6690647482028</v>
      </c>
      <c r="M264" s="137">
        <f t="shared" si="42"/>
        <v>-7.6105345484599352E-2</v>
      </c>
    </row>
    <row r="265" spans="1:39" x14ac:dyDescent="0.25">
      <c r="A265" s="120">
        <v>43814</v>
      </c>
      <c r="B265">
        <f>14070+11910</f>
        <v>25980</v>
      </c>
      <c r="C265">
        <f>10030+8870</f>
        <v>18900</v>
      </c>
      <c r="D265" s="121">
        <f t="shared" si="36"/>
        <v>7080</v>
      </c>
      <c r="E265" s="33">
        <v>11396792</v>
      </c>
      <c r="F265" s="33">
        <v>11383892</v>
      </c>
      <c r="G265" s="121">
        <f t="shared" ref="G265:G279" si="43">E265-F265</f>
        <v>12900</v>
      </c>
      <c r="H265" s="121">
        <f t="shared" ref="H265:H279" si="44">G265*H$3</f>
        <v>12900</v>
      </c>
      <c r="I265">
        <v>12910</v>
      </c>
      <c r="J265" s="121">
        <f t="shared" ref="J265:J279" si="45">H265-I265</f>
        <v>-10</v>
      </c>
      <c r="K265" s="123">
        <f t="shared" ref="K265:K279" si="46">D265/K$3</f>
        <v>12733.812949640287</v>
      </c>
      <c r="L265" s="124">
        <f t="shared" ref="L265:L279" si="47">K265-I265</f>
        <v>-176.18705035971288</v>
      </c>
      <c r="M265" s="137">
        <f t="shared" ref="M265:M279" si="48">L265/I265</f>
        <v>-1.3647331553811997E-2</v>
      </c>
    </row>
    <row r="266" spans="1:39" x14ac:dyDescent="0.25">
      <c r="A266" s="120">
        <v>43815</v>
      </c>
      <c r="D266" s="121">
        <f t="shared" si="36"/>
        <v>0</v>
      </c>
      <c r="G266" s="121">
        <f t="shared" si="43"/>
        <v>0</v>
      </c>
      <c r="H266" s="121">
        <f t="shared" si="44"/>
        <v>0</v>
      </c>
      <c r="J266" s="121">
        <f t="shared" si="45"/>
        <v>0</v>
      </c>
      <c r="K266" s="123">
        <f t="shared" si="46"/>
        <v>0</v>
      </c>
      <c r="L266" s="124">
        <f t="shared" si="47"/>
        <v>0</v>
      </c>
      <c r="M266" s="137" t="e">
        <f t="shared" si="48"/>
        <v>#DIV/0!</v>
      </c>
    </row>
    <row r="267" spans="1:39" x14ac:dyDescent="0.25">
      <c r="A267" s="120">
        <v>43816</v>
      </c>
      <c r="B267">
        <v>14180</v>
      </c>
      <c r="C267">
        <v>10570</v>
      </c>
      <c r="D267" s="121">
        <f t="shared" si="36"/>
        <v>3610</v>
      </c>
      <c r="E267" s="33">
        <v>11403381</v>
      </c>
      <c r="F267" s="33">
        <v>11396822</v>
      </c>
      <c r="G267" s="121">
        <f t="shared" si="43"/>
        <v>6559</v>
      </c>
      <c r="H267" s="121">
        <f t="shared" si="44"/>
        <v>6559</v>
      </c>
      <c r="I267">
        <v>6560</v>
      </c>
      <c r="J267" s="121">
        <f t="shared" si="45"/>
        <v>-1</v>
      </c>
      <c r="K267" s="123">
        <f t="shared" si="46"/>
        <v>6492.8057553956833</v>
      </c>
      <c r="L267" s="124">
        <f t="shared" si="47"/>
        <v>-67.194244604316737</v>
      </c>
      <c r="M267" s="137">
        <f t="shared" si="48"/>
        <v>-1.0243025092121454E-2</v>
      </c>
    </row>
    <row r="268" spans="1:39" x14ac:dyDescent="0.25">
      <c r="A268" s="120">
        <v>43817</v>
      </c>
      <c r="B268">
        <v>14100</v>
      </c>
      <c r="C268">
        <v>11660</v>
      </c>
      <c r="D268" s="121">
        <f t="shared" si="36"/>
        <v>2440</v>
      </c>
      <c r="E268" s="33">
        <v>11408340</v>
      </c>
      <c r="F268" s="33">
        <v>11403381</v>
      </c>
      <c r="G268" s="121">
        <f t="shared" si="43"/>
        <v>4959</v>
      </c>
      <c r="H268" s="121">
        <f t="shared" si="44"/>
        <v>4959</v>
      </c>
      <c r="I268">
        <v>4950</v>
      </c>
      <c r="J268" s="121">
        <f t="shared" si="45"/>
        <v>9</v>
      </c>
      <c r="K268" s="123">
        <f t="shared" si="46"/>
        <v>4388.4892086330929</v>
      </c>
      <c r="L268" s="124">
        <f t="shared" si="47"/>
        <v>-561.51079136690714</v>
      </c>
      <c r="M268" s="137">
        <f t="shared" si="48"/>
        <v>-0.11343652350846609</v>
      </c>
    </row>
    <row r="269" spans="1:39" x14ac:dyDescent="0.25">
      <c r="A269" s="120">
        <v>43818</v>
      </c>
      <c r="B269">
        <v>14370</v>
      </c>
      <c r="C269">
        <v>9210</v>
      </c>
      <c r="D269" s="121">
        <f t="shared" si="36"/>
        <v>5160</v>
      </c>
      <c r="E269" s="33">
        <v>11418009</v>
      </c>
      <c r="F269" s="33">
        <v>11408340</v>
      </c>
      <c r="G269" s="121">
        <f t="shared" si="43"/>
        <v>9669</v>
      </c>
      <c r="H269" s="121">
        <f t="shared" si="44"/>
        <v>9669</v>
      </c>
      <c r="I269">
        <v>9682</v>
      </c>
      <c r="J269" s="121">
        <f t="shared" si="45"/>
        <v>-13</v>
      </c>
      <c r="K269" s="123">
        <f t="shared" si="46"/>
        <v>9280.5755395683445</v>
      </c>
      <c r="L269" s="124">
        <f t="shared" si="47"/>
        <v>-401.42446043165546</v>
      </c>
      <c r="M269" s="137">
        <f t="shared" si="48"/>
        <v>-4.1460902750635763E-2</v>
      </c>
    </row>
    <row r="270" spans="1:39" x14ac:dyDescent="0.25">
      <c r="A270" s="120">
        <v>43819</v>
      </c>
      <c r="B270">
        <v>14360</v>
      </c>
      <c r="C270">
        <v>11670</v>
      </c>
      <c r="D270" s="121">
        <f t="shared" si="36"/>
        <v>2690</v>
      </c>
      <c r="E270" s="33">
        <v>11423002</v>
      </c>
      <c r="F270" s="33">
        <v>11418009</v>
      </c>
      <c r="G270" s="121">
        <f t="shared" si="43"/>
        <v>4993</v>
      </c>
      <c r="H270" s="121">
        <f t="shared" si="44"/>
        <v>4993</v>
      </c>
      <c r="I270">
        <v>4936</v>
      </c>
      <c r="J270" s="121">
        <f t="shared" si="45"/>
        <v>57</v>
      </c>
      <c r="K270" s="123">
        <f t="shared" si="46"/>
        <v>4838.1294964028775</v>
      </c>
      <c r="L270" s="124">
        <f t="shared" si="47"/>
        <v>-97.870503597122479</v>
      </c>
      <c r="M270" s="137">
        <f t="shared" si="48"/>
        <v>-1.982789781141055E-2</v>
      </c>
      <c r="AK270">
        <f>AJ270-AI270</f>
        <v>0</v>
      </c>
      <c r="AM270">
        <f>AL270-AK270</f>
        <v>0</v>
      </c>
    </row>
    <row r="271" spans="1:39" x14ac:dyDescent="0.25">
      <c r="A271" s="120">
        <v>43820</v>
      </c>
      <c r="D271" s="121">
        <f t="shared" si="36"/>
        <v>0</v>
      </c>
      <c r="G271" s="121">
        <f t="shared" si="43"/>
        <v>0</v>
      </c>
      <c r="H271" s="121">
        <f t="shared" si="44"/>
        <v>0</v>
      </c>
      <c r="J271" s="121">
        <f t="shared" si="45"/>
        <v>0</v>
      </c>
      <c r="K271" s="123">
        <f t="shared" si="46"/>
        <v>0</v>
      </c>
      <c r="L271" s="124">
        <f t="shared" si="47"/>
        <v>0</v>
      </c>
      <c r="M271" s="137" t="e">
        <f t="shared" si="48"/>
        <v>#DIV/0!</v>
      </c>
    </row>
    <row r="272" spans="1:39" x14ac:dyDescent="0.25">
      <c r="A272" s="120">
        <v>43821</v>
      </c>
      <c r="D272" s="121">
        <f t="shared" si="36"/>
        <v>0</v>
      </c>
      <c r="G272" s="121">
        <f t="shared" si="43"/>
        <v>0</v>
      </c>
      <c r="H272" s="121">
        <f t="shared" si="44"/>
        <v>0</v>
      </c>
      <c r="J272" s="121">
        <f t="shared" si="45"/>
        <v>0</v>
      </c>
      <c r="K272" s="123">
        <f t="shared" si="46"/>
        <v>0</v>
      </c>
      <c r="L272" s="124">
        <f t="shared" si="47"/>
        <v>0</v>
      </c>
      <c r="M272" s="137" t="e">
        <f t="shared" si="48"/>
        <v>#DIV/0!</v>
      </c>
    </row>
    <row r="273" spans="1:13" x14ac:dyDescent="0.25">
      <c r="A273" s="120">
        <v>43822</v>
      </c>
      <c r="B273">
        <v>14120</v>
      </c>
      <c r="C273">
        <v>10980</v>
      </c>
      <c r="D273" s="121">
        <f t="shared" si="36"/>
        <v>3140</v>
      </c>
      <c r="E273" s="33">
        <v>11429204</v>
      </c>
      <c r="F273" s="33">
        <v>11423002</v>
      </c>
      <c r="G273" s="121">
        <f t="shared" si="43"/>
        <v>6202</v>
      </c>
      <c r="H273" s="121">
        <f t="shared" si="44"/>
        <v>6202</v>
      </c>
      <c r="I273">
        <v>6186</v>
      </c>
      <c r="J273" s="121">
        <f t="shared" si="45"/>
        <v>16</v>
      </c>
      <c r="K273" s="123">
        <f t="shared" si="46"/>
        <v>5647.482014388489</v>
      </c>
      <c r="L273" s="124">
        <f t="shared" si="47"/>
        <v>-538.51798561151099</v>
      </c>
      <c r="M273" s="137">
        <f t="shared" si="48"/>
        <v>-8.7054313871889916E-2</v>
      </c>
    </row>
    <row r="274" spans="1:13" x14ac:dyDescent="0.25">
      <c r="A274" s="120">
        <v>43823</v>
      </c>
      <c r="B274">
        <v>14100</v>
      </c>
      <c r="C274">
        <v>11970</v>
      </c>
      <c r="D274" s="121">
        <f t="shared" si="36"/>
        <v>2130</v>
      </c>
      <c r="E274" s="33">
        <v>11433268</v>
      </c>
      <c r="F274" s="33">
        <v>11429204</v>
      </c>
      <c r="G274" s="121">
        <f t="shared" si="43"/>
        <v>4064</v>
      </c>
      <c r="H274" s="121">
        <f t="shared" si="44"/>
        <v>4064</v>
      </c>
      <c r="I274">
        <v>4030</v>
      </c>
      <c r="J274" s="121">
        <f t="shared" si="45"/>
        <v>34</v>
      </c>
      <c r="K274" s="123">
        <f t="shared" si="46"/>
        <v>3830.9352517985608</v>
      </c>
      <c r="L274" s="124">
        <f t="shared" si="47"/>
        <v>-199.06474820143922</v>
      </c>
      <c r="M274" s="137">
        <f t="shared" si="48"/>
        <v>-4.939571915668467E-2</v>
      </c>
    </row>
    <row r="275" spans="1:13" x14ac:dyDescent="0.25">
      <c r="A275" s="120">
        <v>43824</v>
      </c>
      <c r="D275" s="121">
        <f t="shared" si="36"/>
        <v>0</v>
      </c>
      <c r="G275" s="121">
        <f t="shared" si="43"/>
        <v>0</v>
      </c>
      <c r="H275" s="121">
        <f t="shared" si="44"/>
        <v>0</v>
      </c>
      <c r="J275" s="121">
        <f t="shared" si="45"/>
        <v>0</v>
      </c>
      <c r="K275" s="123">
        <f t="shared" si="46"/>
        <v>0</v>
      </c>
      <c r="L275" s="124">
        <f t="shared" si="47"/>
        <v>0</v>
      </c>
      <c r="M275" s="137" t="e">
        <f t="shared" si="48"/>
        <v>#DIV/0!</v>
      </c>
    </row>
    <row r="276" spans="1:13" x14ac:dyDescent="0.25">
      <c r="A276" s="120">
        <v>43825</v>
      </c>
      <c r="B276">
        <v>14490</v>
      </c>
      <c r="C276">
        <v>9490</v>
      </c>
      <c r="D276" s="121">
        <f t="shared" si="36"/>
        <v>5000</v>
      </c>
      <c r="E276" s="33">
        <v>11442604</v>
      </c>
      <c r="F276" s="33">
        <v>11433268</v>
      </c>
      <c r="G276" s="121">
        <f t="shared" si="43"/>
        <v>9336</v>
      </c>
      <c r="H276" s="121">
        <f t="shared" si="44"/>
        <v>9336</v>
      </c>
      <c r="I276">
        <v>9350</v>
      </c>
      <c r="J276" s="121">
        <f t="shared" si="45"/>
        <v>-14</v>
      </c>
      <c r="K276" s="123">
        <f t="shared" si="46"/>
        <v>8992.8057553956824</v>
      </c>
      <c r="L276" s="124">
        <f t="shared" si="47"/>
        <v>-357.19424460431765</v>
      </c>
      <c r="M276" s="137">
        <f t="shared" si="48"/>
        <v>-3.8202593005809374E-2</v>
      </c>
    </row>
    <row r="277" spans="1:13" x14ac:dyDescent="0.25">
      <c r="A277" s="120">
        <v>43826</v>
      </c>
      <c r="D277" s="121">
        <f t="shared" si="36"/>
        <v>0</v>
      </c>
      <c r="G277" s="121">
        <f t="shared" si="43"/>
        <v>0</v>
      </c>
      <c r="H277" s="121">
        <f t="shared" si="44"/>
        <v>0</v>
      </c>
      <c r="J277" s="121">
        <f t="shared" si="45"/>
        <v>0</v>
      </c>
      <c r="K277" s="123">
        <f t="shared" si="46"/>
        <v>0</v>
      </c>
      <c r="L277" s="124">
        <f t="shared" si="47"/>
        <v>0</v>
      </c>
      <c r="M277" s="137" t="e">
        <f t="shared" si="48"/>
        <v>#DIV/0!</v>
      </c>
    </row>
    <row r="278" spans="1:13" x14ac:dyDescent="0.25">
      <c r="A278" s="120">
        <v>43827</v>
      </c>
      <c r="D278" s="121">
        <f t="shared" si="36"/>
        <v>0</v>
      </c>
      <c r="G278" s="121">
        <f t="shared" si="43"/>
        <v>0</v>
      </c>
      <c r="H278" s="121">
        <f t="shared" si="44"/>
        <v>0</v>
      </c>
      <c r="J278" s="121">
        <f t="shared" si="45"/>
        <v>0</v>
      </c>
      <c r="K278" s="123">
        <f t="shared" si="46"/>
        <v>0</v>
      </c>
      <c r="L278" s="124">
        <f t="shared" si="47"/>
        <v>0</v>
      </c>
      <c r="M278" s="137" t="e">
        <f t="shared" si="48"/>
        <v>#DIV/0!</v>
      </c>
    </row>
    <row r="279" spans="1:13" x14ac:dyDescent="0.25">
      <c r="A279" s="120">
        <v>43828</v>
      </c>
      <c r="D279" s="121">
        <f t="shared" si="36"/>
        <v>0</v>
      </c>
      <c r="G279" s="121">
        <f t="shared" si="43"/>
        <v>0</v>
      </c>
      <c r="H279" s="121">
        <f t="shared" si="44"/>
        <v>0</v>
      </c>
      <c r="J279" s="121">
        <f t="shared" si="45"/>
        <v>0</v>
      </c>
      <c r="K279" s="123">
        <f t="shared" si="46"/>
        <v>0</v>
      </c>
      <c r="L279" s="124">
        <f t="shared" si="47"/>
        <v>0</v>
      </c>
      <c r="M279" s="137" t="e">
        <f t="shared" si="48"/>
        <v>#DIV/0!</v>
      </c>
    </row>
    <row r="280" spans="1:13" x14ac:dyDescent="0.25">
      <c r="A280" s="120">
        <v>43829</v>
      </c>
      <c r="B280">
        <v>14300</v>
      </c>
      <c r="C280">
        <v>10910</v>
      </c>
      <c r="D280" s="121">
        <f t="shared" si="36"/>
        <v>3390</v>
      </c>
      <c r="E280" s="33">
        <v>11456163</v>
      </c>
      <c r="F280" s="33">
        <v>11449756</v>
      </c>
      <c r="G280" s="121">
        <f>E280-F280</f>
        <v>6407</v>
      </c>
      <c r="H280" s="121">
        <f>G280*H$3</f>
        <v>6407</v>
      </c>
      <c r="I280">
        <v>6431</v>
      </c>
      <c r="J280" s="121">
        <f>H280-I280</f>
        <v>-24</v>
      </c>
      <c r="K280" s="123">
        <f>D280/K$3</f>
        <v>6097.1223021582728</v>
      </c>
      <c r="L280" s="124">
        <f>K280-I280</f>
        <v>-333.87769784172724</v>
      </c>
      <c r="M280" s="137">
        <f>L280/I280</f>
        <v>-5.1916917717575374E-2</v>
      </c>
    </row>
    <row r="281" spans="1:13" x14ac:dyDescent="0.25">
      <c r="A281" s="120"/>
      <c r="D281" s="121"/>
      <c r="E281" s="33"/>
      <c r="F281" s="33"/>
      <c r="G281" s="121"/>
      <c r="H281" s="121"/>
      <c r="J281" s="121"/>
      <c r="K281" s="123"/>
      <c r="L281" s="124"/>
      <c r="M281" s="137"/>
    </row>
    <row r="282" spans="1:13" x14ac:dyDescent="0.25">
      <c r="A282" s="120"/>
      <c r="D282" s="121"/>
      <c r="E282" s="33"/>
      <c r="F282" s="33"/>
      <c r="G282" s="121"/>
      <c r="H282" s="121"/>
      <c r="J282" s="121"/>
      <c r="K282" s="123"/>
      <c r="L282" s="124"/>
      <c r="M282" s="137"/>
    </row>
    <row r="283" spans="1:13" x14ac:dyDescent="0.25">
      <c r="A283" s="120"/>
      <c r="D283" s="121"/>
      <c r="E283" s="33"/>
      <c r="F283" s="33"/>
      <c r="G283" s="121"/>
      <c r="H283" s="121"/>
      <c r="J283" s="121"/>
      <c r="K283" s="123"/>
      <c r="L283" s="124"/>
      <c r="M283" s="137"/>
    </row>
    <row r="284" spans="1:13" x14ac:dyDescent="0.25">
      <c r="A284" s="120"/>
      <c r="D284" s="121"/>
      <c r="E284" s="33"/>
      <c r="F284" s="33"/>
      <c r="G284" s="121"/>
      <c r="H284" s="121"/>
      <c r="J284" s="121"/>
      <c r="K284" s="123"/>
      <c r="L284" s="124"/>
      <c r="M284" s="137"/>
    </row>
    <row r="285" spans="1:13" x14ac:dyDescent="0.25">
      <c r="A285" s="120">
        <v>43831</v>
      </c>
      <c r="D285" s="121">
        <f t="shared" si="36"/>
        <v>0</v>
      </c>
      <c r="G285" s="121">
        <f t="shared" ref="G285:G296" si="49">E285-F285</f>
        <v>0</v>
      </c>
      <c r="H285" s="121">
        <f t="shared" ref="H285:H296" si="50">G285*H$3</f>
        <v>0</v>
      </c>
      <c r="J285" s="121">
        <f t="shared" ref="J285:J296" si="51">H285-I285</f>
        <v>0</v>
      </c>
      <c r="K285" s="123">
        <f t="shared" ref="K285:K296" si="52">D285/K$3</f>
        <v>0</v>
      </c>
      <c r="L285" s="124">
        <f t="shared" ref="L285:L296" si="53">K285-I285</f>
        <v>0</v>
      </c>
      <c r="M285" s="137" t="e">
        <f t="shared" ref="M285:M296" si="54">L285/I285</f>
        <v>#DIV/0!</v>
      </c>
    </row>
    <row r="286" spans="1:13" x14ac:dyDescent="0.25">
      <c r="A286" s="120">
        <v>43832</v>
      </c>
      <c r="B286">
        <v>14210</v>
      </c>
      <c r="C286">
        <v>11560</v>
      </c>
      <c r="D286" s="121">
        <f t="shared" si="36"/>
        <v>2650</v>
      </c>
      <c r="E286" s="33">
        <v>11468763</v>
      </c>
      <c r="F286" s="33">
        <v>11453985</v>
      </c>
      <c r="G286" s="121">
        <f t="shared" si="49"/>
        <v>14778</v>
      </c>
      <c r="H286" s="121">
        <f t="shared" si="50"/>
        <v>14778</v>
      </c>
      <c r="I286">
        <v>4750</v>
      </c>
      <c r="J286" s="121">
        <f t="shared" si="51"/>
        <v>10028</v>
      </c>
      <c r="K286" s="123">
        <f t="shared" si="52"/>
        <v>4766.187050359712</v>
      </c>
      <c r="L286" s="124">
        <f t="shared" si="53"/>
        <v>16.187050359711975</v>
      </c>
      <c r="M286" s="137">
        <f t="shared" si="54"/>
        <v>3.4078000757288367E-3</v>
      </c>
    </row>
    <row r="287" spans="1:13" x14ac:dyDescent="0.25">
      <c r="A287" s="120">
        <v>43833</v>
      </c>
      <c r="B287">
        <v>13870</v>
      </c>
      <c r="C287">
        <v>10720</v>
      </c>
      <c r="D287" s="121">
        <f t="shared" si="36"/>
        <v>3150</v>
      </c>
      <c r="E287" s="33">
        <v>11474658</v>
      </c>
      <c r="F287" s="33">
        <v>11468763</v>
      </c>
      <c r="G287" s="121">
        <f t="shared" si="49"/>
        <v>5895</v>
      </c>
      <c r="H287" s="121">
        <f t="shared" si="50"/>
        <v>5895</v>
      </c>
      <c r="I287">
        <v>5876</v>
      </c>
      <c r="J287" s="121">
        <f t="shared" si="51"/>
        <v>19</v>
      </c>
      <c r="K287" s="123">
        <f t="shared" si="52"/>
        <v>5665.4676258992804</v>
      </c>
      <c r="L287" s="124">
        <f t="shared" si="53"/>
        <v>-210.53237410071961</v>
      </c>
      <c r="M287" s="137">
        <f t="shared" si="54"/>
        <v>-3.5829199132185095E-2</v>
      </c>
    </row>
    <row r="288" spans="1:13" x14ac:dyDescent="0.25">
      <c r="A288" s="120">
        <v>43834</v>
      </c>
      <c r="D288" s="121">
        <f t="shared" si="36"/>
        <v>0</v>
      </c>
      <c r="G288" s="121">
        <f t="shared" si="49"/>
        <v>0</v>
      </c>
      <c r="H288" s="121">
        <f t="shared" si="50"/>
        <v>0</v>
      </c>
      <c r="J288" s="121">
        <f t="shared" si="51"/>
        <v>0</v>
      </c>
      <c r="K288" s="123">
        <f t="shared" si="52"/>
        <v>0</v>
      </c>
      <c r="L288" s="124">
        <f t="shared" si="53"/>
        <v>0</v>
      </c>
      <c r="M288" s="137" t="e">
        <f t="shared" si="54"/>
        <v>#DIV/0!</v>
      </c>
    </row>
    <row r="289" spans="1:13" x14ac:dyDescent="0.25">
      <c r="A289" s="120">
        <v>43835</v>
      </c>
      <c r="D289" s="121">
        <f t="shared" si="36"/>
        <v>0</v>
      </c>
      <c r="G289" s="121">
        <f t="shared" si="49"/>
        <v>0</v>
      </c>
      <c r="H289" s="121">
        <f t="shared" si="50"/>
        <v>0</v>
      </c>
      <c r="J289" s="121">
        <f t="shared" si="51"/>
        <v>0</v>
      </c>
      <c r="K289" s="123">
        <f t="shared" si="52"/>
        <v>0</v>
      </c>
      <c r="L289" s="124">
        <f t="shared" si="53"/>
        <v>0</v>
      </c>
      <c r="M289" s="137" t="e">
        <f t="shared" si="54"/>
        <v>#DIV/0!</v>
      </c>
    </row>
    <row r="290" spans="1:13" x14ac:dyDescent="0.25">
      <c r="A290" s="120">
        <v>43836</v>
      </c>
      <c r="B290">
        <f>14070+13800</f>
        <v>27870</v>
      </c>
      <c r="C290">
        <f>11430+9310</f>
        <v>20740</v>
      </c>
      <c r="D290" s="121">
        <f t="shared" si="36"/>
        <v>7130</v>
      </c>
      <c r="E290">
        <v>11488438</v>
      </c>
      <c r="F290">
        <v>11474658</v>
      </c>
      <c r="G290" s="121">
        <f t="shared" si="49"/>
        <v>13780</v>
      </c>
      <c r="H290" s="121">
        <f t="shared" si="50"/>
        <v>13780</v>
      </c>
      <c r="I290">
        <v>13780</v>
      </c>
      <c r="J290" s="121">
        <f t="shared" si="51"/>
        <v>0</v>
      </c>
      <c r="K290" s="123">
        <f t="shared" si="52"/>
        <v>12823.741007194243</v>
      </c>
      <c r="L290" s="124">
        <f t="shared" si="53"/>
        <v>-956.25899280575686</v>
      </c>
      <c r="M290" s="137">
        <f t="shared" si="54"/>
        <v>-6.9394701945265369E-2</v>
      </c>
    </row>
    <row r="291" spans="1:13" x14ac:dyDescent="0.25">
      <c r="A291" s="120">
        <v>43837</v>
      </c>
      <c r="B291">
        <v>13780</v>
      </c>
      <c r="C291">
        <v>10380</v>
      </c>
      <c r="D291" s="121">
        <f t="shared" si="36"/>
        <v>3400</v>
      </c>
      <c r="E291" s="33">
        <v>11495403</v>
      </c>
      <c r="F291" s="33">
        <v>11488438</v>
      </c>
      <c r="G291" s="121">
        <f t="shared" si="49"/>
        <v>6965</v>
      </c>
      <c r="H291" s="121">
        <f t="shared" si="50"/>
        <v>6965</v>
      </c>
      <c r="I291">
        <v>6971</v>
      </c>
      <c r="J291" s="121">
        <f t="shared" si="51"/>
        <v>-6</v>
      </c>
      <c r="K291" s="123">
        <f t="shared" si="52"/>
        <v>6115.1079136690641</v>
      </c>
      <c r="L291" s="124">
        <f t="shared" si="53"/>
        <v>-855.89208633093585</v>
      </c>
      <c r="M291" s="137">
        <f t="shared" si="54"/>
        <v>-0.12277895371265755</v>
      </c>
    </row>
    <row r="292" spans="1:13" x14ac:dyDescent="0.25">
      <c r="A292" s="120">
        <v>43838</v>
      </c>
      <c r="B292">
        <v>14130</v>
      </c>
      <c r="C292">
        <v>11040</v>
      </c>
      <c r="D292" s="121">
        <f t="shared" si="36"/>
        <v>3090</v>
      </c>
      <c r="E292" s="33">
        <v>11501407</v>
      </c>
      <c r="F292" s="33">
        <v>11495403</v>
      </c>
      <c r="G292" s="121">
        <f t="shared" si="49"/>
        <v>6004</v>
      </c>
      <c r="H292" s="121">
        <f t="shared" si="50"/>
        <v>6004</v>
      </c>
      <c r="I292">
        <v>5991</v>
      </c>
      <c r="J292" s="121">
        <f t="shared" si="51"/>
        <v>13</v>
      </c>
      <c r="K292" s="123">
        <f t="shared" si="52"/>
        <v>5557.5539568345321</v>
      </c>
      <c r="L292" s="124">
        <f t="shared" si="53"/>
        <v>-433.44604316546793</v>
      </c>
      <c r="M292" s="137">
        <f t="shared" si="54"/>
        <v>-7.2349531491481878E-2</v>
      </c>
    </row>
    <row r="293" spans="1:13" x14ac:dyDescent="0.25">
      <c r="A293" s="120">
        <v>43839</v>
      </c>
      <c r="B293">
        <v>14550</v>
      </c>
      <c r="C293">
        <v>10020</v>
      </c>
      <c r="D293" s="121">
        <f>B293-C293</f>
        <v>4530</v>
      </c>
      <c r="E293" s="33">
        <v>11570086</v>
      </c>
      <c r="F293" s="33">
        <v>11501407</v>
      </c>
      <c r="G293" s="121">
        <f t="shared" si="49"/>
        <v>68679</v>
      </c>
      <c r="H293" s="121">
        <f t="shared" si="50"/>
        <v>68679</v>
      </c>
      <c r="I293">
        <v>8670</v>
      </c>
      <c r="J293" s="121">
        <f t="shared" si="51"/>
        <v>60009</v>
      </c>
      <c r="K293" s="123">
        <f t="shared" si="52"/>
        <v>8147.4820143884881</v>
      </c>
      <c r="L293" s="124">
        <f t="shared" si="53"/>
        <v>-522.5179856115119</v>
      </c>
      <c r="M293" s="137">
        <f t="shared" si="54"/>
        <v>-6.0267357048617291E-2</v>
      </c>
    </row>
    <row r="294" spans="1:13" x14ac:dyDescent="0.25">
      <c r="A294" s="120">
        <v>43840</v>
      </c>
      <c r="B294">
        <v>13320</v>
      </c>
      <c r="C294">
        <v>10470</v>
      </c>
      <c r="D294" s="121">
        <f>B294-C294</f>
        <v>2850</v>
      </c>
      <c r="E294" s="33">
        <v>11515371</v>
      </c>
      <c r="F294" s="33">
        <v>11510088</v>
      </c>
      <c r="G294" s="121">
        <f t="shared" si="49"/>
        <v>5283</v>
      </c>
      <c r="H294" s="121">
        <f t="shared" si="50"/>
        <v>5283</v>
      </c>
      <c r="I294">
        <v>5363</v>
      </c>
      <c r="J294" s="121">
        <f t="shared" si="51"/>
        <v>-80</v>
      </c>
      <c r="K294" s="123">
        <f t="shared" si="52"/>
        <v>5125.8992805755388</v>
      </c>
      <c r="L294" s="124">
        <f t="shared" si="53"/>
        <v>-237.1007194244612</v>
      </c>
      <c r="M294" s="137">
        <f t="shared" si="54"/>
        <v>-4.4210464185057093E-2</v>
      </c>
    </row>
    <row r="295" spans="1:13" x14ac:dyDescent="0.25">
      <c r="A295" s="120">
        <v>43843</v>
      </c>
      <c r="B295">
        <f>14120+14150</f>
        <v>28270</v>
      </c>
      <c r="C295">
        <f>9840+9090</f>
        <v>18930</v>
      </c>
      <c r="D295" s="121">
        <f>B295-C295</f>
        <v>9340</v>
      </c>
      <c r="E295" s="33">
        <v>11533217</v>
      </c>
      <c r="F295" s="33">
        <v>11515371</v>
      </c>
      <c r="G295" s="121">
        <f t="shared" si="49"/>
        <v>17846</v>
      </c>
      <c r="H295" s="121">
        <f t="shared" si="50"/>
        <v>17846</v>
      </c>
      <c r="I295">
        <v>17824</v>
      </c>
      <c r="J295" s="121">
        <f t="shared" si="51"/>
        <v>22</v>
      </c>
      <c r="K295" s="123">
        <f t="shared" si="52"/>
        <v>16798.561151079135</v>
      </c>
      <c r="L295" s="124">
        <f t="shared" si="53"/>
        <v>-1025.438848920865</v>
      </c>
      <c r="M295" s="137">
        <f t="shared" si="54"/>
        <v>-5.7531353732095211E-2</v>
      </c>
    </row>
    <row r="296" spans="1:13" x14ac:dyDescent="0.25">
      <c r="A296" s="120">
        <v>43844</v>
      </c>
      <c r="B296">
        <v>14000</v>
      </c>
      <c r="C296">
        <v>10010</v>
      </c>
      <c r="D296" s="121">
        <f>B296-C296</f>
        <v>3990</v>
      </c>
      <c r="E296" s="33">
        <v>11541218</v>
      </c>
      <c r="F296" s="33">
        <v>11533217</v>
      </c>
      <c r="G296" s="121">
        <f t="shared" si="49"/>
        <v>8001</v>
      </c>
      <c r="H296" s="121">
        <f t="shared" si="50"/>
        <v>8001</v>
      </c>
      <c r="I296">
        <v>7981</v>
      </c>
      <c r="J296" s="121">
        <f t="shared" si="51"/>
        <v>20</v>
      </c>
      <c r="K296" s="123">
        <f t="shared" si="52"/>
        <v>7176.258992805755</v>
      </c>
      <c r="L296" s="124">
        <f t="shared" si="53"/>
        <v>-804.74100719424496</v>
      </c>
      <c r="M296" s="137">
        <f t="shared" si="54"/>
        <v>-0.10083210214186755</v>
      </c>
    </row>
    <row r="297" spans="1:13" x14ac:dyDescent="0.25">
      <c r="A297" s="120">
        <v>43845</v>
      </c>
      <c r="B297">
        <v>14130</v>
      </c>
      <c r="C297">
        <v>11610</v>
      </c>
      <c r="D297" s="121">
        <f t="shared" ref="D297:D360" si="55">B297-C297</f>
        <v>2520</v>
      </c>
      <c r="E297" s="33">
        <v>11546010</v>
      </c>
      <c r="F297" s="33">
        <v>11541218</v>
      </c>
      <c r="G297" s="121">
        <f>E297-F297</f>
        <v>4792</v>
      </c>
      <c r="H297" s="121">
        <f>G297*H$3</f>
        <v>4792</v>
      </c>
      <c r="I297">
        <v>4760</v>
      </c>
      <c r="J297" s="121">
        <f>H297-I297</f>
        <v>32</v>
      </c>
      <c r="K297" s="123">
        <f>D297/K$3</f>
        <v>4532.374100719424</v>
      </c>
      <c r="L297" s="124">
        <f>K297-I297</f>
        <v>-227.62589928057605</v>
      </c>
      <c r="M297" s="137">
        <f>L297/I297</f>
        <v>-4.7820567075751268E-2</v>
      </c>
    </row>
    <row r="298" spans="1:13" x14ac:dyDescent="0.25">
      <c r="A298" s="120">
        <v>43846</v>
      </c>
      <c r="B298">
        <v>13900</v>
      </c>
      <c r="C298">
        <v>11080</v>
      </c>
      <c r="D298" s="121">
        <f t="shared" si="55"/>
        <v>2820</v>
      </c>
      <c r="E298" s="33">
        <v>11551193</v>
      </c>
      <c r="F298" s="33">
        <v>11546010</v>
      </c>
      <c r="G298" s="121">
        <f>E298-F298</f>
        <v>5183</v>
      </c>
      <c r="H298" s="121">
        <f>G298*H$3</f>
        <v>5183</v>
      </c>
      <c r="I298">
        <v>5180</v>
      </c>
      <c r="J298" s="121">
        <f>H298-I298</f>
        <v>3</v>
      </c>
      <c r="K298" s="123">
        <f>D298/K$3</f>
        <v>5071.9424460431646</v>
      </c>
      <c r="L298" s="124">
        <f>K298-I298</f>
        <v>-108.05755395683536</v>
      </c>
      <c r="M298" s="137">
        <f>L298/I298</f>
        <v>-2.0860531651898717E-2</v>
      </c>
    </row>
    <row r="299" spans="1:13" x14ac:dyDescent="0.25">
      <c r="A299" s="120">
        <v>43847</v>
      </c>
      <c r="B299">
        <v>13780</v>
      </c>
      <c r="C299">
        <v>9760</v>
      </c>
      <c r="D299" s="121">
        <f t="shared" si="55"/>
        <v>4020</v>
      </c>
      <c r="E299" s="33">
        <v>11558570</v>
      </c>
      <c r="F299" s="33">
        <v>11551193</v>
      </c>
      <c r="G299" s="121">
        <f>E299-F299</f>
        <v>7377</v>
      </c>
      <c r="H299" s="121">
        <f>G299*H$3</f>
        <v>7377</v>
      </c>
      <c r="I299">
        <v>7400</v>
      </c>
      <c r="J299" s="121">
        <f>H299-I299</f>
        <v>-23</v>
      </c>
      <c r="K299" s="123">
        <f>D299/K$3</f>
        <v>7230.2158273381292</v>
      </c>
      <c r="L299" s="124">
        <f>K299-I299</f>
        <v>-169.7841726618708</v>
      </c>
      <c r="M299" s="137">
        <f>L299/I299</f>
        <v>-2.2943807116469025E-2</v>
      </c>
    </row>
    <row r="300" spans="1:13" x14ac:dyDescent="0.25">
      <c r="A300" s="120">
        <v>43848</v>
      </c>
      <c r="D300" s="121">
        <f t="shared" si="55"/>
        <v>0</v>
      </c>
      <c r="G300" s="121">
        <f>E300-F300</f>
        <v>0</v>
      </c>
      <c r="H300" s="121">
        <f>G300*H$3</f>
        <v>0</v>
      </c>
      <c r="J300" s="121">
        <f>H300-I300</f>
        <v>0</v>
      </c>
      <c r="K300" s="123">
        <f>D300/K$3</f>
        <v>0</v>
      </c>
      <c r="L300" s="124">
        <f>K300-I300</f>
        <v>0</v>
      </c>
      <c r="M300" s="137" t="e">
        <f>L300/I300</f>
        <v>#DIV/0!</v>
      </c>
    </row>
    <row r="301" spans="1:13" x14ac:dyDescent="0.25">
      <c r="A301" s="120">
        <v>43849</v>
      </c>
      <c r="D301" s="121">
        <f t="shared" si="55"/>
        <v>0</v>
      </c>
      <c r="G301" s="121">
        <f t="shared" ref="G301:G364" si="56">E301-F301</f>
        <v>0</v>
      </c>
      <c r="H301" s="121">
        <f t="shared" ref="H301:H364" si="57">G301*H$3</f>
        <v>0</v>
      </c>
      <c r="J301" s="121">
        <f t="shared" ref="J301:J364" si="58">H301-I301</f>
        <v>0</v>
      </c>
      <c r="K301" s="123">
        <f t="shared" ref="K301:K364" si="59">D301/K$3</f>
        <v>0</v>
      </c>
      <c r="L301" s="124">
        <f t="shared" ref="L301:L364" si="60">K301-I301</f>
        <v>0</v>
      </c>
      <c r="M301" s="137" t="e">
        <f t="shared" ref="M301:M364" si="61">L301/I301</f>
        <v>#DIV/0!</v>
      </c>
    </row>
    <row r="302" spans="1:13" x14ac:dyDescent="0.25">
      <c r="A302" s="120">
        <v>43850</v>
      </c>
      <c r="D302" s="121">
        <f t="shared" si="55"/>
        <v>0</v>
      </c>
      <c r="G302" s="121">
        <f t="shared" si="56"/>
        <v>0</v>
      </c>
      <c r="H302" s="121">
        <f t="shared" si="57"/>
        <v>0</v>
      </c>
      <c r="J302" s="121">
        <f t="shared" si="58"/>
        <v>0</v>
      </c>
      <c r="K302" s="123">
        <f t="shared" si="59"/>
        <v>0</v>
      </c>
      <c r="L302" s="124">
        <f t="shared" si="60"/>
        <v>0</v>
      </c>
      <c r="M302" s="137" t="e">
        <f t="shared" si="61"/>
        <v>#DIV/0!</v>
      </c>
    </row>
    <row r="303" spans="1:13" x14ac:dyDescent="0.25">
      <c r="A303" s="120">
        <v>43851</v>
      </c>
      <c r="B303">
        <v>14030</v>
      </c>
      <c r="C303">
        <v>10990</v>
      </c>
      <c r="D303" s="121">
        <f t="shared" si="55"/>
        <v>3040</v>
      </c>
      <c r="E303" s="33">
        <v>11572630</v>
      </c>
      <c r="F303" s="33">
        <v>11566446</v>
      </c>
      <c r="G303" s="121">
        <f t="shared" si="56"/>
        <v>6184</v>
      </c>
      <c r="H303" s="121">
        <f t="shared" si="57"/>
        <v>6184</v>
      </c>
      <c r="I303">
        <v>6170</v>
      </c>
      <c r="J303" s="121">
        <f t="shared" si="58"/>
        <v>14</v>
      </c>
      <c r="K303" s="123">
        <f t="shared" si="59"/>
        <v>5467.6258992805751</v>
      </c>
      <c r="L303" s="124">
        <f t="shared" si="60"/>
        <v>-702.37410071942486</v>
      </c>
      <c r="M303" s="137">
        <f t="shared" si="61"/>
        <v>-0.11383696932243514</v>
      </c>
    </row>
    <row r="304" spans="1:13" x14ac:dyDescent="0.25">
      <c r="A304" s="120">
        <v>43852</v>
      </c>
      <c r="B304">
        <v>14190</v>
      </c>
      <c r="C304">
        <v>9100</v>
      </c>
      <c r="D304" s="121">
        <f t="shared" si="55"/>
        <v>5090</v>
      </c>
      <c r="E304" s="33">
        <v>11582422</v>
      </c>
      <c r="F304" s="33">
        <v>11572630</v>
      </c>
      <c r="G304" s="121">
        <f t="shared" si="56"/>
        <v>9792</v>
      </c>
      <c r="H304" s="121">
        <f t="shared" si="57"/>
        <v>9792</v>
      </c>
      <c r="I304">
        <v>9995</v>
      </c>
      <c r="J304" s="121">
        <f t="shared" si="58"/>
        <v>-203</v>
      </c>
      <c r="K304" s="123">
        <f t="shared" si="59"/>
        <v>9154.6762589928057</v>
      </c>
      <c r="L304" s="124">
        <f t="shared" si="60"/>
        <v>-840.32374100719426</v>
      </c>
      <c r="M304" s="137">
        <f t="shared" si="61"/>
        <v>-8.407441130637261E-2</v>
      </c>
    </row>
    <row r="305" spans="1:13" x14ac:dyDescent="0.25">
      <c r="A305" s="120">
        <v>43853</v>
      </c>
      <c r="D305" s="121">
        <f t="shared" si="55"/>
        <v>0</v>
      </c>
      <c r="G305" s="121">
        <f t="shared" si="56"/>
        <v>0</v>
      </c>
      <c r="H305" s="121">
        <f t="shared" si="57"/>
        <v>0</v>
      </c>
      <c r="J305" s="121">
        <f t="shared" si="58"/>
        <v>0</v>
      </c>
      <c r="K305" s="123">
        <f t="shared" si="59"/>
        <v>0</v>
      </c>
      <c r="L305" s="124">
        <f t="shared" si="60"/>
        <v>0</v>
      </c>
      <c r="M305" s="137" t="e">
        <f t="shared" si="61"/>
        <v>#DIV/0!</v>
      </c>
    </row>
    <row r="306" spans="1:13" x14ac:dyDescent="0.25">
      <c r="A306" s="120">
        <v>43854</v>
      </c>
      <c r="B306">
        <v>14450</v>
      </c>
      <c r="C306">
        <v>9900</v>
      </c>
      <c r="D306" s="121">
        <f t="shared" si="55"/>
        <v>4550</v>
      </c>
      <c r="E306" s="33">
        <v>11590631</v>
      </c>
      <c r="F306" s="33">
        <v>11582427</v>
      </c>
      <c r="G306" s="121">
        <f t="shared" si="56"/>
        <v>8204</v>
      </c>
      <c r="H306" s="121">
        <f t="shared" si="57"/>
        <v>8204</v>
      </c>
      <c r="I306">
        <v>8178</v>
      </c>
      <c r="J306" s="121">
        <f t="shared" si="58"/>
        <v>26</v>
      </c>
      <c r="K306" s="123">
        <f t="shared" si="59"/>
        <v>8183.4532374100709</v>
      </c>
      <c r="L306" s="124">
        <f t="shared" si="60"/>
        <v>5.4532374100708694</v>
      </c>
      <c r="M306" s="137">
        <f t="shared" si="61"/>
        <v>6.6681797628648438E-4</v>
      </c>
    </row>
    <row r="307" spans="1:13" x14ac:dyDescent="0.25">
      <c r="A307" s="120">
        <v>43855</v>
      </c>
      <c r="D307" s="121">
        <f t="shared" si="55"/>
        <v>0</v>
      </c>
      <c r="G307" s="121">
        <f t="shared" si="56"/>
        <v>0</v>
      </c>
      <c r="H307" s="121">
        <f t="shared" si="57"/>
        <v>0</v>
      </c>
      <c r="J307" s="121">
        <f t="shared" si="58"/>
        <v>0</v>
      </c>
      <c r="K307" s="123">
        <f t="shared" si="59"/>
        <v>0</v>
      </c>
      <c r="L307" s="124">
        <f t="shared" si="60"/>
        <v>0</v>
      </c>
      <c r="M307" s="137" t="e">
        <f t="shared" si="61"/>
        <v>#DIV/0!</v>
      </c>
    </row>
    <row r="308" spans="1:13" x14ac:dyDescent="0.25">
      <c r="A308" s="120">
        <v>43856</v>
      </c>
      <c r="D308" s="121">
        <f t="shared" si="55"/>
        <v>0</v>
      </c>
      <c r="G308" s="121">
        <f t="shared" si="56"/>
        <v>0</v>
      </c>
      <c r="H308" s="121">
        <f t="shared" si="57"/>
        <v>0</v>
      </c>
      <c r="J308" s="121">
        <f t="shared" si="58"/>
        <v>0</v>
      </c>
      <c r="K308" s="123">
        <f t="shared" si="59"/>
        <v>0</v>
      </c>
      <c r="L308" s="124">
        <f t="shared" si="60"/>
        <v>0</v>
      </c>
      <c r="M308" s="137" t="e">
        <f t="shared" si="61"/>
        <v>#DIV/0!</v>
      </c>
    </row>
    <row r="309" spans="1:13" x14ac:dyDescent="0.25">
      <c r="A309" s="120">
        <v>43857</v>
      </c>
      <c r="D309" s="121">
        <f t="shared" si="55"/>
        <v>0</v>
      </c>
      <c r="G309" s="121">
        <f t="shared" si="56"/>
        <v>0</v>
      </c>
      <c r="H309" s="121">
        <f t="shared" si="57"/>
        <v>0</v>
      </c>
      <c r="J309" s="121">
        <f t="shared" si="58"/>
        <v>0</v>
      </c>
      <c r="K309" s="123">
        <f t="shared" si="59"/>
        <v>0</v>
      </c>
      <c r="L309" s="124">
        <f t="shared" si="60"/>
        <v>0</v>
      </c>
      <c r="M309" s="137" t="e">
        <f t="shared" si="61"/>
        <v>#DIV/0!</v>
      </c>
    </row>
    <row r="310" spans="1:13" x14ac:dyDescent="0.25">
      <c r="A310" s="120">
        <v>43858</v>
      </c>
      <c r="B310">
        <v>13540</v>
      </c>
      <c r="C310">
        <v>9690</v>
      </c>
      <c r="D310" s="121">
        <f t="shared" si="55"/>
        <v>3850</v>
      </c>
      <c r="E310" s="33">
        <v>11597598</v>
      </c>
      <c r="F310" s="33">
        <v>11590631</v>
      </c>
      <c r="G310" s="121">
        <f t="shared" si="56"/>
        <v>6967</v>
      </c>
      <c r="H310" s="121">
        <f t="shared" si="57"/>
        <v>6967</v>
      </c>
      <c r="I310">
        <v>6960</v>
      </c>
      <c r="J310" s="121">
        <f t="shared" si="58"/>
        <v>7</v>
      </c>
      <c r="K310" s="123">
        <f t="shared" si="59"/>
        <v>6924.4604316546756</v>
      </c>
      <c r="L310" s="124">
        <f t="shared" si="60"/>
        <v>-35.539568345324369</v>
      </c>
      <c r="M310" s="137">
        <f t="shared" si="61"/>
        <v>-5.1062598197305128E-3</v>
      </c>
    </row>
    <row r="311" spans="1:13" x14ac:dyDescent="0.25">
      <c r="A311" s="120">
        <v>43859</v>
      </c>
      <c r="B311">
        <v>13970</v>
      </c>
      <c r="C311">
        <v>10510</v>
      </c>
      <c r="D311" s="121">
        <f t="shared" si="55"/>
        <v>3460</v>
      </c>
      <c r="E311" s="33">
        <v>11604365</v>
      </c>
      <c r="F311" s="33">
        <v>11597598</v>
      </c>
      <c r="G311" s="121">
        <f t="shared" si="56"/>
        <v>6767</v>
      </c>
      <c r="H311" s="121">
        <f t="shared" si="57"/>
        <v>6767</v>
      </c>
      <c r="I311">
        <v>6212</v>
      </c>
      <c r="J311" s="121">
        <f t="shared" si="58"/>
        <v>555</v>
      </c>
      <c r="K311" s="123">
        <f t="shared" si="59"/>
        <v>6223.0215827338125</v>
      </c>
      <c r="L311" s="124">
        <f t="shared" si="60"/>
        <v>11.021582733812465</v>
      </c>
      <c r="M311" s="137">
        <f t="shared" si="61"/>
        <v>1.7742406203819165E-3</v>
      </c>
    </row>
    <row r="312" spans="1:13" x14ac:dyDescent="0.25">
      <c r="A312" s="120">
        <v>43860</v>
      </c>
      <c r="B312">
        <v>14130</v>
      </c>
      <c r="C312">
        <v>9110</v>
      </c>
      <c r="D312" s="121">
        <f t="shared" si="55"/>
        <v>5020</v>
      </c>
      <c r="E312" s="33">
        <v>11613953</v>
      </c>
      <c r="F312" s="33">
        <v>11604365</v>
      </c>
      <c r="G312" s="121">
        <f t="shared" si="56"/>
        <v>9588</v>
      </c>
      <c r="H312" s="121">
        <f t="shared" si="57"/>
        <v>9588</v>
      </c>
      <c r="I312">
        <v>9571</v>
      </c>
      <c r="J312" s="121">
        <f t="shared" si="58"/>
        <v>17</v>
      </c>
      <c r="K312" s="123">
        <f t="shared" si="59"/>
        <v>9028.7769784172651</v>
      </c>
      <c r="L312" s="124">
        <f t="shared" si="60"/>
        <v>-542.22302158273487</v>
      </c>
      <c r="M312" s="137">
        <f t="shared" si="61"/>
        <v>-5.6652703122216576E-2</v>
      </c>
    </row>
    <row r="313" spans="1:13" x14ac:dyDescent="0.25">
      <c r="A313" s="120">
        <v>43861</v>
      </c>
      <c r="B313">
        <v>14050</v>
      </c>
      <c r="C313">
        <v>10980</v>
      </c>
      <c r="D313" s="121">
        <f t="shared" si="55"/>
        <v>3070</v>
      </c>
      <c r="E313" s="33">
        <v>11619729</v>
      </c>
      <c r="F313" s="33">
        <v>11613953</v>
      </c>
      <c r="G313" s="121">
        <f t="shared" si="56"/>
        <v>5776</v>
      </c>
      <c r="H313" s="121">
        <f t="shared" si="57"/>
        <v>5776</v>
      </c>
      <c r="I313">
        <v>5790</v>
      </c>
      <c r="J313" s="121">
        <f t="shared" si="58"/>
        <v>-14</v>
      </c>
      <c r="K313" s="123">
        <f t="shared" si="59"/>
        <v>5521.5827338129493</v>
      </c>
      <c r="L313" s="124">
        <f t="shared" si="60"/>
        <v>-268.4172661870507</v>
      </c>
      <c r="M313" s="137">
        <f t="shared" si="61"/>
        <v>-4.6358767907953485E-2</v>
      </c>
    </row>
    <row r="314" spans="1:13" x14ac:dyDescent="0.25">
      <c r="A314" s="120">
        <v>43862</v>
      </c>
      <c r="B314">
        <v>14360</v>
      </c>
      <c r="C314">
        <v>13220</v>
      </c>
      <c r="D314" s="121">
        <f t="shared" si="55"/>
        <v>1140</v>
      </c>
      <c r="E314" s="33">
        <v>11621908</v>
      </c>
      <c r="F314" s="33">
        <v>11619729</v>
      </c>
      <c r="G314" s="121">
        <f t="shared" si="56"/>
        <v>2179</v>
      </c>
      <c r="H314" s="121">
        <f t="shared" si="57"/>
        <v>2179</v>
      </c>
      <c r="I314">
        <v>2179</v>
      </c>
      <c r="J314" s="121">
        <f t="shared" si="58"/>
        <v>0</v>
      </c>
      <c r="K314" s="123">
        <f t="shared" si="59"/>
        <v>2050.3597122302158</v>
      </c>
      <c r="L314" s="124">
        <f t="shared" si="60"/>
        <v>-128.64028776978421</v>
      </c>
      <c r="M314" s="137">
        <f t="shared" si="61"/>
        <v>-5.9036387227987243E-2</v>
      </c>
    </row>
    <row r="315" spans="1:13" x14ac:dyDescent="0.25">
      <c r="A315" s="120">
        <v>43863</v>
      </c>
      <c r="D315" s="121">
        <f t="shared" si="55"/>
        <v>0</v>
      </c>
      <c r="G315" s="121">
        <f t="shared" si="56"/>
        <v>0</v>
      </c>
      <c r="H315" s="121">
        <f t="shared" si="57"/>
        <v>0</v>
      </c>
      <c r="J315" s="121">
        <f t="shared" si="58"/>
        <v>0</v>
      </c>
      <c r="K315" s="123">
        <f t="shared" si="59"/>
        <v>0</v>
      </c>
      <c r="L315" s="124">
        <f t="shared" si="60"/>
        <v>0</v>
      </c>
      <c r="M315" s="137" t="e">
        <f t="shared" si="61"/>
        <v>#DIV/0!</v>
      </c>
    </row>
    <row r="316" spans="1:13" x14ac:dyDescent="0.25">
      <c r="A316" s="120">
        <v>43864</v>
      </c>
      <c r="D316" s="121">
        <f t="shared" si="55"/>
        <v>0</v>
      </c>
      <c r="G316" s="121">
        <f t="shared" si="56"/>
        <v>0</v>
      </c>
      <c r="H316" s="121">
        <f t="shared" si="57"/>
        <v>0</v>
      </c>
      <c r="J316" s="121">
        <f t="shared" si="58"/>
        <v>0</v>
      </c>
      <c r="K316" s="123">
        <f t="shared" si="59"/>
        <v>0</v>
      </c>
      <c r="L316" s="124">
        <f t="shared" si="60"/>
        <v>0</v>
      </c>
      <c r="M316" s="137" t="e">
        <f t="shared" si="61"/>
        <v>#DIV/0!</v>
      </c>
    </row>
    <row r="317" spans="1:13" x14ac:dyDescent="0.25">
      <c r="A317" s="120">
        <v>43865</v>
      </c>
      <c r="B317">
        <v>14070</v>
      </c>
      <c r="C317">
        <v>10950</v>
      </c>
      <c r="D317" s="121">
        <f t="shared" si="55"/>
        <v>3120</v>
      </c>
      <c r="E317" s="33">
        <v>11627860</v>
      </c>
      <c r="F317" s="33">
        <v>11621908</v>
      </c>
      <c r="G317" s="121">
        <f t="shared" si="56"/>
        <v>5952</v>
      </c>
      <c r="H317" s="121">
        <f t="shared" si="57"/>
        <v>5952</v>
      </c>
      <c r="I317">
        <v>5910</v>
      </c>
      <c r="J317" s="121">
        <f t="shared" si="58"/>
        <v>42</v>
      </c>
      <c r="K317" s="123">
        <f t="shared" si="59"/>
        <v>5611.5107913669062</v>
      </c>
      <c r="L317" s="124">
        <f t="shared" si="60"/>
        <v>-298.48920863309377</v>
      </c>
      <c r="M317" s="137">
        <f t="shared" si="61"/>
        <v>-5.0505788262790827E-2</v>
      </c>
    </row>
    <row r="318" spans="1:13" x14ac:dyDescent="0.25">
      <c r="A318" s="120">
        <v>43866</v>
      </c>
      <c r="B318">
        <v>14120</v>
      </c>
      <c r="C318">
        <v>10840</v>
      </c>
      <c r="D318" s="121">
        <f t="shared" si="55"/>
        <v>3280</v>
      </c>
      <c r="E318" s="33">
        <v>11633984</v>
      </c>
      <c r="F318" s="33">
        <v>11627860</v>
      </c>
      <c r="G318" s="121">
        <f t="shared" si="56"/>
        <v>6124</v>
      </c>
      <c r="H318" s="121">
        <f t="shared" si="57"/>
        <v>6124</v>
      </c>
      <c r="I318">
        <v>6110</v>
      </c>
      <c r="J318" s="121">
        <f t="shared" si="58"/>
        <v>14</v>
      </c>
      <c r="K318" s="123">
        <f t="shared" si="59"/>
        <v>5899.2805755395675</v>
      </c>
      <c r="L318" s="124">
        <f t="shared" si="60"/>
        <v>-210.71942446043249</v>
      </c>
      <c r="M318" s="137">
        <f t="shared" si="61"/>
        <v>-3.4487630844587967E-2</v>
      </c>
    </row>
    <row r="319" spans="1:13" x14ac:dyDescent="0.25">
      <c r="A319" s="120">
        <v>43867</v>
      </c>
      <c r="B319">
        <f>14130+14200</f>
        <v>28330</v>
      </c>
      <c r="C319">
        <f>8960+9840</f>
        <v>18800</v>
      </c>
      <c r="D319" s="121">
        <f t="shared" si="55"/>
        <v>9530</v>
      </c>
      <c r="E319" s="33">
        <v>11651771</v>
      </c>
      <c r="F319" s="33">
        <v>11633984</v>
      </c>
      <c r="G319" s="121">
        <f t="shared" si="56"/>
        <v>17787</v>
      </c>
      <c r="H319" s="121">
        <f t="shared" si="57"/>
        <v>17787</v>
      </c>
      <c r="I319">
        <v>17802</v>
      </c>
      <c r="J319" s="121">
        <f t="shared" si="58"/>
        <v>-15</v>
      </c>
      <c r="K319" s="123">
        <f t="shared" si="59"/>
        <v>17140.287769784172</v>
      </c>
      <c r="L319" s="124">
        <f t="shared" si="60"/>
        <v>-661.71223021582773</v>
      </c>
      <c r="M319" s="137">
        <f t="shared" si="61"/>
        <v>-3.7170667914606659E-2</v>
      </c>
    </row>
    <row r="320" spans="1:13" x14ac:dyDescent="0.25">
      <c r="A320" s="120">
        <v>43868</v>
      </c>
      <c r="B320">
        <v>14180</v>
      </c>
      <c r="C320">
        <v>10840</v>
      </c>
      <c r="D320" s="121">
        <f t="shared" si="55"/>
        <v>3340</v>
      </c>
      <c r="E320" s="33">
        <v>11658040</v>
      </c>
      <c r="F320" s="33">
        <v>11651771</v>
      </c>
      <c r="G320" s="121">
        <f t="shared" si="56"/>
        <v>6269</v>
      </c>
      <c r="H320" s="121">
        <f t="shared" si="57"/>
        <v>6269</v>
      </c>
      <c r="I320">
        <v>6269</v>
      </c>
      <c r="J320" s="121">
        <f t="shared" si="58"/>
        <v>0</v>
      </c>
      <c r="K320" s="123">
        <f t="shared" si="59"/>
        <v>6007.1942446043158</v>
      </c>
      <c r="L320" s="124">
        <f t="shared" si="60"/>
        <v>-261.80575539568417</v>
      </c>
      <c r="M320" s="137">
        <f t="shared" si="61"/>
        <v>-4.1761964491256048E-2</v>
      </c>
    </row>
    <row r="321" spans="1:13" x14ac:dyDescent="0.25">
      <c r="A321" s="120">
        <v>43869</v>
      </c>
      <c r="D321" s="121">
        <f t="shared" si="55"/>
        <v>0</v>
      </c>
      <c r="G321" s="121">
        <f t="shared" si="56"/>
        <v>0</v>
      </c>
      <c r="H321" s="121">
        <f t="shared" si="57"/>
        <v>0</v>
      </c>
      <c r="J321" s="121">
        <f t="shared" si="58"/>
        <v>0</v>
      </c>
      <c r="K321" s="123">
        <f t="shared" si="59"/>
        <v>0</v>
      </c>
      <c r="L321" s="124">
        <f t="shared" si="60"/>
        <v>0</v>
      </c>
      <c r="M321" s="137" t="e">
        <f t="shared" si="61"/>
        <v>#DIV/0!</v>
      </c>
    </row>
    <row r="322" spans="1:13" x14ac:dyDescent="0.25">
      <c r="A322" s="120">
        <v>43870</v>
      </c>
      <c r="D322" s="121">
        <f t="shared" si="55"/>
        <v>0</v>
      </c>
      <c r="G322" s="121">
        <f t="shared" si="56"/>
        <v>0</v>
      </c>
      <c r="H322" s="121">
        <f t="shared" si="57"/>
        <v>0</v>
      </c>
      <c r="J322" s="121">
        <f t="shared" si="58"/>
        <v>0</v>
      </c>
      <c r="K322" s="123">
        <f t="shared" si="59"/>
        <v>0</v>
      </c>
      <c r="L322" s="124">
        <f t="shared" si="60"/>
        <v>0</v>
      </c>
      <c r="M322" s="137" t="e">
        <f t="shared" si="61"/>
        <v>#DIV/0!</v>
      </c>
    </row>
    <row r="323" spans="1:13" x14ac:dyDescent="0.25">
      <c r="A323" s="120">
        <v>43871</v>
      </c>
      <c r="D323" s="121">
        <f t="shared" si="55"/>
        <v>0</v>
      </c>
      <c r="G323" s="121">
        <f t="shared" si="56"/>
        <v>0</v>
      </c>
      <c r="H323" s="121">
        <f t="shared" si="57"/>
        <v>0</v>
      </c>
      <c r="J323" s="121">
        <f t="shared" si="58"/>
        <v>0</v>
      </c>
      <c r="K323" s="123">
        <f t="shared" si="59"/>
        <v>0</v>
      </c>
      <c r="L323" s="124">
        <f t="shared" si="60"/>
        <v>0</v>
      </c>
      <c r="M323" s="137" t="e">
        <f t="shared" si="61"/>
        <v>#DIV/0!</v>
      </c>
    </row>
    <row r="324" spans="1:13" x14ac:dyDescent="0.25">
      <c r="A324" s="120">
        <v>43872</v>
      </c>
      <c r="B324">
        <v>14440</v>
      </c>
      <c r="C324">
        <v>9160</v>
      </c>
      <c r="D324" s="121">
        <f t="shared" si="55"/>
        <v>5280</v>
      </c>
      <c r="E324" s="33">
        <v>11669683</v>
      </c>
      <c r="F324" s="33">
        <v>11658760</v>
      </c>
      <c r="G324" s="121">
        <f t="shared" si="56"/>
        <v>10923</v>
      </c>
      <c r="H324" s="121">
        <f t="shared" si="57"/>
        <v>10923</v>
      </c>
      <c r="I324">
        <v>9930</v>
      </c>
      <c r="J324" s="121">
        <f t="shared" si="58"/>
        <v>993</v>
      </c>
      <c r="K324" s="123">
        <f t="shared" si="59"/>
        <v>9496.4028776978412</v>
      </c>
      <c r="L324" s="124">
        <f t="shared" si="60"/>
        <v>-433.59712230215882</v>
      </c>
      <c r="M324" s="137">
        <f t="shared" si="61"/>
        <v>-4.3665369818948523E-2</v>
      </c>
    </row>
    <row r="325" spans="1:13" x14ac:dyDescent="0.25">
      <c r="A325" s="120">
        <v>43873</v>
      </c>
      <c r="B325">
        <v>13820</v>
      </c>
      <c r="C325">
        <v>10900</v>
      </c>
      <c r="D325" s="121">
        <f t="shared" si="55"/>
        <v>2920</v>
      </c>
      <c r="E325" s="33">
        <v>11675221</v>
      </c>
      <c r="F325" s="33">
        <v>11669687</v>
      </c>
      <c r="G325" s="121">
        <f t="shared" si="56"/>
        <v>5534</v>
      </c>
      <c r="H325" s="121">
        <f t="shared" si="57"/>
        <v>5534</v>
      </c>
      <c r="I325">
        <v>5529</v>
      </c>
      <c r="J325" s="121">
        <f t="shared" si="58"/>
        <v>5</v>
      </c>
      <c r="K325" s="123">
        <f t="shared" si="59"/>
        <v>5251.7985611510785</v>
      </c>
      <c r="L325" s="124">
        <f t="shared" si="60"/>
        <v>-277.2014388489215</v>
      </c>
      <c r="M325" s="137">
        <f t="shared" si="61"/>
        <v>-5.0135908636086364E-2</v>
      </c>
    </row>
    <row r="326" spans="1:13" x14ac:dyDescent="0.25">
      <c r="A326" s="120">
        <v>43874</v>
      </c>
      <c r="B326">
        <v>13800</v>
      </c>
      <c r="C326">
        <v>10780</v>
      </c>
      <c r="D326" s="121">
        <f t="shared" si="55"/>
        <v>3020</v>
      </c>
      <c r="E326" s="33">
        <v>11680907</v>
      </c>
      <c r="F326" s="33">
        <v>11675221</v>
      </c>
      <c r="G326" s="121">
        <f t="shared" si="56"/>
        <v>5686</v>
      </c>
      <c r="H326" s="121">
        <f t="shared" si="57"/>
        <v>5686</v>
      </c>
      <c r="I326">
        <v>5680</v>
      </c>
      <c r="J326" s="121">
        <f t="shared" si="58"/>
        <v>6</v>
      </c>
      <c r="K326" s="123">
        <f t="shared" si="59"/>
        <v>5431.6546762589924</v>
      </c>
      <c r="L326" s="124">
        <f t="shared" si="60"/>
        <v>-248.34532374100763</v>
      </c>
      <c r="M326" s="137">
        <f t="shared" si="61"/>
        <v>-4.3722768264261906E-2</v>
      </c>
    </row>
    <row r="327" spans="1:13" x14ac:dyDescent="0.25">
      <c r="A327" s="120">
        <v>43875</v>
      </c>
      <c r="B327">
        <v>14070</v>
      </c>
      <c r="C327">
        <v>10920</v>
      </c>
      <c r="D327" s="121">
        <f t="shared" si="55"/>
        <v>3150</v>
      </c>
      <c r="E327" s="33">
        <v>11686834</v>
      </c>
      <c r="F327" s="33">
        <v>11680907</v>
      </c>
      <c r="G327" s="121">
        <f t="shared" si="56"/>
        <v>5927</v>
      </c>
      <c r="H327" s="121">
        <f t="shared" si="57"/>
        <v>5927</v>
      </c>
      <c r="I327">
        <v>5904</v>
      </c>
      <c r="J327" s="121">
        <f t="shared" si="58"/>
        <v>23</v>
      </c>
      <c r="K327" s="123">
        <f t="shared" si="59"/>
        <v>5665.4676258992804</v>
      </c>
      <c r="L327" s="124">
        <f t="shared" si="60"/>
        <v>-238.53237410071961</v>
      </c>
      <c r="M327" s="137">
        <f t="shared" si="61"/>
        <v>-4.0401824881558197E-2</v>
      </c>
    </row>
    <row r="328" spans="1:13" x14ac:dyDescent="0.25">
      <c r="A328" s="120">
        <v>43876</v>
      </c>
      <c r="B328">
        <v>14210</v>
      </c>
      <c r="C328">
        <v>11280</v>
      </c>
      <c r="D328" s="121">
        <f t="shared" si="55"/>
        <v>2930</v>
      </c>
      <c r="E328" s="33">
        <v>11692485</v>
      </c>
      <c r="F328" s="33">
        <v>11686834</v>
      </c>
      <c r="G328" s="121">
        <f t="shared" si="56"/>
        <v>5651</v>
      </c>
      <c r="H328" s="121">
        <f t="shared" si="57"/>
        <v>5651</v>
      </c>
      <c r="I328">
        <v>5651</v>
      </c>
      <c r="J328" s="121">
        <f t="shared" si="58"/>
        <v>0</v>
      </c>
      <c r="K328" s="123">
        <f t="shared" si="59"/>
        <v>5269.7841726618699</v>
      </c>
      <c r="L328" s="124">
        <f t="shared" si="60"/>
        <v>-381.21582733813011</v>
      </c>
      <c r="M328" s="137">
        <f t="shared" si="61"/>
        <v>-6.7459888044262978E-2</v>
      </c>
    </row>
    <row r="329" spans="1:13" x14ac:dyDescent="0.25">
      <c r="A329" s="120">
        <v>43877</v>
      </c>
      <c r="D329" s="121">
        <f t="shared" si="55"/>
        <v>0</v>
      </c>
      <c r="G329" s="121">
        <f t="shared" si="56"/>
        <v>0</v>
      </c>
      <c r="H329" s="121">
        <f t="shared" si="57"/>
        <v>0</v>
      </c>
      <c r="J329" s="121">
        <f t="shared" si="58"/>
        <v>0</v>
      </c>
      <c r="K329" s="123">
        <f t="shared" si="59"/>
        <v>0</v>
      </c>
      <c r="L329" s="124">
        <f t="shared" si="60"/>
        <v>0</v>
      </c>
      <c r="M329" s="137" t="e">
        <f t="shared" si="61"/>
        <v>#DIV/0!</v>
      </c>
    </row>
    <row r="330" spans="1:13" x14ac:dyDescent="0.25">
      <c r="A330" s="120">
        <v>43878</v>
      </c>
      <c r="B330">
        <f>14120+14270</f>
        <v>28390</v>
      </c>
      <c r="C330">
        <f>10300+9970</f>
        <v>20270</v>
      </c>
      <c r="D330" s="121">
        <f t="shared" si="55"/>
        <v>8120</v>
      </c>
      <c r="E330">
        <v>11708215</v>
      </c>
      <c r="F330">
        <v>11692485</v>
      </c>
      <c r="G330" s="121">
        <f t="shared" si="56"/>
        <v>15730</v>
      </c>
      <c r="H330" s="121">
        <f t="shared" si="57"/>
        <v>15730</v>
      </c>
      <c r="I330">
        <v>15720</v>
      </c>
      <c r="J330" s="121">
        <f t="shared" si="58"/>
        <v>10</v>
      </c>
      <c r="K330" s="123">
        <f t="shared" si="59"/>
        <v>14604.316546762589</v>
      </c>
      <c r="L330" s="124">
        <f t="shared" si="60"/>
        <v>-1115.6834532374105</v>
      </c>
      <c r="M330" s="137">
        <f t="shared" si="61"/>
        <v>-7.0972229849708052E-2</v>
      </c>
    </row>
    <row r="331" spans="1:13" x14ac:dyDescent="0.25">
      <c r="A331" s="120">
        <v>43879</v>
      </c>
      <c r="B331">
        <v>14040</v>
      </c>
      <c r="C331">
        <v>8850</v>
      </c>
      <c r="D331" s="121">
        <f t="shared" si="55"/>
        <v>5190</v>
      </c>
      <c r="E331" s="33">
        <v>11718041</v>
      </c>
      <c r="F331" s="33">
        <v>11708215</v>
      </c>
      <c r="G331" s="121">
        <f t="shared" si="56"/>
        <v>9826</v>
      </c>
      <c r="H331" s="121">
        <f t="shared" si="57"/>
        <v>9826</v>
      </c>
      <c r="I331">
        <v>9820</v>
      </c>
      <c r="J331" s="121">
        <f t="shared" si="58"/>
        <v>6</v>
      </c>
      <c r="K331" s="123">
        <f t="shared" si="59"/>
        <v>9334.5323741007178</v>
      </c>
      <c r="L331" s="124">
        <f t="shared" si="60"/>
        <v>-485.46762589928221</v>
      </c>
      <c r="M331" s="137">
        <f t="shared" si="61"/>
        <v>-4.9436621782004302E-2</v>
      </c>
    </row>
    <row r="332" spans="1:13" x14ac:dyDescent="0.25">
      <c r="A332" s="120">
        <v>43880</v>
      </c>
      <c r="B332">
        <v>14120</v>
      </c>
      <c r="C332">
        <v>11050</v>
      </c>
      <c r="D332" s="121">
        <f t="shared" si="55"/>
        <v>3070</v>
      </c>
      <c r="E332" s="33">
        <v>11723921</v>
      </c>
      <c r="F332" s="33">
        <v>11718041</v>
      </c>
      <c r="G332" s="121">
        <f t="shared" si="56"/>
        <v>5880</v>
      </c>
      <c r="H332" s="121">
        <f t="shared" si="57"/>
        <v>5880</v>
      </c>
      <c r="I332">
        <v>5677</v>
      </c>
      <c r="J332" s="121">
        <f t="shared" si="58"/>
        <v>203</v>
      </c>
      <c r="K332" s="123">
        <f t="shared" si="59"/>
        <v>5521.5827338129493</v>
      </c>
      <c r="L332" s="124">
        <f t="shared" si="60"/>
        <v>-155.4172661870507</v>
      </c>
      <c r="M332" s="137">
        <f t="shared" si="61"/>
        <v>-2.7376654251726387E-2</v>
      </c>
    </row>
    <row r="333" spans="1:13" x14ac:dyDescent="0.25">
      <c r="A333" s="120">
        <v>43881</v>
      </c>
      <c r="B333">
        <f>13880+11780</f>
        <v>25660</v>
      </c>
      <c r="C333">
        <f>14040+9090</f>
        <v>23130</v>
      </c>
      <c r="D333" s="121">
        <f t="shared" si="55"/>
        <v>2530</v>
      </c>
      <c r="E333" s="33">
        <v>11737742</v>
      </c>
      <c r="F333" s="33">
        <v>11723921</v>
      </c>
      <c r="G333" s="121">
        <f t="shared" si="56"/>
        <v>13821</v>
      </c>
      <c r="H333" s="121">
        <f t="shared" si="57"/>
        <v>13821</v>
      </c>
      <c r="I333">
        <v>14094</v>
      </c>
      <c r="J333" s="121">
        <f t="shared" si="58"/>
        <v>-273</v>
      </c>
      <c r="K333" s="123">
        <f t="shared" si="59"/>
        <v>4550.3597122302153</v>
      </c>
      <c r="L333" s="124">
        <f t="shared" si="60"/>
        <v>-9543.6402877697838</v>
      </c>
      <c r="M333" s="137">
        <f t="shared" si="61"/>
        <v>-0.67714206667871324</v>
      </c>
    </row>
    <row r="334" spans="1:13" x14ac:dyDescent="0.25">
      <c r="A334" s="120">
        <v>43882</v>
      </c>
      <c r="B334">
        <v>14180</v>
      </c>
      <c r="C334">
        <v>9720</v>
      </c>
      <c r="D334" s="121">
        <f t="shared" si="55"/>
        <v>4460</v>
      </c>
      <c r="E334" s="33">
        <v>11745864</v>
      </c>
      <c r="F334" s="33">
        <v>11737742</v>
      </c>
      <c r="G334" s="121">
        <f t="shared" si="56"/>
        <v>8122</v>
      </c>
      <c r="H334" s="121">
        <f t="shared" si="57"/>
        <v>8122</v>
      </c>
      <c r="I334">
        <v>8104</v>
      </c>
      <c r="J334" s="121">
        <f t="shared" si="58"/>
        <v>18</v>
      </c>
      <c r="K334" s="123">
        <f t="shared" si="59"/>
        <v>8021.5827338129493</v>
      </c>
      <c r="L334" s="124">
        <f t="shared" si="60"/>
        <v>-82.4172661870507</v>
      </c>
      <c r="M334" s="137">
        <f t="shared" si="61"/>
        <v>-1.0169948937197767E-2</v>
      </c>
    </row>
    <row r="335" spans="1:13" x14ac:dyDescent="0.25">
      <c r="A335" s="120">
        <v>43883</v>
      </c>
      <c r="B335">
        <f>14190+14330</f>
        <v>28520</v>
      </c>
      <c r="C335">
        <f>10580+9550</f>
        <v>20130</v>
      </c>
      <c r="D335" s="121">
        <f t="shared" si="55"/>
        <v>8390</v>
      </c>
      <c r="E335" s="33">
        <v>11761812</v>
      </c>
      <c r="F335" s="33">
        <v>11745863</v>
      </c>
      <c r="G335" s="121">
        <f t="shared" si="56"/>
        <v>15949</v>
      </c>
      <c r="H335" s="121">
        <f t="shared" si="57"/>
        <v>15949</v>
      </c>
      <c r="I335">
        <v>15940</v>
      </c>
      <c r="J335" s="121">
        <f t="shared" si="58"/>
        <v>9</v>
      </c>
      <c r="K335" s="123">
        <f t="shared" si="59"/>
        <v>15089.928057553956</v>
      </c>
      <c r="L335" s="124">
        <f t="shared" si="60"/>
        <v>-850.07194244604398</v>
      </c>
      <c r="M335" s="137">
        <f t="shared" si="61"/>
        <v>-5.3329481960228603E-2</v>
      </c>
    </row>
    <row r="336" spans="1:13" x14ac:dyDescent="0.25">
      <c r="A336" s="120">
        <v>43884</v>
      </c>
      <c r="D336" s="121">
        <f t="shared" si="55"/>
        <v>0</v>
      </c>
      <c r="G336" s="121">
        <f t="shared" si="56"/>
        <v>0</v>
      </c>
      <c r="H336" s="121">
        <f t="shared" si="57"/>
        <v>0</v>
      </c>
      <c r="J336" s="121">
        <f t="shared" si="58"/>
        <v>0</v>
      </c>
      <c r="K336" s="123">
        <f t="shared" si="59"/>
        <v>0</v>
      </c>
      <c r="L336" s="124">
        <f t="shared" si="60"/>
        <v>0</v>
      </c>
      <c r="M336" s="137" t="e">
        <f t="shared" si="61"/>
        <v>#DIV/0!</v>
      </c>
    </row>
    <row r="337" spans="1:13" x14ac:dyDescent="0.25">
      <c r="A337" s="120">
        <v>43885</v>
      </c>
      <c r="D337" s="121">
        <f t="shared" si="55"/>
        <v>0</v>
      </c>
      <c r="G337" s="121">
        <f t="shared" si="56"/>
        <v>0</v>
      </c>
      <c r="H337" s="121">
        <f t="shared" si="57"/>
        <v>0</v>
      </c>
      <c r="J337" s="121">
        <f t="shared" si="58"/>
        <v>0</v>
      </c>
      <c r="K337" s="123">
        <f t="shared" si="59"/>
        <v>0</v>
      </c>
      <c r="L337" s="124">
        <f t="shared" si="60"/>
        <v>0</v>
      </c>
      <c r="M337" s="137" t="e">
        <f t="shared" si="61"/>
        <v>#DIV/0!</v>
      </c>
    </row>
    <row r="338" spans="1:13" x14ac:dyDescent="0.25">
      <c r="A338" s="120">
        <v>43886</v>
      </c>
      <c r="B338">
        <v>14350</v>
      </c>
      <c r="C338">
        <v>9010</v>
      </c>
      <c r="D338" s="121">
        <f t="shared" si="55"/>
        <v>5340</v>
      </c>
      <c r="E338" s="33">
        <v>11772034</v>
      </c>
      <c r="F338" s="33">
        <v>11761812</v>
      </c>
      <c r="G338" s="121">
        <f t="shared" si="56"/>
        <v>10222</v>
      </c>
      <c r="H338" s="121">
        <f t="shared" si="57"/>
        <v>10222</v>
      </c>
      <c r="I338">
        <v>10216</v>
      </c>
      <c r="J338" s="121">
        <f t="shared" si="58"/>
        <v>6</v>
      </c>
      <c r="K338" s="123">
        <f t="shared" si="59"/>
        <v>9604.3165467625895</v>
      </c>
      <c r="L338" s="124">
        <f t="shared" si="60"/>
        <v>-611.6834532374105</v>
      </c>
      <c r="M338" s="137">
        <f t="shared" si="61"/>
        <v>-5.987504436544739E-2</v>
      </c>
    </row>
    <row r="339" spans="1:13" x14ac:dyDescent="0.25">
      <c r="A339" s="120">
        <v>43887</v>
      </c>
      <c r="B339">
        <v>14190</v>
      </c>
      <c r="C339">
        <v>10390</v>
      </c>
      <c r="D339" s="121">
        <f t="shared" si="55"/>
        <v>3800</v>
      </c>
      <c r="E339" s="33">
        <v>11779556</v>
      </c>
      <c r="F339" s="33">
        <v>11772034</v>
      </c>
      <c r="G339" s="121">
        <f t="shared" si="56"/>
        <v>7522</v>
      </c>
      <c r="H339" s="121">
        <f t="shared" si="57"/>
        <v>7522</v>
      </c>
      <c r="I339">
        <v>7530</v>
      </c>
      <c r="J339" s="121">
        <f t="shared" si="58"/>
        <v>-8</v>
      </c>
      <c r="K339" s="123">
        <f t="shared" si="59"/>
        <v>6834.5323741007187</v>
      </c>
      <c r="L339" s="124">
        <f t="shared" si="60"/>
        <v>-695.4676258992813</v>
      </c>
      <c r="M339" s="137">
        <f t="shared" si="61"/>
        <v>-9.2359578472680115E-2</v>
      </c>
    </row>
    <row r="340" spans="1:13" x14ac:dyDescent="0.25">
      <c r="A340" s="120">
        <v>43888</v>
      </c>
      <c r="B340">
        <v>14110</v>
      </c>
      <c r="C340">
        <v>10810</v>
      </c>
      <c r="D340" s="121">
        <f t="shared" si="55"/>
        <v>3300</v>
      </c>
      <c r="E340" s="33">
        <v>11785825</v>
      </c>
      <c r="F340" s="33">
        <v>11779556</v>
      </c>
      <c r="G340" s="121">
        <f t="shared" si="56"/>
        <v>6269</v>
      </c>
      <c r="H340" s="121">
        <f t="shared" si="57"/>
        <v>6269</v>
      </c>
      <c r="I340">
        <v>5406</v>
      </c>
      <c r="J340" s="121">
        <f t="shared" si="58"/>
        <v>863</v>
      </c>
      <c r="K340" s="123">
        <f t="shared" si="59"/>
        <v>5935.2517985611503</v>
      </c>
      <c r="L340" s="124">
        <f t="shared" si="60"/>
        <v>529.25179856115028</v>
      </c>
      <c r="M340" s="137">
        <f t="shared" si="61"/>
        <v>9.7900813644311926E-2</v>
      </c>
    </row>
    <row r="341" spans="1:13" x14ac:dyDescent="0.25">
      <c r="A341" s="120">
        <v>43889</v>
      </c>
      <c r="B341">
        <v>13990</v>
      </c>
      <c r="C341">
        <v>9230</v>
      </c>
      <c r="D341" s="121">
        <f t="shared" si="55"/>
        <v>4760</v>
      </c>
      <c r="E341" s="33">
        <v>11795182</v>
      </c>
      <c r="F341" s="33">
        <v>11785925</v>
      </c>
      <c r="G341" s="121">
        <f t="shared" si="56"/>
        <v>9257</v>
      </c>
      <c r="H341" s="121">
        <f t="shared" si="57"/>
        <v>9257</v>
      </c>
      <c r="I341">
        <v>9240</v>
      </c>
      <c r="J341" s="121">
        <f t="shared" si="58"/>
        <v>17</v>
      </c>
      <c r="K341" s="123">
        <f t="shared" si="59"/>
        <v>8561.1510791366891</v>
      </c>
      <c r="L341" s="124">
        <f t="shared" si="60"/>
        <v>-678.84892086331092</v>
      </c>
      <c r="M341" s="137">
        <f t="shared" si="61"/>
        <v>-7.346849792892976E-2</v>
      </c>
    </row>
    <row r="342" spans="1:13" x14ac:dyDescent="0.25">
      <c r="A342" s="120">
        <v>43890</v>
      </c>
      <c r="D342" s="121">
        <f t="shared" si="55"/>
        <v>0</v>
      </c>
      <c r="G342" s="121">
        <f t="shared" si="56"/>
        <v>0</v>
      </c>
      <c r="H342" s="121">
        <f t="shared" si="57"/>
        <v>0</v>
      </c>
      <c r="J342" s="121">
        <f t="shared" si="58"/>
        <v>0</v>
      </c>
      <c r="K342" s="123">
        <f t="shared" si="59"/>
        <v>0</v>
      </c>
      <c r="L342" s="124">
        <f t="shared" si="60"/>
        <v>0</v>
      </c>
      <c r="M342" s="137" t="e">
        <f t="shared" si="61"/>
        <v>#DIV/0!</v>
      </c>
    </row>
    <row r="343" spans="1:13" x14ac:dyDescent="0.25">
      <c r="A343" s="120">
        <v>43891</v>
      </c>
      <c r="D343" s="121">
        <f t="shared" si="55"/>
        <v>0</v>
      </c>
      <c r="G343" s="121">
        <f t="shared" si="56"/>
        <v>0</v>
      </c>
      <c r="H343" s="121">
        <f t="shared" si="57"/>
        <v>0</v>
      </c>
      <c r="J343" s="121">
        <f t="shared" si="58"/>
        <v>0</v>
      </c>
      <c r="K343" s="123">
        <f t="shared" si="59"/>
        <v>0</v>
      </c>
      <c r="L343" s="124">
        <f t="shared" si="60"/>
        <v>0</v>
      </c>
      <c r="M343" s="137" t="e">
        <f t="shared" si="61"/>
        <v>#DIV/0!</v>
      </c>
    </row>
    <row r="344" spans="1:13" x14ac:dyDescent="0.25">
      <c r="A344" s="120">
        <v>43892</v>
      </c>
      <c r="D344" s="121">
        <f t="shared" si="55"/>
        <v>0</v>
      </c>
      <c r="G344" s="121">
        <f t="shared" si="56"/>
        <v>0</v>
      </c>
      <c r="H344" s="121">
        <f t="shared" si="57"/>
        <v>0</v>
      </c>
      <c r="J344" s="121">
        <f t="shared" si="58"/>
        <v>0</v>
      </c>
      <c r="K344" s="123">
        <f t="shared" si="59"/>
        <v>0</v>
      </c>
      <c r="L344" s="124">
        <f t="shared" si="60"/>
        <v>0</v>
      </c>
      <c r="M344" s="137" t="e">
        <f t="shared" si="61"/>
        <v>#DIV/0!</v>
      </c>
    </row>
    <row r="345" spans="1:13" x14ac:dyDescent="0.25">
      <c r="A345" s="120">
        <v>43893</v>
      </c>
      <c r="D345" s="121">
        <f t="shared" si="55"/>
        <v>0</v>
      </c>
      <c r="G345" s="121">
        <f t="shared" si="56"/>
        <v>0</v>
      </c>
      <c r="H345" s="121">
        <f t="shared" si="57"/>
        <v>0</v>
      </c>
      <c r="J345" s="121">
        <f t="shared" si="58"/>
        <v>0</v>
      </c>
      <c r="K345" s="123">
        <f t="shared" si="59"/>
        <v>0</v>
      </c>
      <c r="L345" s="124">
        <f t="shared" si="60"/>
        <v>0</v>
      </c>
      <c r="M345" s="137" t="e">
        <f t="shared" si="61"/>
        <v>#DIV/0!</v>
      </c>
    </row>
    <row r="346" spans="1:13" x14ac:dyDescent="0.25">
      <c r="A346" s="120">
        <v>43894</v>
      </c>
      <c r="B346">
        <v>14180</v>
      </c>
      <c r="C346">
        <v>10990</v>
      </c>
      <c r="D346" s="121">
        <f t="shared" si="55"/>
        <v>3190</v>
      </c>
      <c r="E346" s="33">
        <v>14734</v>
      </c>
      <c r="F346" s="33">
        <v>9694</v>
      </c>
      <c r="G346" s="121">
        <f t="shared" si="56"/>
        <v>5040</v>
      </c>
      <c r="H346" s="121">
        <f t="shared" si="57"/>
        <v>5040</v>
      </c>
      <c r="I346">
        <v>5040</v>
      </c>
      <c r="J346" s="121">
        <f t="shared" si="58"/>
        <v>0</v>
      </c>
      <c r="K346" s="123">
        <f t="shared" si="59"/>
        <v>5737.4100719424459</v>
      </c>
      <c r="L346" s="124">
        <f t="shared" si="60"/>
        <v>697.41007194244594</v>
      </c>
      <c r="M346" s="137">
        <f t="shared" si="61"/>
        <v>0.13837501427429483</v>
      </c>
    </row>
    <row r="347" spans="1:13" x14ac:dyDescent="0.25">
      <c r="A347" s="120">
        <v>43895</v>
      </c>
      <c r="D347" s="121">
        <f t="shared" si="55"/>
        <v>0</v>
      </c>
      <c r="E347">
        <v>23666</v>
      </c>
      <c r="F347">
        <v>14734</v>
      </c>
      <c r="G347" s="121">
        <f t="shared" si="56"/>
        <v>8932</v>
      </c>
      <c r="H347" s="121">
        <f t="shared" si="57"/>
        <v>8932</v>
      </c>
      <c r="I347">
        <v>8932</v>
      </c>
      <c r="J347" s="121">
        <f t="shared" si="58"/>
        <v>0</v>
      </c>
      <c r="K347" s="123">
        <f t="shared" si="59"/>
        <v>0</v>
      </c>
      <c r="L347" s="124">
        <f t="shared" si="60"/>
        <v>-8932</v>
      </c>
      <c r="M347" s="137">
        <f t="shared" si="61"/>
        <v>-1</v>
      </c>
    </row>
    <row r="348" spans="1:13" x14ac:dyDescent="0.25">
      <c r="A348" s="120">
        <v>43896</v>
      </c>
      <c r="B348">
        <v>14120</v>
      </c>
      <c r="C348">
        <v>10480</v>
      </c>
      <c r="D348" s="121">
        <f t="shared" si="55"/>
        <v>3640</v>
      </c>
      <c r="E348" s="33">
        <v>30445</v>
      </c>
      <c r="F348" s="33">
        <v>23666</v>
      </c>
      <c r="G348" s="121">
        <f t="shared" si="56"/>
        <v>6779</v>
      </c>
      <c r="H348" s="121">
        <f t="shared" si="57"/>
        <v>6779</v>
      </c>
      <c r="I348">
        <v>6826</v>
      </c>
      <c r="J348" s="121">
        <f t="shared" si="58"/>
        <v>-47</v>
      </c>
      <c r="K348" s="123">
        <f t="shared" si="59"/>
        <v>6546.7625899280565</v>
      </c>
      <c r="L348" s="124">
        <f t="shared" si="60"/>
        <v>-279.23741007194349</v>
      </c>
      <c r="M348" s="137">
        <f t="shared" si="61"/>
        <v>-4.0907912404328083E-2</v>
      </c>
    </row>
    <row r="349" spans="1:13" x14ac:dyDescent="0.25">
      <c r="A349" s="120">
        <v>43897</v>
      </c>
      <c r="D349" s="121">
        <f t="shared" si="55"/>
        <v>0</v>
      </c>
      <c r="G349" s="121">
        <f t="shared" si="56"/>
        <v>0</v>
      </c>
      <c r="H349" s="121">
        <f t="shared" si="57"/>
        <v>0</v>
      </c>
      <c r="J349" s="121">
        <f t="shared" si="58"/>
        <v>0</v>
      </c>
      <c r="K349" s="123">
        <f t="shared" si="59"/>
        <v>0</v>
      </c>
      <c r="L349" s="124">
        <f t="shared" si="60"/>
        <v>0</v>
      </c>
      <c r="M349" s="137" t="e">
        <f t="shared" si="61"/>
        <v>#DIV/0!</v>
      </c>
    </row>
    <row r="350" spans="1:13" x14ac:dyDescent="0.25">
      <c r="A350" s="120">
        <v>43898</v>
      </c>
      <c r="D350" s="121">
        <f t="shared" si="55"/>
        <v>0</v>
      </c>
      <c r="G350" s="121">
        <f t="shared" si="56"/>
        <v>0</v>
      </c>
      <c r="H350" s="121">
        <f t="shared" si="57"/>
        <v>0</v>
      </c>
      <c r="J350" s="121">
        <f t="shared" si="58"/>
        <v>0</v>
      </c>
      <c r="K350" s="123">
        <f t="shared" si="59"/>
        <v>0</v>
      </c>
      <c r="L350" s="124">
        <f t="shared" si="60"/>
        <v>0</v>
      </c>
      <c r="M350" s="137" t="e">
        <f t="shared" si="61"/>
        <v>#DIV/0!</v>
      </c>
    </row>
    <row r="351" spans="1:13" x14ac:dyDescent="0.25">
      <c r="A351" s="120">
        <v>43899</v>
      </c>
      <c r="B351">
        <v>14080</v>
      </c>
      <c r="C351">
        <v>9090</v>
      </c>
      <c r="D351" s="121">
        <f t="shared" si="55"/>
        <v>4990</v>
      </c>
      <c r="E351" s="33">
        <v>39990</v>
      </c>
      <c r="F351" s="33">
        <v>30445</v>
      </c>
      <c r="G351" s="121">
        <f t="shared" si="56"/>
        <v>9545</v>
      </c>
      <c r="H351" s="121">
        <f t="shared" si="57"/>
        <v>9545</v>
      </c>
      <c r="I351">
        <v>9550</v>
      </c>
      <c r="J351" s="121">
        <f t="shared" si="58"/>
        <v>-5</v>
      </c>
      <c r="K351" s="123">
        <f t="shared" si="59"/>
        <v>8974.8201438848919</v>
      </c>
      <c r="L351" s="124">
        <f t="shared" si="60"/>
        <v>-575.17985611510812</v>
      </c>
      <c r="M351" s="137">
        <f t="shared" si="61"/>
        <v>-6.0228257184828077E-2</v>
      </c>
    </row>
    <row r="352" spans="1:13" x14ac:dyDescent="0.25">
      <c r="A352" s="120">
        <v>43900</v>
      </c>
      <c r="B352">
        <v>14530</v>
      </c>
      <c r="C352">
        <v>10130</v>
      </c>
      <c r="D352" s="121">
        <f t="shared" si="55"/>
        <v>4400</v>
      </c>
      <c r="E352" s="33">
        <v>48570</v>
      </c>
      <c r="F352" s="33">
        <v>39990</v>
      </c>
      <c r="G352" s="121">
        <f t="shared" si="56"/>
        <v>8580</v>
      </c>
      <c r="H352" s="121">
        <f t="shared" si="57"/>
        <v>8580</v>
      </c>
      <c r="I352">
        <v>8290</v>
      </c>
      <c r="J352" s="121">
        <f t="shared" si="58"/>
        <v>290</v>
      </c>
      <c r="K352" s="123">
        <f t="shared" si="59"/>
        <v>7913.669064748201</v>
      </c>
      <c r="L352" s="124">
        <f t="shared" si="60"/>
        <v>-376.33093525179902</v>
      </c>
      <c r="M352" s="137">
        <f t="shared" si="61"/>
        <v>-4.5395770235440169E-2</v>
      </c>
    </row>
    <row r="353" spans="1:13" x14ac:dyDescent="0.25">
      <c r="A353" s="120">
        <v>43901</v>
      </c>
      <c r="B353">
        <v>14360</v>
      </c>
      <c r="C353">
        <v>10970</v>
      </c>
      <c r="D353" s="121">
        <f t="shared" si="55"/>
        <v>3390</v>
      </c>
      <c r="E353" s="33">
        <v>54457</v>
      </c>
      <c r="F353">
        <v>48270</v>
      </c>
      <c r="G353" s="121">
        <f t="shared" si="56"/>
        <v>6187</v>
      </c>
      <c r="H353" s="121">
        <f t="shared" si="57"/>
        <v>6187</v>
      </c>
      <c r="I353">
        <v>6190</v>
      </c>
      <c r="J353" s="121">
        <f t="shared" si="58"/>
        <v>-3</v>
      </c>
      <c r="K353" s="123">
        <f t="shared" si="59"/>
        <v>6097.1223021582728</v>
      </c>
      <c r="L353" s="124">
        <f t="shared" si="60"/>
        <v>-92.87769784172724</v>
      </c>
      <c r="M353" s="137">
        <f t="shared" si="61"/>
        <v>-1.5004474610941397E-2</v>
      </c>
    </row>
    <row r="354" spans="1:13" x14ac:dyDescent="0.25">
      <c r="A354" s="120">
        <v>43902</v>
      </c>
      <c r="B354">
        <v>14550</v>
      </c>
      <c r="C354">
        <v>10710</v>
      </c>
      <c r="D354" s="121">
        <f t="shared" si="55"/>
        <v>3840</v>
      </c>
      <c r="E354" s="33">
        <v>61417</v>
      </c>
      <c r="F354" s="33">
        <v>54457</v>
      </c>
      <c r="G354" s="121">
        <f t="shared" si="56"/>
        <v>6960</v>
      </c>
      <c r="H354" s="121">
        <f t="shared" si="57"/>
        <v>6960</v>
      </c>
      <c r="I354">
        <v>6950</v>
      </c>
      <c r="J354" s="121">
        <f t="shared" si="58"/>
        <v>10</v>
      </c>
      <c r="K354" s="123">
        <f t="shared" si="59"/>
        <v>6906.4748201438842</v>
      </c>
      <c r="L354" s="124">
        <f t="shared" si="60"/>
        <v>-43.525179856115756</v>
      </c>
      <c r="M354" s="137">
        <f t="shared" si="61"/>
        <v>-6.262615806635361E-3</v>
      </c>
    </row>
    <row r="355" spans="1:13" x14ac:dyDescent="0.25">
      <c r="A355" s="120">
        <v>43903</v>
      </c>
      <c r="B355">
        <v>13980</v>
      </c>
      <c r="C355">
        <v>12090</v>
      </c>
      <c r="D355" s="121">
        <f t="shared" si="55"/>
        <v>1890</v>
      </c>
      <c r="E355" s="33">
        <v>64728</v>
      </c>
      <c r="F355" s="33">
        <v>61417</v>
      </c>
      <c r="G355" s="121">
        <f t="shared" si="56"/>
        <v>3311</v>
      </c>
      <c r="H355" s="121">
        <f t="shared" si="57"/>
        <v>3311</v>
      </c>
      <c r="I355">
        <v>3305</v>
      </c>
      <c r="J355" s="121">
        <f t="shared" si="58"/>
        <v>6</v>
      </c>
      <c r="K355" s="123">
        <f t="shared" si="59"/>
        <v>3399.280575539568</v>
      </c>
      <c r="L355" s="124">
        <f t="shared" si="60"/>
        <v>94.280575539567963</v>
      </c>
      <c r="M355" s="137">
        <f t="shared" si="61"/>
        <v>2.8526649179899534E-2</v>
      </c>
    </row>
    <row r="356" spans="1:13" x14ac:dyDescent="0.25">
      <c r="A356" s="120">
        <v>43904</v>
      </c>
      <c r="B356">
        <v>14070</v>
      </c>
      <c r="C356">
        <v>10050</v>
      </c>
      <c r="D356" s="121">
        <f t="shared" si="55"/>
        <v>4020</v>
      </c>
      <c r="E356" s="33">
        <v>72188</v>
      </c>
      <c r="F356" s="33">
        <v>64728</v>
      </c>
      <c r="G356" s="121">
        <f t="shared" si="56"/>
        <v>7460</v>
      </c>
      <c r="H356" s="121">
        <f t="shared" si="57"/>
        <v>7460</v>
      </c>
      <c r="I356">
        <v>7460</v>
      </c>
      <c r="J356" s="121">
        <f t="shared" si="58"/>
        <v>0</v>
      </c>
      <c r="K356" s="123">
        <f t="shared" si="59"/>
        <v>7230.2158273381292</v>
      </c>
      <c r="L356" s="124">
        <f t="shared" si="60"/>
        <v>-229.7841726618708</v>
      </c>
      <c r="M356" s="137">
        <f t="shared" si="61"/>
        <v>-3.0802167917140858E-2</v>
      </c>
    </row>
    <row r="357" spans="1:13" x14ac:dyDescent="0.25">
      <c r="A357" s="120">
        <v>43905</v>
      </c>
      <c r="D357" s="121">
        <f t="shared" si="55"/>
        <v>0</v>
      </c>
      <c r="G357" s="121">
        <f t="shared" si="56"/>
        <v>0</v>
      </c>
      <c r="H357" s="121">
        <f t="shared" si="57"/>
        <v>0</v>
      </c>
      <c r="J357" s="121">
        <f t="shared" si="58"/>
        <v>0</v>
      </c>
      <c r="K357" s="123">
        <f t="shared" si="59"/>
        <v>0</v>
      </c>
      <c r="L357" s="124">
        <f t="shared" si="60"/>
        <v>0</v>
      </c>
      <c r="M357" s="137" t="e">
        <f t="shared" si="61"/>
        <v>#DIV/0!</v>
      </c>
    </row>
    <row r="358" spans="1:13" x14ac:dyDescent="0.25">
      <c r="A358" s="120">
        <v>43906</v>
      </c>
      <c r="D358" s="121">
        <f t="shared" si="55"/>
        <v>0</v>
      </c>
      <c r="G358" s="121">
        <f t="shared" si="56"/>
        <v>0</v>
      </c>
      <c r="H358" s="121">
        <f t="shared" si="57"/>
        <v>0</v>
      </c>
      <c r="J358" s="121">
        <f t="shared" si="58"/>
        <v>0</v>
      </c>
      <c r="K358" s="123">
        <f t="shared" si="59"/>
        <v>0</v>
      </c>
      <c r="L358" s="124">
        <f t="shared" si="60"/>
        <v>0</v>
      </c>
      <c r="M358" s="137" t="e">
        <f t="shared" si="61"/>
        <v>#DIV/0!</v>
      </c>
    </row>
    <row r="359" spans="1:13" x14ac:dyDescent="0.25">
      <c r="A359" s="120">
        <v>43907</v>
      </c>
      <c r="B359">
        <f>14250+14350</f>
        <v>28600</v>
      </c>
      <c r="C359">
        <f>12800+10920</f>
        <v>23720</v>
      </c>
      <c r="D359" s="121">
        <f t="shared" si="55"/>
        <v>4880</v>
      </c>
      <c r="E359">
        <v>81102</v>
      </c>
      <c r="F359">
        <v>72188</v>
      </c>
      <c r="G359" s="121">
        <f t="shared" si="56"/>
        <v>8914</v>
      </c>
      <c r="H359" s="121">
        <f t="shared" si="57"/>
        <v>8914</v>
      </c>
      <c r="I359">
        <v>8480</v>
      </c>
      <c r="J359" s="121">
        <f t="shared" si="58"/>
        <v>434</v>
      </c>
      <c r="K359" s="123">
        <f t="shared" si="59"/>
        <v>8776.9784172661857</v>
      </c>
      <c r="L359" s="124">
        <f t="shared" si="60"/>
        <v>296.97841726618572</v>
      </c>
      <c r="M359" s="137">
        <f t="shared" si="61"/>
        <v>3.5021039771955864E-2</v>
      </c>
    </row>
    <row r="360" spans="1:13" x14ac:dyDescent="0.25">
      <c r="A360" s="120">
        <v>43908</v>
      </c>
      <c r="B360">
        <v>14040</v>
      </c>
      <c r="C360">
        <v>11070</v>
      </c>
      <c r="D360" s="121">
        <f t="shared" si="55"/>
        <v>2970</v>
      </c>
      <c r="E360" s="33">
        <v>86472</v>
      </c>
      <c r="F360" s="33">
        <v>81102</v>
      </c>
      <c r="G360" s="121">
        <f t="shared" si="56"/>
        <v>5370</v>
      </c>
      <c r="H360" s="121">
        <f t="shared" si="57"/>
        <v>5370</v>
      </c>
      <c r="I360">
        <v>5370</v>
      </c>
      <c r="J360" s="121">
        <f t="shared" si="58"/>
        <v>0</v>
      </c>
      <c r="K360" s="123">
        <f t="shared" si="59"/>
        <v>5341.7266187050354</v>
      </c>
      <c r="L360" s="124">
        <f t="shared" si="60"/>
        <v>-28.273381294964565</v>
      </c>
      <c r="M360" s="137">
        <f t="shared" si="61"/>
        <v>-5.2650616936619305E-3</v>
      </c>
    </row>
    <row r="361" spans="1:13" x14ac:dyDescent="0.25">
      <c r="A361" s="120">
        <v>43909</v>
      </c>
      <c r="D361" s="121">
        <f t="shared" ref="D361:D376" si="62">B361-C361</f>
        <v>0</v>
      </c>
      <c r="G361" s="121">
        <f t="shared" si="56"/>
        <v>0</v>
      </c>
      <c r="H361" s="121">
        <f t="shared" si="57"/>
        <v>0</v>
      </c>
      <c r="J361" s="121">
        <f t="shared" si="58"/>
        <v>0</v>
      </c>
      <c r="K361" s="123">
        <f t="shared" si="59"/>
        <v>0</v>
      </c>
      <c r="L361" s="124">
        <f t="shared" si="60"/>
        <v>0</v>
      </c>
      <c r="M361" s="137" t="e">
        <f t="shared" si="61"/>
        <v>#DIV/0!</v>
      </c>
    </row>
    <row r="362" spans="1:13" x14ac:dyDescent="0.25">
      <c r="A362" s="120">
        <v>43910</v>
      </c>
      <c r="B362">
        <v>14440</v>
      </c>
      <c r="C362">
        <v>8760</v>
      </c>
      <c r="D362" s="121">
        <f t="shared" si="62"/>
        <v>5680</v>
      </c>
      <c r="E362" s="33">
        <v>96921</v>
      </c>
      <c r="F362" s="33">
        <v>86472</v>
      </c>
      <c r="G362" s="121">
        <f t="shared" si="56"/>
        <v>10449</v>
      </c>
      <c r="H362" s="121">
        <f t="shared" si="57"/>
        <v>10449</v>
      </c>
      <c r="I362">
        <v>10470</v>
      </c>
      <c r="J362" s="121">
        <f t="shared" si="58"/>
        <v>-21</v>
      </c>
      <c r="K362" s="123">
        <f t="shared" si="59"/>
        <v>10215.827338129495</v>
      </c>
      <c r="L362" s="124">
        <f t="shared" si="60"/>
        <v>-254.17266187050518</v>
      </c>
      <c r="M362" s="137">
        <f t="shared" si="61"/>
        <v>-2.4276280980946054E-2</v>
      </c>
    </row>
    <row r="363" spans="1:13" x14ac:dyDescent="0.25">
      <c r="A363" s="120">
        <v>43911</v>
      </c>
      <c r="D363" s="121">
        <f t="shared" si="62"/>
        <v>0</v>
      </c>
      <c r="G363" s="121">
        <f t="shared" si="56"/>
        <v>0</v>
      </c>
      <c r="H363" s="121">
        <f t="shared" si="57"/>
        <v>0</v>
      </c>
      <c r="J363" s="121">
        <f t="shared" si="58"/>
        <v>0</v>
      </c>
      <c r="K363" s="123">
        <f t="shared" si="59"/>
        <v>0</v>
      </c>
      <c r="L363" s="124">
        <f t="shared" si="60"/>
        <v>0</v>
      </c>
      <c r="M363" s="137" t="e">
        <f t="shared" si="61"/>
        <v>#DIV/0!</v>
      </c>
    </row>
    <row r="364" spans="1:13" x14ac:dyDescent="0.25">
      <c r="A364" s="120">
        <v>43912</v>
      </c>
      <c r="D364" s="121">
        <f t="shared" si="62"/>
        <v>0</v>
      </c>
      <c r="G364" s="121">
        <f t="shared" si="56"/>
        <v>0</v>
      </c>
      <c r="H364" s="121">
        <f t="shared" si="57"/>
        <v>0</v>
      </c>
      <c r="J364" s="121">
        <f t="shared" si="58"/>
        <v>0</v>
      </c>
      <c r="K364" s="123">
        <f t="shared" si="59"/>
        <v>0</v>
      </c>
      <c r="L364" s="124">
        <f t="shared" si="60"/>
        <v>0</v>
      </c>
      <c r="M364" s="137" t="e">
        <f t="shared" si="61"/>
        <v>#DIV/0!</v>
      </c>
    </row>
    <row r="365" spans="1:13" x14ac:dyDescent="0.25">
      <c r="A365" s="120">
        <v>43913</v>
      </c>
      <c r="B365">
        <f>14400+14440</f>
        <v>28840</v>
      </c>
      <c r="C365">
        <f>11280+11080</f>
        <v>22360</v>
      </c>
      <c r="D365" s="121">
        <f t="shared" si="62"/>
        <v>6480</v>
      </c>
      <c r="E365">
        <v>108682</v>
      </c>
      <c r="F365">
        <v>96921</v>
      </c>
      <c r="G365" s="121">
        <f t="shared" ref="G365:G375" si="63">E365-F365</f>
        <v>11761</v>
      </c>
      <c r="H365" s="121">
        <f t="shared" ref="H365:H375" si="64">G365*H$3</f>
        <v>11761</v>
      </c>
      <c r="I365">
        <v>11760</v>
      </c>
      <c r="J365" s="121">
        <f t="shared" ref="J365:J375" si="65">H365-I365</f>
        <v>1</v>
      </c>
      <c r="K365" s="123">
        <f t="shared" ref="K365:K375" si="66">D365/K$3</f>
        <v>11654.676258992804</v>
      </c>
      <c r="L365" s="124">
        <f t="shared" ref="L365:L375" si="67">K365-I365</f>
        <v>-105.32374100719608</v>
      </c>
      <c r="M365" s="137">
        <f t="shared" ref="M365:M375" si="68">L365/I365</f>
        <v>-8.9561004257819789E-3</v>
      </c>
    </row>
    <row r="366" spans="1:13" x14ac:dyDescent="0.25">
      <c r="A366" s="120">
        <v>43914</v>
      </c>
      <c r="B366">
        <v>13820</v>
      </c>
      <c r="C366">
        <v>12230</v>
      </c>
      <c r="D366" s="121">
        <f t="shared" si="62"/>
        <v>1590</v>
      </c>
      <c r="E366" s="33">
        <v>111417</v>
      </c>
      <c r="F366" s="33">
        <v>108661</v>
      </c>
      <c r="G366" s="121">
        <f t="shared" si="63"/>
        <v>2756</v>
      </c>
      <c r="H366" s="121">
        <f t="shared" si="64"/>
        <v>2756</v>
      </c>
      <c r="I366">
        <f>2300+450</f>
        <v>2750</v>
      </c>
      <c r="J366" s="121">
        <f t="shared" si="65"/>
        <v>6</v>
      </c>
      <c r="K366" s="123">
        <f t="shared" si="66"/>
        <v>2859.7122302158273</v>
      </c>
      <c r="L366" s="124">
        <f t="shared" si="67"/>
        <v>109.71223021582728</v>
      </c>
      <c r="M366" s="137">
        <f t="shared" si="68"/>
        <v>3.9895356442119008E-2</v>
      </c>
    </row>
    <row r="367" spans="1:13" x14ac:dyDescent="0.25">
      <c r="A367" s="120">
        <v>43915</v>
      </c>
      <c r="B367">
        <v>14370</v>
      </c>
      <c r="C367">
        <v>12800</v>
      </c>
      <c r="D367" s="121">
        <f t="shared" si="62"/>
        <v>1570</v>
      </c>
      <c r="E367" s="33">
        <v>114373</v>
      </c>
      <c r="F367" s="33">
        <v>111417</v>
      </c>
      <c r="G367" s="121">
        <f t="shared" si="63"/>
        <v>2956</v>
      </c>
      <c r="H367" s="121">
        <f t="shared" si="64"/>
        <v>2956</v>
      </c>
      <c r="I367">
        <v>2950</v>
      </c>
      <c r="J367" s="121">
        <f t="shared" si="65"/>
        <v>6</v>
      </c>
      <c r="K367" s="123">
        <f t="shared" si="66"/>
        <v>2823.7410071942445</v>
      </c>
      <c r="L367" s="124">
        <f t="shared" si="67"/>
        <v>-126.2589928057555</v>
      </c>
      <c r="M367" s="137">
        <f t="shared" si="68"/>
        <v>-4.2799658578222204E-2</v>
      </c>
    </row>
    <row r="368" spans="1:13" x14ac:dyDescent="0.25">
      <c r="A368" s="120">
        <v>43916</v>
      </c>
      <c r="B368">
        <f>13870+14570</f>
        <v>28440</v>
      </c>
      <c r="C368">
        <f>12130+10710</f>
        <v>22840</v>
      </c>
      <c r="D368" s="121">
        <f t="shared" si="62"/>
        <v>5600</v>
      </c>
      <c r="E368" s="33">
        <v>124301</v>
      </c>
      <c r="F368" s="33">
        <v>114373</v>
      </c>
      <c r="G368" s="121">
        <f t="shared" si="63"/>
        <v>9928</v>
      </c>
      <c r="H368" s="121">
        <f t="shared" si="64"/>
        <v>9928</v>
      </c>
      <c r="I368">
        <v>9928</v>
      </c>
      <c r="J368" s="121">
        <f t="shared" si="65"/>
        <v>0</v>
      </c>
      <c r="K368" s="123">
        <f t="shared" si="66"/>
        <v>10071.942446043164</v>
      </c>
      <c r="L368" s="124">
        <f t="shared" si="67"/>
        <v>143.94244604316373</v>
      </c>
      <c r="M368" s="137">
        <f t="shared" si="68"/>
        <v>1.4498634774694171E-2</v>
      </c>
    </row>
    <row r="369" spans="1:13" x14ac:dyDescent="0.25">
      <c r="A369" s="120">
        <v>43917</v>
      </c>
      <c r="B369">
        <v>14400</v>
      </c>
      <c r="C369">
        <v>9370</v>
      </c>
      <c r="D369" s="121">
        <f t="shared" si="62"/>
        <v>5030</v>
      </c>
      <c r="E369" s="33">
        <v>133251</v>
      </c>
      <c r="F369" s="33">
        <v>124301</v>
      </c>
      <c r="G369" s="121">
        <f t="shared" si="63"/>
        <v>8950</v>
      </c>
      <c r="H369" s="121">
        <f t="shared" si="64"/>
        <v>8950</v>
      </c>
      <c r="I369">
        <v>12660</v>
      </c>
      <c r="J369" s="121">
        <f t="shared" si="65"/>
        <v>-3710</v>
      </c>
      <c r="K369" s="123">
        <f t="shared" si="66"/>
        <v>9046.7625899280574</v>
      </c>
      <c r="L369" s="124">
        <f t="shared" si="67"/>
        <v>-3613.2374100719426</v>
      </c>
      <c r="M369" s="137">
        <f t="shared" si="68"/>
        <v>-0.28540579858388171</v>
      </c>
    </row>
    <row r="370" spans="1:13" x14ac:dyDescent="0.25">
      <c r="A370" s="120">
        <v>43918</v>
      </c>
      <c r="D370" s="121">
        <f t="shared" si="62"/>
        <v>0</v>
      </c>
      <c r="G370" s="121">
        <f t="shared" si="63"/>
        <v>0</v>
      </c>
      <c r="H370" s="121">
        <f t="shared" si="64"/>
        <v>0</v>
      </c>
      <c r="J370" s="121">
        <f t="shared" si="65"/>
        <v>0</v>
      </c>
      <c r="K370" s="123">
        <f t="shared" si="66"/>
        <v>0</v>
      </c>
      <c r="L370" s="124">
        <f t="shared" si="67"/>
        <v>0</v>
      </c>
      <c r="M370" s="137" t="e">
        <f t="shared" si="68"/>
        <v>#DIV/0!</v>
      </c>
    </row>
    <row r="371" spans="1:13" x14ac:dyDescent="0.25">
      <c r="A371" s="120">
        <v>43919</v>
      </c>
      <c r="D371" s="121">
        <f t="shared" si="62"/>
        <v>0</v>
      </c>
      <c r="G371" s="121">
        <f t="shared" si="63"/>
        <v>0</v>
      </c>
      <c r="H371" s="121">
        <f t="shared" si="64"/>
        <v>0</v>
      </c>
      <c r="J371" s="121">
        <f t="shared" si="65"/>
        <v>0</v>
      </c>
      <c r="K371" s="123">
        <f t="shared" si="66"/>
        <v>0</v>
      </c>
      <c r="L371" s="124">
        <f t="shared" si="67"/>
        <v>0</v>
      </c>
      <c r="M371" s="137" t="e">
        <f t="shared" si="68"/>
        <v>#DIV/0!</v>
      </c>
    </row>
    <row r="372" spans="1:13" x14ac:dyDescent="0.25">
      <c r="A372" s="120">
        <v>43920</v>
      </c>
      <c r="D372" s="121">
        <f t="shared" si="62"/>
        <v>0</v>
      </c>
      <c r="G372" s="121">
        <f t="shared" si="63"/>
        <v>0</v>
      </c>
      <c r="H372" s="121">
        <f t="shared" si="64"/>
        <v>0</v>
      </c>
      <c r="J372" s="121">
        <f t="shared" si="65"/>
        <v>0</v>
      </c>
      <c r="K372" s="123">
        <f t="shared" si="66"/>
        <v>0</v>
      </c>
      <c r="L372" s="124">
        <f t="shared" si="67"/>
        <v>0</v>
      </c>
      <c r="M372" s="137" t="e">
        <f t="shared" si="68"/>
        <v>#DIV/0!</v>
      </c>
    </row>
    <row r="373" spans="1:13" x14ac:dyDescent="0.25">
      <c r="A373" s="120">
        <v>43921</v>
      </c>
      <c r="D373" s="121">
        <f t="shared" si="62"/>
        <v>0</v>
      </c>
      <c r="G373" s="121">
        <f t="shared" si="63"/>
        <v>0</v>
      </c>
      <c r="H373" s="121">
        <f t="shared" si="64"/>
        <v>0</v>
      </c>
      <c r="J373" s="121">
        <f t="shared" si="65"/>
        <v>0</v>
      </c>
      <c r="K373" s="123">
        <f t="shared" si="66"/>
        <v>0</v>
      </c>
      <c r="L373" s="124">
        <f t="shared" si="67"/>
        <v>0</v>
      </c>
      <c r="M373" s="137" t="e">
        <f t="shared" si="68"/>
        <v>#DIV/0!</v>
      </c>
    </row>
    <row r="374" spans="1:13" x14ac:dyDescent="0.25">
      <c r="A374" s="120">
        <v>43922</v>
      </c>
      <c r="D374" s="121">
        <f t="shared" si="62"/>
        <v>0</v>
      </c>
      <c r="G374" s="121">
        <f t="shared" si="63"/>
        <v>0</v>
      </c>
      <c r="H374" s="121">
        <f t="shared" si="64"/>
        <v>0</v>
      </c>
      <c r="J374" s="121">
        <f t="shared" si="65"/>
        <v>0</v>
      </c>
      <c r="K374" s="123">
        <f t="shared" si="66"/>
        <v>0</v>
      </c>
      <c r="L374" s="124">
        <f t="shared" si="67"/>
        <v>0</v>
      </c>
      <c r="M374" s="137" t="e">
        <f t="shared" si="68"/>
        <v>#DIV/0!</v>
      </c>
    </row>
    <row r="375" spans="1:13" x14ac:dyDescent="0.25">
      <c r="A375" s="120">
        <v>43923</v>
      </c>
      <c r="B375">
        <v>14130</v>
      </c>
      <c r="C375">
        <v>11890</v>
      </c>
      <c r="D375" s="121">
        <f t="shared" si="62"/>
        <v>2240</v>
      </c>
      <c r="E375" s="33">
        <v>137518</v>
      </c>
      <c r="F375" s="33">
        <v>133251</v>
      </c>
      <c r="G375" s="121">
        <f t="shared" si="63"/>
        <v>4267</v>
      </c>
      <c r="H375" s="121">
        <f t="shared" si="64"/>
        <v>4267</v>
      </c>
      <c r="I375">
        <v>4261</v>
      </c>
      <c r="J375" s="121">
        <f t="shared" si="65"/>
        <v>6</v>
      </c>
      <c r="K375" s="123">
        <f t="shared" si="66"/>
        <v>4028.776978417266</v>
      </c>
      <c r="L375" s="124">
        <f t="shared" si="67"/>
        <v>-232.22302158273396</v>
      </c>
      <c r="M375" s="137">
        <f t="shared" si="68"/>
        <v>-5.4499653035140566E-2</v>
      </c>
    </row>
    <row r="376" spans="1:13" x14ac:dyDescent="0.25">
      <c r="A376" s="120">
        <v>43924</v>
      </c>
      <c r="D376" s="121">
        <f t="shared" si="62"/>
        <v>0</v>
      </c>
      <c r="G376" s="121">
        <f>E376-F376</f>
        <v>0</v>
      </c>
      <c r="H376" s="121">
        <f>G376*H$3</f>
        <v>0</v>
      </c>
      <c r="J376" s="121">
        <f>H376-I376</f>
        <v>0</v>
      </c>
      <c r="K376" s="123">
        <f>D376/K$3</f>
        <v>0</v>
      </c>
      <c r="L376" s="124">
        <f>K376-I376</f>
        <v>0</v>
      </c>
      <c r="M376" s="137" t="e">
        <f>L376/I376</f>
        <v>#DIV/0!</v>
      </c>
    </row>
    <row r="377" spans="1:13" x14ac:dyDescent="0.25">
      <c r="A377" s="120">
        <v>43925</v>
      </c>
      <c r="D377" s="121">
        <f t="shared" ref="D377:D412" si="69">B377-C377</f>
        <v>0</v>
      </c>
      <c r="G377" s="121">
        <f t="shared" ref="G377:G412" si="70">E377-F377</f>
        <v>0</v>
      </c>
      <c r="H377" s="121">
        <f t="shared" ref="H377:H412" si="71">G377*H$3</f>
        <v>0</v>
      </c>
      <c r="J377" s="121">
        <f t="shared" ref="J377:J412" si="72">H377-I377</f>
        <v>0</v>
      </c>
      <c r="K377" s="123">
        <f t="shared" ref="K377:K412" si="73">D377/K$3</f>
        <v>0</v>
      </c>
      <c r="L377" s="124">
        <f t="shared" ref="L377:L412" si="74">K377-I377</f>
        <v>0</v>
      </c>
      <c r="M377" s="137" t="e">
        <f t="shared" ref="M377:M412" si="75">L377/I377</f>
        <v>#DIV/0!</v>
      </c>
    </row>
    <row r="378" spans="1:13" x14ac:dyDescent="0.25">
      <c r="A378" s="120">
        <v>43926</v>
      </c>
      <c r="D378" s="121">
        <f t="shared" si="69"/>
        <v>0</v>
      </c>
      <c r="G378" s="121">
        <f t="shared" si="70"/>
        <v>0</v>
      </c>
      <c r="H378" s="121">
        <f t="shared" si="71"/>
        <v>0</v>
      </c>
      <c r="J378" s="121">
        <f t="shared" si="72"/>
        <v>0</v>
      </c>
      <c r="K378" s="123">
        <f t="shared" si="73"/>
        <v>0</v>
      </c>
      <c r="L378" s="124">
        <f t="shared" si="74"/>
        <v>0</v>
      </c>
      <c r="M378" s="137" t="e">
        <f t="shared" si="75"/>
        <v>#DIV/0!</v>
      </c>
    </row>
    <row r="379" spans="1:13" x14ac:dyDescent="0.25">
      <c r="A379" s="120">
        <v>43927</v>
      </c>
      <c r="B379">
        <f>14350+14390</f>
        <v>28740</v>
      </c>
      <c r="C379">
        <f>11700+11150</f>
        <v>22850</v>
      </c>
      <c r="D379" s="121">
        <f t="shared" si="69"/>
        <v>5890</v>
      </c>
      <c r="E379">
        <v>147988</v>
      </c>
      <c r="F379">
        <v>137518</v>
      </c>
      <c r="G379" s="121">
        <f t="shared" si="70"/>
        <v>10470</v>
      </c>
      <c r="H379" s="121">
        <f t="shared" si="71"/>
        <v>10470</v>
      </c>
      <c r="I379">
        <v>10470</v>
      </c>
      <c r="J379" s="121">
        <f t="shared" si="72"/>
        <v>0</v>
      </c>
      <c r="K379" s="123">
        <f t="shared" si="73"/>
        <v>10593.525179856115</v>
      </c>
      <c r="L379" s="124">
        <f t="shared" si="74"/>
        <v>123.52517985611485</v>
      </c>
      <c r="M379" s="137">
        <f t="shared" si="75"/>
        <v>1.1798011447575439E-2</v>
      </c>
    </row>
    <row r="380" spans="1:13" x14ac:dyDescent="0.25">
      <c r="A380" s="120">
        <v>43928</v>
      </c>
      <c r="D380" s="121">
        <f t="shared" si="69"/>
        <v>0</v>
      </c>
      <c r="G380" s="121">
        <f t="shared" si="70"/>
        <v>0</v>
      </c>
      <c r="H380" s="121">
        <f t="shared" si="71"/>
        <v>0</v>
      </c>
      <c r="J380" s="121">
        <f t="shared" si="72"/>
        <v>0</v>
      </c>
      <c r="K380" s="123">
        <f t="shared" si="73"/>
        <v>0</v>
      </c>
      <c r="L380" s="124">
        <f t="shared" si="74"/>
        <v>0</v>
      </c>
      <c r="M380" s="137" t="e">
        <f t="shared" si="75"/>
        <v>#DIV/0!</v>
      </c>
    </row>
    <row r="381" spans="1:13" x14ac:dyDescent="0.25">
      <c r="A381" s="120">
        <v>43929</v>
      </c>
      <c r="B381">
        <v>14120</v>
      </c>
      <c r="C381">
        <v>12250</v>
      </c>
      <c r="D381" s="121">
        <f t="shared" si="69"/>
        <v>1870</v>
      </c>
      <c r="E381" s="33">
        <v>151531</v>
      </c>
      <c r="F381" s="33">
        <v>147988</v>
      </c>
      <c r="G381" s="121">
        <f t="shared" si="70"/>
        <v>3543</v>
      </c>
      <c r="H381" s="121">
        <f t="shared" si="71"/>
        <v>3543</v>
      </c>
      <c r="I381">
        <v>3540</v>
      </c>
      <c r="J381" s="121">
        <f t="shared" si="72"/>
        <v>3</v>
      </c>
      <c r="K381" s="123">
        <f t="shared" si="73"/>
        <v>3363.3093525179852</v>
      </c>
      <c r="L381" s="124">
        <f t="shared" si="74"/>
        <v>-176.69064748201481</v>
      </c>
      <c r="M381" s="137">
        <f t="shared" si="75"/>
        <v>-4.9912612283055033E-2</v>
      </c>
    </row>
    <row r="382" spans="1:13" x14ac:dyDescent="0.25">
      <c r="A382" s="120">
        <v>43930</v>
      </c>
      <c r="D382" s="121">
        <f t="shared" si="69"/>
        <v>0</v>
      </c>
      <c r="G382" s="121">
        <f t="shared" si="70"/>
        <v>0</v>
      </c>
      <c r="H382" s="121">
        <f t="shared" si="71"/>
        <v>0</v>
      </c>
      <c r="J382" s="121">
        <f t="shared" si="72"/>
        <v>0</v>
      </c>
      <c r="K382" s="123">
        <f t="shared" si="73"/>
        <v>0</v>
      </c>
      <c r="L382" s="124">
        <f t="shared" si="74"/>
        <v>0</v>
      </c>
      <c r="M382" s="137" t="e">
        <f t="shared" si="75"/>
        <v>#DIV/0!</v>
      </c>
    </row>
    <row r="383" spans="1:13" x14ac:dyDescent="0.25">
      <c r="A383" s="120">
        <v>43931</v>
      </c>
      <c r="D383" s="121">
        <f t="shared" si="69"/>
        <v>0</v>
      </c>
      <c r="G383" s="121">
        <f t="shared" si="70"/>
        <v>0</v>
      </c>
      <c r="H383" s="121">
        <f t="shared" si="71"/>
        <v>0</v>
      </c>
      <c r="J383" s="121">
        <f t="shared" si="72"/>
        <v>0</v>
      </c>
      <c r="K383" s="123">
        <f t="shared" si="73"/>
        <v>0</v>
      </c>
      <c r="L383" s="124">
        <f t="shared" si="74"/>
        <v>0</v>
      </c>
      <c r="M383" s="137" t="e">
        <f t="shared" si="75"/>
        <v>#DIV/0!</v>
      </c>
    </row>
    <row r="384" spans="1:13" x14ac:dyDescent="0.25">
      <c r="A384" s="120">
        <v>43932</v>
      </c>
      <c r="D384" s="121">
        <f t="shared" si="69"/>
        <v>0</v>
      </c>
      <c r="G384" s="121">
        <f t="shared" si="70"/>
        <v>0</v>
      </c>
      <c r="H384" s="121">
        <f t="shared" si="71"/>
        <v>0</v>
      </c>
      <c r="J384" s="121">
        <f t="shared" si="72"/>
        <v>0</v>
      </c>
      <c r="K384" s="123">
        <f t="shared" si="73"/>
        <v>0</v>
      </c>
      <c r="L384" s="124">
        <f t="shared" si="74"/>
        <v>0</v>
      </c>
      <c r="M384" s="137" t="e">
        <f t="shared" si="75"/>
        <v>#DIV/0!</v>
      </c>
    </row>
    <row r="385" spans="1:13" x14ac:dyDescent="0.25">
      <c r="A385" s="120">
        <v>43933</v>
      </c>
      <c r="D385" s="121">
        <f t="shared" si="69"/>
        <v>0</v>
      </c>
      <c r="G385" s="121">
        <f t="shared" si="70"/>
        <v>0</v>
      </c>
      <c r="H385" s="121">
        <f t="shared" si="71"/>
        <v>0</v>
      </c>
      <c r="J385" s="121">
        <f t="shared" si="72"/>
        <v>0</v>
      </c>
      <c r="K385" s="123">
        <f t="shared" si="73"/>
        <v>0</v>
      </c>
      <c r="L385" s="124">
        <f t="shared" si="74"/>
        <v>0</v>
      </c>
      <c r="M385" s="137" t="e">
        <f t="shared" si="75"/>
        <v>#DIV/0!</v>
      </c>
    </row>
    <row r="386" spans="1:13" x14ac:dyDescent="0.25">
      <c r="A386" s="120">
        <v>43934</v>
      </c>
      <c r="D386" s="121">
        <f t="shared" si="69"/>
        <v>0</v>
      </c>
      <c r="G386" s="121">
        <f t="shared" si="70"/>
        <v>0</v>
      </c>
      <c r="H386" s="121">
        <f t="shared" si="71"/>
        <v>0</v>
      </c>
      <c r="J386" s="121">
        <f t="shared" si="72"/>
        <v>0</v>
      </c>
      <c r="K386" s="123">
        <f t="shared" si="73"/>
        <v>0</v>
      </c>
      <c r="L386" s="124">
        <f t="shared" si="74"/>
        <v>0</v>
      </c>
      <c r="M386" s="137" t="e">
        <f t="shared" si="75"/>
        <v>#DIV/0!</v>
      </c>
    </row>
    <row r="387" spans="1:13" x14ac:dyDescent="0.25">
      <c r="A387" s="120">
        <v>43935</v>
      </c>
      <c r="D387" s="121">
        <f t="shared" si="69"/>
        <v>0</v>
      </c>
      <c r="G387" s="121">
        <f t="shared" si="70"/>
        <v>0</v>
      </c>
      <c r="H387" s="121">
        <f t="shared" si="71"/>
        <v>0</v>
      </c>
      <c r="J387" s="121">
        <f t="shared" si="72"/>
        <v>0</v>
      </c>
      <c r="K387" s="123">
        <f t="shared" si="73"/>
        <v>0</v>
      </c>
      <c r="L387" s="124">
        <f t="shared" si="74"/>
        <v>0</v>
      </c>
      <c r="M387" s="137" t="e">
        <f t="shared" si="75"/>
        <v>#DIV/0!</v>
      </c>
    </row>
    <row r="388" spans="1:13" x14ac:dyDescent="0.25">
      <c r="A388" s="120">
        <v>43936</v>
      </c>
      <c r="D388" s="121">
        <f t="shared" si="69"/>
        <v>0</v>
      </c>
      <c r="G388" s="121">
        <f t="shared" si="70"/>
        <v>0</v>
      </c>
      <c r="H388" s="121">
        <f t="shared" si="71"/>
        <v>0</v>
      </c>
      <c r="J388" s="121">
        <f t="shared" si="72"/>
        <v>0</v>
      </c>
      <c r="K388" s="123">
        <f t="shared" si="73"/>
        <v>0</v>
      </c>
      <c r="L388" s="124">
        <f t="shared" si="74"/>
        <v>0</v>
      </c>
      <c r="M388" s="137" t="e">
        <f t="shared" si="75"/>
        <v>#DIV/0!</v>
      </c>
    </row>
    <row r="389" spans="1:13" x14ac:dyDescent="0.25">
      <c r="A389" s="120">
        <v>43937</v>
      </c>
      <c r="D389" s="121">
        <f t="shared" si="69"/>
        <v>0</v>
      </c>
      <c r="G389" s="121">
        <f t="shared" si="70"/>
        <v>0</v>
      </c>
      <c r="H389" s="121">
        <f t="shared" si="71"/>
        <v>0</v>
      </c>
      <c r="J389" s="121">
        <f t="shared" si="72"/>
        <v>0</v>
      </c>
      <c r="K389" s="123">
        <f t="shared" si="73"/>
        <v>0</v>
      </c>
      <c r="L389" s="124">
        <f t="shared" si="74"/>
        <v>0</v>
      </c>
      <c r="M389" s="137" t="e">
        <f t="shared" si="75"/>
        <v>#DIV/0!</v>
      </c>
    </row>
    <row r="390" spans="1:13" x14ac:dyDescent="0.25">
      <c r="A390" s="120">
        <v>43938</v>
      </c>
      <c r="D390" s="121">
        <f t="shared" si="69"/>
        <v>0</v>
      </c>
      <c r="G390" s="121">
        <f t="shared" si="70"/>
        <v>0</v>
      </c>
      <c r="H390" s="121">
        <f t="shared" si="71"/>
        <v>0</v>
      </c>
      <c r="J390" s="121">
        <f t="shared" si="72"/>
        <v>0</v>
      </c>
      <c r="K390" s="123">
        <f t="shared" si="73"/>
        <v>0</v>
      </c>
      <c r="L390" s="124">
        <f t="shared" si="74"/>
        <v>0</v>
      </c>
      <c r="M390" s="137" t="e">
        <f t="shared" si="75"/>
        <v>#DIV/0!</v>
      </c>
    </row>
    <row r="391" spans="1:13" x14ac:dyDescent="0.25">
      <c r="A391" s="120">
        <v>43939</v>
      </c>
      <c r="D391" s="121">
        <f t="shared" si="69"/>
        <v>0</v>
      </c>
      <c r="G391" s="121">
        <f t="shared" si="70"/>
        <v>0</v>
      </c>
      <c r="H391" s="121">
        <f t="shared" si="71"/>
        <v>0</v>
      </c>
      <c r="J391" s="121">
        <f t="shared" si="72"/>
        <v>0</v>
      </c>
      <c r="K391" s="123">
        <f t="shared" si="73"/>
        <v>0</v>
      </c>
      <c r="L391" s="124">
        <f t="shared" si="74"/>
        <v>0</v>
      </c>
      <c r="M391" s="137" t="e">
        <f t="shared" si="75"/>
        <v>#DIV/0!</v>
      </c>
    </row>
    <row r="392" spans="1:13" x14ac:dyDescent="0.25">
      <c r="A392" s="120">
        <v>43940</v>
      </c>
      <c r="D392" s="121">
        <f t="shared" si="69"/>
        <v>0</v>
      </c>
      <c r="G392" s="121">
        <f t="shared" si="70"/>
        <v>0</v>
      </c>
      <c r="H392" s="121">
        <f t="shared" si="71"/>
        <v>0</v>
      </c>
      <c r="J392" s="121">
        <f t="shared" si="72"/>
        <v>0</v>
      </c>
      <c r="K392" s="123">
        <f t="shared" si="73"/>
        <v>0</v>
      </c>
      <c r="L392" s="124">
        <f t="shared" si="74"/>
        <v>0</v>
      </c>
      <c r="M392" s="137" t="e">
        <f t="shared" si="75"/>
        <v>#DIV/0!</v>
      </c>
    </row>
    <row r="393" spans="1:13" x14ac:dyDescent="0.25">
      <c r="A393" s="120">
        <v>43941</v>
      </c>
      <c r="D393" s="121">
        <f t="shared" si="69"/>
        <v>0</v>
      </c>
      <c r="G393" s="121">
        <f t="shared" si="70"/>
        <v>0</v>
      </c>
      <c r="H393" s="121">
        <f t="shared" si="71"/>
        <v>0</v>
      </c>
      <c r="J393" s="121">
        <f t="shared" si="72"/>
        <v>0</v>
      </c>
      <c r="K393" s="123">
        <f t="shared" si="73"/>
        <v>0</v>
      </c>
      <c r="L393" s="124">
        <f t="shared" si="74"/>
        <v>0</v>
      </c>
      <c r="M393" s="137" t="e">
        <f t="shared" si="75"/>
        <v>#DIV/0!</v>
      </c>
    </row>
    <row r="394" spans="1:13" x14ac:dyDescent="0.25">
      <c r="A394" s="120">
        <v>43942</v>
      </c>
      <c r="D394" s="121">
        <f t="shared" si="69"/>
        <v>0</v>
      </c>
      <c r="G394" s="121">
        <f t="shared" si="70"/>
        <v>0</v>
      </c>
      <c r="H394" s="121">
        <f t="shared" si="71"/>
        <v>0</v>
      </c>
      <c r="J394" s="121">
        <f t="shared" si="72"/>
        <v>0</v>
      </c>
      <c r="K394" s="123">
        <f t="shared" si="73"/>
        <v>0</v>
      </c>
      <c r="L394" s="124">
        <f t="shared" si="74"/>
        <v>0</v>
      </c>
      <c r="M394" s="137" t="e">
        <f t="shared" si="75"/>
        <v>#DIV/0!</v>
      </c>
    </row>
    <row r="395" spans="1:13" x14ac:dyDescent="0.25">
      <c r="A395" s="120">
        <v>43943</v>
      </c>
      <c r="D395" s="121">
        <f t="shared" si="69"/>
        <v>0</v>
      </c>
      <c r="G395" s="121">
        <f t="shared" si="70"/>
        <v>0</v>
      </c>
      <c r="H395" s="121">
        <f t="shared" si="71"/>
        <v>0</v>
      </c>
      <c r="J395" s="121">
        <f t="shared" si="72"/>
        <v>0</v>
      </c>
      <c r="K395" s="123">
        <f t="shared" si="73"/>
        <v>0</v>
      </c>
      <c r="L395" s="124">
        <f t="shared" si="74"/>
        <v>0</v>
      </c>
      <c r="M395" s="137" t="e">
        <f t="shared" si="75"/>
        <v>#DIV/0!</v>
      </c>
    </row>
    <row r="396" spans="1:13" x14ac:dyDescent="0.25">
      <c r="A396" s="120">
        <v>43944</v>
      </c>
      <c r="D396" s="121">
        <f t="shared" si="69"/>
        <v>0</v>
      </c>
      <c r="G396" s="121">
        <f t="shared" si="70"/>
        <v>0</v>
      </c>
      <c r="H396" s="121">
        <f t="shared" si="71"/>
        <v>0</v>
      </c>
      <c r="J396" s="121">
        <f t="shared" si="72"/>
        <v>0</v>
      </c>
      <c r="K396" s="123">
        <f t="shared" si="73"/>
        <v>0</v>
      </c>
      <c r="L396" s="124">
        <f t="shared" si="74"/>
        <v>0</v>
      </c>
      <c r="M396" s="137" t="e">
        <f t="shared" si="75"/>
        <v>#DIV/0!</v>
      </c>
    </row>
    <row r="397" spans="1:13" x14ac:dyDescent="0.25">
      <c r="A397" s="120">
        <v>43945</v>
      </c>
      <c r="D397" s="121">
        <f t="shared" si="69"/>
        <v>0</v>
      </c>
      <c r="G397" s="121">
        <f t="shared" si="70"/>
        <v>0</v>
      </c>
      <c r="H397" s="121">
        <f t="shared" si="71"/>
        <v>0</v>
      </c>
      <c r="J397" s="121">
        <f t="shared" si="72"/>
        <v>0</v>
      </c>
      <c r="K397" s="123">
        <f t="shared" si="73"/>
        <v>0</v>
      </c>
      <c r="L397" s="124">
        <f t="shared" si="74"/>
        <v>0</v>
      </c>
      <c r="M397" s="137" t="e">
        <f t="shared" si="75"/>
        <v>#DIV/0!</v>
      </c>
    </row>
    <row r="398" spans="1:13" x14ac:dyDescent="0.25">
      <c r="A398" s="120">
        <v>43946</v>
      </c>
      <c r="D398" s="121">
        <f t="shared" si="69"/>
        <v>0</v>
      </c>
      <c r="G398" s="121">
        <f t="shared" si="70"/>
        <v>0</v>
      </c>
      <c r="H398" s="121">
        <f t="shared" si="71"/>
        <v>0</v>
      </c>
      <c r="J398" s="121">
        <f t="shared" si="72"/>
        <v>0</v>
      </c>
      <c r="K398" s="123">
        <f t="shared" si="73"/>
        <v>0</v>
      </c>
      <c r="L398" s="124">
        <f t="shared" si="74"/>
        <v>0</v>
      </c>
      <c r="M398" s="137" t="e">
        <f t="shared" si="75"/>
        <v>#DIV/0!</v>
      </c>
    </row>
    <row r="399" spans="1:13" x14ac:dyDescent="0.25">
      <c r="A399" s="120">
        <v>43947</v>
      </c>
      <c r="D399" s="121">
        <f t="shared" si="69"/>
        <v>0</v>
      </c>
      <c r="G399" s="121">
        <f t="shared" si="70"/>
        <v>0</v>
      </c>
      <c r="H399" s="121">
        <f t="shared" si="71"/>
        <v>0</v>
      </c>
      <c r="J399" s="121">
        <f t="shared" si="72"/>
        <v>0</v>
      </c>
      <c r="K399" s="123">
        <f t="shared" si="73"/>
        <v>0</v>
      </c>
      <c r="L399" s="124">
        <f t="shared" si="74"/>
        <v>0</v>
      </c>
      <c r="M399" s="137" t="e">
        <f t="shared" si="75"/>
        <v>#DIV/0!</v>
      </c>
    </row>
    <row r="400" spans="1:13" x14ac:dyDescent="0.25">
      <c r="A400" s="120">
        <v>43948</v>
      </c>
      <c r="D400" s="121">
        <f t="shared" si="69"/>
        <v>0</v>
      </c>
      <c r="G400" s="121">
        <f t="shared" si="70"/>
        <v>0</v>
      </c>
      <c r="H400" s="121">
        <f t="shared" si="71"/>
        <v>0</v>
      </c>
      <c r="J400" s="121">
        <f t="shared" si="72"/>
        <v>0</v>
      </c>
      <c r="K400" s="123">
        <f t="shared" si="73"/>
        <v>0</v>
      </c>
      <c r="L400" s="124">
        <f t="shared" si="74"/>
        <v>0</v>
      </c>
      <c r="M400" s="137" t="e">
        <f t="shared" si="75"/>
        <v>#DIV/0!</v>
      </c>
    </row>
    <row r="401" spans="1:13" x14ac:dyDescent="0.25">
      <c r="A401" s="120">
        <v>43949</v>
      </c>
      <c r="D401" s="121">
        <f t="shared" si="69"/>
        <v>0</v>
      </c>
      <c r="G401" s="121">
        <f t="shared" si="70"/>
        <v>0</v>
      </c>
      <c r="H401" s="121">
        <f t="shared" si="71"/>
        <v>0</v>
      </c>
      <c r="J401" s="121">
        <f t="shared" si="72"/>
        <v>0</v>
      </c>
      <c r="K401" s="123">
        <f t="shared" si="73"/>
        <v>0</v>
      </c>
      <c r="L401" s="124">
        <f t="shared" si="74"/>
        <v>0</v>
      </c>
      <c r="M401" s="137" t="e">
        <f t="shared" si="75"/>
        <v>#DIV/0!</v>
      </c>
    </row>
    <row r="402" spans="1:13" x14ac:dyDescent="0.25">
      <c r="A402" s="120">
        <v>43950</v>
      </c>
      <c r="D402" s="121">
        <f t="shared" si="69"/>
        <v>0</v>
      </c>
      <c r="G402" s="121">
        <f t="shared" si="70"/>
        <v>0</v>
      </c>
      <c r="H402" s="121">
        <f t="shared" si="71"/>
        <v>0</v>
      </c>
      <c r="J402" s="121">
        <f t="shared" si="72"/>
        <v>0</v>
      </c>
      <c r="K402" s="123">
        <f t="shared" si="73"/>
        <v>0</v>
      </c>
      <c r="L402" s="124">
        <f t="shared" si="74"/>
        <v>0</v>
      </c>
      <c r="M402" s="137" t="e">
        <f t="shared" si="75"/>
        <v>#DIV/0!</v>
      </c>
    </row>
    <row r="403" spans="1:13" x14ac:dyDescent="0.25">
      <c r="A403" s="120">
        <v>43951</v>
      </c>
      <c r="D403" s="121">
        <f t="shared" si="69"/>
        <v>0</v>
      </c>
      <c r="G403" s="121">
        <f t="shared" si="70"/>
        <v>0</v>
      </c>
      <c r="H403" s="121">
        <f t="shared" si="71"/>
        <v>0</v>
      </c>
      <c r="J403" s="121">
        <f t="shared" si="72"/>
        <v>0</v>
      </c>
      <c r="K403" s="123">
        <f t="shared" si="73"/>
        <v>0</v>
      </c>
      <c r="L403" s="124">
        <f t="shared" si="74"/>
        <v>0</v>
      </c>
      <c r="M403" s="137" t="e">
        <f t="shared" si="75"/>
        <v>#DIV/0!</v>
      </c>
    </row>
    <row r="404" spans="1:13" x14ac:dyDescent="0.25">
      <c r="A404" s="120">
        <v>43952</v>
      </c>
      <c r="D404" s="121">
        <f t="shared" si="69"/>
        <v>0</v>
      </c>
      <c r="G404" s="121">
        <f t="shared" si="70"/>
        <v>0</v>
      </c>
      <c r="H404" s="121">
        <f t="shared" si="71"/>
        <v>0</v>
      </c>
      <c r="J404" s="121">
        <f t="shared" si="72"/>
        <v>0</v>
      </c>
      <c r="K404" s="123">
        <f t="shared" si="73"/>
        <v>0</v>
      </c>
      <c r="L404" s="124">
        <f t="shared" si="74"/>
        <v>0</v>
      </c>
      <c r="M404" s="137" t="e">
        <f t="shared" si="75"/>
        <v>#DIV/0!</v>
      </c>
    </row>
    <row r="405" spans="1:13" x14ac:dyDescent="0.25">
      <c r="A405" s="120">
        <v>43953</v>
      </c>
      <c r="D405" s="121">
        <f t="shared" si="69"/>
        <v>0</v>
      </c>
      <c r="G405" s="121">
        <f t="shared" si="70"/>
        <v>0</v>
      </c>
      <c r="H405" s="121">
        <f t="shared" si="71"/>
        <v>0</v>
      </c>
      <c r="J405" s="121">
        <f t="shared" si="72"/>
        <v>0</v>
      </c>
      <c r="K405" s="123">
        <f t="shared" si="73"/>
        <v>0</v>
      </c>
      <c r="L405" s="124">
        <f t="shared" si="74"/>
        <v>0</v>
      </c>
      <c r="M405" s="137" t="e">
        <f t="shared" si="75"/>
        <v>#DIV/0!</v>
      </c>
    </row>
    <row r="406" spans="1:13" x14ac:dyDescent="0.25">
      <c r="A406" s="120">
        <v>43954</v>
      </c>
      <c r="D406" s="121">
        <f t="shared" si="69"/>
        <v>0</v>
      </c>
      <c r="G406" s="121">
        <f t="shared" si="70"/>
        <v>0</v>
      </c>
      <c r="H406" s="121">
        <f t="shared" si="71"/>
        <v>0</v>
      </c>
      <c r="J406" s="121">
        <f t="shared" si="72"/>
        <v>0</v>
      </c>
      <c r="K406" s="123">
        <f t="shared" si="73"/>
        <v>0</v>
      </c>
      <c r="L406" s="124">
        <f t="shared" si="74"/>
        <v>0</v>
      </c>
      <c r="M406" s="137" t="e">
        <f t="shared" si="75"/>
        <v>#DIV/0!</v>
      </c>
    </row>
    <row r="407" spans="1:13" x14ac:dyDescent="0.25">
      <c r="A407" s="120">
        <v>43955</v>
      </c>
      <c r="D407" s="121">
        <f t="shared" si="69"/>
        <v>0</v>
      </c>
      <c r="G407" s="121">
        <f t="shared" si="70"/>
        <v>0</v>
      </c>
      <c r="H407" s="121">
        <f t="shared" si="71"/>
        <v>0</v>
      </c>
      <c r="J407" s="121">
        <f t="shared" si="72"/>
        <v>0</v>
      </c>
      <c r="K407" s="123">
        <f t="shared" si="73"/>
        <v>0</v>
      </c>
      <c r="L407" s="124">
        <f t="shared" si="74"/>
        <v>0</v>
      </c>
      <c r="M407" s="137" t="e">
        <f t="shared" si="75"/>
        <v>#DIV/0!</v>
      </c>
    </row>
    <row r="408" spans="1:13" x14ac:dyDescent="0.25">
      <c r="A408" s="120">
        <v>43956</v>
      </c>
      <c r="B408">
        <v>14310</v>
      </c>
      <c r="C408">
        <v>13150</v>
      </c>
      <c r="D408" s="121">
        <f t="shared" si="69"/>
        <v>1160</v>
      </c>
      <c r="E408" s="33">
        <v>153565</v>
      </c>
      <c r="F408" s="33">
        <v>151632</v>
      </c>
      <c r="G408" s="121">
        <f t="shared" si="70"/>
        <v>1933</v>
      </c>
      <c r="H408" s="121">
        <f t="shared" si="71"/>
        <v>1933</v>
      </c>
      <c r="I408">
        <v>1930</v>
      </c>
      <c r="J408" s="121">
        <f t="shared" si="72"/>
        <v>3</v>
      </c>
      <c r="K408" s="123">
        <f t="shared" si="73"/>
        <v>2086.3309352517986</v>
      </c>
      <c r="L408" s="124">
        <f t="shared" si="74"/>
        <v>156.33093525179856</v>
      </c>
      <c r="M408" s="137">
        <f t="shared" si="75"/>
        <v>8.1000484586424129E-2</v>
      </c>
    </row>
    <row r="409" spans="1:13" x14ac:dyDescent="0.25">
      <c r="A409" s="120">
        <v>43957</v>
      </c>
      <c r="B409">
        <v>14300</v>
      </c>
      <c r="C409">
        <v>13740</v>
      </c>
      <c r="D409" s="121">
        <f t="shared" si="69"/>
        <v>560</v>
      </c>
      <c r="E409" s="33">
        <v>154707</v>
      </c>
      <c r="F409" s="33">
        <v>153565</v>
      </c>
      <c r="G409" s="121">
        <f t="shared" si="70"/>
        <v>1142</v>
      </c>
      <c r="H409" s="121">
        <f t="shared" si="71"/>
        <v>1142</v>
      </c>
      <c r="I409">
        <v>1140</v>
      </c>
      <c r="J409" s="121">
        <f t="shared" si="72"/>
        <v>2</v>
      </c>
      <c r="K409" s="123">
        <f t="shared" si="73"/>
        <v>1007.1942446043165</v>
      </c>
      <c r="L409" s="124">
        <f t="shared" si="74"/>
        <v>-132.80575539568349</v>
      </c>
      <c r="M409" s="137">
        <f t="shared" si="75"/>
        <v>-0.11649627666288026</v>
      </c>
    </row>
    <row r="410" spans="1:13" x14ac:dyDescent="0.25">
      <c r="A410" s="120">
        <v>43958</v>
      </c>
      <c r="B410">
        <v>10880</v>
      </c>
      <c r="D410" s="121">
        <f t="shared" si="69"/>
        <v>10880</v>
      </c>
      <c r="E410">
        <v>159937</v>
      </c>
      <c r="F410">
        <v>154707</v>
      </c>
      <c r="G410" s="121">
        <f t="shared" si="70"/>
        <v>5230</v>
      </c>
      <c r="H410" s="121">
        <f t="shared" si="71"/>
        <v>5230</v>
      </c>
      <c r="I410">
        <v>5230</v>
      </c>
      <c r="J410" s="121">
        <f t="shared" si="72"/>
        <v>0</v>
      </c>
      <c r="K410" s="123">
        <f t="shared" si="73"/>
        <v>19568.345323741007</v>
      </c>
      <c r="L410" s="124">
        <f t="shared" si="74"/>
        <v>14338.345323741007</v>
      </c>
      <c r="M410" s="137">
        <f t="shared" si="75"/>
        <v>2.7415574232774391</v>
      </c>
    </row>
    <row r="411" spans="1:13" x14ac:dyDescent="0.25">
      <c r="A411" s="120">
        <v>43959</v>
      </c>
      <c r="B411">
        <v>13900</v>
      </c>
      <c r="C411">
        <v>12600</v>
      </c>
      <c r="D411" s="121">
        <f t="shared" si="69"/>
        <v>1300</v>
      </c>
      <c r="E411" s="33">
        <v>162444</v>
      </c>
      <c r="F411" s="33">
        <v>159937</v>
      </c>
      <c r="G411" s="121">
        <f t="shared" si="70"/>
        <v>2507</v>
      </c>
      <c r="H411" s="121">
        <f t="shared" si="71"/>
        <v>2507</v>
      </c>
      <c r="I411">
        <v>2502</v>
      </c>
      <c r="J411" s="121">
        <f t="shared" si="72"/>
        <v>5</v>
      </c>
      <c r="K411" s="123">
        <f t="shared" si="73"/>
        <v>2338.1294964028775</v>
      </c>
      <c r="L411" s="124">
        <f t="shared" si="74"/>
        <v>-163.87050359712248</v>
      </c>
      <c r="M411" s="137">
        <f t="shared" si="75"/>
        <v>-6.5495804795012977E-2</v>
      </c>
    </row>
    <row r="412" spans="1:13" x14ac:dyDescent="0.25">
      <c r="A412" s="120">
        <v>43960</v>
      </c>
      <c r="D412" s="121">
        <f t="shared" si="69"/>
        <v>0</v>
      </c>
      <c r="G412" s="121">
        <f t="shared" si="70"/>
        <v>0</v>
      </c>
      <c r="H412" s="121">
        <f t="shared" si="71"/>
        <v>0</v>
      </c>
      <c r="J412" s="121">
        <f t="shared" si="72"/>
        <v>0</v>
      </c>
      <c r="K412" s="123">
        <f t="shared" si="73"/>
        <v>0</v>
      </c>
      <c r="L412" s="124">
        <f t="shared" si="74"/>
        <v>0</v>
      </c>
      <c r="M412" s="137" t="e">
        <f t="shared" si="75"/>
        <v>#DIV/0!</v>
      </c>
    </row>
    <row r="413" spans="1:13" x14ac:dyDescent="0.25">
      <c r="A413" s="120">
        <v>43961</v>
      </c>
      <c r="D413" s="121">
        <f t="shared" ref="D413:D476" si="76">B413-C413</f>
        <v>0</v>
      </c>
      <c r="G413" s="121">
        <f t="shared" ref="G413:G476" si="77">E413-F413</f>
        <v>0</v>
      </c>
      <c r="H413" s="121">
        <f t="shared" ref="H413:H476" si="78">G413*H$3</f>
        <v>0</v>
      </c>
      <c r="J413" s="121">
        <f t="shared" ref="J413:J476" si="79">H413-I413</f>
        <v>0</v>
      </c>
      <c r="K413" s="123">
        <f t="shared" ref="K413:K476" si="80">D413/K$3</f>
        <v>0</v>
      </c>
      <c r="L413" s="124">
        <f t="shared" ref="L413:L476" si="81">K413-I413</f>
        <v>0</v>
      </c>
      <c r="M413" s="137" t="e">
        <f t="shared" ref="M413:M476" si="82">L413/I413</f>
        <v>#DIV/0!</v>
      </c>
    </row>
    <row r="414" spans="1:13" x14ac:dyDescent="0.25">
      <c r="A414" s="120">
        <v>43962</v>
      </c>
      <c r="D414" s="121">
        <f t="shared" si="76"/>
        <v>0</v>
      </c>
      <c r="G414" s="121">
        <f t="shared" si="77"/>
        <v>0</v>
      </c>
      <c r="H414" s="121">
        <f t="shared" si="78"/>
        <v>0</v>
      </c>
      <c r="J414" s="121">
        <f t="shared" si="79"/>
        <v>0</v>
      </c>
      <c r="K414" s="123">
        <f t="shared" si="80"/>
        <v>0</v>
      </c>
      <c r="L414" s="124">
        <f t="shared" si="81"/>
        <v>0</v>
      </c>
      <c r="M414" s="137" t="e">
        <f t="shared" si="82"/>
        <v>#DIV/0!</v>
      </c>
    </row>
    <row r="415" spans="1:13" x14ac:dyDescent="0.25">
      <c r="A415" s="120">
        <v>43963</v>
      </c>
      <c r="B415">
        <v>13830</v>
      </c>
      <c r="C415">
        <v>11280</v>
      </c>
      <c r="D415" s="121">
        <f t="shared" si="76"/>
        <v>2550</v>
      </c>
      <c r="E415" s="33">
        <v>167318</v>
      </c>
      <c r="F415" s="33">
        <v>162444</v>
      </c>
      <c r="G415" s="121">
        <f t="shared" si="77"/>
        <v>4874</v>
      </c>
      <c r="H415" s="121">
        <f t="shared" si="78"/>
        <v>4874</v>
      </c>
      <c r="I415">
        <v>4820</v>
      </c>
      <c r="J415" s="121">
        <f t="shared" si="79"/>
        <v>54</v>
      </c>
      <c r="K415" s="123">
        <f t="shared" si="80"/>
        <v>4586.3309352517981</v>
      </c>
      <c r="L415" s="124">
        <f t="shared" si="81"/>
        <v>-233.66906474820189</v>
      </c>
      <c r="M415" s="137">
        <f t="shared" si="82"/>
        <v>-4.8479059076390434E-2</v>
      </c>
    </row>
    <row r="416" spans="1:13" x14ac:dyDescent="0.25">
      <c r="A416" s="120">
        <v>43964</v>
      </c>
      <c r="B416">
        <v>13090</v>
      </c>
      <c r="C416">
        <v>12690</v>
      </c>
      <c r="D416" s="121">
        <f t="shared" si="76"/>
        <v>400</v>
      </c>
      <c r="E416" s="33">
        <v>168320</v>
      </c>
      <c r="F416" s="33">
        <v>167318</v>
      </c>
      <c r="G416" s="121">
        <f t="shared" si="77"/>
        <v>1002</v>
      </c>
      <c r="H416" s="121">
        <f t="shared" si="78"/>
        <v>1002</v>
      </c>
      <c r="I416">
        <v>1000</v>
      </c>
      <c r="J416" s="121">
        <f t="shared" si="79"/>
        <v>2</v>
      </c>
      <c r="K416" s="123">
        <f t="shared" si="80"/>
        <v>719.42446043165467</v>
      </c>
      <c r="L416" s="124">
        <f t="shared" si="81"/>
        <v>-280.57553956834533</v>
      </c>
      <c r="M416" s="137">
        <f t="shared" si="82"/>
        <v>-0.28057553956834536</v>
      </c>
    </row>
    <row r="417" spans="1:13" x14ac:dyDescent="0.25">
      <c r="A417" s="120">
        <v>43965</v>
      </c>
      <c r="B417">
        <v>12690</v>
      </c>
      <c r="D417" s="121">
        <f t="shared" si="76"/>
        <v>12690</v>
      </c>
      <c r="E417">
        <v>171246</v>
      </c>
      <c r="F417">
        <v>168320</v>
      </c>
      <c r="G417" s="121">
        <f t="shared" si="77"/>
        <v>2926</v>
      </c>
      <c r="H417" s="121">
        <f t="shared" si="78"/>
        <v>2926</v>
      </c>
      <c r="I417">
        <v>2930</v>
      </c>
      <c r="J417" s="121">
        <f t="shared" si="79"/>
        <v>-4</v>
      </c>
      <c r="K417" s="123">
        <f t="shared" si="80"/>
        <v>22823.741007194243</v>
      </c>
      <c r="L417" s="124">
        <f t="shared" si="81"/>
        <v>19893.741007194243</v>
      </c>
      <c r="M417" s="137">
        <f t="shared" si="82"/>
        <v>6.7896726987011071</v>
      </c>
    </row>
    <row r="418" spans="1:13" x14ac:dyDescent="0.25">
      <c r="A418" s="120">
        <v>43966</v>
      </c>
      <c r="D418" s="121">
        <f t="shared" si="76"/>
        <v>0</v>
      </c>
      <c r="E418">
        <v>172382</v>
      </c>
      <c r="F418">
        <v>171246</v>
      </c>
      <c r="G418" s="121">
        <f t="shared" si="77"/>
        <v>1136</v>
      </c>
      <c r="H418" s="121">
        <f t="shared" si="78"/>
        <v>1136</v>
      </c>
      <c r="I418">
        <v>1140</v>
      </c>
      <c r="J418" s="121">
        <f t="shared" si="79"/>
        <v>-4</v>
      </c>
      <c r="K418" s="123">
        <f t="shared" si="80"/>
        <v>0</v>
      </c>
      <c r="L418" s="124">
        <f t="shared" si="81"/>
        <v>-1140</v>
      </c>
      <c r="M418" s="137">
        <f t="shared" si="82"/>
        <v>-1</v>
      </c>
    </row>
    <row r="419" spans="1:13" x14ac:dyDescent="0.25">
      <c r="A419" s="120">
        <v>43967</v>
      </c>
      <c r="D419" s="121">
        <f t="shared" si="76"/>
        <v>0</v>
      </c>
      <c r="G419" s="121">
        <f t="shared" si="77"/>
        <v>0</v>
      </c>
      <c r="H419" s="121">
        <f t="shared" si="78"/>
        <v>0</v>
      </c>
      <c r="J419" s="121">
        <f t="shared" si="79"/>
        <v>0</v>
      </c>
      <c r="K419" s="123">
        <f t="shared" si="80"/>
        <v>0</v>
      </c>
      <c r="L419" s="124">
        <f t="shared" si="81"/>
        <v>0</v>
      </c>
      <c r="M419" s="137" t="e">
        <f t="shared" si="82"/>
        <v>#DIV/0!</v>
      </c>
    </row>
    <row r="420" spans="1:13" x14ac:dyDescent="0.25">
      <c r="A420" s="120">
        <v>43968</v>
      </c>
      <c r="D420" s="121">
        <f t="shared" si="76"/>
        <v>0</v>
      </c>
      <c r="G420" s="121">
        <f t="shared" si="77"/>
        <v>0</v>
      </c>
      <c r="H420" s="121">
        <f t="shared" si="78"/>
        <v>0</v>
      </c>
      <c r="J420" s="121">
        <f t="shared" si="79"/>
        <v>0</v>
      </c>
      <c r="K420" s="123">
        <f t="shared" si="80"/>
        <v>0</v>
      </c>
      <c r="L420" s="124">
        <f t="shared" si="81"/>
        <v>0</v>
      </c>
      <c r="M420" s="137" t="e">
        <f t="shared" si="82"/>
        <v>#DIV/0!</v>
      </c>
    </row>
    <row r="421" spans="1:13" x14ac:dyDescent="0.25">
      <c r="A421" s="120">
        <v>43969</v>
      </c>
      <c r="D421" s="121">
        <f t="shared" si="76"/>
        <v>0</v>
      </c>
      <c r="G421" s="121">
        <f t="shared" si="77"/>
        <v>0</v>
      </c>
      <c r="H421" s="121">
        <f t="shared" si="78"/>
        <v>0</v>
      </c>
      <c r="J421" s="121">
        <f t="shared" si="79"/>
        <v>0</v>
      </c>
      <c r="K421" s="123">
        <f t="shared" si="80"/>
        <v>0</v>
      </c>
      <c r="L421" s="124">
        <f t="shared" si="81"/>
        <v>0</v>
      </c>
      <c r="M421" s="137" t="e">
        <f t="shared" si="82"/>
        <v>#DIV/0!</v>
      </c>
    </row>
    <row r="422" spans="1:13" x14ac:dyDescent="0.25">
      <c r="A422" s="120">
        <v>43970</v>
      </c>
      <c r="B422">
        <v>9310</v>
      </c>
      <c r="D422" s="121">
        <f t="shared" si="76"/>
        <v>9310</v>
      </c>
      <c r="E422">
        <v>175096</v>
      </c>
      <c r="F422">
        <v>172382</v>
      </c>
      <c r="G422" s="121">
        <f t="shared" si="77"/>
        <v>2714</v>
      </c>
      <c r="H422" s="121">
        <f t="shared" si="78"/>
        <v>2714</v>
      </c>
      <c r="I422">
        <v>2720</v>
      </c>
      <c r="J422" s="121">
        <f t="shared" si="79"/>
        <v>-6</v>
      </c>
      <c r="K422" s="123">
        <f t="shared" si="80"/>
        <v>16744.60431654676</v>
      </c>
      <c r="L422" s="124">
        <f t="shared" si="81"/>
        <v>14024.60431654676</v>
      </c>
      <c r="M422" s="137">
        <f t="shared" si="82"/>
        <v>5.1561045281421913</v>
      </c>
    </row>
    <row r="423" spans="1:13" x14ac:dyDescent="0.25">
      <c r="A423" s="120">
        <v>43971</v>
      </c>
      <c r="B423">
        <v>13000</v>
      </c>
      <c r="C423">
        <v>12550</v>
      </c>
      <c r="D423" s="121">
        <f t="shared" si="76"/>
        <v>450</v>
      </c>
      <c r="E423" s="33">
        <v>176097</v>
      </c>
      <c r="F423" s="33">
        <v>175096</v>
      </c>
      <c r="G423" s="121">
        <f t="shared" si="77"/>
        <v>1001</v>
      </c>
      <c r="H423" s="121">
        <f t="shared" si="78"/>
        <v>1001</v>
      </c>
      <c r="I423">
        <v>1001</v>
      </c>
      <c r="J423" s="121">
        <f t="shared" si="79"/>
        <v>0</v>
      </c>
      <c r="K423" s="123">
        <f t="shared" si="80"/>
        <v>809.35251798561148</v>
      </c>
      <c r="L423" s="124">
        <f t="shared" si="81"/>
        <v>-191.64748201438852</v>
      </c>
      <c r="M423" s="137">
        <f t="shared" si="82"/>
        <v>-0.19145602598840011</v>
      </c>
    </row>
    <row r="424" spans="1:13" x14ac:dyDescent="0.25">
      <c r="A424" s="120">
        <v>43972</v>
      </c>
      <c r="B424">
        <v>10250</v>
      </c>
      <c r="D424" s="121">
        <f t="shared" si="76"/>
        <v>10250</v>
      </c>
      <c r="E424">
        <v>180630</v>
      </c>
      <c r="F424">
        <v>176097</v>
      </c>
      <c r="G424" s="121">
        <f t="shared" si="77"/>
        <v>4533</v>
      </c>
      <c r="H424" s="121">
        <f t="shared" si="78"/>
        <v>4533</v>
      </c>
      <c r="I424">
        <v>4730</v>
      </c>
      <c r="J424" s="121">
        <f t="shared" si="79"/>
        <v>-197</v>
      </c>
      <c r="K424" s="123">
        <f t="shared" si="80"/>
        <v>18435.251798561148</v>
      </c>
      <c r="L424" s="124">
        <f t="shared" si="81"/>
        <v>13705.251798561148</v>
      </c>
      <c r="M424" s="137">
        <f t="shared" si="82"/>
        <v>2.8975162364822724</v>
      </c>
    </row>
    <row r="425" spans="1:13" x14ac:dyDescent="0.25">
      <c r="A425" s="120">
        <v>43973</v>
      </c>
      <c r="B425">
        <v>12060</v>
      </c>
      <c r="C425">
        <v>9440</v>
      </c>
      <c r="D425" s="121">
        <f t="shared" si="76"/>
        <v>2620</v>
      </c>
      <c r="E425" s="33">
        <v>188038</v>
      </c>
      <c r="F425" s="33">
        <v>180630</v>
      </c>
      <c r="G425" s="121">
        <f t="shared" si="77"/>
        <v>7408</v>
      </c>
      <c r="H425" s="121">
        <f t="shared" si="78"/>
        <v>7408</v>
      </c>
      <c r="I425">
        <v>6862</v>
      </c>
      <c r="J425" s="121">
        <f t="shared" si="79"/>
        <v>546</v>
      </c>
      <c r="K425" s="123">
        <f t="shared" si="80"/>
        <v>4712.2302158273378</v>
      </c>
      <c r="L425" s="124">
        <f t="shared" si="81"/>
        <v>-2149.7697841726622</v>
      </c>
      <c r="M425" s="137">
        <f t="shared" si="82"/>
        <v>-0.3132861824792571</v>
      </c>
    </row>
    <row r="426" spans="1:13" x14ac:dyDescent="0.25">
      <c r="A426" s="120">
        <v>43974</v>
      </c>
      <c r="D426" s="121">
        <f t="shared" si="76"/>
        <v>0</v>
      </c>
      <c r="G426" s="121">
        <f t="shared" si="77"/>
        <v>0</v>
      </c>
      <c r="H426" s="121">
        <f t="shared" si="78"/>
        <v>0</v>
      </c>
      <c r="J426" s="121">
        <f t="shared" si="79"/>
        <v>0</v>
      </c>
      <c r="K426" s="123">
        <f t="shared" si="80"/>
        <v>0</v>
      </c>
      <c r="L426" s="124">
        <f t="shared" si="81"/>
        <v>0</v>
      </c>
      <c r="M426" s="137" t="e">
        <f t="shared" si="82"/>
        <v>#DIV/0!</v>
      </c>
    </row>
    <row r="427" spans="1:13" x14ac:dyDescent="0.25">
      <c r="A427" s="120">
        <v>43975</v>
      </c>
      <c r="D427" s="121">
        <f t="shared" si="76"/>
        <v>0</v>
      </c>
      <c r="G427" s="121">
        <f t="shared" si="77"/>
        <v>0</v>
      </c>
      <c r="H427" s="121">
        <f t="shared" si="78"/>
        <v>0</v>
      </c>
      <c r="J427" s="121">
        <f t="shared" si="79"/>
        <v>0</v>
      </c>
      <c r="K427" s="123">
        <f t="shared" si="80"/>
        <v>0</v>
      </c>
      <c r="L427" s="124">
        <f t="shared" si="81"/>
        <v>0</v>
      </c>
      <c r="M427" s="137" t="e">
        <f t="shared" si="82"/>
        <v>#DIV/0!</v>
      </c>
    </row>
    <row r="428" spans="1:13" x14ac:dyDescent="0.25">
      <c r="A428" s="120">
        <v>43976</v>
      </c>
      <c r="D428" s="121">
        <f t="shared" si="76"/>
        <v>0</v>
      </c>
      <c r="G428" s="121">
        <f t="shared" si="77"/>
        <v>0</v>
      </c>
      <c r="H428" s="121">
        <f t="shared" si="78"/>
        <v>0</v>
      </c>
      <c r="J428" s="121">
        <f t="shared" si="79"/>
        <v>0</v>
      </c>
      <c r="K428" s="123">
        <f t="shared" si="80"/>
        <v>0</v>
      </c>
      <c r="L428" s="124">
        <f t="shared" si="81"/>
        <v>0</v>
      </c>
      <c r="M428" s="137" t="e">
        <f t="shared" si="82"/>
        <v>#DIV/0!</v>
      </c>
    </row>
    <row r="429" spans="1:13" x14ac:dyDescent="0.25">
      <c r="A429" s="120">
        <v>43977</v>
      </c>
      <c r="D429" s="121">
        <f t="shared" si="76"/>
        <v>0</v>
      </c>
      <c r="G429" s="121">
        <f t="shared" si="77"/>
        <v>0</v>
      </c>
      <c r="H429" s="121">
        <f t="shared" si="78"/>
        <v>0</v>
      </c>
      <c r="J429" s="121">
        <f t="shared" si="79"/>
        <v>0</v>
      </c>
      <c r="K429" s="123">
        <f t="shared" si="80"/>
        <v>0</v>
      </c>
      <c r="L429" s="124">
        <f t="shared" si="81"/>
        <v>0</v>
      </c>
      <c r="M429" s="137" t="e">
        <f t="shared" si="82"/>
        <v>#DIV/0!</v>
      </c>
    </row>
    <row r="430" spans="1:13" x14ac:dyDescent="0.25">
      <c r="A430" s="120">
        <v>43978</v>
      </c>
      <c r="D430" s="121">
        <f t="shared" si="76"/>
        <v>0</v>
      </c>
      <c r="G430" s="121">
        <f t="shared" si="77"/>
        <v>0</v>
      </c>
      <c r="H430" s="121">
        <f t="shared" si="78"/>
        <v>0</v>
      </c>
      <c r="J430" s="121">
        <f t="shared" si="79"/>
        <v>0</v>
      </c>
      <c r="K430" s="123">
        <f t="shared" si="80"/>
        <v>0</v>
      </c>
      <c r="L430" s="124">
        <f t="shared" si="81"/>
        <v>0</v>
      </c>
      <c r="M430" s="137" t="e">
        <f t="shared" si="82"/>
        <v>#DIV/0!</v>
      </c>
    </row>
    <row r="431" spans="1:13" x14ac:dyDescent="0.25">
      <c r="A431" s="120">
        <v>43979</v>
      </c>
      <c r="B431">
        <v>13540</v>
      </c>
      <c r="C431">
        <v>10560</v>
      </c>
      <c r="D431" s="121">
        <f t="shared" si="76"/>
        <v>2980</v>
      </c>
      <c r="E431" s="33">
        <v>193627</v>
      </c>
      <c r="F431" s="33">
        <v>188038</v>
      </c>
      <c r="G431" s="121">
        <f t="shared" si="77"/>
        <v>5589</v>
      </c>
      <c r="H431" s="121">
        <f t="shared" si="78"/>
        <v>5589</v>
      </c>
      <c r="I431">
        <v>5570</v>
      </c>
      <c r="J431" s="121">
        <f t="shared" si="79"/>
        <v>19</v>
      </c>
      <c r="K431" s="123">
        <f t="shared" si="80"/>
        <v>5359.7122302158268</v>
      </c>
      <c r="L431" s="124">
        <f t="shared" si="81"/>
        <v>-210.28776978417318</v>
      </c>
      <c r="M431" s="137">
        <f t="shared" si="82"/>
        <v>-3.7753639099492489E-2</v>
      </c>
    </row>
    <row r="432" spans="1:13" x14ac:dyDescent="0.25">
      <c r="A432" s="120">
        <v>43980</v>
      </c>
      <c r="B432">
        <v>13260</v>
      </c>
      <c r="C432">
        <v>11090</v>
      </c>
      <c r="D432" s="121">
        <f t="shared" si="76"/>
        <v>2170</v>
      </c>
      <c r="E432" s="33">
        <v>197496</v>
      </c>
      <c r="F432" s="33">
        <v>193627</v>
      </c>
      <c r="G432" s="121">
        <f t="shared" si="77"/>
        <v>3869</v>
      </c>
      <c r="H432" s="121">
        <f t="shared" si="78"/>
        <v>3869</v>
      </c>
      <c r="I432">
        <v>3872</v>
      </c>
      <c r="J432" s="121">
        <f t="shared" si="79"/>
        <v>-3</v>
      </c>
      <c r="K432" s="123">
        <f t="shared" si="80"/>
        <v>3902.8776978417263</v>
      </c>
      <c r="L432" s="124">
        <f t="shared" si="81"/>
        <v>30.877697841726331</v>
      </c>
      <c r="M432" s="137">
        <f t="shared" si="82"/>
        <v>7.9746120459003953E-3</v>
      </c>
    </row>
    <row r="433" spans="1:13" x14ac:dyDescent="0.25">
      <c r="A433" s="120">
        <v>43981</v>
      </c>
      <c r="D433" s="121">
        <f t="shared" si="76"/>
        <v>0</v>
      </c>
      <c r="G433" s="121">
        <f t="shared" si="77"/>
        <v>0</v>
      </c>
      <c r="H433" s="121">
        <f t="shared" si="78"/>
        <v>0</v>
      </c>
      <c r="J433" s="121">
        <f t="shared" si="79"/>
        <v>0</v>
      </c>
      <c r="K433" s="123">
        <f t="shared" si="80"/>
        <v>0</v>
      </c>
      <c r="L433" s="124">
        <f t="shared" si="81"/>
        <v>0</v>
      </c>
      <c r="M433" s="137" t="e">
        <f t="shared" si="82"/>
        <v>#DIV/0!</v>
      </c>
    </row>
    <row r="434" spans="1:13" x14ac:dyDescent="0.25">
      <c r="A434" s="120">
        <v>43982</v>
      </c>
      <c r="D434" s="121">
        <f t="shared" si="76"/>
        <v>0</v>
      </c>
      <c r="G434" s="121">
        <f t="shared" si="77"/>
        <v>0</v>
      </c>
      <c r="H434" s="121">
        <f t="shared" si="78"/>
        <v>0</v>
      </c>
      <c r="J434" s="121">
        <f t="shared" si="79"/>
        <v>0</v>
      </c>
      <c r="K434" s="123">
        <f t="shared" si="80"/>
        <v>0</v>
      </c>
      <c r="L434" s="124">
        <f t="shared" si="81"/>
        <v>0</v>
      </c>
      <c r="M434" s="137" t="e">
        <f t="shared" si="82"/>
        <v>#DIV/0!</v>
      </c>
    </row>
    <row r="435" spans="1:13" x14ac:dyDescent="0.25">
      <c r="A435" s="120">
        <v>43983</v>
      </c>
      <c r="B435">
        <f>14080+14160</f>
        <v>28240</v>
      </c>
      <c r="C435">
        <f>12150+11780</f>
        <v>23930</v>
      </c>
      <c r="D435" s="121">
        <f t="shared" si="76"/>
        <v>4310</v>
      </c>
      <c r="E435">
        <v>205406</v>
      </c>
      <c r="F435">
        <v>197496</v>
      </c>
      <c r="G435" s="121">
        <f t="shared" si="77"/>
        <v>7910</v>
      </c>
      <c r="H435" s="121">
        <f t="shared" si="78"/>
        <v>7910</v>
      </c>
      <c r="I435">
        <v>7910</v>
      </c>
      <c r="J435" s="121">
        <f t="shared" si="79"/>
        <v>0</v>
      </c>
      <c r="K435" s="123">
        <f t="shared" si="80"/>
        <v>7751.7985611510785</v>
      </c>
      <c r="L435" s="124">
        <f t="shared" si="81"/>
        <v>-158.2014388489215</v>
      </c>
      <c r="M435" s="137">
        <f t="shared" si="82"/>
        <v>-2.0000181902518521E-2</v>
      </c>
    </row>
    <row r="436" spans="1:13" x14ac:dyDescent="0.25">
      <c r="A436" s="120">
        <v>43984</v>
      </c>
      <c r="B436">
        <v>13690</v>
      </c>
      <c r="C436">
        <v>10580</v>
      </c>
      <c r="D436" s="121">
        <f t="shared" si="76"/>
        <v>3110</v>
      </c>
      <c r="E436" s="33">
        <v>211099</v>
      </c>
      <c r="F436" s="33">
        <v>205406</v>
      </c>
      <c r="G436" s="121">
        <f t="shared" si="77"/>
        <v>5693</v>
      </c>
      <c r="H436" s="121">
        <f t="shared" si="78"/>
        <v>5693</v>
      </c>
      <c r="I436">
        <v>5590</v>
      </c>
      <c r="J436" s="121">
        <f t="shared" si="79"/>
        <v>103</v>
      </c>
      <c r="K436" s="123">
        <f t="shared" si="80"/>
        <v>5593.5251798561148</v>
      </c>
      <c r="L436" s="124">
        <f t="shared" si="81"/>
        <v>3.5251798561148462</v>
      </c>
      <c r="M436" s="137">
        <f t="shared" si="82"/>
        <v>6.3062251451070591E-4</v>
      </c>
    </row>
    <row r="437" spans="1:13" x14ac:dyDescent="0.25">
      <c r="A437" s="120">
        <v>43985</v>
      </c>
      <c r="B437">
        <v>13460</v>
      </c>
      <c r="C437">
        <v>12070</v>
      </c>
      <c r="D437" s="121">
        <f t="shared" si="76"/>
        <v>1390</v>
      </c>
      <c r="E437" s="33">
        <v>213670</v>
      </c>
      <c r="F437" s="33">
        <v>211099</v>
      </c>
      <c r="G437" s="121">
        <f t="shared" si="77"/>
        <v>2571</v>
      </c>
      <c r="H437" s="121">
        <f t="shared" si="78"/>
        <v>2571</v>
      </c>
      <c r="I437">
        <v>2571</v>
      </c>
      <c r="J437" s="121">
        <f t="shared" si="79"/>
        <v>0</v>
      </c>
      <c r="K437" s="123">
        <f t="shared" si="80"/>
        <v>2500</v>
      </c>
      <c r="L437" s="124">
        <f t="shared" si="81"/>
        <v>-71</v>
      </c>
      <c r="M437" s="137">
        <f t="shared" si="82"/>
        <v>-2.7615713730066122E-2</v>
      </c>
    </row>
    <row r="438" spans="1:13" x14ac:dyDescent="0.25">
      <c r="A438" s="120">
        <v>43986</v>
      </c>
      <c r="B438">
        <v>9380</v>
      </c>
      <c r="D438" s="121">
        <f t="shared" si="76"/>
        <v>9380</v>
      </c>
      <c r="E438" s="33">
        <v>218501</v>
      </c>
      <c r="F438" s="33">
        <v>213670</v>
      </c>
      <c r="G438" s="121">
        <f t="shared" si="77"/>
        <v>4831</v>
      </c>
      <c r="H438" s="121">
        <f t="shared" si="78"/>
        <v>4831</v>
      </c>
      <c r="I438">
        <v>4811</v>
      </c>
      <c r="J438" s="121">
        <f t="shared" si="79"/>
        <v>20</v>
      </c>
      <c r="K438" s="123">
        <f t="shared" si="80"/>
        <v>16870.503597122301</v>
      </c>
      <c r="L438" s="124">
        <f t="shared" si="81"/>
        <v>12059.503597122301</v>
      </c>
      <c r="M438" s="137">
        <f t="shared" si="82"/>
        <v>2.5066521715074415</v>
      </c>
    </row>
    <row r="439" spans="1:13" x14ac:dyDescent="0.25">
      <c r="A439" s="120">
        <v>43987</v>
      </c>
      <c r="B439">
        <v>11040</v>
      </c>
      <c r="C439">
        <v>7640</v>
      </c>
      <c r="D439" s="121">
        <f t="shared" si="76"/>
        <v>3400</v>
      </c>
      <c r="E439" s="33">
        <v>222917</v>
      </c>
      <c r="F439" s="33">
        <v>218501</v>
      </c>
      <c r="G439" s="121">
        <f t="shared" si="77"/>
        <v>4416</v>
      </c>
      <c r="H439" s="121">
        <f t="shared" si="78"/>
        <v>4416</v>
      </c>
      <c r="I439">
        <v>4394</v>
      </c>
      <c r="J439" s="121">
        <f t="shared" si="79"/>
        <v>22</v>
      </c>
      <c r="K439" s="123">
        <f t="shared" si="80"/>
        <v>6115.1079136690641</v>
      </c>
      <c r="L439" s="124">
        <f t="shared" si="81"/>
        <v>1721.1079136690641</v>
      </c>
      <c r="M439" s="137">
        <f t="shared" si="82"/>
        <v>0.39169501904166232</v>
      </c>
    </row>
    <row r="440" spans="1:13" x14ac:dyDescent="0.25">
      <c r="A440" s="120">
        <v>43988</v>
      </c>
      <c r="B440">
        <v>13750</v>
      </c>
      <c r="C440">
        <v>10870</v>
      </c>
      <c r="D440" s="121">
        <f t="shared" si="76"/>
        <v>2880</v>
      </c>
      <c r="E440" s="33">
        <v>231158</v>
      </c>
      <c r="F440" s="33">
        <v>225518</v>
      </c>
      <c r="G440" s="121">
        <f t="shared" si="77"/>
        <v>5640</v>
      </c>
      <c r="H440" s="121">
        <f t="shared" si="78"/>
        <v>5640</v>
      </c>
      <c r="I440">
        <f>4021+1600</f>
        <v>5621</v>
      </c>
      <c r="J440" s="121">
        <f t="shared" si="79"/>
        <v>19</v>
      </c>
      <c r="K440" s="123">
        <f t="shared" si="80"/>
        <v>5179.856115107913</v>
      </c>
      <c r="L440" s="124">
        <f t="shared" si="81"/>
        <v>-441.14388489208704</v>
      </c>
      <c r="M440" s="137">
        <f t="shared" si="82"/>
        <v>-7.8481388523765711E-2</v>
      </c>
    </row>
    <row r="441" spans="1:13" x14ac:dyDescent="0.25">
      <c r="A441" s="120">
        <v>43989</v>
      </c>
      <c r="D441" s="121">
        <f t="shared" si="76"/>
        <v>0</v>
      </c>
      <c r="G441" s="121">
        <f t="shared" si="77"/>
        <v>0</v>
      </c>
      <c r="H441" s="121">
        <f t="shared" si="78"/>
        <v>0</v>
      </c>
      <c r="J441" s="121">
        <f t="shared" si="79"/>
        <v>0</v>
      </c>
      <c r="K441" s="123">
        <f t="shared" si="80"/>
        <v>0</v>
      </c>
      <c r="L441" s="124">
        <f t="shared" si="81"/>
        <v>0</v>
      </c>
      <c r="M441" s="137" t="e">
        <f t="shared" si="82"/>
        <v>#DIV/0!</v>
      </c>
    </row>
    <row r="442" spans="1:13" x14ac:dyDescent="0.25">
      <c r="A442" s="120">
        <v>43990</v>
      </c>
      <c r="D442" s="121">
        <f t="shared" si="76"/>
        <v>0</v>
      </c>
      <c r="G442" s="121">
        <f t="shared" si="77"/>
        <v>0</v>
      </c>
      <c r="H442" s="121">
        <f t="shared" si="78"/>
        <v>0</v>
      </c>
      <c r="J442" s="121">
        <f t="shared" si="79"/>
        <v>0</v>
      </c>
      <c r="K442" s="123">
        <f t="shared" si="80"/>
        <v>0</v>
      </c>
      <c r="L442" s="124">
        <f t="shared" si="81"/>
        <v>0</v>
      </c>
      <c r="M442" s="137" t="e">
        <f t="shared" si="82"/>
        <v>#DIV/0!</v>
      </c>
    </row>
    <row r="443" spans="1:13" x14ac:dyDescent="0.25">
      <c r="A443" s="120">
        <v>43991</v>
      </c>
      <c r="D443" s="121">
        <f t="shared" si="76"/>
        <v>0</v>
      </c>
      <c r="G443" s="121">
        <f t="shared" si="77"/>
        <v>0</v>
      </c>
      <c r="H443" s="121">
        <f t="shared" si="78"/>
        <v>0</v>
      </c>
      <c r="J443" s="121">
        <f t="shared" si="79"/>
        <v>0</v>
      </c>
      <c r="K443" s="123">
        <f t="shared" si="80"/>
        <v>0</v>
      </c>
      <c r="L443" s="124">
        <f t="shared" si="81"/>
        <v>0</v>
      </c>
      <c r="M443" s="137" t="e">
        <f t="shared" si="82"/>
        <v>#DIV/0!</v>
      </c>
    </row>
    <row r="444" spans="1:13" x14ac:dyDescent="0.25">
      <c r="A444" s="120">
        <v>43992</v>
      </c>
      <c r="D444" s="121">
        <f t="shared" si="76"/>
        <v>0</v>
      </c>
      <c r="G444" s="121">
        <f t="shared" si="77"/>
        <v>0</v>
      </c>
      <c r="H444" s="121">
        <f t="shared" si="78"/>
        <v>0</v>
      </c>
      <c r="J444" s="121">
        <f t="shared" si="79"/>
        <v>0</v>
      </c>
      <c r="K444" s="123">
        <f t="shared" si="80"/>
        <v>0</v>
      </c>
      <c r="L444" s="124">
        <f t="shared" si="81"/>
        <v>0</v>
      </c>
      <c r="M444" s="137" t="e">
        <f t="shared" si="82"/>
        <v>#DIV/0!</v>
      </c>
    </row>
    <row r="445" spans="1:13" x14ac:dyDescent="0.25">
      <c r="A445" s="120">
        <v>43993</v>
      </c>
      <c r="D445" s="121">
        <f t="shared" si="76"/>
        <v>0</v>
      </c>
      <c r="G445" s="121">
        <f t="shared" si="77"/>
        <v>0</v>
      </c>
      <c r="H445" s="121">
        <f t="shared" si="78"/>
        <v>0</v>
      </c>
      <c r="J445" s="121">
        <f t="shared" si="79"/>
        <v>0</v>
      </c>
      <c r="K445" s="123">
        <f t="shared" si="80"/>
        <v>0</v>
      </c>
      <c r="L445" s="124">
        <f t="shared" si="81"/>
        <v>0</v>
      </c>
      <c r="M445" s="137" t="e">
        <f t="shared" si="82"/>
        <v>#DIV/0!</v>
      </c>
    </row>
    <row r="446" spans="1:13" x14ac:dyDescent="0.25">
      <c r="A446" s="120">
        <v>43994</v>
      </c>
      <c r="B446">
        <v>13570</v>
      </c>
      <c r="C446">
        <v>11790</v>
      </c>
      <c r="D446" s="121">
        <f t="shared" si="76"/>
        <v>1780</v>
      </c>
      <c r="E446" s="33">
        <v>234784</v>
      </c>
      <c r="F446" s="33">
        <v>231158</v>
      </c>
      <c r="G446" s="121">
        <f t="shared" si="77"/>
        <v>3626</v>
      </c>
      <c r="H446" s="121">
        <f t="shared" si="78"/>
        <v>3626</v>
      </c>
      <c r="I446">
        <v>3123</v>
      </c>
      <c r="J446" s="121">
        <f t="shared" si="79"/>
        <v>503</v>
      </c>
      <c r="K446" s="123">
        <f t="shared" si="80"/>
        <v>3201.4388489208632</v>
      </c>
      <c r="L446" s="124">
        <f t="shared" si="81"/>
        <v>78.438848920863165</v>
      </c>
      <c r="M446" s="137">
        <f t="shared" si="82"/>
        <v>2.5116506218656152E-2</v>
      </c>
    </row>
    <row r="447" spans="1:13" x14ac:dyDescent="0.25">
      <c r="A447" s="120">
        <v>43995</v>
      </c>
      <c r="D447" s="121">
        <f t="shared" si="76"/>
        <v>0</v>
      </c>
      <c r="G447" s="121">
        <f t="shared" si="77"/>
        <v>0</v>
      </c>
      <c r="H447" s="121">
        <f t="shared" si="78"/>
        <v>0</v>
      </c>
      <c r="J447" s="121">
        <f t="shared" si="79"/>
        <v>0</v>
      </c>
      <c r="K447" s="123">
        <f t="shared" si="80"/>
        <v>0</v>
      </c>
      <c r="L447" s="124">
        <f t="shared" si="81"/>
        <v>0</v>
      </c>
      <c r="M447" s="137" t="e">
        <f t="shared" si="82"/>
        <v>#DIV/0!</v>
      </c>
    </row>
    <row r="448" spans="1:13" x14ac:dyDescent="0.25">
      <c r="A448" s="120">
        <v>43996</v>
      </c>
      <c r="D448" s="121">
        <f t="shared" si="76"/>
        <v>0</v>
      </c>
      <c r="G448" s="121">
        <f t="shared" si="77"/>
        <v>0</v>
      </c>
      <c r="H448" s="121">
        <f t="shared" si="78"/>
        <v>0</v>
      </c>
      <c r="J448" s="121">
        <f t="shared" si="79"/>
        <v>0</v>
      </c>
      <c r="K448" s="123">
        <f t="shared" si="80"/>
        <v>0</v>
      </c>
      <c r="L448" s="124">
        <f t="shared" si="81"/>
        <v>0</v>
      </c>
      <c r="M448" s="137" t="e">
        <f t="shared" si="82"/>
        <v>#DIV/0!</v>
      </c>
    </row>
    <row r="449" spans="1:13" x14ac:dyDescent="0.25">
      <c r="A449" s="120">
        <v>43997</v>
      </c>
      <c r="B449">
        <f>13760+13930</f>
        <v>27690</v>
      </c>
      <c r="C449">
        <f>10800+9130</f>
        <v>19930</v>
      </c>
      <c r="D449" s="121">
        <f t="shared" si="76"/>
        <v>7760</v>
      </c>
      <c r="E449">
        <v>250195</v>
      </c>
      <c r="F449">
        <v>234784</v>
      </c>
      <c r="G449" s="121">
        <f t="shared" si="77"/>
        <v>15411</v>
      </c>
      <c r="H449" s="121">
        <f t="shared" si="78"/>
        <v>15411</v>
      </c>
      <c r="I449">
        <v>15420</v>
      </c>
      <c r="J449" s="121">
        <f t="shared" si="79"/>
        <v>-9</v>
      </c>
      <c r="K449" s="123">
        <f t="shared" si="80"/>
        <v>13956.8345323741</v>
      </c>
      <c r="L449" s="124">
        <f t="shared" si="81"/>
        <v>-1463.1654676259004</v>
      </c>
      <c r="M449" s="137">
        <f t="shared" si="82"/>
        <v>-9.4887514113223118E-2</v>
      </c>
    </row>
    <row r="450" spans="1:13" x14ac:dyDescent="0.25">
      <c r="A450" s="120">
        <v>43998</v>
      </c>
      <c r="B450">
        <v>13540</v>
      </c>
      <c r="C450">
        <v>11910</v>
      </c>
      <c r="D450" s="121">
        <f t="shared" si="76"/>
        <v>1630</v>
      </c>
      <c r="E450" s="33">
        <v>253395</v>
      </c>
      <c r="F450" s="33">
        <v>250195</v>
      </c>
      <c r="G450" s="121">
        <f t="shared" si="77"/>
        <v>3200</v>
      </c>
      <c r="H450" s="121">
        <f t="shared" si="78"/>
        <v>3200</v>
      </c>
      <c r="I450">
        <v>3200</v>
      </c>
      <c r="J450" s="121">
        <f t="shared" si="79"/>
        <v>0</v>
      </c>
      <c r="K450" s="123">
        <f t="shared" si="80"/>
        <v>2931.6546762589924</v>
      </c>
      <c r="L450" s="124">
        <f t="shared" si="81"/>
        <v>-268.34532374100763</v>
      </c>
      <c r="M450" s="137">
        <f t="shared" si="82"/>
        <v>-8.3857913669064879E-2</v>
      </c>
    </row>
    <row r="451" spans="1:13" x14ac:dyDescent="0.25">
      <c r="A451" s="120">
        <v>43999</v>
      </c>
      <c r="B451">
        <v>13680</v>
      </c>
      <c r="C451">
        <v>12380</v>
      </c>
      <c r="D451" s="121">
        <f t="shared" si="76"/>
        <v>1300</v>
      </c>
      <c r="E451" s="33">
        <v>255965</v>
      </c>
      <c r="F451" s="33">
        <v>253395</v>
      </c>
      <c r="G451" s="121">
        <f t="shared" si="77"/>
        <v>2570</v>
      </c>
      <c r="H451" s="121">
        <f t="shared" si="78"/>
        <v>2570</v>
      </c>
      <c r="I451">
        <v>2570</v>
      </c>
      <c r="J451" s="121">
        <f t="shared" si="79"/>
        <v>0</v>
      </c>
      <c r="K451" s="123">
        <f t="shared" si="80"/>
        <v>2338.1294964028775</v>
      </c>
      <c r="L451" s="124">
        <f t="shared" si="81"/>
        <v>-231.87050359712248</v>
      </c>
      <c r="M451" s="137">
        <f t="shared" si="82"/>
        <v>-9.0221985835456223E-2</v>
      </c>
    </row>
    <row r="452" spans="1:13" x14ac:dyDescent="0.25">
      <c r="A452" s="120">
        <v>44000</v>
      </c>
      <c r="B452">
        <v>13850</v>
      </c>
      <c r="C452">
        <v>8980</v>
      </c>
      <c r="D452" s="121">
        <f t="shared" si="76"/>
        <v>4870</v>
      </c>
      <c r="E452" s="33">
        <v>265115</v>
      </c>
      <c r="F452" s="33">
        <v>255965</v>
      </c>
      <c r="G452" s="121">
        <f t="shared" si="77"/>
        <v>9150</v>
      </c>
      <c r="H452" s="121">
        <f t="shared" si="78"/>
        <v>9150</v>
      </c>
      <c r="I452">
        <v>9140</v>
      </c>
      <c r="J452" s="121">
        <f t="shared" si="79"/>
        <v>10</v>
      </c>
      <c r="K452" s="123">
        <f t="shared" si="80"/>
        <v>8758.9928057553952</v>
      </c>
      <c r="L452" s="124">
        <f t="shared" si="81"/>
        <v>-381.00719424460476</v>
      </c>
      <c r="M452" s="137">
        <f t="shared" si="82"/>
        <v>-4.1685688648206209E-2</v>
      </c>
    </row>
    <row r="453" spans="1:13" x14ac:dyDescent="0.25">
      <c r="A453" s="120">
        <v>44001</v>
      </c>
      <c r="B453">
        <v>13830</v>
      </c>
      <c r="C453">
        <v>11710</v>
      </c>
      <c r="D453" s="121">
        <f t="shared" si="76"/>
        <v>2120</v>
      </c>
      <c r="E453" s="33">
        <v>269098</v>
      </c>
      <c r="F453" s="33">
        <v>265116</v>
      </c>
      <c r="G453" s="121">
        <f t="shared" si="77"/>
        <v>3982</v>
      </c>
      <c r="H453" s="121">
        <f t="shared" si="78"/>
        <v>3982</v>
      </c>
      <c r="I453">
        <v>3989</v>
      </c>
      <c r="J453" s="121">
        <f t="shared" si="79"/>
        <v>-7</v>
      </c>
      <c r="K453" s="123">
        <f t="shared" si="80"/>
        <v>3812.9496402877694</v>
      </c>
      <c r="L453" s="124">
        <f t="shared" si="81"/>
        <v>-176.0503597122306</v>
      </c>
      <c r="M453" s="137">
        <f t="shared" si="82"/>
        <v>-4.4133958313419555E-2</v>
      </c>
    </row>
    <row r="454" spans="1:13" x14ac:dyDescent="0.25">
      <c r="A454" s="120">
        <v>44002</v>
      </c>
      <c r="D454" s="121">
        <f t="shared" si="76"/>
        <v>0</v>
      </c>
      <c r="G454" s="121">
        <f t="shared" si="77"/>
        <v>0</v>
      </c>
      <c r="H454" s="121">
        <f t="shared" si="78"/>
        <v>0</v>
      </c>
      <c r="J454" s="121">
        <f t="shared" si="79"/>
        <v>0</v>
      </c>
      <c r="K454" s="123">
        <f t="shared" si="80"/>
        <v>0</v>
      </c>
      <c r="L454" s="124">
        <f t="shared" si="81"/>
        <v>0</v>
      </c>
      <c r="M454" s="137" t="e">
        <f t="shared" si="82"/>
        <v>#DIV/0!</v>
      </c>
    </row>
    <row r="455" spans="1:13" x14ac:dyDescent="0.25">
      <c r="A455" s="120">
        <v>44003</v>
      </c>
      <c r="D455" s="121">
        <f t="shared" si="76"/>
        <v>0</v>
      </c>
      <c r="G455" s="121">
        <f t="shared" si="77"/>
        <v>0</v>
      </c>
      <c r="H455" s="121">
        <f t="shared" si="78"/>
        <v>0</v>
      </c>
      <c r="J455" s="121">
        <f t="shared" si="79"/>
        <v>0</v>
      </c>
      <c r="K455" s="123">
        <f t="shared" si="80"/>
        <v>0</v>
      </c>
      <c r="L455" s="124">
        <f t="shared" si="81"/>
        <v>0</v>
      </c>
      <c r="M455" s="137" t="e">
        <f t="shared" si="82"/>
        <v>#DIV/0!</v>
      </c>
    </row>
    <row r="456" spans="1:13" x14ac:dyDescent="0.25">
      <c r="A456" s="120">
        <v>44004</v>
      </c>
      <c r="B456">
        <v>14330</v>
      </c>
      <c r="C456">
        <v>9740</v>
      </c>
      <c r="D456" s="121">
        <f t="shared" si="76"/>
        <v>4590</v>
      </c>
      <c r="E456" s="33">
        <v>277649</v>
      </c>
      <c r="F456" s="33">
        <v>269098</v>
      </c>
      <c r="G456" s="121">
        <f t="shared" si="77"/>
        <v>8551</v>
      </c>
      <c r="H456" s="121">
        <f t="shared" si="78"/>
        <v>8551</v>
      </c>
      <c r="I456">
        <v>8550</v>
      </c>
      <c r="J456" s="121">
        <f t="shared" si="79"/>
        <v>1</v>
      </c>
      <c r="K456" s="123">
        <f t="shared" si="80"/>
        <v>8255.3956834532364</v>
      </c>
      <c r="L456" s="124">
        <f t="shared" si="81"/>
        <v>-294.60431654676358</v>
      </c>
      <c r="M456" s="137">
        <f t="shared" si="82"/>
        <v>-3.4456645210147789E-2</v>
      </c>
    </row>
    <row r="457" spans="1:13" x14ac:dyDescent="0.25">
      <c r="A457" s="120">
        <v>44005</v>
      </c>
      <c r="B457">
        <v>13900</v>
      </c>
      <c r="C457">
        <v>11320</v>
      </c>
      <c r="D457" s="121">
        <f t="shared" si="76"/>
        <v>2580</v>
      </c>
      <c r="E457" s="33">
        <v>282406</v>
      </c>
      <c r="F457" s="33">
        <v>277649</v>
      </c>
      <c r="G457" s="121">
        <f t="shared" si="77"/>
        <v>4757</v>
      </c>
      <c r="H457" s="121">
        <f t="shared" si="78"/>
        <v>4757</v>
      </c>
      <c r="I457">
        <v>4755</v>
      </c>
      <c r="J457" s="121">
        <f t="shared" si="79"/>
        <v>2</v>
      </c>
      <c r="K457" s="123">
        <f t="shared" si="80"/>
        <v>4640.2877697841723</v>
      </c>
      <c r="L457" s="124">
        <f t="shared" si="81"/>
        <v>-114.71223021582773</v>
      </c>
      <c r="M457" s="137">
        <f t="shared" si="82"/>
        <v>-2.4124548941288692E-2</v>
      </c>
    </row>
    <row r="458" spans="1:13" x14ac:dyDescent="0.25">
      <c r="A458" s="120">
        <v>44006</v>
      </c>
      <c r="B458">
        <v>13790</v>
      </c>
      <c r="C458">
        <v>10130</v>
      </c>
      <c r="D458" s="121">
        <f t="shared" si="76"/>
        <v>3660</v>
      </c>
      <c r="E458" s="33">
        <v>289056</v>
      </c>
      <c r="F458" s="33">
        <v>282406</v>
      </c>
      <c r="G458" s="121">
        <f t="shared" si="77"/>
        <v>6650</v>
      </c>
      <c r="H458" s="121">
        <f t="shared" si="78"/>
        <v>6650</v>
      </c>
      <c r="I458">
        <v>6653</v>
      </c>
      <c r="J458" s="121">
        <f t="shared" si="79"/>
        <v>-3</v>
      </c>
      <c r="K458" s="123">
        <f t="shared" si="80"/>
        <v>6582.7338129496393</v>
      </c>
      <c r="L458" s="124">
        <f t="shared" si="81"/>
        <v>-70.266187050360713</v>
      </c>
      <c r="M458" s="137">
        <f t="shared" si="82"/>
        <v>-1.0561579295109081E-2</v>
      </c>
    </row>
    <row r="459" spans="1:13" x14ac:dyDescent="0.25">
      <c r="A459" s="120">
        <v>44007</v>
      </c>
      <c r="D459" s="121">
        <f t="shared" si="76"/>
        <v>0</v>
      </c>
      <c r="G459" s="121">
        <f t="shared" si="77"/>
        <v>0</v>
      </c>
      <c r="H459" s="121">
        <f t="shared" si="78"/>
        <v>0</v>
      </c>
      <c r="J459" s="121">
        <f t="shared" si="79"/>
        <v>0</v>
      </c>
      <c r="K459" s="123">
        <f t="shared" si="80"/>
        <v>0</v>
      </c>
      <c r="L459" s="124">
        <f t="shared" si="81"/>
        <v>0</v>
      </c>
      <c r="M459" s="137" t="e">
        <f t="shared" si="82"/>
        <v>#DIV/0!</v>
      </c>
    </row>
    <row r="460" spans="1:13" x14ac:dyDescent="0.25">
      <c r="A460" s="120">
        <v>44008</v>
      </c>
      <c r="B460">
        <v>14140</v>
      </c>
      <c r="C460">
        <v>9640</v>
      </c>
      <c r="D460" s="121">
        <f t="shared" si="76"/>
        <v>4500</v>
      </c>
      <c r="E460" s="33">
        <v>297723</v>
      </c>
      <c r="F460" s="33">
        <v>289056</v>
      </c>
      <c r="G460" s="121">
        <f t="shared" si="77"/>
        <v>8667</v>
      </c>
      <c r="H460" s="121">
        <f t="shared" si="78"/>
        <v>8667</v>
      </c>
      <c r="I460">
        <v>8667</v>
      </c>
      <c r="J460" s="121">
        <f t="shared" si="79"/>
        <v>0</v>
      </c>
      <c r="K460" s="123">
        <f t="shared" si="80"/>
        <v>8093.5251798561139</v>
      </c>
      <c r="L460" s="124">
        <f t="shared" si="81"/>
        <v>-573.47482014388606</v>
      </c>
      <c r="M460" s="137">
        <f t="shared" si="82"/>
        <v>-6.6167626646346608E-2</v>
      </c>
    </row>
    <row r="461" spans="1:13" x14ac:dyDescent="0.25">
      <c r="A461" s="120">
        <v>44009</v>
      </c>
      <c r="D461" s="121">
        <f t="shared" si="76"/>
        <v>0</v>
      </c>
      <c r="G461" s="121">
        <f t="shared" si="77"/>
        <v>0</v>
      </c>
      <c r="H461" s="121">
        <f t="shared" si="78"/>
        <v>0</v>
      </c>
      <c r="J461" s="121">
        <f t="shared" si="79"/>
        <v>0</v>
      </c>
      <c r="K461" s="123">
        <f t="shared" si="80"/>
        <v>0</v>
      </c>
      <c r="L461" s="124">
        <f t="shared" si="81"/>
        <v>0</v>
      </c>
      <c r="M461" s="137" t="e">
        <f t="shared" si="82"/>
        <v>#DIV/0!</v>
      </c>
    </row>
    <row r="462" spans="1:13" x14ac:dyDescent="0.25">
      <c r="A462" s="120">
        <v>44010</v>
      </c>
      <c r="D462" s="121">
        <f t="shared" si="76"/>
        <v>0</v>
      </c>
      <c r="G462" s="121">
        <f t="shared" si="77"/>
        <v>0</v>
      </c>
      <c r="H462" s="121">
        <f t="shared" si="78"/>
        <v>0</v>
      </c>
      <c r="J462" s="121">
        <f t="shared" si="79"/>
        <v>0</v>
      </c>
      <c r="K462" s="123">
        <f t="shared" si="80"/>
        <v>0</v>
      </c>
      <c r="L462" s="124">
        <f t="shared" si="81"/>
        <v>0</v>
      </c>
      <c r="M462" s="137" t="e">
        <f t="shared" si="82"/>
        <v>#DIV/0!</v>
      </c>
    </row>
    <row r="463" spans="1:13" x14ac:dyDescent="0.25">
      <c r="A463" s="120">
        <v>44011</v>
      </c>
      <c r="D463" s="121">
        <f t="shared" si="76"/>
        <v>0</v>
      </c>
      <c r="G463" s="121">
        <f t="shared" si="77"/>
        <v>0</v>
      </c>
      <c r="H463" s="121">
        <f t="shared" si="78"/>
        <v>0</v>
      </c>
      <c r="J463" s="121">
        <f t="shared" si="79"/>
        <v>0</v>
      </c>
      <c r="K463" s="123">
        <f t="shared" si="80"/>
        <v>0</v>
      </c>
      <c r="L463" s="124">
        <f t="shared" si="81"/>
        <v>0</v>
      </c>
      <c r="M463" s="137" t="e">
        <f t="shared" si="82"/>
        <v>#DIV/0!</v>
      </c>
    </row>
    <row r="464" spans="1:13" x14ac:dyDescent="0.25">
      <c r="A464" s="120">
        <v>44012</v>
      </c>
      <c r="B464">
        <f>13200+14210+14350</f>
        <v>41760</v>
      </c>
      <c r="C464">
        <f>9580+12480+9520</f>
        <v>31580</v>
      </c>
      <c r="D464" s="121">
        <f t="shared" si="76"/>
        <v>10180</v>
      </c>
      <c r="E464">
        <v>316555</v>
      </c>
      <c r="F464">
        <v>299078</v>
      </c>
      <c r="G464" s="121">
        <f t="shared" si="77"/>
        <v>17477</v>
      </c>
      <c r="H464" s="121">
        <f t="shared" si="78"/>
        <v>17477</v>
      </c>
      <c r="I464">
        <v>17470</v>
      </c>
      <c r="J464" s="121">
        <f t="shared" si="79"/>
        <v>7</v>
      </c>
      <c r="K464" s="123">
        <f t="shared" si="80"/>
        <v>18309.352517985611</v>
      </c>
      <c r="L464" s="124">
        <f t="shared" si="81"/>
        <v>839.35251798561148</v>
      </c>
      <c r="M464" s="137">
        <f t="shared" si="82"/>
        <v>4.8045364509765973E-2</v>
      </c>
    </row>
    <row r="465" spans="1:13" x14ac:dyDescent="0.25">
      <c r="A465" s="120">
        <v>44013</v>
      </c>
      <c r="B465">
        <v>13990</v>
      </c>
      <c r="C465">
        <v>12400</v>
      </c>
      <c r="D465" s="121">
        <f t="shared" si="76"/>
        <v>1590</v>
      </c>
      <c r="E465" s="33">
        <v>319752</v>
      </c>
      <c r="F465" s="33">
        <v>316555</v>
      </c>
      <c r="G465" s="121">
        <f t="shared" si="77"/>
        <v>3197</v>
      </c>
      <c r="H465" s="121">
        <f t="shared" si="78"/>
        <v>3197</v>
      </c>
      <c r="I465">
        <v>3192</v>
      </c>
      <c r="J465" s="121">
        <f t="shared" si="79"/>
        <v>5</v>
      </c>
      <c r="K465" s="123">
        <f t="shared" si="80"/>
        <v>2859.7122302158273</v>
      </c>
      <c r="L465" s="124">
        <f t="shared" si="81"/>
        <v>-332.28776978417272</v>
      </c>
      <c r="M465" s="137">
        <f t="shared" si="82"/>
        <v>-0.10410017850381351</v>
      </c>
    </row>
    <row r="466" spans="1:13" x14ac:dyDescent="0.25">
      <c r="A466" s="120">
        <v>44014</v>
      </c>
      <c r="B466">
        <v>13630</v>
      </c>
      <c r="C466">
        <v>10210</v>
      </c>
      <c r="D466" s="121">
        <f t="shared" si="76"/>
        <v>3420</v>
      </c>
      <c r="E466" s="33">
        <v>326224</v>
      </c>
      <c r="F466" s="33">
        <v>319752</v>
      </c>
      <c r="G466" s="121">
        <f t="shared" si="77"/>
        <v>6472</v>
      </c>
      <c r="H466" s="121">
        <f t="shared" si="78"/>
        <v>6472</v>
      </c>
      <c r="I466">
        <v>6471</v>
      </c>
      <c r="J466" s="121">
        <f t="shared" si="79"/>
        <v>1</v>
      </c>
      <c r="K466" s="123">
        <f t="shared" si="80"/>
        <v>6151.0791366906469</v>
      </c>
      <c r="L466" s="124">
        <f t="shared" si="81"/>
        <v>-319.92086330935308</v>
      </c>
      <c r="M466" s="137">
        <f t="shared" si="82"/>
        <v>-4.9439169109774854E-2</v>
      </c>
    </row>
    <row r="467" spans="1:13" x14ac:dyDescent="0.25">
      <c r="A467" s="120">
        <v>44015</v>
      </c>
      <c r="B467">
        <v>13640</v>
      </c>
      <c r="C467">
        <v>11300</v>
      </c>
      <c r="D467" s="121">
        <f t="shared" si="76"/>
        <v>2340</v>
      </c>
      <c r="E467" s="33">
        <v>330653</v>
      </c>
      <c r="F467" s="33">
        <v>326224</v>
      </c>
      <c r="G467" s="121">
        <f t="shared" si="77"/>
        <v>4429</v>
      </c>
      <c r="H467" s="121">
        <f t="shared" si="78"/>
        <v>4429</v>
      </c>
      <c r="I467">
        <v>4428</v>
      </c>
      <c r="J467" s="121">
        <f t="shared" si="79"/>
        <v>1</v>
      </c>
      <c r="K467" s="123">
        <f t="shared" si="80"/>
        <v>4208.6330935251799</v>
      </c>
      <c r="L467" s="124">
        <f t="shared" si="81"/>
        <v>-219.3669064748201</v>
      </c>
      <c r="M467" s="137">
        <f t="shared" si="82"/>
        <v>-4.9540855120781414E-2</v>
      </c>
    </row>
    <row r="468" spans="1:13" x14ac:dyDescent="0.25">
      <c r="A468" s="120">
        <v>44016</v>
      </c>
      <c r="D468" s="121">
        <f t="shared" si="76"/>
        <v>0</v>
      </c>
      <c r="G468" s="121">
        <f t="shared" si="77"/>
        <v>0</v>
      </c>
      <c r="H468" s="121">
        <f t="shared" si="78"/>
        <v>0</v>
      </c>
      <c r="J468" s="121">
        <f t="shared" si="79"/>
        <v>0</v>
      </c>
      <c r="K468" s="123">
        <f t="shared" si="80"/>
        <v>0</v>
      </c>
      <c r="L468" s="124">
        <f t="shared" si="81"/>
        <v>0</v>
      </c>
      <c r="M468" s="137" t="e">
        <f t="shared" si="82"/>
        <v>#DIV/0!</v>
      </c>
    </row>
    <row r="469" spans="1:13" x14ac:dyDescent="0.25">
      <c r="A469" s="120">
        <v>44017</v>
      </c>
      <c r="D469" s="121">
        <f t="shared" si="76"/>
        <v>0</v>
      </c>
      <c r="G469" s="121">
        <f t="shared" si="77"/>
        <v>0</v>
      </c>
      <c r="H469" s="121">
        <f t="shared" si="78"/>
        <v>0</v>
      </c>
      <c r="J469" s="121">
        <f t="shared" si="79"/>
        <v>0</v>
      </c>
      <c r="K469" s="123">
        <f t="shared" si="80"/>
        <v>0</v>
      </c>
      <c r="L469" s="124">
        <f t="shared" si="81"/>
        <v>0</v>
      </c>
      <c r="M469" s="137" t="e">
        <f t="shared" si="82"/>
        <v>#DIV/0!</v>
      </c>
    </row>
    <row r="470" spans="1:13" x14ac:dyDescent="0.25">
      <c r="A470" s="120">
        <v>44018</v>
      </c>
      <c r="B470">
        <f>14000+14240+14150</f>
        <v>42390</v>
      </c>
      <c r="C470">
        <f>10880+11060+12640</f>
        <v>34580</v>
      </c>
      <c r="D470" s="121">
        <f t="shared" si="76"/>
        <v>7810</v>
      </c>
      <c r="E470">
        <v>345473</v>
      </c>
      <c r="F470">
        <v>333633</v>
      </c>
      <c r="G470" s="121">
        <f t="shared" si="77"/>
        <v>11840</v>
      </c>
      <c r="H470" s="121">
        <f t="shared" si="78"/>
        <v>11840</v>
      </c>
      <c r="I470">
        <v>11842</v>
      </c>
      <c r="J470" s="121">
        <f t="shared" si="79"/>
        <v>-2</v>
      </c>
      <c r="K470" s="123">
        <f t="shared" si="80"/>
        <v>14046.762589928056</v>
      </c>
      <c r="L470" s="124">
        <f t="shared" si="81"/>
        <v>2204.7625899280556</v>
      </c>
      <c r="M470" s="137">
        <f t="shared" si="82"/>
        <v>0.18618160698598679</v>
      </c>
    </row>
    <row r="471" spans="1:13" x14ac:dyDescent="0.25">
      <c r="A471" s="120">
        <v>44019</v>
      </c>
      <c r="D471" s="121">
        <f t="shared" si="76"/>
        <v>0</v>
      </c>
      <c r="G471" s="121">
        <f t="shared" si="77"/>
        <v>0</v>
      </c>
      <c r="H471" s="121">
        <f t="shared" si="78"/>
        <v>0</v>
      </c>
      <c r="J471" s="121">
        <f t="shared" si="79"/>
        <v>0</v>
      </c>
      <c r="K471" s="123">
        <f t="shared" si="80"/>
        <v>0</v>
      </c>
      <c r="L471" s="124">
        <f t="shared" si="81"/>
        <v>0</v>
      </c>
      <c r="M471" s="137" t="e">
        <f t="shared" si="82"/>
        <v>#DIV/0!</v>
      </c>
    </row>
    <row r="472" spans="1:13" x14ac:dyDescent="0.25">
      <c r="A472" s="120">
        <v>44020</v>
      </c>
      <c r="D472" s="121">
        <f t="shared" si="76"/>
        <v>0</v>
      </c>
      <c r="G472" s="121">
        <f t="shared" si="77"/>
        <v>0</v>
      </c>
      <c r="H472" s="121">
        <f t="shared" si="78"/>
        <v>0</v>
      </c>
      <c r="J472" s="121">
        <f t="shared" si="79"/>
        <v>0</v>
      </c>
      <c r="K472" s="123">
        <f t="shared" si="80"/>
        <v>0</v>
      </c>
      <c r="L472" s="124">
        <f t="shared" si="81"/>
        <v>0</v>
      </c>
      <c r="M472" s="137" t="e">
        <f t="shared" si="82"/>
        <v>#DIV/0!</v>
      </c>
    </row>
    <row r="473" spans="1:13" x14ac:dyDescent="0.25">
      <c r="A473" s="120">
        <v>44021</v>
      </c>
      <c r="D473" s="121">
        <f t="shared" si="76"/>
        <v>0</v>
      </c>
      <c r="G473" s="121">
        <f t="shared" si="77"/>
        <v>0</v>
      </c>
      <c r="H473" s="121">
        <f t="shared" si="78"/>
        <v>0</v>
      </c>
      <c r="J473" s="121">
        <f t="shared" si="79"/>
        <v>0</v>
      </c>
      <c r="K473" s="123">
        <f t="shared" si="80"/>
        <v>0</v>
      </c>
      <c r="L473" s="124">
        <f t="shared" si="81"/>
        <v>0</v>
      </c>
      <c r="M473" s="137" t="e">
        <f t="shared" si="82"/>
        <v>#DIV/0!</v>
      </c>
    </row>
    <row r="474" spans="1:13" x14ac:dyDescent="0.25">
      <c r="A474" s="120">
        <v>44022</v>
      </c>
      <c r="D474" s="121">
        <f t="shared" si="76"/>
        <v>0</v>
      </c>
      <c r="G474" s="121">
        <f t="shared" si="77"/>
        <v>0</v>
      </c>
      <c r="H474" s="121">
        <f t="shared" si="78"/>
        <v>0</v>
      </c>
      <c r="J474" s="121">
        <f t="shared" si="79"/>
        <v>0</v>
      </c>
      <c r="K474" s="123">
        <f t="shared" si="80"/>
        <v>0</v>
      </c>
      <c r="L474" s="124">
        <f t="shared" si="81"/>
        <v>0</v>
      </c>
      <c r="M474" s="137" t="e">
        <f t="shared" si="82"/>
        <v>#DIV/0!</v>
      </c>
    </row>
    <row r="475" spans="1:13" x14ac:dyDescent="0.25">
      <c r="A475" s="120">
        <v>44023</v>
      </c>
      <c r="D475" s="121">
        <f t="shared" si="76"/>
        <v>0</v>
      </c>
      <c r="G475" s="121">
        <f t="shared" si="77"/>
        <v>0</v>
      </c>
      <c r="H475" s="121">
        <f t="shared" si="78"/>
        <v>0</v>
      </c>
      <c r="J475" s="121">
        <f t="shared" si="79"/>
        <v>0</v>
      </c>
      <c r="K475" s="123">
        <f t="shared" si="80"/>
        <v>0</v>
      </c>
      <c r="L475" s="124">
        <f t="shared" si="81"/>
        <v>0</v>
      </c>
      <c r="M475" s="137" t="e">
        <f t="shared" si="82"/>
        <v>#DIV/0!</v>
      </c>
    </row>
    <row r="476" spans="1:13" x14ac:dyDescent="0.25">
      <c r="A476" s="120">
        <v>44024</v>
      </c>
      <c r="D476" s="121">
        <f t="shared" si="76"/>
        <v>0</v>
      </c>
      <c r="G476" s="121">
        <f t="shared" si="77"/>
        <v>0</v>
      </c>
      <c r="H476" s="121">
        <f t="shared" si="78"/>
        <v>0</v>
      </c>
      <c r="J476" s="121">
        <f t="shared" si="79"/>
        <v>0</v>
      </c>
      <c r="K476" s="123">
        <f t="shared" si="80"/>
        <v>0</v>
      </c>
      <c r="L476" s="124">
        <f t="shared" si="81"/>
        <v>0</v>
      </c>
      <c r="M476" s="137" t="e">
        <f t="shared" si="82"/>
        <v>#DIV/0!</v>
      </c>
    </row>
    <row r="477" spans="1:13" x14ac:dyDescent="0.25">
      <c r="A477" s="120">
        <v>44025</v>
      </c>
      <c r="D477" s="121">
        <f t="shared" ref="D477:D540" si="83">B477-C477</f>
        <v>0</v>
      </c>
      <c r="G477" s="121">
        <f t="shared" ref="G477:G540" si="84">E477-F477</f>
        <v>0</v>
      </c>
      <c r="H477" s="121">
        <f t="shared" ref="H477:H540" si="85">G477*H$3</f>
        <v>0</v>
      </c>
      <c r="J477" s="121">
        <f t="shared" ref="J477:J540" si="86">H477-I477</f>
        <v>0</v>
      </c>
      <c r="K477" s="123">
        <f t="shared" ref="K477:K540" si="87">D477/K$3</f>
        <v>0</v>
      </c>
      <c r="L477" s="124">
        <f t="shared" ref="L477:L540" si="88">K477-I477</f>
        <v>0</v>
      </c>
      <c r="M477" s="137" t="e">
        <f t="shared" ref="M477:M540" si="89">L477/I477</f>
        <v>#DIV/0!</v>
      </c>
    </row>
    <row r="478" spans="1:13" x14ac:dyDescent="0.25">
      <c r="A478" s="120">
        <v>44026</v>
      </c>
      <c r="D478" s="121">
        <f t="shared" si="83"/>
        <v>0</v>
      </c>
      <c r="G478" s="121">
        <f t="shared" si="84"/>
        <v>0</v>
      </c>
      <c r="H478" s="121">
        <f t="shared" si="85"/>
        <v>0</v>
      </c>
      <c r="J478" s="121">
        <f t="shared" si="86"/>
        <v>0</v>
      </c>
      <c r="K478" s="123">
        <f t="shared" si="87"/>
        <v>0</v>
      </c>
      <c r="L478" s="124">
        <f t="shared" si="88"/>
        <v>0</v>
      </c>
      <c r="M478" s="137" t="e">
        <f t="shared" si="89"/>
        <v>#DIV/0!</v>
      </c>
    </row>
    <row r="479" spans="1:13" x14ac:dyDescent="0.25">
      <c r="A479" s="120">
        <v>44027</v>
      </c>
      <c r="D479" s="121">
        <f t="shared" si="83"/>
        <v>0</v>
      </c>
      <c r="G479" s="121">
        <f t="shared" si="84"/>
        <v>0</v>
      </c>
      <c r="H479" s="121">
        <f t="shared" si="85"/>
        <v>0</v>
      </c>
      <c r="J479" s="121">
        <f t="shared" si="86"/>
        <v>0</v>
      </c>
      <c r="K479" s="123">
        <f t="shared" si="87"/>
        <v>0</v>
      </c>
      <c r="L479" s="124">
        <f t="shared" si="88"/>
        <v>0</v>
      </c>
      <c r="M479" s="137" t="e">
        <f t="shared" si="89"/>
        <v>#DIV/0!</v>
      </c>
    </row>
    <row r="480" spans="1:13" x14ac:dyDescent="0.25">
      <c r="A480" s="120">
        <v>44028</v>
      </c>
      <c r="D480" s="121">
        <f t="shared" si="83"/>
        <v>0</v>
      </c>
      <c r="G480" s="121">
        <f t="shared" si="84"/>
        <v>0</v>
      </c>
      <c r="H480" s="121">
        <f t="shared" si="85"/>
        <v>0</v>
      </c>
      <c r="J480" s="121">
        <f t="shared" si="86"/>
        <v>0</v>
      </c>
      <c r="K480" s="123">
        <f t="shared" si="87"/>
        <v>0</v>
      </c>
      <c r="L480" s="124">
        <f t="shared" si="88"/>
        <v>0</v>
      </c>
      <c r="M480" s="137" t="e">
        <f t="shared" si="89"/>
        <v>#DIV/0!</v>
      </c>
    </row>
    <row r="481" spans="1:13" x14ac:dyDescent="0.25">
      <c r="A481" s="120">
        <v>44029</v>
      </c>
      <c r="D481" s="121">
        <f t="shared" si="83"/>
        <v>0</v>
      </c>
      <c r="G481" s="121">
        <f t="shared" si="84"/>
        <v>0</v>
      </c>
      <c r="H481" s="121">
        <f t="shared" si="85"/>
        <v>0</v>
      </c>
      <c r="J481" s="121">
        <f t="shared" si="86"/>
        <v>0</v>
      </c>
      <c r="K481" s="123">
        <f t="shared" si="87"/>
        <v>0</v>
      </c>
      <c r="L481" s="124">
        <f t="shared" si="88"/>
        <v>0</v>
      </c>
      <c r="M481" s="137" t="e">
        <f t="shared" si="89"/>
        <v>#DIV/0!</v>
      </c>
    </row>
    <row r="482" spans="1:13" x14ac:dyDescent="0.25">
      <c r="A482" s="120">
        <v>44030</v>
      </c>
      <c r="D482" s="121">
        <f t="shared" si="83"/>
        <v>0</v>
      </c>
      <c r="G482" s="121">
        <f t="shared" si="84"/>
        <v>0</v>
      </c>
      <c r="H482" s="121">
        <f t="shared" si="85"/>
        <v>0</v>
      </c>
      <c r="J482" s="121">
        <f t="shared" si="86"/>
        <v>0</v>
      </c>
      <c r="K482" s="123">
        <f t="shared" si="87"/>
        <v>0</v>
      </c>
      <c r="L482" s="124">
        <f t="shared" si="88"/>
        <v>0</v>
      </c>
      <c r="M482" s="137" t="e">
        <f t="shared" si="89"/>
        <v>#DIV/0!</v>
      </c>
    </row>
    <row r="483" spans="1:13" x14ac:dyDescent="0.25">
      <c r="A483" s="120">
        <v>44031</v>
      </c>
      <c r="D483" s="121">
        <f t="shared" si="83"/>
        <v>0</v>
      </c>
      <c r="G483" s="121">
        <f t="shared" si="84"/>
        <v>0</v>
      </c>
      <c r="H483" s="121">
        <f t="shared" si="85"/>
        <v>0</v>
      </c>
      <c r="J483" s="121">
        <f t="shared" si="86"/>
        <v>0</v>
      </c>
      <c r="K483" s="123">
        <f t="shared" si="87"/>
        <v>0</v>
      </c>
      <c r="L483" s="124">
        <f t="shared" si="88"/>
        <v>0</v>
      </c>
      <c r="M483" s="137" t="e">
        <f t="shared" si="89"/>
        <v>#DIV/0!</v>
      </c>
    </row>
    <row r="484" spans="1:13" x14ac:dyDescent="0.25">
      <c r="A484" s="120">
        <v>44032</v>
      </c>
      <c r="D484" s="121">
        <f t="shared" si="83"/>
        <v>0</v>
      </c>
      <c r="G484" s="121">
        <f t="shared" si="84"/>
        <v>0</v>
      </c>
      <c r="H484" s="121">
        <f t="shared" si="85"/>
        <v>0</v>
      </c>
      <c r="J484" s="121">
        <f t="shared" si="86"/>
        <v>0</v>
      </c>
      <c r="K484" s="123">
        <f t="shared" si="87"/>
        <v>0</v>
      </c>
      <c r="L484" s="124">
        <f t="shared" si="88"/>
        <v>0</v>
      </c>
      <c r="M484" s="137" t="e">
        <f t="shared" si="89"/>
        <v>#DIV/0!</v>
      </c>
    </row>
    <row r="485" spans="1:13" x14ac:dyDescent="0.25">
      <c r="A485" s="120">
        <v>44033</v>
      </c>
      <c r="D485" s="121">
        <f t="shared" si="83"/>
        <v>0</v>
      </c>
      <c r="G485" s="121">
        <f t="shared" si="84"/>
        <v>0</v>
      </c>
      <c r="H485" s="121">
        <f t="shared" si="85"/>
        <v>0</v>
      </c>
      <c r="J485" s="121">
        <f t="shared" si="86"/>
        <v>0</v>
      </c>
      <c r="K485" s="123">
        <f t="shared" si="87"/>
        <v>0</v>
      </c>
      <c r="L485" s="124">
        <f t="shared" si="88"/>
        <v>0</v>
      </c>
      <c r="M485" s="137" t="e">
        <f t="shared" si="89"/>
        <v>#DIV/0!</v>
      </c>
    </row>
    <row r="486" spans="1:13" x14ac:dyDescent="0.25">
      <c r="A486" s="120">
        <v>44034</v>
      </c>
      <c r="D486" s="121">
        <f t="shared" si="83"/>
        <v>0</v>
      </c>
      <c r="G486" s="121">
        <f t="shared" si="84"/>
        <v>0</v>
      </c>
      <c r="H486" s="121">
        <f t="shared" si="85"/>
        <v>0</v>
      </c>
      <c r="J486" s="121">
        <f t="shared" si="86"/>
        <v>0</v>
      </c>
      <c r="K486" s="123">
        <f t="shared" si="87"/>
        <v>0</v>
      </c>
      <c r="L486" s="124">
        <f t="shared" si="88"/>
        <v>0</v>
      </c>
      <c r="M486" s="137" t="e">
        <f t="shared" si="89"/>
        <v>#DIV/0!</v>
      </c>
    </row>
    <row r="487" spans="1:13" x14ac:dyDescent="0.25">
      <c r="A487" s="120">
        <v>44035</v>
      </c>
      <c r="D487" s="121">
        <f t="shared" si="83"/>
        <v>0</v>
      </c>
      <c r="G487" s="121">
        <f t="shared" si="84"/>
        <v>0</v>
      </c>
      <c r="H487" s="121">
        <f t="shared" si="85"/>
        <v>0</v>
      </c>
      <c r="J487" s="121">
        <f t="shared" si="86"/>
        <v>0</v>
      </c>
      <c r="K487" s="123">
        <f t="shared" si="87"/>
        <v>0</v>
      </c>
      <c r="L487" s="124">
        <f t="shared" si="88"/>
        <v>0</v>
      </c>
      <c r="M487" s="137" t="e">
        <f t="shared" si="89"/>
        <v>#DIV/0!</v>
      </c>
    </row>
    <row r="488" spans="1:13" x14ac:dyDescent="0.25">
      <c r="A488" s="120">
        <v>44036</v>
      </c>
      <c r="D488" s="121">
        <f t="shared" si="83"/>
        <v>0</v>
      </c>
      <c r="G488" s="121">
        <f t="shared" si="84"/>
        <v>0</v>
      </c>
      <c r="H488" s="121">
        <f t="shared" si="85"/>
        <v>0</v>
      </c>
      <c r="J488" s="121">
        <f t="shared" si="86"/>
        <v>0</v>
      </c>
      <c r="K488" s="123">
        <f t="shared" si="87"/>
        <v>0</v>
      </c>
      <c r="L488" s="124">
        <f t="shared" si="88"/>
        <v>0</v>
      </c>
      <c r="M488" s="137" t="e">
        <f t="shared" si="89"/>
        <v>#DIV/0!</v>
      </c>
    </row>
    <row r="489" spans="1:13" x14ac:dyDescent="0.25">
      <c r="A489" s="120">
        <v>44037</v>
      </c>
      <c r="D489" s="121">
        <f t="shared" si="83"/>
        <v>0</v>
      </c>
      <c r="G489" s="121">
        <f t="shared" si="84"/>
        <v>0</v>
      </c>
      <c r="H489" s="121">
        <f t="shared" si="85"/>
        <v>0</v>
      </c>
      <c r="J489" s="121">
        <f t="shared" si="86"/>
        <v>0</v>
      </c>
      <c r="K489" s="123">
        <f t="shared" si="87"/>
        <v>0</v>
      </c>
      <c r="L489" s="124">
        <f t="shared" si="88"/>
        <v>0</v>
      </c>
      <c r="M489" s="137" t="e">
        <f t="shared" si="89"/>
        <v>#DIV/0!</v>
      </c>
    </row>
    <row r="490" spans="1:13" x14ac:dyDescent="0.25">
      <c r="A490" s="120">
        <v>44038</v>
      </c>
      <c r="D490" s="121">
        <f t="shared" si="83"/>
        <v>0</v>
      </c>
      <c r="G490" s="121">
        <f t="shared" si="84"/>
        <v>0</v>
      </c>
      <c r="H490" s="121">
        <f t="shared" si="85"/>
        <v>0</v>
      </c>
      <c r="J490" s="121">
        <f t="shared" si="86"/>
        <v>0</v>
      </c>
      <c r="K490" s="123">
        <f t="shared" si="87"/>
        <v>0</v>
      </c>
      <c r="L490" s="124">
        <f t="shared" si="88"/>
        <v>0</v>
      </c>
      <c r="M490" s="137" t="e">
        <f t="shared" si="89"/>
        <v>#DIV/0!</v>
      </c>
    </row>
    <row r="491" spans="1:13" x14ac:dyDescent="0.25">
      <c r="A491" s="120">
        <v>44039</v>
      </c>
      <c r="D491" s="121">
        <f t="shared" si="83"/>
        <v>0</v>
      </c>
      <c r="G491" s="121">
        <f t="shared" si="84"/>
        <v>0</v>
      </c>
      <c r="H491" s="121">
        <f t="shared" si="85"/>
        <v>0</v>
      </c>
      <c r="J491" s="121">
        <f t="shared" si="86"/>
        <v>0</v>
      </c>
      <c r="K491" s="123">
        <f t="shared" si="87"/>
        <v>0</v>
      </c>
      <c r="L491" s="124">
        <f t="shared" si="88"/>
        <v>0</v>
      </c>
      <c r="M491" s="137" t="e">
        <f t="shared" si="89"/>
        <v>#DIV/0!</v>
      </c>
    </row>
    <row r="492" spans="1:13" x14ac:dyDescent="0.25">
      <c r="A492" s="120">
        <v>44040</v>
      </c>
      <c r="D492" s="121">
        <f t="shared" si="83"/>
        <v>0</v>
      </c>
      <c r="G492" s="121">
        <f t="shared" si="84"/>
        <v>0</v>
      </c>
      <c r="H492" s="121">
        <f t="shared" si="85"/>
        <v>0</v>
      </c>
      <c r="J492" s="121">
        <f t="shared" si="86"/>
        <v>0</v>
      </c>
      <c r="K492" s="123">
        <f t="shared" si="87"/>
        <v>0</v>
      </c>
      <c r="L492" s="124">
        <f t="shared" si="88"/>
        <v>0</v>
      </c>
      <c r="M492" s="137" t="e">
        <f t="shared" si="89"/>
        <v>#DIV/0!</v>
      </c>
    </row>
    <row r="493" spans="1:13" x14ac:dyDescent="0.25">
      <c r="A493" s="120">
        <v>44041</v>
      </c>
      <c r="D493" s="121">
        <f t="shared" si="83"/>
        <v>0</v>
      </c>
      <c r="G493" s="121">
        <f t="shared" si="84"/>
        <v>0</v>
      </c>
      <c r="H493" s="121">
        <f t="shared" si="85"/>
        <v>0</v>
      </c>
      <c r="J493" s="121">
        <f t="shared" si="86"/>
        <v>0</v>
      </c>
      <c r="K493" s="123">
        <f t="shared" si="87"/>
        <v>0</v>
      </c>
      <c r="L493" s="124">
        <f t="shared" si="88"/>
        <v>0</v>
      </c>
      <c r="M493" s="137" t="e">
        <f t="shared" si="89"/>
        <v>#DIV/0!</v>
      </c>
    </row>
    <row r="494" spans="1:13" x14ac:dyDescent="0.25">
      <c r="A494" s="120">
        <v>44042</v>
      </c>
      <c r="D494" s="121">
        <f t="shared" si="83"/>
        <v>0</v>
      </c>
      <c r="G494" s="121">
        <f t="shared" si="84"/>
        <v>0</v>
      </c>
      <c r="H494" s="121">
        <f t="shared" si="85"/>
        <v>0</v>
      </c>
      <c r="J494" s="121">
        <f t="shared" si="86"/>
        <v>0</v>
      </c>
      <c r="K494" s="123">
        <f t="shared" si="87"/>
        <v>0</v>
      </c>
      <c r="L494" s="124">
        <f t="shared" si="88"/>
        <v>0</v>
      </c>
      <c r="M494" s="137" t="e">
        <f t="shared" si="89"/>
        <v>#DIV/0!</v>
      </c>
    </row>
    <row r="495" spans="1:13" x14ac:dyDescent="0.25">
      <c r="A495" s="120">
        <v>44043</v>
      </c>
      <c r="D495" s="121">
        <f t="shared" si="83"/>
        <v>0</v>
      </c>
      <c r="G495" s="121">
        <f t="shared" si="84"/>
        <v>0</v>
      </c>
      <c r="H495" s="121">
        <f t="shared" si="85"/>
        <v>0</v>
      </c>
      <c r="J495" s="121">
        <f t="shared" si="86"/>
        <v>0</v>
      </c>
      <c r="K495" s="123">
        <f t="shared" si="87"/>
        <v>0</v>
      </c>
      <c r="L495" s="124">
        <f t="shared" si="88"/>
        <v>0</v>
      </c>
      <c r="M495" s="137" t="e">
        <f t="shared" si="89"/>
        <v>#DIV/0!</v>
      </c>
    </row>
    <row r="496" spans="1:13" x14ac:dyDescent="0.25">
      <c r="A496" s="120">
        <v>44044</v>
      </c>
      <c r="D496" s="121">
        <f t="shared" si="83"/>
        <v>0</v>
      </c>
      <c r="G496" s="121">
        <f t="shared" si="84"/>
        <v>0</v>
      </c>
      <c r="H496" s="121">
        <f t="shared" si="85"/>
        <v>0</v>
      </c>
      <c r="J496" s="121">
        <f t="shared" si="86"/>
        <v>0</v>
      </c>
      <c r="K496" s="123">
        <f t="shared" si="87"/>
        <v>0</v>
      </c>
      <c r="L496" s="124">
        <f t="shared" si="88"/>
        <v>0</v>
      </c>
      <c r="M496" s="137" t="e">
        <f t="shared" si="89"/>
        <v>#DIV/0!</v>
      </c>
    </row>
    <row r="497" spans="1:13" x14ac:dyDescent="0.25">
      <c r="A497" s="120">
        <v>44045</v>
      </c>
      <c r="D497" s="121">
        <f t="shared" si="83"/>
        <v>0</v>
      </c>
      <c r="G497" s="121">
        <f t="shared" si="84"/>
        <v>0</v>
      </c>
      <c r="H497" s="121">
        <f t="shared" si="85"/>
        <v>0</v>
      </c>
      <c r="J497" s="121">
        <f t="shared" si="86"/>
        <v>0</v>
      </c>
      <c r="K497" s="123">
        <f t="shared" si="87"/>
        <v>0</v>
      </c>
      <c r="L497" s="124">
        <f t="shared" si="88"/>
        <v>0</v>
      </c>
      <c r="M497" s="137" t="e">
        <f t="shared" si="89"/>
        <v>#DIV/0!</v>
      </c>
    </row>
    <row r="498" spans="1:13" x14ac:dyDescent="0.25">
      <c r="A498" s="120">
        <v>44046</v>
      </c>
      <c r="D498" s="121">
        <f t="shared" si="83"/>
        <v>0</v>
      </c>
      <c r="G498" s="121">
        <f t="shared" si="84"/>
        <v>0</v>
      </c>
      <c r="H498" s="121">
        <f t="shared" si="85"/>
        <v>0</v>
      </c>
      <c r="J498" s="121">
        <f t="shared" si="86"/>
        <v>0</v>
      </c>
      <c r="K498" s="123">
        <f t="shared" si="87"/>
        <v>0</v>
      </c>
      <c r="L498" s="124">
        <f t="shared" si="88"/>
        <v>0</v>
      </c>
      <c r="M498" s="137" t="e">
        <f t="shared" si="89"/>
        <v>#DIV/0!</v>
      </c>
    </row>
    <row r="499" spans="1:13" x14ac:dyDescent="0.25">
      <c r="A499" s="120">
        <v>44047</v>
      </c>
      <c r="D499" s="121">
        <f t="shared" si="83"/>
        <v>0</v>
      </c>
      <c r="G499" s="121">
        <f t="shared" si="84"/>
        <v>0</v>
      </c>
      <c r="H499" s="121">
        <f t="shared" si="85"/>
        <v>0</v>
      </c>
      <c r="J499" s="121">
        <f t="shared" si="86"/>
        <v>0</v>
      </c>
      <c r="K499" s="123">
        <f t="shared" si="87"/>
        <v>0</v>
      </c>
      <c r="L499" s="124">
        <f t="shared" si="88"/>
        <v>0</v>
      </c>
      <c r="M499" s="137" t="e">
        <f t="shared" si="89"/>
        <v>#DIV/0!</v>
      </c>
    </row>
    <row r="500" spans="1:13" x14ac:dyDescent="0.25">
      <c r="A500" s="120">
        <v>44048</v>
      </c>
      <c r="D500" s="121">
        <f t="shared" si="83"/>
        <v>0</v>
      </c>
      <c r="G500" s="121">
        <f t="shared" si="84"/>
        <v>0</v>
      </c>
      <c r="H500" s="121">
        <f t="shared" si="85"/>
        <v>0</v>
      </c>
      <c r="J500" s="121">
        <f t="shared" si="86"/>
        <v>0</v>
      </c>
      <c r="K500" s="123">
        <f t="shared" si="87"/>
        <v>0</v>
      </c>
      <c r="L500" s="124">
        <f t="shared" si="88"/>
        <v>0</v>
      </c>
      <c r="M500" s="137" t="e">
        <f t="shared" si="89"/>
        <v>#DIV/0!</v>
      </c>
    </row>
    <row r="501" spans="1:13" x14ac:dyDescent="0.25">
      <c r="A501" s="120">
        <v>44049</v>
      </c>
      <c r="D501" s="121">
        <f t="shared" si="83"/>
        <v>0</v>
      </c>
      <c r="G501" s="121">
        <f t="shared" si="84"/>
        <v>0</v>
      </c>
      <c r="H501" s="121">
        <f t="shared" si="85"/>
        <v>0</v>
      </c>
      <c r="J501" s="121">
        <f t="shared" si="86"/>
        <v>0</v>
      </c>
      <c r="K501" s="123">
        <f t="shared" si="87"/>
        <v>0</v>
      </c>
      <c r="L501" s="124">
        <f t="shared" si="88"/>
        <v>0</v>
      </c>
      <c r="M501" s="137" t="e">
        <f t="shared" si="89"/>
        <v>#DIV/0!</v>
      </c>
    </row>
    <row r="502" spans="1:13" x14ac:dyDescent="0.25">
      <c r="A502" s="120">
        <v>44050</v>
      </c>
      <c r="D502" s="121">
        <f t="shared" si="83"/>
        <v>0</v>
      </c>
      <c r="G502" s="121">
        <f t="shared" si="84"/>
        <v>0</v>
      </c>
      <c r="H502" s="121">
        <f t="shared" si="85"/>
        <v>0</v>
      </c>
      <c r="J502" s="121">
        <f t="shared" si="86"/>
        <v>0</v>
      </c>
      <c r="K502" s="123">
        <f t="shared" si="87"/>
        <v>0</v>
      </c>
      <c r="L502" s="124">
        <f t="shared" si="88"/>
        <v>0</v>
      </c>
      <c r="M502" s="137" t="e">
        <f t="shared" si="89"/>
        <v>#DIV/0!</v>
      </c>
    </row>
    <row r="503" spans="1:13" x14ac:dyDescent="0.25">
      <c r="A503" s="120">
        <v>44051</v>
      </c>
      <c r="D503" s="121">
        <f t="shared" si="83"/>
        <v>0</v>
      </c>
      <c r="G503" s="121">
        <f t="shared" si="84"/>
        <v>0</v>
      </c>
      <c r="H503" s="121">
        <f t="shared" si="85"/>
        <v>0</v>
      </c>
      <c r="J503" s="121">
        <f t="shared" si="86"/>
        <v>0</v>
      </c>
      <c r="K503" s="123">
        <f t="shared" si="87"/>
        <v>0</v>
      </c>
      <c r="L503" s="124">
        <f t="shared" si="88"/>
        <v>0</v>
      </c>
      <c r="M503" s="137" t="e">
        <f t="shared" si="89"/>
        <v>#DIV/0!</v>
      </c>
    </row>
    <row r="504" spans="1:13" x14ac:dyDescent="0.25">
      <c r="A504" s="120">
        <v>44052</v>
      </c>
      <c r="D504" s="121">
        <f t="shared" si="83"/>
        <v>0</v>
      </c>
      <c r="G504" s="121">
        <f t="shared" si="84"/>
        <v>0</v>
      </c>
      <c r="H504" s="121">
        <f t="shared" si="85"/>
        <v>0</v>
      </c>
      <c r="J504" s="121">
        <f t="shared" si="86"/>
        <v>0</v>
      </c>
      <c r="K504" s="123">
        <f t="shared" si="87"/>
        <v>0</v>
      </c>
      <c r="L504" s="124">
        <f t="shared" si="88"/>
        <v>0</v>
      </c>
      <c r="M504" s="137" t="e">
        <f t="shared" si="89"/>
        <v>#DIV/0!</v>
      </c>
    </row>
    <row r="505" spans="1:13" x14ac:dyDescent="0.25">
      <c r="A505" s="120">
        <v>44053</v>
      </c>
      <c r="D505" s="121">
        <f t="shared" si="83"/>
        <v>0</v>
      </c>
      <c r="G505" s="121">
        <f t="shared" si="84"/>
        <v>0</v>
      </c>
      <c r="H505" s="121">
        <f t="shared" si="85"/>
        <v>0</v>
      </c>
      <c r="J505" s="121">
        <f t="shared" si="86"/>
        <v>0</v>
      </c>
      <c r="K505" s="123">
        <f t="shared" si="87"/>
        <v>0</v>
      </c>
      <c r="L505" s="124">
        <f t="shared" si="88"/>
        <v>0</v>
      </c>
      <c r="M505" s="137" t="e">
        <f t="shared" si="89"/>
        <v>#DIV/0!</v>
      </c>
    </row>
    <row r="506" spans="1:13" x14ac:dyDescent="0.25">
      <c r="A506" s="120">
        <v>44054</v>
      </c>
      <c r="D506" s="121">
        <f t="shared" si="83"/>
        <v>0</v>
      </c>
      <c r="G506" s="121">
        <f t="shared" si="84"/>
        <v>0</v>
      </c>
      <c r="H506" s="121">
        <f t="shared" si="85"/>
        <v>0</v>
      </c>
      <c r="J506" s="121">
        <f t="shared" si="86"/>
        <v>0</v>
      </c>
      <c r="K506" s="123">
        <f t="shared" si="87"/>
        <v>0</v>
      </c>
      <c r="L506" s="124">
        <f t="shared" si="88"/>
        <v>0</v>
      </c>
      <c r="M506" s="137" t="e">
        <f t="shared" si="89"/>
        <v>#DIV/0!</v>
      </c>
    </row>
    <row r="507" spans="1:13" x14ac:dyDescent="0.25">
      <c r="A507" s="120">
        <v>44055</v>
      </c>
      <c r="D507" s="121">
        <f t="shared" si="83"/>
        <v>0</v>
      </c>
      <c r="G507" s="121">
        <f t="shared" si="84"/>
        <v>0</v>
      </c>
      <c r="H507" s="121">
        <f t="shared" si="85"/>
        <v>0</v>
      </c>
      <c r="J507" s="121">
        <f t="shared" si="86"/>
        <v>0</v>
      </c>
      <c r="K507" s="123">
        <f t="shared" si="87"/>
        <v>0</v>
      </c>
      <c r="L507" s="124">
        <f t="shared" si="88"/>
        <v>0</v>
      </c>
      <c r="M507" s="137" t="e">
        <f t="shared" si="89"/>
        <v>#DIV/0!</v>
      </c>
    </row>
    <row r="508" spans="1:13" x14ac:dyDescent="0.25">
      <c r="A508" s="120">
        <v>44056</v>
      </c>
      <c r="D508" s="121">
        <f t="shared" si="83"/>
        <v>0</v>
      </c>
      <c r="G508" s="121">
        <f t="shared" si="84"/>
        <v>0</v>
      </c>
      <c r="H508" s="121">
        <f t="shared" si="85"/>
        <v>0</v>
      </c>
      <c r="J508" s="121">
        <f t="shared" si="86"/>
        <v>0</v>
      </c>
      <c r="K508" s="123">
        <f t="shared" si="87"/>
        <v>0</v>
      </c>
      <c r="L508" s="124">
        <f t="shared" si="88"/>
        <v>0</v>
      </c>
      <c r="M508" s="137" t="e">
        <f t="shared" si="89"/>
        <v>#DIV/0!</v>
      </c>
    </row>
    <row r="509" spans="1:13" x14ac:dyDescent="0.25">
      <c r="A509" s="120">
        <v>44057</v>
      </c>
      <c r="D509" s="121">
        <f t="shared" si="83"/>
        <v>0</v>
      </c>
      <c r="G509" s="121">
        <f t="shared" si="84"/>
        <v>0</v>
      </c>
      <c r="H509" s="121">
        <f t="shared" si="85"/>
        <v>0</v>
      </c>
      <c r="J509" s="121">
        <f t="shared" si="86"/>
        <v>0</v>
      </c>
      <c r="K509" s="123">
        <f t="shared" si="87"/>
        <v>0</v>
      </c>
      <c r="L509" s="124">
        <f t="shared" si="88"/>
        <v>0</v>
      </c>
      <c r="M509" s="137" t="e">
        <f t="shared" si="89"/>
        <v>#DIV/0!</v>
      </c>
    </row>
    <row r="510" spans="1:13" x14ac:dyDescent="0.25">
      <c r="A510" s="120">
        <v>44058</v>
      </c>
      <c r="D510" s="121">
        <f t="shared" si="83"/>
        <v>0</v>
      </c>
      <c r="G510" s="121">
        <f t="shared" si="84"/>
        <v>0</v>
      </c>
      <c r="H510" s="121">
        <f t="shared" si="85"/>
        <v>0</v>
      </c>
      <c r="J510" s="121">
        <f t="shared" si="86"/>
        <v>0</v>
      </c>
      <c r="K510" s="123">
        <f t="shared" si="87"/>
        <v>0</v>
      </c>
      <c r="L510" s="124">
        <f t="shared" si="88"/>
        <v>0</v>
      </c>
      <c r="M510" s="137" t="e">
        <f t="shared" si="89"/>
        <v>#DIV/0!</v>
      </c>
    </row>
    <row r="511" spans="1:13" x14ac:dyDescent="0.25">
      <c r="A511" s="120">
        <v>44059</v>
      </c>
      <c r="D511" s="121">
        <f t="shared" si="83"/>
        <v>0</v>
      </c>
      <c r="G511" s="121">
        <f t="shared" si="84"/>
        <v>0</v>
      </c>
      <c r="H511" s="121">
        <f t="shared" si="85"/>
        <v>0</v>
      </c>
      <c r="J511" s="121">
        <f t="shared" si="86"/>
        <v>0</v>
      </c>
      <c r="K511" s="123">
        <f t="shared" si="87"/>
        <v>0</v>
      </c>
      <c r="L511" s="124">
        <f t="shared" si="88"/>
        <v>0</v>
      </c>
      <c r="M511" s="137" t="e">
        <f t="shared" si="89"/>
        <v>#DIV/0!</v>
      </c>
    </row>
    <row r="512" spans="1:13" x14ac:dyDescent="0.25">
      <c r="A512" s="120">
        <v>44060</v>
      </c>
      <c r="D512" s="121">
        <f t="shared" si="83"/>
        <v>0</v>
      </c>
      <c r="G512" s="121">
        <f t="shared" si="84"/>
        <v>0</v>
      </c>
      <c r="H512" s="121">
        <f t="shared" si="85"/>
        <v>0</v>
      </c>
      <c r="J512" s="121">
        <f t="shared" si="86"/>
        <v>0</v>
      </c>
      <c r="K512" s="123">
        <f t="shared" si="87"/>
        <v>0</v>
      </c>
      <c r="L512" s="124">
        <f t="shared" si="88"/>
        <v>0</v>
      </c>
      <c r="M512" s="137" t="e">
        <f t="shared" si="89"/>
        <v>#DIV/0!</v>
      </c>
    </row>
    <row r="513" spans="1:13" x14ac:dyDescent="0.25">
      <c r="A513" s="120">
        <v>44061</v>
      </c>
      <c r="D513" s="121">
        <f t="shared" si="83"/>
        <v>0</v>
      </c>
      <c r="G513" s="121">
        <f t="shared" si="84"/>
        <v>0</v>
      </c>
      <c r="H513" s="121">
        <f t="shared" si="85"/>
        <v>0</v>
      </c>
      <c r="J513" s="121">
        <f t="shared" si="86"/>
        <v>0</v>
      </c>
      <c r="K513" s="123">
        <f t="shared" si="87"/>
        <v>0</v>
      </c>
      <c r="L513" s="124">
        <f t="shared" si="88"/>
        <v>0</v>
      </c>
      <c r="M513" s="137" t="e">
        <f t="shared" si="89"/>
        <v>#DIV/0!</v>
      </c>
    </row>
    <row r="514" spans="1:13" x14ac:dyDescent="0.25">
      <c r="A514" s="120">
        <v>44062</v>
      </c>
      <c r="D514" s="121">
        <f t="shared" si="83"/>
        <v>0</v>
      </c>
      <c r="G514" s="121">
        <f t="shared" si="84"/>
        <v>0</v>
      </c>
      <c r="H514" s="121">
        <f t="shared" si="85"/>
        <v>0</v>
      </c>
      <c r="J514" s="121">
        <f t="shared" si="86"/>
        <v>0</v>
      </c>
      <c r="K514" s="123">
        <f t="shared" si="87"/>
        <v>0</v>
      </c>
      <c r="L514" s="124">
        <f t="shared" si="88"/>
        <v>0</v>
      </c>
      <c r="M514" s="137" t="e">
        <f t="shared" si="89"/>
        <v>#DIV/0!</v>
      </c>
    </row>
    <row r="515" spans="1:13" x14ac:dyDescent="0.25">
      <c r="A515" s="120">
        <v>44063</v>
      </c>
      <c r="D515" s="121">
        <f t="shared" si="83"/>
        <v>0</v>
      </c>
      <c r="G515" s="121">
        <f t="shared" si="84"/>
        <v>0</v>
      </c>
      <c r="H515" s="121">
        <f t="shared" si="85"/>
        <v>0</v>
      </c>
      <c r="J515" s="121">
        <f t="shared" si="86"/>
        <v>0</v>
      </c>
      <c r="K515" s="123">
        <f t="shared" si="87"/>
        <v>0</v>
      </c>
      <c r="L515" s="124">
        <f t="shared" si="88"/>
        <v>0</v>
      </c>
      <c r="M515" s="137" t="e">
        <f t="shared" si="89"/>
        <v>#DIV/0!</v>
      </c>
    </row>
    <row r="516" spans="1:13" x14ac:dyDescent="0.25">
      <c r="A516" s="120">
        <v>44064</v>
      </c>
      <c r="D516" s="121">
        <f t="shared" si="83"/>
        <v>0</v>
      </c>
      <c r="G516" s="121">
        <f t="shared" si="84"/>
        <v>0</v>
      </c>
      <c r="H516" s="121">
        <f t="shared" si="85"/>
        <v>0</v>
      </c>
      <c r="J516" s="121">
        <f t="shared" si="86"/>
        <v>0</v>
      </c>
      <c r="K516" s="123">
        <f t="shared" si="87"/>
        <v>0</v>
      </c>
      <c r="L516" s="124">
        <f t="shared" si="88"/>
        <v>0</v>
      </c>
      <c r="M516" s="137" t="e">
        <f t="shared" si="89"/>
        <v>#DIV/0!</v>
      </c>
    </row>
    <row r="517" spans="1:13" x14ac:dyDescent="0.25">
      <c r="A517" s="120">
        <v>44065</v>
      </c>
      <c r="D517" s="121">
        <f t="shared" si="83"/>
        <v>0</v>
      </c>
      <c r="G517" s="121">
        <f t="shared" si="84"/>
        <v>0</v>
      </c>
      <c r="H517" s="121">
        <f t="shared" si="85"/>
        <v>0</v>
      </c>
      <c r="J517" s="121">
        <f t="shared" si="86"/>
        <v>0</v>
      </c>
      <c r="K517" s="123">
        <f t="shared" si="87"/>
        <v>0</v>
      </c>
      <c r="L517" s="124">
        <f t="shared" si="88"/>
        <v>0</v>
      </c>
      <c r="M517" s="137" t="e">
        <f t="shared" si="89"/>
        <v>#DIV/0!</v>
      </c>
    </row>
    <row r="518" spans="1:13" x14ac:dyDescent="0.25">
      <c r="A518" s="120">
        <v>44066</v>
      </c>
      <c r="D518" s="121">
        <f t="shared" si="83"/>
        <v>0</v>
      </c>
      <c r="G518" s="121">
        <f t="shared" si="84"/>
        <v>0</v>
      </c>
      <c r="H518" s="121">
        <f t="shared" si="85"/>
        <v>0</v>
      </c>
      <c r="J518" s="121">
        <f t="shared" si="86"/>
        <v>0</v>
      </c>
      <c r="K518" s="123">
        <f t="shared" si="87"/>
        <v>0</v>
      </c>
      <c r="L518" s="124">
        <f t="shared" si="88"/>
        <v>0</v>
      </c>
      <c r="M518" s="137" t="e">
        <f t="shared" si="89"/>
        <v>#DIV/0!</v>
      </c>
    </row>
    <row r="519" spans="1:13" x14ac:dyDescent="0.25">
      <c r="A519" s="120">
        <v>44067</v>
      </c>
      <c r="D519" s="121">
        <f t="shared" si="83"/>
        <v>0</v>
      </c>
      <c r="G519" s="121">
        <f t="shared" si="84"/>
        <v>0</v>
      </c>
      <c r="H519" s="121">
        <f t="shared" si="85"/>
        <v>0</v>
      </c>
      <c r="J519" s="121">
        <f t="shared" si="86"/>
        <v>0</v>
      </c>
      <c r="K519" s="123">
        <f t="shared" si="87"/>
        <v>0</v>
      </c>
      <c r="L519" s="124">
        <f t="shared" si="88"/>
        <v>0</v>
      </c>
      <c r="M519" s="137" t="e">
        <f t="shared" si="89"/>
        <v>#DIV/0!</v>
      </c>
    </row>
    <row r="520" spans="1:13" x14ac:dyDescent="0.25">
      <c r="A520" s="120">
        <v>44068</v>
      </c>
      <c r="D520" s="121">
        <f t="shared" si="83"/>
        <v>0</v>
      </c>
      <c r="G520" s="121">
        <f t="shared" si="84"/>
        <v>0</v>
      </c>
      <c r="H520" s="121">
        <f t="shared" si="85"/>
        <v>0</v>
      </c>
      <c r="J520" s="121">
        <f t="shared" si="86"/>
        <v>0</v>
      </c>
      <c r="K520" s="123">
        <f t="shared" si="87"/>
        <v>0</v>
      </c>
      <c r="L520" s="124">
        <f t="shared" si="88"/>
        <v>0</v>
      </c>
      <c r="M520" s="137" t="e">
        <f t="shared" si="89"/>
        <v>#DIV/0!</v>
      </c>
    </row>
    <row r="521" spans="1:13" x14ac:dyDescent="0.25">
      <c r="A521" s="120">
        <v>44069</v>
      </c>
      <c r="D521" s="121">
        <f t="shared" si="83"/>
        <v>0</v>
      </c>
      <c r="G521" s="121">
        <f t="shared" si="84"/>
        <v>0</v>
      </c>
      <c r="H521" s="121">
        <f t="shared" si="85"/>
        <v>0</v>
      </c>
      <c r="J521" s="121">
        <f t="shared" si="86"/>
        <v>0</v>
      </c>
      <c r="K521" s="123">
        <f t="shared" si="87"/>
        <v>0</v>
      </c>
      <c r="L521" s="124">
        <f t="shared" si="88"/>
        <v>0</v>
      </c>
      <c r="M521" s="137" t="e">
        <f t="shared" si="89"/>
        <v>#DIV/0!</v>
      </c>
    </row>
    <row r="522" spans="1:13" x14ac:dyDescent="0.25">
      <c r="A522" s="120">
        <v>44070</v>
      </c>
      <c r="D522" s="121">
        <f t="shared" si="83"/>
        <v>0</v>
      </c>
      <c r="G522" s="121">
        <f t="shared" si="84"/>
        <v>0</v>
      </c>
      <c r="H522" s="121">
        <f t="shared" si="85"/>
        <v>0</v>
      </c>
      <c r="J522" s="121">
        <f t="shared" si="86"/>
        <v>0</v>
      </c>
      <c r="K522" s="123">
        <f t="shared" si="87"/>
        <v>0</v>
      </c>
      <c r="L522" s="124">
        <f t="shared" si="88"/>
        <v>0</v>
      </c>
      <c r="M522" s="137" t="e">
        <f t="shared" si="89"/>
        <v>#DIV/0!</v>
      </c>
    </row>
    <row r="523" spans="1:13" x14ac:dyDescent="0.25">
      <c r="A523" s="120">
        <v>44071</v>
      </c>
      <c r="D523" s="121">
        <f t="shared" si="83"/>
        <v>0</v>
      </c>
      <c r="G523" s="121">
        <f t="shared" si="84"/>
        <v>0</v>
      </c>
      <c r="H523" s="121">
        <f t="shared" si="85"/>
        <v>0</v>
      </c>
      <c r="J523" s="121">
        <f t="shared" si="86"/>
        <v>0</v>
      </c>
      <c r="K523" s="123">
        <f t="shared" si="87"/>
        <v>0</v>
      </c>
      <c r="L523" s="124">
        <f t="shared" si="88"/>
        <v>0</v>
      </c>
      <c r="M523" s="137" t="e">
        <f t="shared" si="89"/>
        <v>#DIV/0!</v>
      </c>
    </row>
    <row r="524" spans="1:13" x14ac:dyDescent="0.25">
      <c r="A524" s="120">
        <v>44072</v>
      </c>
      <c r="D524" s="121">
        <f t="shared" si="83"/>
        <v>0</v>
      </c>
      <c r="G524" s="121">
        <f t="shared" si="84"/>
        <v>0</v>
      </c>
      <c r="H524" s="121">
        <f t="shared" si="85"/>
        <v>0</v>
      </c>
      <c r="J524" s="121">
        <f t="shared" si="86"/>
        <v>0</v>
      </c>
      <c r="K524" s="123">
        <f t="shared" si="87"/>
        <v>0</v>
      </c>
      <c r="L524" s="124">
        <f t="shared" si="88"/>
        <v>0</v>
      </c>
      <c r="M524" s="137" t="e">
        <f t="shared" si="89"/>
        <v>#DIV/0!</v>
      </c>
    </row>
    <row r="525" spans="1:13" x14ac:dyDescent="0.25">
      <c r="A525" s="120">
        <v>44073</v>
      </c>
      <c r="D525" s="121">
        <f t="shared" si="83"/>
        <v>0</v>
      </c>
      <c r="G525" s="121">
        <f t="shared" si="84"/>
        <v>0</v>
      </c>
      <c r="H525" s="121">
        <f t="shared" si="85"/>
        <v>0</v>
      </c>
      <c r="J525" s="121">
        <f t="shared" si="86"/>
        <v>0</v>
      </c>
      <c r="K525" s="123">
        <f t="shared" si="87"/>
        <v>0</v>
      </c>
      <c r="L525" s="124">
        <f t="shared" si="88"/>
        <v>0</v>
      </c>
      <c r="M525" s="137" t="e">
        <f t="shared" si="89"/>
        <v>#DIV/0!</v>
      </c>
    </row>
    <row r="526" spans="1:13" x14ac:dyDescent="0.25">
      <c r="A526" s="120">
        <v>44074</v>
      </c>
      <c r="D526" s="121">
        <f t="shared" si="83"/>
        <v>0</v>
      </c>
      <c r="G526" s="121">
        <f t="shared" si="84"/>
        <v>0</v>
      </c>
      <c r="H526" s="121">
        <f t="shared" si="85"/>
        <v>0</v>
      </c>
      <c r="J526" s="121">
        <f t="shared" si="86"/>
        <v>0</v>
      </c>
      <c r="K526" s="123">
        <f t="shared" si="87"/>
        <v>0</v>
      </c>
      <c r="L526" s="124">
        <f t="shared" si="88"/>
        <v>0</v>
      </c>
      <c r="M526" s="137" t="e">
        <f t="shared" si="89"/>
        <v>#DIV/0!</v>
      </c>
    </row>
    <row r="527" spans="1:13" x14ac:dyDescent="0.25">
      <c r="A527" s="120">
        <v>44075</v>
      </c>
      <c r="D527" s="121">
        <f t="shared" si="83"/>
        <v>0</v>
      </c>
      <c r="G527" s="121">
        <f t="shared" si="84"/>
        <v>0</v>
      </c>
      <c r="H527" s="121">
        <f t="shared" si="85"/>
        <v>0</v>
      </c>
      <c r="J527" s="121">
        <f t="shared" si="86"/>
        <v>0</v>
      </c>
      <c r="K527" s="123">
        <f t="shared" si="87"/>
        <v>0</v>
      </c>
      <c r="L527" s="124">
        <f t="shared" si="88"/>
        <v>0</v>
      </c>
      <c r="M527" s="137" t="e">
        <f t="shared" si="89"/>
        <v>#DIV/0!</v>
      </c>
    </row>
    <row r="528" spans="1:13" x14ac:dyDescent="0.25">
      <c r="A528" s="120">
        <v>44076</v>
      </c>
      <c r="D528" s="121">
        <f t="shared" si="83"/>
        <v>0</v>
      </c>
      <c r="G528" s="121">
        <f t="shared" si="84"/>
        <v>0</v>
      </c>
      <c r="H528" s="121">
        <f t="shared" si="85"/>
        <v>0</v>
      </c>
      <c r="J528" s="121">
        <f t="shared" si="86"/>
        <v>0</v>
      </c>
      <c r="K528" s="123">
        <f t="shared" si="87"/>
        <v>0</v>
      </c>
      <c r="L528" s="124">
        <f t="shared" si="88"/>
        <v>0</v>
      </c>
      <c r="M528" s="137" t="e">
        <f t="shared" si="89"/>
        <v>#DIV/0!</v>
      </c>
    </row>
    <row r="529" spans="1:13" x14ac:dyDescent="0.25">
      <c r="A529" s="120">
        <v>44077</v>
      </c>
      <c r="D529" s="121">
        <f t="shared" si="83"/>
        <v>0</v>
      </c>
      <c r="G529" s="121">
        <f t="shared" si="84"/>
        <v>0</v>
      </c>
      <c r="H529" s="121">
        <f t="shared" si="85"/>
        <v>0</v>
      </c>
      <c r="J529" s="121">
        <f t="shared" si="86"/>
        <v>0</v>
      </c>
      <c r="K529" s="123">
        <f t="shared" si="87"/>
        <v>0</v>
      </c>
      <c r="L529" s="124">
        <f t="shared" si="88"/>
        <v>0</v>
      </c>
      <c r="M529" s="137" t="e">
        <f t="shared" si="89"/>
        <v>#DIV/0!</v>
      </c>
    </row>
    <row r="530" spans="1:13" x14ac:dyDescent="0.25">
      <c r="A530" s="120">
        <v>44078</v>
      </c>
      <c r="D530" s="121">
        <f t="shared" si="83"/>
        <v>0</v>
      </c>
      <c r="G530" s="121">
        <f t="shared" si="84"/>
        <v>0</v>
      </c>
      <c r="H530" s="121">
        <f t="shared" si="85"/>
        <v>0</v>
      </c>
      <c r="J530" s="121">
        <f t="shared" si="86"/>
        <v>0</v>
      </c>
      <c r="K530" s="123">
        <f t="shared" si="87"/>
        <v>0</v>
      </c>
      <c r="L530" s="124">
        <f t="shared" si="88"/>
        <v>0</v>
      </c>
      <c r="M530" s="137" t="e">
        <f t="shared" si="89"/>
        <v>#DIV/0!</v>
      </c>
    </row>
    <row r="531" spans="1:13" x14ac:dyDescent="0.25">
      <c r="A531" s="120">
        <v>44079</v>
      </c>
      <c r="D531" s="121">
        <f t="shared" si="83"/>
        <v>0</v>
      </c>
      <c r="G531" s="121">
        <f t="shared" si="84"/>
        <v>0</v>
      </c>
      <c r="H531" s="121">
        <f t="shared" si="85"/>
        <v>0</v>
      </c>
      <c r="J531" s="121">
        <f t="shared" si="86"/>
        <v>0</v>
      </c>
      <c r="K531" s="123">
        <f t="shared" si="87"/>
        <v>0</v>
      </c>
      <c r="L531" s="124">
        <f t="shared" si="88"/>
        <v>0</v>
      </c>
      <c r="M531" s="137" t="e">
        <f t="shared" si="89"/>
        <v>#DIV/0!</v>
      </c>
    </row>
    <row r="532" spans="1:13" x14ac:dyDescent="0.25">
      <c r="A532" s="120">
        <v>44080</v>
      </c>
      <c r="D532" s="121">
        <f t="shared" si="83"/>
        <v>0</v>
      </c>
      <c r="G532" s="121">
        <f t="shared" si="84"/>
        <v>0</v>
      </c>
      <c r="H532" s="121">
        <f t="shared" si="85"/>
        <v>0</v>
      </c>
      <c r="J532" s="121">
        <f t="shared" si="86"/>
        <v>0</v>
      </c>
      <c r="K532" s="123">
        <f t="shared" si="87"/>
        <v>0</v>
      </c>
      <c r="L532" s="124">
        <f t="shared" si="88"/>
        <v>0</v>
      </c>
      <c r="M532" s="137" t="e">
        <f t="shared" si="89"/>
        <v>#DIV/0!</v>
      </c>
    </row>
    <row r="533" spans="1:13" x14ac:dyDescent="0.25">
      <c r="A533" s="120">
        <v>44081</v>
      </c>
      <c r="D533" s="121">
        <f t="shared" si="83"/>
        <v>0</v>
      </c>
      <c r="G533" s="121">
        <f t="shared" si="84"/>
        <v>0</v>
      </c>
      <c r="H533" s="121">
        <f t="shared" si="85"/>
        <v>0</v>
      </c>
      <c r="J533" s="121">
        <f t="shared" si="86"/>
        <v>0</v>
      </c>
      <c r="K533" s="123">
        <f t="shared" si="87"/>
        <v>0</v>
      </c>
      <c r="L533" s="124">
        <f t="shared" si="88"/>
        <v>0</v>
      </c>
      <c r="M533" s="137" t="e">
        <f t="shared" si="89"/>
        <v>#DIV/0!</v>
      </c>
    </row>
    <row r="534" spans="1:13" x14ac:dyDescent="0.25">
      <c r="A534" s="120">
        <v>44082</v>
      </c>
      <c r="D534" s="121">
        <f t="shared" si="83"/>
        <v>0</v>
      </c>
      <c r="G534" s="121">
        <f t="shared" si="84"/>
        <v>0</v>
      </c>
      <c r="H534" s="121">
        <f t="shared" si="85"/>
        <v>0</v>
      </c>
      <c r="J534" s="121">
        <f t="shared" si="86"/>
        <v>0</v>
      </c>
      <c r="K534" s="123">
        <f t="shared" si="87"/>
        <v>0</v>
      </c>
      <c r="L534" s="124">
        <f t="shared" si="88"/>
        <v>0</v>
      </c>
      <c r="M534" s="137" t="e">
        <f t="shared" si="89"/>
        <v>#DIV/0!</v>
      </c>
    </row>
    <row r="535" spans="1:13" x14ac:dyDescent="0.25">
      <c r="A535" s="120">
        <v>44083</v>
      </c>
      <c r="D535" s="121">
        <f t="shared" si="83"/>
        <v>0</v>
      </c>
      <c r="G535" s="121">
        <f t="shared" si="84"/>
        <v>0</v>
      </c>
      <c r="H535" s="121">
        <f t="shared" si="85"/>
        <v>0</v>
      </c>
      <c r="J535" s="121">
        <f t="shared" si="86"/>
        <v>0</v>
      </c>
      <c r="K535" s="123">
        <f t="shared" si="87"/>
        <v>0</v>
      </c>
      <c r="L535" s="124">
        <f t="shared" si="88"/>
        <v>0</v>
      </c>
      <c r="M535" s="137" t="e">
        <f t="shared" si="89"/>
        <v>#DIV/0!</v>
      </c>
    </row>
    <row r="536" spans="1:13" x14ac:dyDescent="0.25">
      <c r="A536" s="120">
        <v>44084</v>
      </c>
      <c r="D536" s="121">
        <f t="shared" si="83"/>
        <v>0</v>
      </c>
      <c r="G536" s="121">
        <f t="shared" si="84"/>
        <v>0</v>
      </c>
      <c r="H536" s="121">
        <f t="shared" si="85"/>
        <v>0</v>
      </c>
      <c r="J536" s="121">
        <f t="shared" si="86"/>
        <v>0</v>
      </c>
      <c r="K536" s="123">
        <f t="shared" si="87"/>
        <v>0</v>
      </c>
      <c r="L536" s="124">
        <f t="shared" si="88"/>
        <v>0</v>
      </c>
      <c r="M536" s="137" t="e">
        <f t="shared" si="89"/>
        <v>#DIV/0!</v>
      </c>
    </row>
    <row r="537" spans="1:13" x14ac:dyDescent="0.25">
      <c r="A537" s="120">
        <v>44085</v>
      </c>
      <c r="D537" s="121">
        <f t="shared" si="83"/>
        <v>0</v>
      </c>
      <c r="G537" s="121">
        <f t="shared" si="84"/>
        <v>0</v>
      </c>
      <c r="H537" s="121">
        <f t="shared" si="85"/>
        <v>0</v>
      </c>
      <c r="J537" s="121">
        <f t="shared" si="86"/>
        <v>0</v>
      </c>
      <c r="K537" s="123">
        <f t="shared" si="87"/>
        <v>0</v>
      </c>
      <c r="L537" s="124">
        <f t="shared" si="88"/>
        <v>0</v>
      </c>
      <c r="M537" s="137" t="e">
        <f t="shared" si="89"/>
        <v>#DIV/0!</v>
      </c>
    </row>
    <row r="538" spans="1:13" x14ac:dyDescent="0.25">
      <c r="A538" s="120">
        <v>44086</v>
      </c>
      <c r="D538" s="121">
        <f t="shared" si="83"/>
        <v>0</v>
      </c>
      <c r="G538" s="121">
        <f t="shared" si="84"/>
        <v>0</v>
      </c>
      <c r="H538" s="121">
        <f t="shared" si="85"/>
        <v>0</v>
      </c>
      <c r="J538" s="121">
        <f t="shared" si="86"/>
        <v>0</v>
      </c>
      <c r="K538" s="123">
        <f t="shared" si="87"/>
        <v>0</v>
      </c>
      <c r="L538" s="124">
        <f t="shared" si="88"/>
        <v>0</v>
      </c>
      <c r="M538" s="137" t="e">
        <f t="shared" si="89"/>
        <v>#DIV/0!</v>
      </c>
    </row>
    <row r="539" spans="1:13" x14ac:dyDescent="0.25">
      <c r="A539" s="120">
        <v>44087</v>
      </c>
      <c r="D539" s="121">
        <f t="shared" si="83"/>
        <v>0</v>
      </c>
      <c r="G539" s="121">
        <f t="shared" si="84"/>
        <v>0</v>
      </c>
      <c r="H539" s="121">
        <f t="shared" si="85"/>
        <v>0</v>
      </c>
      <c r="J539" s="121">
        <f t="shared" si="86"/>
        <v>0</v>
      </c>
      <c r="K539" s="123">
        <f t="shared" si="87"/>
        <v>0</v>
      </c>
      <c r="L539" s="124">
        <f t="shared" si="88"/>
        <v>0</v>
      </c>
      <c r="M539" s="137" t="e">
        <f t="shared" si="89"/>
        <v>#DIV/0!</v>
      </c>
    </row>
    <row r="540" spans="1:13" x14ac:dyDescent="0.25">
      <c r="A540" s="120">
        <v>44088</v>
      </c>
      <c r="D540" s="121">
        <f t="shared" si="83"/>
        <v>0</v>
      </c>
      <c r="G540" s="121">
        <f t="shared" si="84"/>
        <v>0</v>
      </c>
      <c r="H540" s="121">
        <f t="shared" si="85"/>
        <v>0</v>
      </c>
      <c r="J540" s="121">
        <f t="shared" si="86"/>
        <v>0</v>
      </c>
      <c r="K540" s="123">
        <f t="shared" si="87"/>
        <v>0</v>
      </c>
      <c r="L540" s="124">
        <f t="shared" si="88"/>
        <v>0</v>
      </c>
      <c r="M540" s="137" t="e">
        <f t="shared" si="89"/>
        <v>#DIV/0!</v>
      </c>
    </row>
    <row r="541" spans="1:13" x14ac:dyDescent="0.25">
      <c r="A541" s="120">
        <v>44089</v>
      </c>
      <c r="D541" s="121">
        <f t="shared" ref="D541:D604" si="90">B541-C541</f>
        <v>0</v>
      </c>
      <c r="G541" s="121">
        <f t="shared" ref="G541:G604" si="91">E541-F541</f>
        <v>0</v>
      </c>
      <c r="H541" s="121">
        <f t="shared" ref="H541:H604" si="92">G541*H$3</f>
        <v>0</v>
      </c>
      <c r="J541" s="121">
        <f t="shared" ref="J541:J604" si="93">H541-I541</f>
        <v>0</v>
      </c>
      <c r="K541" s="123">
        <f t="shared" ref="K541:K604" si="94">D541/K$3</f>
        <v>0</v>
      </c>
      <c r="L541" s="124">
        <f t="shared" ref="L541:L604" si="95">K541-I541</f>
        <v>0</v>
      </c>
      <c r="M541" s="137" t="e">
        <f t="shared" ref="M541:M604" si="96">L541/I541</f>
        <v>#DIV/0!</v>
      </c>
    </row>
    <row r="542" spans="1:13" x14ac:dyDescent="0.25">
      <c r="A542" s="120">
        <v>44090</v>
      </c>
      <c r="D542" s="121">
        <f t="shared" si="90"/>
        <v>0</v>
      </c>
      <c r="G542" s="121">
        <f t="shared" si="91"/>
        <v>0</v>
      </c>
      <c r="H542" s="121">
        <f t="shared" si="92"/>
        <v>0</v>
      </c>
      <c r="J542" s="121">
        <f t="shared" si="93"/>
        <v>0</v>
      </c>
      <c r="K542" s="123">
        <f t="shared" si="94"/>
        <v>0</v>
      </c>
      <c r="L542" s="124">
        <f t="shared" si="95"/>
        <v>0</v>
      </c>
      <c r="M542" s="137" t="e">
        <f t="shared" si="96"/>
        <v>#DIV/0!</v>
      </c>
    </row>
    <row r="543" spans="1:13" x14ac:dyDescent="0.25">
      <c r="A543" s="120">
        <v>44091</v>
      </c>
      <c r="D543" s="121">
        <f t="shared" si="90"/>
        <v>0</v>
      </c>
      <c r="G543" s="121">
        <f t="shared" si="91"/>
        <v>0</v>
      </c>
      <c r="H543" s="121">
        <f t="shared" si="92"/>
        <v>0</v>
      </c>
      <c r="J543" s="121">
        <f t="shared" si="93"/>
        <v>0</v>
      </c>
      <c r="K543" s="123">
        <f t="shared" si="94"/>
        <v>0</v>
      </c>
      <c r="L543" s="124">
        <f t="shared" si="95"/>
        <v>0</v>
      </c>
      <c r="M543" s="137" t="e">
        <f t="shared" si="96"/>
        <v>#DIV/0!</v>
      </c>
    </row>
    <row r="544" spans="1:13" x14ac:dyDescent="0.25">
      <c r="A544" s="120">
        <v>44092</v>
      </c>
      <c r="D544" s="121">
        <f t="shared" si="90"/>
        <v>0</v>
      </c>
      <c r="G544" s="121">
        <f t="shared" si="91"/>
        <v>0</v>
      </c>
      <c r="H544" s="121">
        <f t="shared" si="92"/>
        <v>0</v>
      </c>
      <c r="J544" s="121">
        <f t="shared" si="93"/>
        <v>0</v>
      </c>
      <c r="K544" s="123">
        <f t="shared" si="94"/>
        <v>0</v>
      </c>
      <c r="L544" s="124">
        <f t="shared" si="95"/>
        <v>0</v>
      </c>
      <c r="M544" s="137" t="e">
        <f t="shared" si="96"/>
        <v>#DIV/0!</v>
      </c>
    </row>
    <row r="545" spans="1:13" x14ac:dyDescent="0.25">
      <c r="A545" s="120">
        <v>44093</v>
      </c>
      <c r="D545" s="121">
        <f t="shared" si="90"/>
        <v>0</v>
      </c>
      <c r="G545" s="121">
        <f t="shared" si="91"/>
        <v>0</v>
      </c>
      <c r="H545" s="121">
        <f t="shared" si="92"/>
        <v>0</v>
      </c>
      <c r="J545" s="121">
        <f t="shared" si="93"/>
        <v>0</v>
      </c>
      <c r="K545" s="123">
        <f t="shared" si="94"/>
        <v>0</v>
      </c>
      <c r="L545" s="124">
        <f t="shared" si="95"/>
        <v>0</v>
      </c>
      <c r="M545" s="137" t="e">
        <f t="shared" si="96"/>
        <v>#DIV/0!</v>
      </c>
    </row>
    <row r="546" spans="1:13" x14ac:dyDescent="0.25">
      <c r="A546" s="120">
        <v>44094</v>
      </c>
      <c r="D546" s="121">
        <f t="shared" si="90"/>
        <v>0</v>
      </c>
      <c r="G546" s="121">
        <f t="shared" si="91"/>
        <v>0</v>
      </c>
      <c r="H546" s="121">
        <f t="shared" si="92"/>
        <v>0</v>
      </c>
      <c r="J546" s="121">
        <f t="shared" si="93"/>
        <v>0</v>
      </c>
      <c r="K546" s="123">
        <f t="shared" si="94"/>
        <v>0</v>
      </c>
      <c r="L546" s="124">
        <f t="shared" si="95"/>
        <v>0</v>
      </c>
      <c r="M546" s="137" t="e">
        <f t="shared" si="96"/>
        <v>#DIV/0!</v>
      </c>
    </row>
    <row r="547" spans="1:13" x14ac:dyDescent="0.25">
      <c r="A547" s="120">
        <v>44095</v>
      </c>
      <c r="D547" s="121">
        <f t="shared" si="90"/>
        <v>0</v>
      </c>
      <c r="G547" s="121">
        <f t="shared" si="91"/>
        <v>0</v>
      </c>
      <c r="H547" s="121">
        <f t="shared" si="92"/>
        <v>0</v>
      </c>
      <c r="J547" s="121">
        <f t="shared" si="93"/>
        <v>0</v>
      </c>
      <c r="K547" s="123">
        <f t="shared" si="94"/>
        <v>0</v>
      </c>
      <c r="L547" s="124">
        <f t="shared" si="95"/>
        <v>0</v>
      </c>
      <c r="M547" s="137" t="e">
        <f t="shared" si="96"/>
        <v>#DIV/0!</v>
      </c>
    </row>
    <row r="548" spans="1:13" x14ac:dyDescent="0.25">
      <c r="A548" s="120">
        <v>44096</v>
      </c>
      <c r="D548" s="121">
        <f t="shared" si="90"/>
        <v>0</v>
      </c>
      <c r="G548" s="121">
        <f t="shared" si="91"/>
        <v>0</v>
      </c>
      <c r="H548" s="121">
        <f t="shared" si="92"/>
        <v>0</v>
      </c>
      <c r="J548" s="121">
        <f t="shared" si="93"/>
        <v>0</v>
      </c>
      <c r="K548" s="123">
        <f t="shared" si="94"/>
        <v>0</v>
      </c>
      <c r="L548" s="124">
        <f t="shared" si="95"/>
        <v>0</v>
      </c>
      <c r="M548" s="137" t="e">
        <f t="shared" si="96"/>
        <v>#DIV/0!</v>
      </c>
    </row>
    <row r="549" spans="1:13" x14ac:dyDescent="0.25">
      <c r="A549" s="120">
        <v>44097</v>
      </c>
      <c r="D549" s="121">
        <f t="shared" si="90"/>
        <v>0</v>
      </c>
      <c r="G549" s="121">
        <f t="shared" si="91"/>
        <v>0</v>
      </c>
      <c r="H549" s="121">
        <f t="shared" si="92"/>
        <v>0</v>
      </c>
      <c r="J549" s="121">
        <f t="shared" si="93"/>
        <v>0</v>
      </c>
      <c r="K549" s="123">
        <f t="shared" si="94"/>
        <v>0</v>
      </c>
      <c r="L549" s="124">
        <f t="shared" si="95"/>
        <v>0</v>
      </c>
      <c r="M549" s="137" t="e">
        <f t="shared" si="96"/>
        <v>#DIV/0!</v>
      </c>
    </row>
    <row r="550" spans="1:13" x14ac:dyDescent="0.25">
      <c r="A550" s="120">
        <v>44098</v>
      </c>
      <c r="D550" s="121">
        <f t="shared" si="90"/>
        <v>0</v>
      </c>
      <c r="G550" s="121">
        <f t="shared" si="91"/>
        <v>0</v>
      </c>
      <c r="H550" s="121">
        <f t="shared" si="92"/>
        <v>0</v>
      </c>
      <c r="J550" s="121">
        <f t="shared" si="93"/>
        <v>0</v>
      </c>
      <c r="K550" s="123">
        <f t="shared" si="94"/>
        <v>0</v>
      </c>
      <c r="L550" s="124">
        <f t="shared" si="95"/>
        <v>0</v>
      </c>
      <c r="M550" s="137" t="e">
        <f t="shared" si="96"/>
        <v>#DIV/0!</v>
      </c>
    </row>
    <row r="551" spans="1:13" x14ac:dyDescent="0.25">
      <c r="A551" s="120">
        <v>44099</v>
      </c>
      <c r="D551" s="121">
        <f t="shared" si="90"/>
        <v>0</v>
      </c>
      <c r="G551" s="121">
        <f t="shared" si="91"/>
        <v>0</v>
      </c>
      <c r="H551" s="121">
        <f t="shared" si="92"/>
        <v>0</v>
      </c>
      <c r="J551" s="121">
        <f t="shared" si="93"/>
        <v>0</v>
      </c>
      <c r="K551" s="123">
        <f t="shared" si="94"/>
        <v>0</v>
      </c>
      <c r="L551" s="124">
        <f t="shared" si="95"/>
        <v>0</v>
      </c>
      <c r="M551" s="137" t="e">
        <f t="shared" si="96"/>
        <v>#DIV/0!</v>
      </c>
    </row>
    <row r="552" spans="1:13" x14ac:dyDescent="0.25">
      <c r="A552" s="120">
        <v>44100</v>
      </c>
      <c r="D552" s="121">
        <f t="shared" si="90"/>
        <v>0</v>
      </c>
      <c r="G552" s="121">
        <f t="shared" si="91"/>
        <v>0</v>
      </c>
      <c r="H552" s="121">
        <f t="shared" si="92"/>
        <v>0</v>
      </c>
      <c r="J552" s="121">
        <f t="shared" si="93"/>
        <v>0</v>
      </c>
      <c r="K552" s="123">
        <f t="shared" si="94"/>
        <v>0</v>
      </c>
      <c r="L552" s="124">
        <f t="shared" si="95"/>
        <v>0</v>
      </c>
      <c r="M552" s="137" t="e">
        <f t="shared" si="96"/>
        <v>#DIV/0!</v>
      </c>
    </row>
    <row r="553" spans="1:13" x14ac:dyDescent="0.25">
      <c r="A553" s="120">
        <v>44101</v>
      </c>
      <c r="D553" s="121">
        <f t="shared" si="90"/>
        <v>0</v>
      </c>
      <c r="G553" s="121">
        <f t="shared" si="91"/>
        <v>0</v>
      </c>
      <c r="H553" s="121">
        <f t="shared" si="92"/>
        <v>0</v>
      </c>
      <c r="J553" s="121">
        <f t="shared" si="93"/>
        <v>0</v>
      </c>
      <c r="K553" s="123">
        <f t="shared" si="94"/>
        <v>0</v>
      </c>
      <c r="L553" s="124">
        <f t="shared" si="95"/>
        <v>0</v>
      </c>
      <c r="M553" s="137" t="e">
        <f t="shared" si="96"/>
        <v>#DIV/0!</v>
      </c>
    </row>
    <row r="554" spans="1:13" x14ac:dyDescent="0.25">
      <c r="A554" s="120">
        <v>44102</v>
      </c>
      <c r="D554" s="121">
        <f t="shared" si="90"/>
        <v>0</v>
      </c>
      <c r="G554" s="121">
        <f t="shared" si="91"/>
        <v>0</v>
      </c>
      <c r="H554" s="121">
        <f t="shared" si="92"/>
        <v>0</v>
      </c>
      <c r="J554" s="121">
        <f t="shared" si="93"/>
        <v>0</v>
      </c>
      <c r="K554" s="123">
        <f t="shared" si="94"/>
        <v>0</v>
      </c>
      <c r="L554" s="124">
        <f t="shared" si="95"/>
        <v>0</v>
      </c>
      <c r="M554" s="137" t="e">
        <f t="shared" si="96"/>
        <v>#DIV/0!</v>
      </c>
    </row>
    <row r="555" spans="1:13" x14ac:dyDescent="0.25">
      <c r="A555" s="120">
        <v>44103</v>
      </c>
      <c r="D555" s="121">
        <f t="shared" si="90"/>
        <v>0</v>
      </c>
      <c r="G555" s="121">
        <f t="shared" si="91"/>
        <v>0</v>
      </c>
      <c r="H555" s="121">
        <f t="shared" si="92"/>
        <v>0</v>
      </c>
      <c r="J555" s="121">
        <f t="shared" si="93"/>
        <v>0</v>
      </c>
      <c r="K555" s="123">
        <f t="shared" si="94"/>
        <v>0</v>
      </c>
      <c r="L555" s="124">
        <f t="shared" si="95"/>
        <v>0</v>
      </c>
      <c r="M555" s="137" t="e">
        <f t="shared" si="96"/>
        <v>#DIV/0!</v>
      </c>
    </row>
    <row r="556" spans="1:13" x14ac:dyDescent="0.25">
      <c r="A556" s="120">
        <v>44104</v>
      </c>
      <c r="D556" s="121">
        <f t="shared" si="90"/>
        <v>0</v>
      </c>
      <c r="G556" s="121">
        <f t="shared" si="91"/>
        <v>0</v>
      </c>
      <c r="H556" s="121">
        <f t="shared" si="92"/>
        <v>0</v>
      </c>
      <c r="J556" s="121">
        <f t="shared" si="93"/>
        <v>0</v>
      </c>
      <c r="K556" s="123">
        <f t="shared" si="94"/>
        <v>0</v>
      </c>
      <c r="L556" s="124">
        <f t="shared" si="95"/>
        <v>0</v>
      </c>
      <c r="M556" s="137" t="e">
        <f t="shared" si="96"/>
        <v>#DIV/0!</v>
      </c>
    </row>
    <row r="557" spans="1:13" x14ac:dyDescent="0.25">
      <c r="A557" s="120">
        <v>44105</v>
      </c>
      <c r="D557" s="121">
        <f t="shared" si="90"/>
        <v>0</v>
      </c>
      <c r="G557" s="121">
        <f t="shared" si="91"/>
        <v>0</v>
      </c>
      <c r="H557" s="121">
        <f t="shared" si="92"/>
        <v>0</v>
      </c>
      <c r="J557" s="121">
        <f t="shared" si="93"/>
        <v>0</v>
      </c>
      <c r="K557" s="123">
        <f t="shared" si="94"/>
        <v>0</v>
      </c>
      <c r="L557" s="124">
        <f t="shared" si="95"/>
        <v>0</v>
      </c>
      <c r="M557" s="137" t="e">
        <f t="shared" si="96"/>
        <v>#DIV/0!</v>
      </c>
    </row>
    <row r="558" spans="1:13" x14ac:dyDescent="0.25">
      <c r="A558" s="120">
        <v>44106</v>
      </c>
      <c r="D558" s="121">
        <f t="shared" si="90"/>
        <v>0</v>
      </c>
      <c r="G558" s="121">
        <f t="shared" si="91"/>
        <v>0</v>
      </c>
      <c r="H558" s="121">
        <f t="shared" si="92"/>
        <v>0</v>
      </c>
      <c r="J558" s="121">
        <f t="shared" si="93"/>
        <v>0</v>
      </c>
      <c r="K558" s="123">
        <f t="shared" si="94"/>
        <v>0</v>
      </c>
      <c r="L558" s="124">
        <f t="shared" si="95"/>
        <v>0</v>
      </c>
      <c r="M558" s="137" t="e">
        <f t="shared" si="96"/>
        <v>#DIV/0!</v>
      </c>
    </row>
    <row r="559" spans="1:13" x14ac:dyDescent="0.25">
      <c r="A559" s="120">
        <v>44107</v>
      </c>
      <c r="D559" s="121">
        <f t="shared" si="90"/>
        <v>0</v>
      </c>
      <c r="G559" s="121">
        <f t="shared" si="91"/>
        <v>0</v>
      </c>
      <c r="H559" s="121">
        <f t="shared" si="92"/>
        <v>0</v>
      </c>
      <c r="J559" s="121">
        <f t="shared" si="93"/>
        <v>0</v>
      </c>
      <c r="K559" s="123">
        <f t="shared" si="94"/>
        <v>0</v>
      </c>
      <c r="L559" s="124">
        <f t="shared" si="95"/>
        <v>0</v>
      </c>
      <c r="M559" s="137" t="e">
        <f t="shared" si="96"/>
        <v>#DIV/0!</v>
      </c>
    </row>
    <row r="560" spans="1:13" x14ac:dyDescent="0.25">
      <c r="A560" s="120">
        <v>44108</v>
      </c>
      <c r="D560" s="121">
        <f t="shared" si="90"/>
        <v>0</v>
      </c>
      <c r="G560" s="121">
        <f t="shared" si="91"/>
        <v>0</v>
      </c>
      <c r="H560" s="121">
        <f t="shared" si="92"/>
        <v>0</v>
      </c>
      <c r="J560" s="121">
        <f t="shared" si="93"/>
        <v>0</v>
      </c>
      <c r="K560" s="123">
        <f t="shared" si="94"/>
        <v>0</v>
      </c>
      <c r="L560" s="124">
        <f t="shared" si="95"/>
        <v>0</v>
      </c>
      <c r="M560" s="137" t="e">
        <f t="shared" si="96"/>
        <v>#DIV/0!</v>
      </c>
    </row>
    <row r="561" spans="1:13" x14ac:dyDescent="0.25">
      <c r="A561" s="120">
        <v>44109</v>
      </c>
      <c r="D561" s="121">
        <f t="shared" si="90"/>
        <v>0</v>
      </c>
      <c r="G561" s="121">
        <f t="shared" si="91"/>
        <v>0</v>
      </c>
      <c r="H561" s="121">
        <f t="shared" si="92"/>
        <v>0</v>
      </c>
      <c r="J561" s="121">
        <f t="shared" si="93"/>
        <v>0</v>
      </c>
      <c r="K561" s="123">
        <f t="shared" si="94"/>
        <v>0</v>
      </c>
      <c r="L561" s="124">
        <f t="shared" si="95"/>
        <v>0</v>
      </c>
      <c r="M561" s="137" t="e">
        <f t="shared" si="96"/>
        <v>#DIV/0!</v>
      </c>
    </row>
    <row r="562" spans="1:13" x14ac:dyDescent="0.25">
      <c r="A562" s="120">
        <v>44110</v>
      </c>
      <c r="D562" s="121">
        <f t="shared" si="90"/>
        <v>0</v>
      </c>
      <c r="G562" s="121">
        <f t="shared" si="91"/>
        <v>0</v>
      </c>
      <c r="H562" s="121">
        <f t="shared" si="92"/>
        <v>0</v>
      </c>
      <c r="J562" s="121">
        <f t="shared" si="93"/>
        <v>0</v>
      </c>
      <c r="K562" s="123">
        <f t="shared" si="94"/>
        <v>0</v>
      </c>
      <c r="L562" s="124">
        <f t="shared" si="95"/>
        <v>0</v>
      </c>
      <c r="M562" s="137" t="e">
        <f t="shared" si="96"/>
        <v>#DIV/0!</v>
      </c>
    </row>
    <row r="563" spans="1:13" x14ac:dyDescent="0.25">
      <c r="A563" s="120">
        <v>44111</v>
      </c>
      <c r="D563" s="121">
        <f t="shared" si="90"/>
        <v>0</v>
      </c>
      <c r="G563" s="121">
        <f t="shared" si="91"/>
        <v>0</v>
      </c>
      <c r="H563" s="121">
        <f t="shared" si="92"/>
        <v>0</v>
      </c>
      <c r="J563" s="121">
        <f t="shared" si="93"/>
        <v>0</v>
      </c>
      <c r="K563" s="123">
        <f t="shared" si="94"/>
        <v>0</v>
      </c>
      <c r="L563" s="124">
        <f t="shared" si="95"/>
        <v>0</v>
      </c>
      <c r="M563" s="137" t="e">
        <f t="shared" si="96"/>
        <v>#DIV/0!</v>
      </c>
    </row>
    <row r="564" spans="1:13" x14ac:dyDescent="0.25">
      <c r="A564" s="120">
        <v>44112</v>
      </c>
      <c r="D564" s="121">
        <f t="shared" si="90"/>
        <v>0</v>
      </c>
      <c r="G564" s="121">
        <f t="shared" si="91"/>
        <v>0</v>
      </c>
      <c r="H564" s="121">
        <f t="shared" si="92"/>
        <v>0</v>
      </c>
      <c r="J564" s="121">
        <f t="shared" si="93"/>
        <v>0</v>
      </c>
      <c r="K564" s="123">
        <f t="shared" si="94"/>
        <v>0</v>
      </c>
      <c r="L564" s="124">
        <f t="shared" si="95"/>
        <v>0</v>
      </c>
      <c r="M564" s="137" t="e">
        <f t="shared" si="96"/>
        <v>#DIV/0!</v>
      </c>
    </row>
    <row r="565" spans="1:13" x14ac:dyDescent="0.25">
      <c r="A565" s="120">
        <v>44113</v>
      </c>
      <c r="D565" s="121">
        <f t="shared" si="90"/>
        <v>0</v>
      </c>
      <c r="G565" s="121">
        <f t="shared" si="91"/>
        <v>0</v>
      </c>
      <c r="H565" s="121">
        <f t="shared" si="92"/>
        <v>0</v>
      </c>
      <c r="J565" s="121">
        <f t="shared" si="93"/>
        <v>0</v>
      </c>
      <c r="K565" s="123">
        <f t="shared" si="94"/>
        <v>0</v>
      </c>
      <c r="L565" s="124">
        <f t="shared" si="95"/>
        <v>0</v>
      </c>
      <c r="M565" s="137" t="e">
        <f t="shared" si="96"/>
        <v>#DIV/0!</v>
      </c>
    </row>
    <row r="566" spans="1:13" x14ac:dyDescent="0.25">
      <c r="A566" s="120">
        <v>44114</v>
      </c>
      <c r="D566" s="121">
        <f t="shared" si="90"/>
        <v>0</v>
      </c>
      <c r="G566" s="121">
        <f t="shared" si="91"/>
        <v>0</v>
      </c>
      <c r="H566" s="121">
        <f t="shared" si="92"/>
        <v>0</v>
      </c>
      <c r="J566" s="121">
        <f t="shared" si="93"/>
        <v>0</v>
      </c>
      <c r="K566" s="123">
        <f t="shared" si="94"/>
        <v>0</v>
      </c>
      <c r="L566" s="124">
        <f t="shared" si="95"/>
        <v>0</v>
      </c>
      <c r="M566" s="137" t="e">
        <f t="shared" si="96"/>
        <v>#DIV/0!</v>
      </c>
    </row>
    <row r="567" spans="1:13" x14ac:dyDescent="0.25">
      <c r="A567" s="120">
        <v>44115</v>
      </c>
      <c r="D567" s="121">
        <f t="shared" si="90"/>
        <v>0</v>
      </c>
      <c r="G567" s="121">
        <f t="shared" si="91"/>
        <v>0</v>
      </c>
      <c r="H567" s="121">
        <f t="shared" si="92"/>
        <v>0</v>
      </c>
      <c r="J567" s="121">
        <f t="shared" si="93"/>
        <v>0</v>
      </c>
      <c r="K567" s="123">
        <f t="shared" si="94"/>
        <v>0</v>
      </c>
      <c r="L567" s="124">
        <f t="shared" si="95"/>
        <v>0</v>
      </c>
      <c r="M567" s="137" t="e">
        <f t="shared" si="96"/>
        <v>#DIV/0!</v>
      </c>
    </row>
    <row r="568" spans="1:13" x14ac:dyDescent="0.25">
      <c r="A568" s="120">
        <v>44116</v>
      </c>
      <c r="D568" s="121">
        <f t="shared" si="90"/>
        <v>0</v>
      </c>
      <c r="G568" s="121">
        <f t="shared" si="91"/>
        <v>0</v>
      </c>
      <c r="H568" s="121">
        <f t="shared" si="92"/>
        <v>0</v>
      </c>
      <c r="J568" s="121">
        <f t="shared" si="93"/>
        <v>0</v>
      </c>
      <c r="K568" s="123">
        <f t="shared" si="94"/>
        <v>0</v>
      </c>
      <c r="L568" s="124">
        <f t="shared" si="95"/>
        <v>0</v>
      </c>
      <c r="M568" s="137" t="e">
        <f t="shared" si="96"/>
        <v>#DIV/0!</v>
      </c>
    </row>
    <row r="569" spans="1:13" x14ac:dyDescent="0.25">
      <c r="A569" s="120">
        <v>44117</v>
      </c>
      <c r="D569" s="121">
        <f t="shared" si="90"/>
        <v>0</v>
      </c>
      <c r="G569" s="121">
        <f t="shared" si="91"/>
        <v>0</v>
      </c>
      <c r="H569" s="121">
        <f t="shared" si="92"/>
        <v>0</v>
      </c>
      <c r="J569" s="121">
        <f t="shared" si="93"/>
        <v>0</v>
      </c>
      <c r="K569" s="123">
        <f t="shared" si="94"/>
        <v>0</v>
      </c>
      <c r="L569" s="124">
        <f t="shared" si="95"/>
        <v>0</v>
      </c>
      <c r="M569" s="137" t="e">
        <f t="shared" si="96"/>
        <v>#DIV/0!</v>
      </c>
    </row>
    <row r="570" spans="1:13" x14ac:dyDescent="0.25">
      <c r="A570" s="120">
        <v>44118</v>
      </c>
      <c r="D570" s="121">
        <f t="shared" si="90"/>
        <v>0</v>
      </c>
      <c r="G570" s="121">
        <f t="shared" si="91"/>
        <v>0</v>
      </c>
      <c r="H570" s="121">
        <f t="shared" si="92"/>
        <v>0</v>
      </c>
      <c r="J570" s="121">
        <f t="shared" si="93"/>
        <v>0</v>
      </c>
      <c r="K570" s="123">
        <f t="shared" si="94"/>
        <v>0</v>
      </c>
      <c r="L570" s="124">
        <f t="shared" si="95"/>
        <v>0</v>
      </c>
      <c r="M570" s="137" t="e">
        <f t="shared" si="96"/>
        <v>#DIV/0!</v>
      </c>
    </row>
    <row r="571" spans="1:13" x14ac:dyDescent="0.25">
      <c r="A571" s="120">
        <v>44119</v>
      </c>
      <c r="D571" s="121">
        <f t="shared" si="90"/>
        <v>0</v>
      </c>
      <c r="G571" s="121">
        <f t="shared" si="91"/>
        <v>0</v>
      </c>
      <c r="H571" s="121">
        <f t="shared" si="92"/>
        <v>0</v>
      </c>
      <c r="J571" s="121">
        <f t="shared" si="93"/>
        <v>0</v>
      </c>
      <c r="K571" s="123">
        <f t="shared" si="94"/>
        <v>0</v>
      </c>
      <c r="L571" s="124">
        <f t="shared" si="95"/>
        <v>0</v>
      </c>
      <c r="M571" s="137" t="e">
        <f t="shared" si="96"/>
        <v>#DIV/0!</v>
      </c>
    </row>
    <row r="572" spans="1:13" x14ac:dyDescent="0.25">
      <c r="A572" s="120">
        <v>44120</v>
      </c>
      <c r="D572" s="121">
        <f t="shared" si="90"/>
        <v>0</v>
      </c>
      <c r="G572" s="121">
        <f t="shared" si="91"/>
        <v>0</v>
      </c>
      <c r="H572" s="121">
        <f t="shared" si="92"/>
        <v>0</v>
      </c>
      <c r="J572" s="121">
        <f t="shared" si="93"/>
        <v>0</v>
      </c>
      <c r="K572" s="123">
        <f t="shared" si="94"/>
        <v>0</v>
      </c>
      <c r="L572" s="124">
        <f t="shared" si="95"/>
        <v>0</v>
      </c>
      <c r="M572" s="137" t="e">
        <f t="shared" si="96"/>
        <v>#DIV/0!</v>
      </c>
    </row>
    <row r="573" spans="1:13" x14ac:dyDescent="0.25">
      <c r="A573" s="120">
        <v>44121</v>
      </c>
      <c r="D573" s="121">
        <f t="shared" si="90"/>
        <v>0</v>
      </c>
      <c r="G573" s="121">
        <f t="shared" si="91"/>
        <v>0</v>
      </c>
      <c r="H573" s="121">
        <f t="shared" si="92"/>
        <v>0</v>
      </c>
      <c r="J573" s="121">
        <f t="shared" si="93"/>
        <v>0</v>
      </c>
      <c r="K573" s="123">
        <f t="shared" si="94"/>
        <v>0</v>
      </c>
      <c r="L573" s="124">
        <f t="shared" si="95"/>
        <v>0</v>
      </c>
      <c r="M573" s="137" t="e">
        <f t="shared" si="96"/>
        <v>#DIV/0!</v>
      </c>
    </row>
    <row r="574" spans="1:13" x14ac:dyDescent="0.25">
      <c r="A574" s="120">
        <v>44122</v>
      </c>
      <c r="D574" s="121">
        <f t="shared" si="90"/>
        <v>0</v>
      </c>
      <c r="G574" s="121">
        <f t="shared" si="91"/>
        <v>0</v>
      </c>
      <c r="H574" s="121">
        <f t="shared" si="92"/>
        <v>0</v>
      </c>
      <c r="J574" s="121">
        <f t="shared" si="93"/>
        <v>0</v>
      </c>
      <c r="K574" s="123">
        <f t="shared" si="94"/>
        <v>0</v>
      </c>
      <c r="L574" s="124">
        <f t="shared" si="95"/>
        <v>0</v>
      </c>
      <c r="M574" s="137" t="e">
        <f t="shared" si="96"/>
        <v>#DIV/0!</v>
      </c>
    </row>
    <row r="575" spans="1:13" x14ac:dyDescent="0.25">
      <c r="A575" s="120">
        <v>44123</v>
      </c>
      <c r="D575" s="121">
        <f t="shared" si="90"/>
        <v>0</v>
      </c>
      <c r="G575" s="121">
        <f t="shared" si="91"/>
        <v>0</v>
      </c>
      <c r="H575" s="121">
        <f t="shared" si="92"/>
        <v>0</v>
      </c>
      <c r="J575" s="121">
        <f t="shared" si="93"/>
        <v>0</v>
      </c>
      <c r="K575" s="123">
        <f t="shared" si="94"/>
        <v>0</v>
      </c>
      <c r="L575" s="124">
        <f t="shared" si="95"/>
        <v>0</v>
      </c>
      <c r="M575" s="137" t="e">
        <f t="shared" si="96"/>
        <v>#DIV/0!</v>
      </c>
    </row>
    <row r="576" spans="1:13" x14ac:dyDescent="0.25">
      <c r="A576" s="120">
        <v>44124</v>
      </c>
      <c r="D576" s="121">
        <f t="shared" si="90"/>
        <v>0</v>
      </c>
      <c r="G576" s="121">
        <f t="shared" si="91"/>
        <v>0</v>
      </c>
      <c r="H576" s="121">
        <f t="shared" si="92"/>
        <v>0</v>
      </c>
      <c r="J576" s="121">
        <f t="shared" si="93"/>
        <v>0</v>
      </c>
      <c r="K576" s="123">
        <f t="shared" si="94"/>
        <v>0</v>
      </c>
      <c r="L576" s="124">
        <f t="shared" si="95"/>
        <v>0</v>
      </c>
      <c r="M576" s="137" t="e">
        <f t="shared" si="96"/>
        <v>#DIV/0!</v>
      </c>
    </row>
    <row r="577" spans="1:13" x14ac:dyDescent="0.25">
      <c r="A577" s="120">
        <v>44125</v>
      </c>
      <c r="D577" s="121">
        <f t="shared" si="90"/>
        <v>0</v>
      </c>
      <c r="G577" s="121">
        <f t="shared" si="91"/>
        <v>0</v>
      </c>
      <c r="H577" s="121">
        <f t="shared" si="92"/>
        <v>0</v>
      </c>
      <c r="J577" s="121">
        <f t="shared" si="93"/>
        <v>0</v>
      </c>
      <c r="K577" s="123">
        <f t="shared" si="94"/>
        <v>0</v>
      </c>
      <c r="L577" s="124">
        <f t="shared" si="95"/>
        <v>0</v>
      </c>
      <c r="M577" s="137" t="e">
        <f t="shared" si="96"/>
        <v>#DIV/0!</v>
      </c>
    </row>
    <row r="578" spans="1:13" x14ac:dyDescent="0.25">
      <c r="A578" s="120">
        <v>44126</v>
      </c>
      <c r="D578" s="121">
        <f t="shared" si="90"/>
        <v>0</v>
      </c>
      <c r="G578" s="121">
        <f t="shared" si="91"/>
        <v>0</v>
      </c>
      <c r="H578" s="121">
        <f t="shared" si="92"/>
        <v>0</v>
      </c>
      <c r="J578" s="121">
        <f t="shared" si="93"/>
        <v>0</v>
      </c>
      <c r="K578" s="123">
        <f t="shared" si="94"/>
        <v>0</v>
      </c>
      <c r="L578" s="124">
        <f t="shared" si="95"/>
        <v>0</v>
      </c>
      <c r="M578" s="137" t="e">
        <f t="shared" si="96"/>
        <v>#DIV/0!</v>
      </c>
    </row>
    <row r="579" spans="1:13" x14ac:dyDescent="0.25">
      <c r="A579" s="120">
        <v>44127</v>
      </c>
      <c r="D579" s="121">
        <f t="shared" si="90"/>
        <v>0</v>
      </c>
      <c r="G579" s="121">
        <f t="shared" si="91"/>
        <v>0</v>
      </c>
      <c r="H579" s="121">
        <f t="shared" si="92"/>
        <v>0</v>
      </c>
      <c r="J579" s="121">
        <f t="shared" si="93"/>
        <v>0</v>
      </c>
      <c r="K579" s="123">
        <f t="shared" si="94"/>
        <v>0</v>
      </c>
      <c r="L579" s="124">
        <f t="shared" si="95"/>
        <v>0</v>
      </c>
      <c r="M579" s="137" t="e">
        <f t="shared" si="96"/>
        <v>#DIV/0!</v>
      </c>
    </row>
    <row r="580" spans="1:13" x14ac:dyDescent="0.25">
      <c r="A580" s="120">
        <v>44128</v>
      </c>
      <c r="D580" s="121">
        <f t="shared" si="90"/>
        <v>0</v>
      </c>
      <c r="G580" s="121">
        <f t="shared" si="91"/>
        <v>0</v>
      </c>
      <c r="H580" s="121">
        <f t="shared" si="92"/>
        <v>0</v>
      </c>
      <c r="J580" s="121">
        <f t="shared" si="93"/>
        <v>0</v>
      </c>
      <c r="K580" s="123">
        <f t="shared" si="94"/>
        <v>0</v>
      </c>
      <c r="L580" s="124">
        <f t="shared" si="95"/>
        <v>0</v>
      </c>
      <c r="M580" s="137" t="e">
        <f t="shared" si="96"/>
        <v>#DIV/0!</v>
      </c>
    </row>
    <row r="581" spans="1:13" x14ac:dyDescent="0.25">
      <c r="A581" s="120">
        <v>44129</v>
      </c>
      <c r="D581" s="121">
        <f t="shared" si="90"/>
        <v>0</v>
      </c>
      <c r="G581" s="121">
        <f t="shared" si="91"/>
        <v>0</v>
      </c>
      <c r="H581" s="121">
        <f t="shared" si="92"/>
        <v>0</v>
      </c>
      <c r="J581" s="121">
        <f t="shared" si="93"/>
        <v>0</v>
      </c>
      <c r="K581" s="123">
        <f t="shared" si="94"/>
        <v>0</v>
      </c>
      <c r="L581" s="124">
        <f t="shared" si="95"/>
        <v>0</v>
      </c>
      <c r="M581" s="137" t="e">
        <f t="shared" si="96"/>
        <v>#DIV/0!</v>
      </c>
    </row>
    <row r="582" spans="1:13" x14ac:dyDescent="0.25">
      <c r="A582" s="120">
        <v>44130</v>
      </c>
      <c r="D582" s="121">
        <f t="shared" si="90"/>
        <v>0</v>
      </c>
      <c r="G582" s="121">
        <f t="shared" si="91"/>
        <v>0</v>
      </c>
      <c r="H582" s="121">
        <f t="shared" si="92"/>
        <v>0</v>
      </c>
      <c r="J582" s="121">
        <f t="shared" si="93"/>
        <v>0</v>
      </c>
      <c r="K582" s="123">
        <f t="shared" si="94"/>
        <v>0</v>
      </c>
      <c r="L582" s="124">
        <f t="shared" si="95"/>
        <v>0</v>
      </c>
      <c r="M582" s="137" t="e">
        <f t="shared" si="96"/>
        <v>#DIV/0!</v>
      </c>
    </row>
    <row r="583" spans="1:13" x14ac:dyDescent="0.25">
      <c r="A583" s="120">
        <v>44131</v>
      </c>
      <c r="D583" s="121">
        <f t="shared" si="90"/>
        <v>0</v>
      </c>
      <c r="G583" s="121">
        <f t="shared" si="91"/>
        <v>0</v>
      </c>
      <c r="H583" s="121">
        <f t="shared" si="92"/>
        <v>0</v>
      </c>
      <c r="J583" s="121">
        <f t="shared" si="93"/>
        <v>0</v>
      </c>
      <c r="K583" s="123">
        <f t="shared" si="94"/>
        <v>0</v>
      </c>
      <c r="L583" s="124">
        <f t="shared" si="95"/>
        <v>0</v>
      </c>
      <c r="M583" s="137" t="e">
        <f t="shared" si="96"/>
        <v>#DIV/0!</v>
      </c>
    </row>
    <row r="584" spans="1:13" x14ac:dyDescent="0.25">
      <c r="A584" s="120">
        <v>44132</v>
      </c>
      <c r="D584" s="121">
        <f t="shared" si="90"/>
        <v>0</v>
      </c>
      <c r="G584" s="121">
        <f t="shared" si="91"/>
        <v>0</v>
      </c>
      <c r="H584" s="121">
        <f t="shared" si="92"/>
        <v>0</v>
      </c>
      <c r="J584" s="121">
        <f t="shared" si="93"/>
        <v>0</v>
      </c>
      <c r="K584" s="123">
        <f t="shared" si="94"/>
        <v>0</v>
      </c>
      <c r="L584" s="124">
        <f t="shared" si="95"/>
        <v>0</v>
      </c>
      <c r="M584" s="137" t="e">
        <f t="shared" si="96"/>
        <v>#DIV/0!</v>
      </c>
    </row>
    <row r="585" spans="1:13" x14ac:dyDescent="0.25">
      <c r="A585" s="120">
        <v>44133</v>
      </c>
      <c r="D585" s="121">
        <f t="shared" si="90"/>
        <v>0</v>
      </c>
      <c r="G585" s="121">
        <f t="shared" si="91"/>
        <v>0</v>
      </c>
      <c r="H585" s="121">
        <f t="shared" si="92"/>
        <v>0</v>
      </c>
      <c r="J585" s="121">
        <f t="shared" si="93"/>
        <v>0</v>
      </c>
      <c r="K585" s="123">
        <f t="shared" si="94"/>
        <v>0</v>
      </c>
      <c r="L585" s="124">
        <f t="shared" si="95"/>
        <v>0</v>
      </c>
      <c r="M585" s="137" t="e">
        <f t="shared" si="96"/>
        <v>#DIV/0!</v>
      </c>
    </row>
    <row r="586" spans="1:13" x14ac:dyDescent="0.25">
      <c r="A586" s="120">
        <v>44134</v>
      </c>
      <c r="D586" s="121">
        <f t="shared" si="90"/>
        <v>0</v>
      </c>
      <c r="G586" s="121">
        <f t="shared" si="91"/>
        <v>0</v>
      </c>
      <c r="H586" s="121">
        <f t="shared" si="92"/>
        <v>0</v>
      </c>
      <c r="J586" s="121">
        <f t="shared" si="93"/>
        <v>0</v>
      </c>
      <c r="K586" s="123">
        <f t="shared" si="94"/>
        <v>0</v>
      </c>
      <c r="L586" s="124">
        <f t="shared" si="95"/>
        <v>0</v>
      </c>
      <c r="M586" s="137" t="e">
        <f t="shared" si="96"/>
        <v>#DIV/0!</v>
      </c>
    </row>
    <row r="587" spans="1:13" x14ac:dyDescent="0.25">
      <c r="A587" s="120">
        <v>44135</v>
      </c>
      <c r="D587" s="121">
        <f t="shared" si="90"/>
        <v>0</v>
      </c>
      <c r="G587" s="121">
        <f t="shared" si="91"/>
        <v>0</v>
      </c>
      <c r="H587" s="121">
        <f t="shared" si="92"/>
        <v>0</v>
      </c>
      <c r="J587" s="121">
        <f t="shared" si="93"/>
        <v>0</v>
      </c>
      <c r="K587" s="123">
        <f t="shared" si="94"/>
        <v>0</v>
      </c>
      <c r="L587" s="124">
        <f t="shared" si="95"/>
        <v>0</v>
      </c>
      <c r="M587" s="137" t="e">
        <f t="shared" si="96"/>
        <v>#DIV/0!</v>
      </c>
    </row>
    <row r="588" spans="1:13" x14ac:dyDescent="0.25">
      <c r="A588" s="120">
        <v>44136</v>
      </c>
      <c r="D588" s="121">
        <f t="shared" si="90"/>
        <v>0</v>
      </c>
      <c r="G588" s="121">
        <f t="shared" si="91"/>
        <v>0</v>
      </c>
      <c r="H588" s="121">
        <f t="shared" si="92"/>
        <v>0</v>
      </c>
      <c r="J588" s="121">
        <f t="shared" si="93"/>
        <v>0</v>
      </c>
      <c r="K588" s="123">
        <f t="shared" si="94"/>
        <v>0</v>
      </c>
      <c r="L588" s="124">
        <f t="shared" si="95"/>
        <v>0</v>
      </c>
      <c r="M588" s="137" t="e">
        <f t="shared" si="96"/>
        <v>#DIV/0!</v>
      </c>
    </row>
    <row r="589" spans="1:13" x14ac:dyDescent="0.25">
      <c r="A589" s="120">
        <v>44137</v>
      </c>
      <c r="D589" s="121">
        <f t="shared" si="90"/>
        <v>0</v>
      </c>
      <c r="G589" s="121">
        <f t="shared" si="91"/>
        <v>0</v>
      </c>
      <c r="H589" s="121">
        <f t="shared" si="92"/>
        <v>0</v>
      </c>
      <c r="J589" s="121">
        <f t="shared" si="93"/>
        <v>0</v>
      </c>
      <c r="K589" s="123">
        <f t="shared" si="94"/>
        <v>0</v>
      </c>
      <c r="L589" s="124">
        <f t="shared" si="95"/>
        <v>0</v>
      </c>
      <c r="M589" s="137" t="e">
        <f t="shared" si="96"/>
        <v>#DIV/0!</v>
      </c>
    </row>
    <row r="590" spans="1:13" x14ac:dyDescent="0.25">
      <c r="A590" s="120">
        <v>44138</v>
      </c>
      <c r="D590" s="121">
        <f t="shared" si="90"/>
        <v>0</v>
      </c>
      <c r="G590" s="121">
        <f t="shared" si="91"/>
        <v>0</v>
      </c>
      <c r="H590" s="121">
        <f t="shared" si="92"/>
        <v>0</v>
      </c>
      <c r="J590" s="121">
        <f t="shared" si="93"/>
        <v>0</v>
      </c>
      <c r="K590" s="123">
        <f t="shared" si="94"/>
        <v>0</v>
      </c>
      <c r="L590" s="124">
        <f t="shared" si="95"/>
        <v>0</v>
      </c>
      <c r="M590" s="137" t="e">
        <f t="shared" si="96"/>
        <v>#DIV/0!</v>
      </c>
    </row>
    <row r="591" spans="1:13" x14ac:dyDescent="0.25">
      <c r="A591" s="120">
        <v>44139</v>
      </c>
      <c r="D591" s="121">
        <f t="shared" si="90"/>
        <v>0</v>
      </c>
      <c r="G591" s="121">
        <f t="shared" si="91"/>
        <v>0</v>
      </c>
      <c r="H591" s="121">
        <f t="shared" si="92"/>
        <v>0</v>
      </c>
      <c r="J591" s="121">
        <f t="shared" si="93"/>
        <v>0</v>
      </c>
      <c r="K591" s="123">
        <f t="shared" si="94"/>
        <v>0</v>
      </c>
      <c r="L591" s="124">
        <f t="shared" si="95"/>
        <v>0</v>
      </c>
      <c r="M591" s="137" t="e">
        <f t="shared" si="96"/>
        <v>#DIV/0!</v>
      </c>
    </row>
    <row r="592" spans="1:13" x14ac:dyDescent="0.25">
      <c r="A592" s="120">
        <v>44140</v>
      </c>
      <c r="D592" s="121">
        <f t="shared" si="90"/>
        <v>0</v>
      </c>
      <c r="G592" s="121">
        <f t="shared" si="91"/>
        <v>0</v>
      </c>
      <c r="H592" s="121">
        <f t="shared" si="92"/>
        <v>0</v>
      </c>
      <c r="J592" s="121">
        <f t="shared" si="93"/>
        <v>0</v>
      </c>
      <c r="K592" s="123">
        <f t="shared" si="94"/>
        <v>0</v>
      </c>
      <c r="L592" s="124">
        <f t="shared" si="95"/>
        <v>0</v>
      </c>
      <c r="M592" s="137" t="e">
        <f t="shared" si="96"/>
        <v>#DIV/0!</v>
      </c>
    </row>
    <row r="593" spans="1:13" x14ac:dyDescent="0.25">
      <c r="A593" s="120">
        <v>44141</v>
      </c>
      <c r="D593" s="121">
        <f t="shared" si="90"/>
        <v>0</v>
      </c>
      <c r="G593" s="121">
        <f t="shared" si="91"/>
        <v>0</v>
      </c>
      <c r="H593" s="121">
        <f t="shared" si="92"/>
        <v>0</v>
      </c>
      <c r="J593" s="121">
        <f t="shared" si="93"/>
        <v>0</v>
      </c>
      <c r="K593" s="123">
        <f t="shared" si="94"/>
        <v>0</v>
      </c>
      <c r="L593" s="124">
        <f t="shared" si="95"/>
        <v>0</v>
      </c>
      <c r="M593" s="137" t="e">
        <f t="shared" si="96"/>
        <v>#DIV/0!</v>
      </c>
    </row>
    <row r="594" spans="1:13" x14ac:dyDescent="0.25">
      <c r="A594" s="120">
        <v>44142</v>
      </c>
      <c r="D594" s="121">
        <f t="shared" si="90"/>
        <v>0</v>
      </c>
      <c r="G594" s="121">
        <f t="shared" si="91"/>
        <v>0</v>
      </c>
      <c r="H594" s="121">
        <f t="shared" si="92"/>
        <v>0</v>
      </c>
      <c r="J594" s="121">
        <f t="shared" si="93"/>
        <v>0</v>
      </c>
      <c r="K594" s="123">
        <f t="shared" si="94"/>
        <v>0</v>
      </c>
      <c r="L594" s="124">
        <f t="shared" si="95"/>
        <v>0</v>
      </c>
      <c r="M594" s="137" t="e">
        <f t="shared" si="96"/>
        <v>#DIV/0!</v>
      </c>
    </row>
    <row r="595" spans="1:13" x14ac:dyDescent="0.25">
      <c r="A595" s="120">
        <v>44143</v>
      </c>
      <c r="D595" s="121">
        <f t="shared" si="90"/>
        <v>0</v>
      </c>
      <c r="G595" s="121">
        <f t="shared" si="91"/>
        <v>0</v>
      </c>
      <c r="H595" s="121">
        <f t="shared" si="92"/>
        <v>0</v>
      </c>
      <c r="J595" s="121">
        <f t="shared" si="93"/>
        <v>0</v>
      </c>
      <c r="K595" s="123">
        <f t="shared" si="94"/>
        <v>0</v>
      </c>
      <c r="L595" s="124">
        <f t="shared" si="95"/>
        <v>0</v>
      </c>
      <c r="M595" s="137" t="e">
        <f t="shared" si="96"/>
        <v>#DIV/0!</v>
      </c>
    </row>
    <row r="596" spans="1:13" x14ac:dyDescent="0.25">
      <c r="A596" s="120">
        <v>44144</v>
      </c>
      <c r="D596" s="121">
        <f t="shared" si="90"/>
        <v>0</v>
      </c>
      <c r="G596" s="121">
        <f t="shared" si="91"/>
        <v>0</v>
      </c>
      <c r="H596" s="121">
        <f t="shared" si="92"/>
        <v>0</v>
      </c>
      <c r="J596" s="121">
        <f t="shared" si="93"/>
        <v>0</v>
      </c>
      <c r="K596" s="123">
        <f t="shared" si="94"/>
        <v>0</v>
      </c>
      <c r="L596" s="124">
        <f t="shared" si="95"/>
        <v>0</v>
      </c>
      <c r="M596" s="137" t="e">
        <f t="shared" si="96"/>
        <v>#DIV/0!</v>
      </c>
    </row>
    <row r="597" spans="1:13" x14ac:dyDescent="0.25">
      <c r="A597" s="120">
        <v>44145</v>
      </c>
      <c r="D597" s="121">
        <f t="shared" si="90"/>
        <v>0</v>
      </c>
      <c r="G597" s="121">
        <f t="shared" si="91"/>
        <v>0</v>
      </c>
      <c r="H597" s="121">
        <f t="shared" si="92"/>
        <v>0</v>
      </c>
      <c r="J597" s="121">
        <f t="shared" si="93"/>
        <v>0</v>
      </c>
      <c r="K597" s="123">
        <f t="shared" si="94"/>
        <v>0</v>
      </c>
      <c r="L597" s="124">
        <f t="shared" si="95"/>
        <v>0</v>
      </c>
      <c r="M597" s="137" t="e">
        <f t="shared" si="96"/>
        <v>#DIV/0!</v>
      </c>
    </row>
    <row r="598" spans="1:13" x14ac:dyDescent="0.25">
      <c r="A598" s="120">
        <v>44146</v>
      </c>
      <c r="D598" s="121">
        <f t="shared" si="90"/>
        <v>0</v>
      </c>
      <c r="G598" s="121">
        <f t="shared" si="91"/>
        <v>0</v>
      </c>
      <c r="H598" s="121">
        <f t="shared" si="92"/>
        <v>0</v>
      </c>
      <c r="J598" s="121">
        <f t="shared" si="93"/>
        <v>0</v>
      </c>
      <c r="K598" s="123">
        <f t="shared" si="94"/>
        <v>0</v>
      </c>
      <c r="L598" s="124">
        <f t="shared" si="95"/>
        <v>0</v>
      </c>
      <c r="M598" s="137" t="e">
        <f t="shared" si="96"/>
        <v>#DIV/0!</v>
      </c>
    </row>
    <row r="599" spans="1:13" x14ac:dyDescent="0.25">
      <c r="A599" s="120">
        <v>44147</v>
      </c>
      <c r="D599" s="121">
        <f t="shared" si="90"/>
        <v>0</v>
      </c>
      <c r="G599" s="121">
        <f t="shared" si="91"/>
        <v>0</v>
      </c>
      <c r="H599" s="121">
        <f t="shared" si="92"/>
        <v>0</v>
      </c>
      <c r="J599" s="121">
        <f t="shared" si="93"/>
        <v>0</v>
      </c>
      <c r="K599" s="123">
        <f t="shared" si="94"/>
        <v>0</v>
      </c>
      <c r="L599" s="124">
        <f t="shared" si="95"/>
        <v>0</v>
      </c>
      <c r="M599" s="137" t="e">
        <f t="shared" si="96"/>
        <v>#DIV/0!</v>
      </c>
    </row>
    <row r="600" spans="1:13" x14ac:dyDescent="0.25">
      <c r="A600" s="120">
        <v>44148</v>
      </c>
      <c r="D600" s="121">
        <f t="shared" si="90"/>
        <v>0</v>
      </c>
      <c r="G600" s="121">
        <f t="shared" si="91"/>
        <v>0</v>
      </c>
      <c r="H600" s="121">
        <f t="shared" si="92"/>
        <v>0</v>
      </c>
      <c r="J600" s="121">
        <f t="shared" si="93"/>
        <v>0</v>
      </c>
      <c r="K600" s="123">
        <f t="shared" si="94"/>
        <v>0</v>
      </c>
      <c r="L600" s="124">
        <f t="shared" si="95"/>
        <v>0</v>
      </c>
      <c r="M600" s="137" t="e">
        <f t="shared" si="96"/>
        <v>#DIV/0!</v>
      </c>
    </row>
    <row r="601" spans="1:13" x14ac:dyDescent="0.25">
      <c r="A601" s="120">
        <v>44149</v>
      </c>
      <c r="D601" s="121">
        <f t="shared" si="90"/>
        <v>0</v>
      </c>
      <c r="G601" s="121">
        <f t="shared" si="91"/>
        <v>0</v>
      </c>
      <c r="H601" s="121">
        <f t="shared" si="92"/>
        <v>0</v>
      </c>
      <c r="J601" s="121">
        <f t="shared" si="93"/>
        <v>0</v>
      </c>
      <c r="K601" s="123">
        <f t="shared" si="94"/>
        <v>0</v>
      </c>
      <c r="L601" s="124">
        <f t="shared" si="95"/>
        <v>0</v>
      </c>
      <c r="M601" s="137" t="e">
        <f t="shared" si="96"/>
        <v>#DIV/0!</v>
      </c>
    </row>
    <row r="602" spans="1:13" x14ac:dyDescent="0.25">
      <c r="A602" s="120">
        <v>44150</v>
      </c>
      <c r="D602" s="121">
        <f t="shared" si="90"/>
        <v>0</v>
      </c>
      <c r="G602" s="121">
        <f t="shared" si="91"/>
        <v>0</v>
      </c>
      <c r="H602" s="121">
        <f t="shared" si="92"/>
        <v>0</v>
      </c>
      <c r="J602" s="121">
        <f t="shared" si="93"/>
        <v>0</v>
      </c>
      <c r="K602" s="123">
        <f t="shared" si="94"/>
        <v>0</v>
      </c>
      <c r="L602" s="124">
        <f t="shared" si="95"/>
        <v>0</v>
      </c>
      <c r="M602" s="137" t="e">
        <f t="shared" si="96"/>
        <v>#DIV/0!</v>
      </c>
    </row>
    <row r="603" spans="1:13" x14ac:dyDescent="0.25">
      <c r="A603" s="120">
        <v>44151</v>
      </c>
      <c r="D603" s="121">
        <f t="shared" si="90"/>
        <v>0</v>
      </c>
      <c r="G603" s="121">
        <f t="shared" si="91"/>
        <v>0</v>
      </c>
      <c r="H603" s="121">
        <f t="shared" si="92"/>
        <v>0</v>
      </c>
      <c r="J603" s="121">
        <f t="shared" si="93"/>
        <v>0</v>
      </c>
      <c r="K603" s="123">
        <f t="shared" si="94"/>
        <v>0</v>
      </c>
      <c r="L603" s="124">
        <f t="shared" si="95"/>
        <v>0</v>
      </c>
      <c r="M603" s="137" t="e">
        <f t="shared" si="96"/>
        <v>#DIV/0!</v>
      </c>
    </row>
    <row r="604" spans="1:13" x14ac:dyDescent="0.25">
      <c r="A604" s="120">
        <v>44152</v>
      </c>
      <c r="D604" s="121">
        <f t="shared" si="90"/>
        <v>0</v>
      </c>
      <c r="G604" s="121">
        <f t="shared" si="91"/>
        <v>0</v>
      </c>
      <c r="H604" s="121">
        <f t="shared" si="92"/>
        <v>0</v>
      </c>
      <c r="J604" s="121">
        <f t="shared" si="93"/>
        <v>0</v>
      </c>
      <c r="K604" s="123">
        <f t="shared" si="94"/>
        <v>0</v>
      </c>
      <c r="L604" s="124">
        <f t="shared" si="95"/>
        <v>0</v>
      </c>
      <c r="M604" s="137" t="e">
        <f t="shared" si="96"/>
        <v>#DIV/0!</v>
      </c>
    </row>
    <row r="605" spans="1:13" x14ac:dyDescent="0.25">
      <c r="A605" s="120">
        <v>44153</v>
      </c>
      <c r="D605" s="121">
        <f t="shared" ref="D605:D668" si="97">B605-C605</f>
        <v>0</v>
      </c>
      <c r="G605" s="121">
        <f t="shared" ref="G605:G668" si="98">E605-F605</f>
        <v>0</v>
      </c>
      <c r="H605" s="121">
        <f t="shared" ref="H605:H668" si="99">G605*H$3</f>
        <v>0</v>
      </c>
      <c r="J605" s="121">
        <f t="shared" ref="J605:J668" si="100">H605-I605</f>
        <v>0</v>
      </c>
      <c r="K605" s="123">
        <f t="shared" ref="K605:K668" si="101">D605/K$3</f>
        <v>0</v>
      </c>
      <c r="L605" s="124">
        <f t="shared" ref="L605:L668" si="102">K605-I605</f>
        <v>0</v>
      </c>
      <c r="M605" s="137" t="e">
        <f t="shared" ref="M605:M668" si="103">L605/I605</f>
        <v>#DIV/0!</v>
      </c>
    </row>
    <row r="606" spans="1:13" x14ac:dyDescent="0.25">
      <c r="A606" s="120">
        <v>44154</v>
      </c>
      <c r="D606" s="121">
        <f t="shared" si="97"/>
        <v>0</v>
      </c>
      <c r="G606" s="121">
        <f t="shared" si="98"/>
        <v>0</v>
      </c>
      <c r="H606" s="121">
        <f t="shared" si="99"/>
        <v>0</v>
      </c>
      <c r="J606" s="121">
        <f t="shared" si="100"/>
        <v>0</v>
      </c>
      <c r="K606" s="123">
        <f t="shared" si="101"/>
        <v>0</v>
      </c>
      <c r="L606" s="124">
        <f t="shared" si="102"/>
        <v>0</v>
      </c>
      <c r="M606" s="137" t="e">
        <f t="shared" si="103"/>
        <v>#DIV/0!</v>
      </c>
    </row>
    <row r="607" spans="1:13" x14ac:dyDescent="0.25">
      <c r="A607" s="120">
        <v>44155</v>
      </c>
      <c r="D607" s="121">
        <f t="shared" si="97"/>
        <v>0</v>
      </c>
      <c r="G607" s="121">
        <f t="shared" si="98"/>
        <v>0</v>
      </c>
      <c r="H607" s="121">
        <f t="shared" si="99"/>
        <v>0</v>
      </c>
      <c r="J607" s="121">
        <f t="shared" si="100"/>
        <v>0</v>
      </c>
      <c r="K607" s="123">
        <f t="shared" si="101"/>
        <v>0</v>
      </c>
      <c r="L607" s="124">
        <f t="shared" si="102"/>
        <v>0</v>
      </c>
      <c r="M607" s="137" t="e">
        <f t="shared" si="103"/>
        <v>#DIV/0!</v>
      </c>
    </row>
    <row r="608" spans="1:13" x14ac:dyDescent="0.25">
      <c r="A608" s="120">
        <v>44156</v>
      </c>
      <c r="D608" s="121">
        <f t="shared" si="97"/>
        <v>0</v>
      </c>
      <c r="G608" s="121">
        <f t="shared" si="98"/>
        <v>0</v>
      </c>
      <c r="H608" s="121">
        <f t="shared" si="99"/>
        <v>0</v>
      </c>
      <c r="J608" s="121">
        <f t="shared" si="100"/>
        <v>0</v>
      </c>
      <c r="K608" s="123">
        <f t="shared" si="101"/>
        <v>0</v>
      </c>
      <c r="L608" s="124">
        <f t="shared" si="102"/>
        <v>0</v>
      </c>
      <c r="M608" s="137" t="e">
        <f t="shared" si="103"/>
        <v>#DIV/0!</v>
      </c>
    </row>
    <row r="609" spans="1:13" x14ac:dyDescent="0.25">
      <c r="A609" s="120">
        <v>44157</v>
      </c>
      <c r="D609" s="121">
        <f t="shared" si="97"/>
        <v>0</v>
      </c>
      <c r="G609" s="121">
        <f t="shared" si="98"/>
        <v>0</v>
      </c>
      <c r="H609" s="121">
        <f t="shared" si="99"/>
        <v>0</v>
      </c>
      <c r="J609" s="121">
        <f t="shared" si="100"/>
        <v>0</v>
      </c>
      <c r="K609" s="123">
        <f t="shared" si="101"/>
        <v>0</v>
      </c>
      <c r="L609" s="124">
        <f t="shared" si="102"/>
        <v>0</v>
      </c>
      <c r="M609" s="137" t="e">
        <f t="shared" si="103"/>
        <v>#DIV/0!</v>
      </c>
    </row>
    <row r="610" spans="1:13" x14ac:dyDescent="0.25">
      <c r="A610" s="120">
        <v>44158</v>
      </c>
      <c r="D610" s="121">
        <f t="shared" si="97"/>
        <v>0</v>
      </c>
      <c r="G610" s="121">
        <f t="shared" si="98"/>
        <v>0</v>
      </c>
      <c r="H610" s="121">
        <f t="shared" si="99"/>
        <v>0</v>
      </c>
      <c r="J610" s="121">
        <f t="shared" si="100"/>
        <v>0</v>
      </c>
      <c r="K610" s="123">
        <f t="shared" si="101"/>
        <v>0</v>
      </c>
      <c r="L610" s="124">
        <f t="shared" si="102"/>
        <v>0</v>
      </c>
      <c r="M610" s="137" t="e">
        <f t="shared" si="103"/>
        <v>#DIV/0!</v>
      </c>
    </row>
    <row r="611" spans="1:13" x14ac:dyDescent="0.25">
      <c r="A611" s="120">
        <v>44159</v>
      </c>
      <c r="D611" s="121">
        <f t="shared" si="97"/>
        <v>0</v>
      </c>
      <c r="G611" s="121">
        <f t="shared" si="98"/>
        <v>0</v>
      </c>
      <c r="H611" s="121">
        <f t="shared" si="99"/>
        <v>0</v>
      </c>
      <c r="J611" s="121">
        <f t="shared" si="100"/>
        <v>0</v>
      </c>
      <c r="K611" s="123">
        <f t="shared" si="101"/>
        <v>0</v>
      </c>
      <c r="L611" s="124">
        <f t="shared" si="102"/>
        <v>0</v>
      </c>
      <c r="M611" s="137" t="e">
        <f t="shared" si="103"/>
        <v>#DIV/0!</v>
      </c>
    </row>
    <row r="612" spans="1:13" x14ac:dyDescent="0.25">
      <c r="A612" s="120">
        <v>44160</v>
      </c>
      <c r="D612" s="121">
        <f t="shared" si="97"/>
        <v>0</v>
      </c>
      <c r="G612" s="121">
        <f t="shared" si="98"/>
        <v>0</v>
      </c>
      <c r="H612" s="121">
        <f t="shared" si="99"/>
        <v>0</v>
      </c>
      <c r="J612" s="121">
        <f t="shared" si="100"/>
        <v>0</v>
      </c>
      <c r="K612" s="123">
        <f t="shared" si="101"/>
        <v>0</v>
      </c>
      <c r="L612" s="124">
        <f t="shared" si="102"/>
        <v>0</v>
      </c>
      <c r="M612" s="137" t="e">
        <f t="shared" si="103"/>
        <v>#DIV/0!</v>
      </c>
    </row>
    <row r="613" spans="1:13" x14ac:dyDescent="0.25">
      <c r="A613" s="120">
        <v>44161</v>
      </c>
      <c r="D613" s="121">
        <f t="shared" si="97"/>
        <v>0</v>
      </c>
      <c r="G613" s="121">
        <f t="shared" si="98"/>
        <v>0</v>
      </c>
      <c r="H613" s="121">
        <f t="shared" si="99"/>
        <v>0</v>
      </c>
      <c r="J613" s="121">
        <f t="shared" si="100"/>
        <v>0</v>
      </c>
      <c r="K613" s="123">
        <f t="shared" si="101"/>
        <v>0</v>
      </c>
      <c r="L613" s="124">
        <f t="shared" si="102"/>
        <v>0</v>
      </c>
      <c r="M613" s="137" t="e">
        <f t="shared" si="103"/>
        <v>#DIV/0!</v>
      </c>
    </row>
    <row r="614" spans="1:13" x14ac:dyDescent="0.25">
      <c r="A614" s="120">
        <v>44162</v>
      </c>
      <c r="D614" s="121">
        <f t="shared" si="97"/>
        <v>0</v>
      </c>
      <c r="G614" s="121">
        <f t="shared" si="98"/>
        <v>0</v>
      </c>
      <c r="H614" s="121">
        <f t="shared" si="99"/>
        <v>0</v>
      </c>
      <c r="J614" s="121">
        <f t="shared" si="100"/>
        <v>0</v>
      </c>
      <c r="K614" s="123">
        <f t="shared" si="101"/>
        <v>0</v>
      </c>
      <c r="L614" s="124">
        <f t="shared" si="102"/>
        <v>0</v>
      </c>
      <c r="M614" s="137" t="e">
        <f t="shared" si="103"/>
        <v>#DIV/0!</v>
      </c>
    </row>
    <row r="615" spans="1:13" x14ac:dyDescent="0.25">
      <c r="A615" s="120">
        <v>44163</v>
      </c>
      <c r="D615" s="121">
        <f t="shared" si="97"/>
        <v>0</v>
      </c>
      <c r="G615" s="121">
        <f t="shared" si="98"/>
        <v>0</v>
      </c>
      <c r="H615" s="121">
        <f t="shared" si="99"/>
        <v>0</v>
      </c>
      <c r="J615" s="121">
        <f t="shared" si="100"/>
        <v>0</v>
      </c>
      <c r="K615" s="123">
        <f t="shared" si="101"/>
        <v>0</v>
      </c>
      <c r="L615" s="124">
        <f t="shared" si="102"/>
        <v>0</v>
      </c>
      <c r="M615" s="137" t="e">
        <f t="shared" si="103"/>
        <v>#DIV/0!</v>
      </c>
    </row>
    <row r="616" spans="1:13" x14ac:dyDescent="0.25">
      <c r="A616" s="120">
        <v>44164</v>
      </c>
      <c r="D616" s="121">
        <f t="shared" si="97"/>
        <v>0</v>
      </c>
      <c r="G616" s="121">
        <f t="shared" si="98"/>
        <v>0</v>
      </c>
      <c r="H616" s="121">
        <f t="shared" si="99"/>
        <v>0</v>
      </c>
      <c r="J616" s="121">
        <f t="shared" si="100"/>
        <v>0</v>
      </c>
      <c r="K616" s="123">
        <f t="shared" si="101"/>
        <v>0</v>
      </c>
      <c r="L616" s="124">
        <f t="shared" si="102"/>
        <v>0</v>
      </c>
      <c r="M616" s="137" t="e">
        <f t="shared" si="103"/>
        <v>#DIV/0!</v>
      </c>
    </row>
    <row r="617" spans="1:13" x14ac:dyDescent="0.25">
      <c r="A617" s="120">
        <v>44165</v>
      </c>
      <c r="D617" s="121">
        <f t="shared" si="97"/>
        <v>0</v>
      </c>
      <c r="G617" s="121">
        <f t="shared" si="98"/>
        <v>0</v>
      </c>
      <c r="H617" s="121">
        <f t="shared" si="99"/>
        <v>0</v>
      </c>
      <c r="J617" s="121">
        <f t="shared" si="100"/>
        <v>0</v>
      </c>
      <c r="K617" s="123">
        <f t="shared" si="101"/>
        <v>0</v>
      </c>
      <c r="L617" s="124">
        <f t="shared" si="102"/>
        <v>0</v>
      </c>
      <c r="M617" s="137" t="e">
        <f t="shared" si="103"/>
        <v>#DIV/0!</v>
      </c>
    </row>
    <row r="618" spans="1:13" x14ac:dyDescent="0.25">
      <c r="A618" s="120">
        <v>44166</v>
      </c>
      <c r="D618" s="121">
        <f t="shared" si="97"/>
        <v>0</v>
      </c>
      <c r="G618" s="121">
        <f t="shared" si="98"/>
        <v>0</v>
      </c>
      <c r="H618" s="121">
        <f t="shared" si="99"/>
        <v>0</v>
      </c>
      <c r="J618" s="121">
        <f t="shared" si="100"/>
        <v>0</v>
      </c>
      <c r="K618" s="123">
        <f t="shared" si="101"/>
        <v>0</v>
      </c>
      <c r="L618" s="124">
        <f t="shared" si="102"/>
        <v>0</v>
      </c>
      <c r="M618" s="137" t="e">
        <f t="shared" si="103"/>
        <v>#DIV/0!</v>
      </c>
    </row>
    <row r="619" spans="1:13" x14ac:dyDescent="0.25">
      <c r="A619" s="120">
        <v>44167</v>
      </c>
      <c r="D619" s="121">
        <f t="shared" si="97"/>
        <v>0</v>
      </c>
      <c r="G619" s="121">
        <f t="shared" si="98"/>
        <v>0</v>
      </c>
      <c r="H619" s="121">
        <f t="shared" si="99"/>
        <v>0</v>
      </c>
      <c r="J619" s="121">
        <f t="shared" si="100"/>
        <v>0</v>
      </c>
      <c r="K619" s="123">
        <f t="shared" si="101"/>
        <v>0</v>
      </c>
      <c r="L619" s="124">
        <f t="shared" si="102"/>
        <v>0</v>
      </c>
      <c r="M619" s="137" t="e">
        <f t="shared" si="103"/>
        <v>#DIV/0!</v>
      </c>
    </row>
    <row r="620" spans="1:13" x14ac:dyDescent="0.25">
      <c r="A620" s="120">
        <v>44168</v>
      </c>
      <c r="D620" s="121">
        <f t="shared" si="97"/>
        <v>0</v>
      </c>
      <c r="G620" s="121">
        <f t="shared" si="98"/>
        <v>0</v>
      </c>
      <c r="H620" s="121">
        <f t="shared" si="99"/>
        <v>0</v>
      </c>
      <c r="J620" s="121">
        <f t="shared" si="100"/>
        <v>0</v>
      </c>
      <c r="K620" s="123">
        <f t="shared" si="101"/>
        <v>0</v>
      </c>
      <c r="L620" s="124">
        <f t="shared" si="102"/>
        <v>0</v>
      </c>
      <c r="M620" s="137" t="e">
        <f t="shared" si="103"/>
        <v>#DIV/0!</v>
      </c>
    </row>
    <row r="621" spans="1:13" x14ac:dyDescent="0.25">
      <c r="A621" s="120">
        <v>44169</v>
      </c>
      <c r="D621" s="121">
        <f t="shared" si="97"/>
        <v>0</v>
      </c>
      <c r="G621" s="121">
        <f t="shared" si="98"/>
        <v>0</v>
      </c>
      <c r="H621" s="121">
        <f t="shared" si="99"/>
        <v>0</v>
      </c>
      <c r="J621" s="121">
        <f t="shared" si="100"/>
        <v>0</v>
      </c>
      <c r="K621" s="123">
        <f t="shared" si="101"/>
        <v>0</v>
      </c>
      <c r="L621" s="124">
        <f t="shared" si="102"/>
        <v>0</v>
      </c>
      <c r="M621" s="137" t="e">
        <f t="shared" si="103"/>
        <v>#DIV/0!</v>
      </c>
    </row>
    <row r="622" spans="1:13" x14ac:dyDescent="0.25">
      <c r="A622" s="120">
        <v>44170</v>
      </c>
      <c r="D622" s="121">
        <f t="shared" si="97"/>
        <v>0</v>
      </c>
      <c r="G622" s="121">
        <f t="shared" si="98"/>
        <v>0</v>
      </c>
      <c r="H622" s="121">
        <f t="shared" si="99"/>
        <v>0</v>
      </c>
      <c r="J622" s="121">
        <f t="shared" si="100"/>
        <v>0</v>
      </c>
      <c r="K622" s="123">
        <f t="shared" si="101"/>
        <v>0</v>
      </c>
      <c r="L622" s="124">
        <f t="shared" si="102"/>
        <v>0</v>
      </c>
      <c r="M622" s="137" t="e">
        <f t="shared" si="103"/>
        <v>#DIV/0!</v>
      </c>
    </row>
    <row r="623" spans="1:13" x14ac:dyDescent="0.25">
      <c r="A623" s="120">
        <v>44171</v>
      </c>
      <c r="D623" s="121">
        <f t="shared" si="97"/>
        <v>0</v>
      </c>
      <c r="G623" s="121">
        <f t="shared" si="98"/>
        <v>0</v>
      </c>
      <c r="H623" s="121">
        <f t="shared" si="99"/>
        <v>0</v>
      </c>
      <c r="J623" s="121">
        <f t="shared" si="100"/>
        <v>0</v>
      </c>
      <c r="K623" s="123">
        <f t="shared" si="101"/>
        <v>0</v>
      </c>
      <c r="L623" s="124">
        <f t="shared" si="102"/>
        <v>0</v>
      </c>
      <c r="M623" s="137" t="e">
        <f t="shared" si="103"/>
        <v>#DIV/0!</v>
      </c>
    </row>
    <row r="624" spans="1:13" x14ac:dyDescent="0.25">
      <c r="A624" s="120">
        <v>44172</v>
      </c>
      <c r="D624" s="121">
        <f t="shared" si="97"/>
        <v>0</v>
      </c>
      <c r="G624" s="121">
        <f t="shared" si="98"/>
        <v>0</v>
      </c>
      <c r="H624" s="121">
        <f t="shared" si="99"/>
        <v>0</v>
      </c>
      <c r="J624" s="121">
        <f t="shared" si="100"/>
        <v>0</v>
      </c>
      <c r="K624" s="123">
        <f t="shared" si="101"/>
        <v>0</v>
      </c>
      <c r="L624" s="124">
        <f t="shared" si="102"/>
        <v>0</v>
      </c>
      <c r="M624" s="137" t="e">
        <f t="shared" si="103"/>
        <v>#DIV/0!</v>
      </c>
    </row>
    <row r="625" spans="1:13" x14ac:dyDescent="0.25">
      <c r="A625" s="120">
        <v>44173</v>
      </c>
      <c r="D625" s="121">
        <f t="shared" si="97"/>
        <v>0</v>
      </c>
      <c r="G625" s="121">
        <f t="shared" si="98"/>
        <v>0</v>
      </c>
      <c r="H625" s="121">
        <f t="shared" si="99"/>
        <v>0</v>
      </c>
      <c r="J625" s="121">
        <f t="shared" si="100"/>
        <v>0</v>
      </c>
      <c r="K625" s="123">
        <f t="shared" si="101"/>
        <v>0</v>
      </c>
      <c r="L625" s="124">
        <f t="shared" si="102"/>
        <v>0</v>
      </c>
      <c r="M625" s="137" t="e">
        <f t="shared" si="103"/>
        <v>#DIV/0!</v>
      </c>
    </row>
    <row r="626" spans="1:13" x14ac:dyDescent="0.25">
      <c r="A626" s="120">
        <v>44174</v>
      </c>
      <c r="D626" s="121">
        <f t="shared" si="97"/>
        <v>0</v>
      </c>
      <c r="G626" s="121">
        <f t="shared" si="98"/>
        <v>0</v>
      </c>
      <c r="H626" s="121">
        <f t="shared" si="99"/>
        <v>0</v>
      </c>
      <c r="J626" s="121">
        <f t="shared" si="100"/>
        <v>0</v>
      </c>
      <c r="K626" s="123">
        <f t="shared" si="101"/>
        <v>0</v>
      </c>
      <c r="L626" s="124">
        <f t="shared" si="102"/>
        <v>0</v>
      </c>
      <c r="M626" s="137" t="e">
        <f t="shared" si="103"/>
        <v>#DIV/0!</v>
      </c>
    </row>
    <row r="627" spans="1:13" x14ac:dyDescent="0.25">
      <c r="A627" s="120">
        <v>44175</v>
      </c>
      <c r="D627" s="121">
        <f t="shared" si="97"/>
        <v>0</v>
      </c>
      <c r="G627" s="121">
        <f t="shared" si="98"/>
        <v>0</v>
      </c>
      <c r="H627" s="121">
        <f t="shared" si="99"/>
        <v>0</v>
      </c>
      <c r="J627" s="121">
        <f t="shared" si="100"/>
        <v>0</v>
      </c>
      <c r="K627" s="123">
        <f t="shared" si="101"/>
        <v>0</v>
      </c>
      <c r="L627" s="124">
        <f t="shared" si="102"/>
        <v>0</v>
      </c>
      <c r="M627" s="137" t="e">
        <f t="shared" si="103"/>
        <v>#DIV/0!</v>
      </c>
    </row>
    <row r="628" spans="1:13" x14ac:dyDescent="0.25">
      <c r="A628" s="120">
        <v>44176</v>
      </c>
      <c r="D628" s="121">
        <f t="shared" si="97"/>
        <v>0</v>
      </c>
      <c r="G628" s="121">
        <f t="shared" si="98"/>
        <v>0</v>
      </c>
      <c r="H628" s="121">
        <f t="shared" si="99"/>
        <v>0</v>
      </c>
      <c r="J628" s="121">
        <f t="shared" si="100"/>
        <v>0</v>
      </c>
      <c r="K628" s="123">
        <f t="shared" si="101"/>
        <v>0</v>
      </c>
      <c r="L628" s="124">
        <f t="shared" si="102"/>
        <v>0</v>
      </c>
      <c r="M628" s="137" t="e">
        <f t="shared" si="103"/>
        <v>#DIV/0!</v>
      </c>
    </row>
    <row r="629" spans="1:13" x14ac:dyDescent="0.25">
      <c r="A629" s="120">
        <v>44177</v>
      </c>
      <c r="D629" s="121">
        <f t="shared" si="97"/>
        <v>0</v>
      </c>
      <c r="G629" s="121">
        <f t="shared" si="98"/>
        <v>0</v>
      </c>
      <c r="H629" s="121">
        <f t="shared" si="99"/>
        <v>0</v>
      </c>
      <c r="J629" s="121">
        <f t="shared" si="100"/>
        <v>0</v>
      </c>
      <c r="K629" s="123">
        <f t="shared" si="101"/>
        <v>0</v>
      </c>
      <c r="L629" s="124">
        <f t="shared" si="102"/>
        <v>0</v>
      </c>
      <c r="M629" s="137" t="e">
        <f t="shared" si="103"/>
        <v>#DIV/0!</v>
      </c>
    </row>
    <row r="630" spans="1:13" x14ac:dyDescent="0.25">
      <c r="A630" s="120">
        <v>44178</v>
      </c>
      <c r="D630" s="121">
        <f t="shared" si="97"/>
        <v>0</v>
      </c>
      <c r="G630" s="121">
        <f t="shared" si="98"/>
        <v>0</v>
      </c>
      <c r="H630" s="121">
        <f t="shared" si="99"/>
        <v>0</v>
      </c>
      <c r="J630" s="121">
        <f t="shared" si="100"/>
        <v>0</v>
      </c>
      <c r="K630" s="123">
        <f t="shared" si="101"/>
        <v>0</v>
      </c>
      <c r="L630" s="124">
        <f t="shared" si="102"/>
        <v>0</v>
      </c>
      <c r="M630" s="137" t="e">
        <f t="shared" si="103"/>
        <v>#DIV/0!</v>
      </c>
    </row>
    <row r="631" spans="1:13" x14ac:dyDescent="0.25">
      <c r="A631" s="120">
        <v>44179</v>
      </c>
      <c r="D631" s="121">
        <f t="shared" si="97"/>
        <v>0</v>
      </c>
      <c r="G631" s="121">
        <f t="shared" si="98"/>
        <v>0</v>
      </c>
      <c r="H631" s="121">
        <f t="shared" si="99"/>
        <v>0</v>
      </c>
      <c r="J631" s="121">
        <f t="shared" si="100"/>
        <v>0</v>
      </c>
      <c r="K631" s="123">
        <f t="shared" si="101"/>
        <v>0</v>
      </c>
      <c r="L631" s="124">
        <f t="shared" si="102"/>
        <v>0</v>
      </c>
      <c r="M631" s="137" t="e">
        <f t="shared" si="103"/>
        <v>#DIV/0!</v>
      </c>
    </row>
    <row r="632" spans="1:13" x14ac:dyDescent="0.25">
      <c r="A632" s="120">
        <v>44180</v>
      </c>
      <c r="D632" s="121">
        <f t="shared" si="97"/>
        <v>0</v>
      </c>
      <c r="G632" s="121">
        <f t="shared" si="98"/>
        <v>0</v>
      </c>
      <c r="H632" s="121">
        <f t="shared" si="99"/>
        <v>0</v>
      </c>
      <c r="J632" s="121">
        <f t="shared" si="100"/>
        <v>0</v>
      </c>
      <c r="K632" s="123">
        <f t="shared" si="101"/>
        <v>0</v>
      </c>
      <c r="L632" s="124">
        <f t="shared" si="102"/>
        <v>0</v>
      </c>
      <c r="M632" s="137" t="e">
        <f t="shared" si="103"/>
        <v>#DIV/0!</v>
      </c>
    </row>
    <row r="633" spans="1:13" x14ac:dyDescent="0.25">
      <c r="A633" s="120">
        <v>44181</v>
      </c>
      <c r="D633" s="121">
        <f t="shared" si="97"/>
        <v>0</v>
      </c>
      <c r="G633" s="121">
        <f t="shared" si="98"/>
        <v>0</v>
      </c>
      <c r="H633" s="121">
        <f t="shared" si="99"/>
        <v>0</v>
      </c>
      <c r="J633" s="121">
        <f t="shared" si="100"/>
        <v>0</v>
      </c>
      <c r="K633" s="123">
        <f t="shared" si="101"/>
        <v>0</v>
      </c>
      <c r="L633" s="124">
        <f t="shared" si="102"/>
        <v>0</v>
      </c>
      <c r="M633" s="137" t="e">
        <f t="shared" si="103"/>
        <v>#DIV/0!</v>
      </c>
    </row>
    <row r="634" spans="1:13" x14ac:dyDescent="0.25">
      <c r="A634" s="120">
        <v>44182</v>
      </c>
      <c r="D634" s="121">
        <f t="shared" si="97"/>
        <v>0</v>
      </c>
      <c r="G634" s="121">
        <f t="shared" si="98"/>
        <v>0</v>
      </c>
      <c r="H634" s="121">
        <f t="shared" si="99"/>
        <v>0</v>
      </c>
      <c r="J634" s="121">
        <f t="shared" si="100"/>
        <v>0</v>
      </c>
      <c r="K634" s="123">
        <f t="shared" si="101"/>
        <v>0</v>
      </c>
      <c r="L634" s="124">
        <f t="shared" si="102"/>
        <v>0</v>
      </c>
      <c r="M634" s="137" t="e">
        <f t="shared" si="103"/>
        <v>#DIV/0!</v>
      </c>
    </row>
    <row r="635" spans="1:13" x14ac:dyDescent="0.25">
      <c r="A635" s="120">
        <v>44183</v>
      </c>
      <c r="D635" s="121">
        <f t="shared" si="97"/>
        <v>0</v>
      </c>
      <c r="G635" s="121">
        <f t="shared" si="98"/>
        <v>0</v>
      </c>
      <c r="H635" s="121">
        <f t="shared" si="99"/>
        <v>0</v>
      </c>
      <c r="J635" s="121">
        <f t="shared" si="100"/>
        <v>0</v>
      </c>
      <c r="K635" s="123">
        <f t="shared" si="101"/>
        <v>0</v>
      </c>
      <c r="L635" s="124">
        <f t="shared" si="102"/>
        <v>0</v>
      </c>
      <c r="M635" s="137" t="e">
        <f t="shared" si="103"/>
        <v>#DIV/0!</v>
      </c>
    </row>
    <row r="636" spans="1:13" x14ac:dyDescent="0.25">
      <c r="A636" s="120">
        <v>44184</v>
      </c>
      <c r="D636" s="121">
        <f t="shared" si="97"/>
        <v>0</v>
      </c>
      <c r="G636" s="121">
        <f t="shared" si="98"/>
        <v>0</v>
      </c>
      <c r="H636" s="121">
        <f t="shared" si="99"/>
        <v>0</v>
      </c>
      <c r="J636" s="121">
        <f t="shared" si="100"/>
        <v>0</v>
      </c>
      <c r="K636" s="123">
        <f t="shared" si="101"/>
        <v>0</v>
      </c>
      <c r="L636" s="124">
        <f t="shared" si="102"/>
        <v>0</v>
      </c>
      <c r="M636" s="137" t="e">
        <f t="shared" si="103"/>
        <v>#DIV/0!</v>
      </c>
    </row>
    <row r="637" spans="1:13" x14ac:dyDescent="0.25">
      <c r="A637" s="120">
        <v>44185</v>
      </c>
      <c r="D637" s="121">
        <f t="shared" si="97"/>
        <v>0</v>
      </c>
      <c r="G637" s="121">
        <f t="shared" si="98"/>
        <v>0</v>
      </c>
      <c r="H637" s="121">
        <f t="shared" si="99"/>
        <v>0</v>
      </c>
      <c r="J637" s="121">
        <f t="shared" si="100"/>
        <v>0</v>
      </c>
      <c r="K637" s="123">
        <f t="shared" si="101"/>
        <v>0</v>
      </c>
      <c r="L637" s="124">
        <f t="shared" si="102"/>
        <v>0</v>
      </c>
      <c r="M637" s="137" t="e">
        <f t="shared" si="103"/>
        <v>#DIV/0!</v>
      </c>
    </row>
    <row r="638" spans="1:13" x14ac:dyDescent="0.25">
      <c r="A638" s="120">
        <v>44186</v>
      </c>
      <c r="D638" s="121">
        <f t="shared" si="97"/>
        <v>0</v>
      </c>
      <c r="G638" s="121">
        <f t="shared" si="98"/>
        <v>0</v>
      </c>
      <c r="H638" s="121">
        <f t="shared" si="99"/>
        <v>0</v>
      </c>
      <c r="J638" s="121">
        <f t="shared" si="100"/>
        <v>0</v>
      </c>
      <c r="K638" s="123">
        <f t="shared" si="101"/>
        <v>0</v>
      </c>
      <c r="L638" s="124">
        <f t="shared" si="102"/>
        <v>0</v>
      </c>
      <c r="M638" s="137" t="e">
        <f t="shared" si="103"/>
        <v>#DIV/0!</v>
      </c>
    </row>
    <row r="639" spans="1:13" x14ac:dyDescent="0.25">
      <c r="A639" s="120">
        <v>44187</v>
      </c>
      <c r="D639" s="121">
        <f t="shared" si="97"/>
        <v>0</v>
      </c>
      <c r="G639" s="121">
        <f t="shared" si="98"/>
        <v>0</v>
      </c>
      <c r="H639" s="121">
        <f t="shared" si="99"/>
        <v>0</v>
      </c>
      <c r="J639" s="121">
        <f t="shared" si="100"/>
        <v>0</v>
      </c>
      <c r="K639" s="123">
        <f t="shared" si="101"/>
        <v>0</v>
      </c>
      <c r="L639" s="124">
        <f t="shared" si="102"/>
        <v>0</v>
      </c>
      <c r="M639" s="137" t="e">
        <f t="shared" si="103"/>
        <v>#DIV/0!</v>
      </c>
    </row>
    <row r="640" spans="1:13" x14ac:dyDescent="0.25">
      <c r="A640" s="120">
        <v>44188</v>
      </c>
      <c r="D640" s="121">
        <f t="shared" si="97"/>
        <v>0</v>
      </c>
      <c r="G640" s="121">
        <f t="shared" si="98"/>
        <v>0</v>
      </c>
      <c r="H640" s="121">
        <f t="shared" si="99"/>
        <v>0</v>
      </c>
      <c r="J640" s="121">
        <f t="shared" si="100"/>
        <v>0</v>
      </c>
      <c r="K640" s="123">
        <f t="shared" si="101"/>
        <v>0</v>
      </c>
      <c r="L640" s="124">
        <f t="shared" si="102"/>
        <v>0</v>
      </c>
      <c r="M640" s="137" t="e">
        <f t="shared" si="103"/>
        <v>#DIV/0!</v>
      </c>
    </row>
    <row r="641" spans="1:13" x14ac:dyDescent="0.25">
      <c r="A641" s="120">
        <v>44189</v>
      </c>
      <c r="D641" s="121">
        <f t="shared" si="97"/>
        <v>0</v>
      </c>
      <c r="G641" s="121">
        <f t="shared" si="98"/>
        <v>0</v>
      </c>
      <c r="H641" s="121">
        <f t="shared" si="99"/>
        <v>0</v>
      </c>
      <c r="J641" s="121">
        <f t="shared" si="100"/>
        <v>0</v>
      </c>
      <c r="K641" s="123">
        <f t="shared" si="101"/>
        <v>0</v>
      </c>
      <c r="L641" s="124">
        <f t="shared" si="102"/>
        <v>0</v>
      </c>
      <c r="M641" s="137" t="e">
        <f t="shared" si="103"/>
        <v>#DIV/0!</v>
      </c>
    </row>
    <row r="642" spans="1:13" x14ac:dyDescent="0.25">
      <c r="A642" s="120">
        <v>44190</v>
      </c>
      <c r="D642" s="121">
        <f t="shared" si="97"/>
        <v>0</v>
      </c>
      <c r="G642" s="121">
        <f t="shared" si="98"/>
        <v>0</v>
      </c>
      <c r="H642" s="121">
        <f t="shared" si="99"/>
        <v>0</v>
      </c>
      <c r="J642" s="121">
        <f t="shared" si="100"/>
        <v>0</v>
      </c>
      <c r="K642" s="123">
        <f t="shared" si="101"/>
        <v>0</v>
      </c>
      <c r="L642" s="124">
        <f t="shared" si="102"/>
        <v>0</v>
      </c>
      <c r="M642" s="137" t="e">
        <f t="shared" si="103"/>
        <v>#DIV/0!</v>
      </c>
    </row>
    <row r="643" spans="1:13" x14ac:dyDescent="0.25">
      <c r="A643" s="120">
        <v>44191</v>
      </c>
      <c r="D643" s="121">
        <f t="shared" si="97"/>
        <v>0</v>
      </c>
      <c r="G643" s="121">
        <f t="shared" si="98"/>
        <v>0</v>
      </c>
      <c r="H643" s="121">
        <f t="shared" si="99"/>
        <v>0</v>
      </c>
      <c r="J643" s="121">
        <f t="shared" si="100"/>
        <v>0</v>
      </c>
      <c r="K643" s="123">
        <f t="shared" si="101"/>
        <v>0</v>
      </c>
      <c r="L643" s="124">
        <f t="shared" si="102"/>
        <v>0</v>
      </c>
      <c r="M643" s="137" t="e">
        <f t="shared" si="103"/>
        <v>#DIV/0!</v>
      </c>
    </row>
    <row r="644" spans="1:13" x14ac:dyDescent="0.25">
      <c r="A644" s="120">
        <v>44192</v>
      </c>
      <c r="D644" s="121">
        <f t="shared" si="97"/>
        <v>0</v>
      </c>
      <c r="G644" s="121">
        <f t="shared" si="98"/>
        <v>0</v>
      </c>
      <c r="H644" s="121">
        <f t="shared" si="99"/>
        <v>0</v>
      </c>
      <c r="J644" s="121">
        <f t="shared" si="100"/>
        <v>0</v>
      </c>
      <c r="K644" s="123">
        <f t="shared" si="101"/>
        <v>0</v>
      </c>
      <c r="L644" s="124">
        <f t="shared" si="102"/>
        <v>0</v>
      </c>
      <c r="M644" s="137" t="e">
        <f t="shared" si="103"/>
        <v>#DIV/0!</v>
      </c>
    </row>
    <row r="645" spans="1:13" x14ac:dyDescent="0.25">
      <c r="A645" s="120">
        <v>44193</v>
      </c>
      <c r="D645" s="121">
        <f t="shared" si="97"/>
        <v>0</v>
      </c>
      <c r="G645" s="121">
        <f t="shared" si="98"/>
        <v>0</v>
      </c>
      <c r="H645" s="121">
        <f t="shared" si="99"/>
        <v>0</v>
      </c>
      <c r="J645" s="121">
        <f t="shared" si="100"/>
        <v>0</v>
      </c>
      <c r="K645" s="123">
        <f t="shared" si="101"/>
        <v>0</v>
      </c>
      <c r="L645" s="124">
        <f t="shared" si="102"/>
        <v>0</v>
      </c>
      <c r="M645" s="137" t="e">
        <f t="shared" si="103"/>
        <v>#DIV/0!</v>
      </c>
    </row>
    <row r="646" spans="1:13" x14ac:dyDescent="0.25">
      <c r="A646" s="120">
        <v>44194</v>
      </c>
      <c r="D646" s="121">
        <f t="shared" si="97"/>
        <v>0</v>
      </c>
      <c r="G646" s="121">
        <f t="shared" si="98"/>
        <v>0</v>
      </c>
      <c r="H646" s="121">
        <f t="shared" si="99"/>
        <v>0</v>
      </c>
      <c r="J646" s="121">
        <f t="shared" si="100"/>
        <v>0</v>
      </c>
      <c r="K646" s="123">
        <f t="shared" si="101"/>
        <v>0</v>
      </c>
      <c r="L646" s="124">
        <f t="shared" si="102"/>
        <v>0</v>
      </c>
      <c r="M646" s="137" t="e">
        <f t="shared" si="103"/>
        <v>#DIV/0!</v>
      </c>
    </row>
    <row r="647" spans="1:13" x14ac:dyDescent="0.25">
      <c r="A647" s="120">
        <v>44195</v>
      </c>
      <c r="D647" s="121">
        <f t="shared" si="97"/>
        <v>0</v>
      </c>
      <c r="G647" s="121">
        <f t="shared" si="98"/>
        <v>0</v>
      </c>
      <c r="H647" s="121">
        <f t="shared" si="99"/>
        <v>0</v>
      </c>
      <c r="J647" s="121">
        <f t="shared" si="100"/>
        <v>0</v>
      </c>
      <c r="K647" s="123">
        <f t="shared" si="101"/>
        <v>0</v>
      </c>
      <c r="L647" s="124">
        <f t="shared" si="102"/>
        <v>0</v>
      </c>
      <c r="M647" s="137" t="e">
        <f t="shared" si="103"/>
        <v>#DIV/0!</v>
      </c>
    </row>
    <row r="648" spans="1:13" x14ac:dyDescent="0.25">
      <c r="A648" s="120">
        <v>44196</v>
      </c>
      <c r="D648" s="121">
        <f t="shared" si="97"/>
        <v>0</v>
      </c>
      <c r="G648" s="121">
        <f t="shared" si="98"/>
        <v>0</v>
      </c>
      <c r="H648" s="121">
        <f t="shared" si="99"/>
        <v>0</v>
      </c>
      <c r="J648" s="121">
        <f t="shared" si="100"/>
        <v>0</v>
      </c>
      <c r="K648" s="123">
        <f t="shared" si="101"/>
        <v>0</v>
      </c>
      <c r="L648" s="124">
        <f t="shared" si="102"/>
        <v>0</v>
      </c>
      <c r="M648" s="137" t="e">
        <f t="shared" si="103"/>
        <v>#DIV/0!</v>
      </c>
    </row>
    <row r="649" spans="1:13" x14ac:dyDescent="0.25">
      <c r="A649" s="120">
        <v>44197</v>
      </c>
      <c r="D649" s="121">
        <f t="shared" si="97"/>
        <v>0</v>
      </c>
      <c r="G649" s="121">
        <f t="shared" si="98"/>
        <v>0</v>
      </c>
      <c r="H649" s="121">
        <f t="shared" si="99"/>
        <v>0</v>
      </c>
      <c r="J649" s="121">
        <f t="shared" si="100"/>
        <v>0</v>
      </c>
      <c r="K649" s="123">
        <f t="shared" si="101"/>
        <v>0</v>
      </c>
      <c r="L649" s="124">
        <f t="shared" si="102"/>
        <v>0</v>
      </c>
      <c r="M649" s="137" t="e">
        <f t="shared" si="103"/>
        <v>#DIV/0!</v>
      </c>
    </row>
    <row r="650" spans="1:13" x14ac:dyDescent="0.25">
      <c r="A650" s="120">
        <v>44198</v>
      </c>
      <c r="D650" s="121">
        <f t="shared" si="97"/>
        <v>0</v>
      </c>
      <c r="G650" s="121">
        <f t="shared" si="98"/>
        <v>0</v>
      </c>
      <c r="H650" s="121">
        <f t="shared" si="99"/>
        <v>0</v>
      </c>
      <c r="J650" s="121">
        <f t="shared" si="100"/>
        <v>0</v>
      </c>
      <c r="K650" s="123">
        <f t="shared" si="101"/>
        <v>0</v>
      </c>
      <c r="L650" s="124">
        <f t="shared" si="102"/>
        <v>0</v>
      </c>
      <c r="M650" s="137" t="e">
        <f t="shared" si="103"/>
        <v>#DIV/0!</v>
      </c>
    </row>
    <row r="651" spans="1:13" x14ac:dyDescent="0.25">
      <c r="A651" s="120">
        <v>44199</v>
      </c>
      <c r="D651" s="121">
        <f t="shared" si="97"/>
        <v>0</v>
      </c>
      <c r="G651" s="121">
        <f t="shared" si="98"/>
        <v>0</v>
      </c>
      <c r="H651" s="121">
        <f t="shared" si="99"/>
        <v>0</v>
      </c>
      <c r="J651" s="121">
        <f t="shared" si="100"/>
        <v>0</v>
      </c>
      <c r="K651" s="123">
        <f t="shared" si="101"/>
        <v>0</v>
      </c>
      <c r="L651" s="124">
        <f t="shared" si="102"/>
        <v>0</v>
      </c>
      <c r="M651" s="137" t="e">
        <f t="shared" si="103"/>
        <v>#DIV/0!</v>
      </c>
    </row>
    <row r="652" spans="1:13" x14ac:dyDescent="0.25">
      <c r="A652" s="120">
        <v>44200</v>
      </c>
      <c r="D652" s="121">
        <f t="shared" si="97"/>
        <v>0</v>
      </c>
      <c r="G652" s="121">
        <f t="shared" si="98"/>
        <v>0</v>
      </c>
      <c r="H652" s="121">
        <f t="shared" si="99"/>
        <v>0</v>
      </c>
      <c r="J652" s="121">
        <f t="shared" si="100"/>
        <v>0</v>
      </c>
      <c r="K652" s="123">
        <f t="shared" si="101"/>
        <v>0</v>
      </c>
      <c r="L652" s="124">
        <f t="shared" si="102"/>
        <v>0</v>
      </c>
      <c r="M652" s="137" t="e">
        <f t="shared" si="103"/>
        <v>#DIV/0!</v>
      </c>
    </row>
    <row r="653" spans="1:13" x14ac:dyDescent="0.25">
      <c r="A653" s="120">
        <v>44201</v>
      </c>
      <c r="D653" s="121">
        <f t="shared" si="97"/>
        <v>0</v>
      </c>
      <c r="G653" s="121">
        <f t="shared" si="98"/>
        <v>0</v>
      </c>
      <c r="H653" s="121">
        <f t="shared" si="99"/>
        <v>0</v>
      </c>
      <c r="J653" s="121">
        <f t="shared" si="100"/>
        <v>0</v>
      </c>
      <c r="K653" s="123">
        <f t="shared" si="101"/>
        <v>0</v>
      </c>
      <c r="L653" s="124">
        <f t="shared" si="102"/>
        <v>0</v>
      </c>
      <c r="M653" s="137" t="e">
        <f t="shared" si="103"/>
        <v>#DIV/0!</v>
      </c>
    </row>
    <row r="654" spans="1:13" x14ac:dyDescent="0.25">
      <c r="A654" s="120">
        <v>44202</v>
      </c>
      <c r="D654" s="121">
        <f t="shared" si="97"/>
        <v>0</v>
      </c>
      <c r="G654" s="121">
        <f t="shared" si="98"/>
        <v>0</v>
      </c>
      <c r="H654" s="121">
        <f t="shared" si="99"/>
        <v>0</v>
      </c>
      <c r="J654" s="121">
        <f t="shared" si="100"/>
        <v>0</v>
      </c>
      <c r="K654" s="123">
        <f t="shared" si="101"/>
        <v>0</v>
      </c>
      <c r="L654" s="124">
        <f t="shared" si="102"/>
        <v>0</v>
      </c>
      <c r="M654" s="137" t="e">
        <f t="shared" si="103"/>
        <v>#DIV/0!</v>
      </c>
    </row>
    <row r="655" spans="1:13" x14ac:dyDescent="0.25">
      <c r="A655" s="120">
        <v>44203</v>
      </c>
      <c r="D655" s="121">
        <f t="shared" si="97"/>
        <v>0</v>
      </c>
      <c r="G655" s="121">
        <f t="shared" si="98"/>
        <v>0</v>
      </c>
      <c r="H655" s="121">
        <f t="shared" si="99"/>
        <v>0</v>
      </c>
      <c r="J655" s="121">
        <f t="shared" si="100"/>
        <v>0</v>
      </c>
      <c r="K655" s="123">
        <f t="shared" si="101"/>
        <v>0</v>
      </c>
      <c r="L655" s="124">
        <f t="shared" si="102"/>
        <v>0</v>
      </c>
      <c r="M655" s="137" t="e">
        <f t="shared" si="103"/>
        <v>#DIV/0!</v>
      </c>
    </row>
    <row r="656" spans="1:13" x14ac:dyDescent="0.25">
      <c r="A656" s="120">
        <v>44204</v>
      </c>
      <c r="D656" s="121">
        <f t="shared" si="97"/>
        <v>0</v>
      </c>
      <c r="G656" s="121">
        <f t="shared" si="98"/>
        <v>0</v>
      </c>
      <c r="H656" s="121">
        <f t="shared" si="99"/>
        <v>0</v>
      </c>
      <c r="J656" s="121">
        <f t="shared" si="100"/>
        <v>0</v>
      </c>
      <c r="K656" s="123">
        <f t="shared" si="101"/>
        <v>0</v>
      </c>
      <c r="L656" s="124">
        <f t="shared" si="102"/>
        <v>0</v>
      </c>
      <c r="M656" s="137" t="e">
        <f t="shared" si="103"/>
        <v>#DIV/0!</v>
      </c>
    </row>
    <row r="657" spans="1:13" x14ac:dyDescent="0.25">
      <c r="A657" s="120">
        <v>44205</v>
      </c>
      <c r="D657" s="121">
        <f t="shared" si="97"/>
        <v>0</v>
      </c>
      <c r="G657" s="121">
        <f t="shared" si="98"/>
        <v>0</v>
      </c>
      <c r="H657" s="121">
        <f t="shared" si="99"/>
        <v>0</v>
      </c>
      <c r="J657" s="121">
        <f t="shared" si="100"/>
        <v>0</v>
      </c>
      <c r="K657" s="123">
        <f t="shared" si="101"/>
        <v>0</v>
      </c>
      <c r="L657" s="124">
        <f t="shared" si="102"/>
        <v>0</v>
      </c>
      <c r="M657" s="137" t="e">
        <f t="shared" si="103"/>
        <v>#DIV/0!</v>
      </c>
    </row>
    <row r="658" spans="1:13" x14ac:dyDescent="0.25">
      <c r="A658" s="120">
        <v>44206</v>
      </c>
      <c r="D658" s="121">
        <f t="shared" si="97"/>
        <v>0</v>
      </c>
      <c r="G658" s="121">
        <f t="shared" si="98"/>
        <v>0</v>
      </c>
      <c r="H658" s="121">
        <f t="shared" si="99"/>
        <v>0</v>
      </c>
      <c r="J658" s="121">
        <f t="shared" si="100"/>
        <v>0</v>
      </c>
      <c r="K658" s="123">
        <f t="shared" si="101"/>
        <v>0</v>
      </c>
      <c r="L658" s="124">
        <f t="shared" si="102"/>
        <v>0</v>
      </c>
      <c r="M658" s="137" t="e">
        <f t="shared" si="103"/>
        <v>#DIV/0!</v>
      </c>
    </row>
    <row r="659" spans="1:13" x14ac:dyDescent="0.25">
      <c r="A659" s="120">
        <v>44207</v>
      </c>
      <c r="D659" s="121">
        <f t="shared" si="97"/>
        <v>0</v>
      </c>
      <c r="G659" s="121">
        <f t="shared" si="98"/>
        <v>0</v>
      </c>
      <c r="H659" s="121">
        <f t="shared" si="99"/>
        <v>0</v>
      </c>
      <c r="J659" s="121">
        <f t="shared" si="100"/>
        <v>0</v>
      </c>
      <c r="K659" s="123">
        <f t="shared" si="101"/>
        <v>0</v>
      </c>
      <c r="L659" s="124">
        <f t="shared" si="102"/>
        <v>0</v>
      </c>
      <c r="M659" s="137" t="e">
        <f t="shared" si="103"/>
        <v>#DIV/0!</v>
      </c>
    </row>
    <row r="660" spans="1:13" x14ac:dyDescent="0.25">
      <c r="A660" s="120">
        <v>44208</v>
      </c>
      <c r="D660" s="121">
        <f t="shared" si="97"/>
        <v>0</v>
      </c>
      <c r="G660" s="121">
        <f t="shared" si="98"/>
        <v>0</v>
      </c>
      <c r="H660" s="121">
        <f t="shared" si="99"/>
        <v>0</v>
      </c>
      <c r="J660" s="121">
        <f t="shared" si="100"/>
        <v>0</v>
      </c>
      <c r="K660" s="123">
        <f t="shared" si="101"/>
        <v>0</v>
      </c>
      <c r="L660" s="124">
        <f t="shared" si="102"/>
        <v>0</v>
      </c>
      <c r="M660" s="137" t="e">
        <f t="shared" si="103"/>
        <v>#DIV/0!</v>
      </c>
    </row>
    <row r="661" spans="1:13" x14ac:dyDescent="0.25">
      <c r="A661" s="120">
        <v>44209</v>
      </c>
      <c r="D661" s="121">
        <f t="shared" si="97"/>
        <v>0</v>
      </c>
      <c r="G661" s="121">
        <f t="shared" si="98"/>
        <v>0</v>
      </c>
      <c r="H661" s="121">
        <f t="shared" si="99"/>
        <v>0</v>
      </c>
      <c r="J661" s="121">
        <f t="shared" si="100"/>
        <v>0</v>
      </c>
      <c r="K661" s="123">
        <f t="shared" si="101"/>
        <v>0</v>
      </c>
      <c r="L661" s="124">
        <f t="shared" si="102"/>
        <v>0</v>
      </c>
      <c r="M661" s="137" t="e">
        <f t="shared" si="103"/>
        <v>#DIV/0!</v>
      </c>
    </row>
    <row r="662" spans="1:13" x14ac:dyDescent="0.25">
      <c r="A662" s="120">
        <v>44210</v>
      </c>
      <c r="D662" s="121">
        <f t="shared" si="97"/>
        <v>0</v>
      </c>
      <c r="G662" s="121">
        <f t="shared" si="98"/>
        <v>0</v>
      </c>
      <c r="H662" s="121">
        <f t="shared" si="99"/>
        <v>0</v>
      </c>
      <c r="J662" s="121">
        <f t="shared" si="100"/>
        <v>0</v>
      </c>
      <c r="K662" s="123">
        <f t="shared" si="101"/>
        <v>0</v>
      </c>
      <c r="L662" s="124">
        <f t="shared" si="102"/>
        <v>0</v>
      </c>
      <c r="M662" s="137" t="e">
        <f t="shared" si="103"/>
        <v>#DIV/0!</v>
      </c>
    </row>
    <row r="663" spans="1:13" x14ac:dyDescent="0.25">
      <c r="A663" s="120">
        <v>44211</v>
      </c>
      <c r="D663" s="121">
        <f t="shared" si="97"/>
        <v>0</v>
      </c>
      <c r="G663" s="121">
        <f t="shared" si="98"/>
        <v>0</v>
      </c>
      <c r="H663" s="121">
        <f t="shared" si="99"/>
        <v>0</v>
      </c>
      <c r="J663" s="121">
        <f t="shared" si="100"/>
        <v>0</v>
      </c>
      <c r="K663" s="123">
        <f t="shared" si="101"/>
        <v>0</v>
      </c>
      <c r="L663" s="124">
        <f t="shared" si="102"/>
        <v>0</v>
      </c>
      <c r="M663" s="137" t="e">
        <f t="shared" si="103"/>
        <v>#DIV/0!</v>
      </c>
    </row>
    <row r="664" spans="1:13" x14ac:dyDescent="0.25">
      <c r="A664" s="120">
        <v>44212</v>
      </c>
      <c r="D664" s="121">
        <f t="shared" si="97"/>
        <v>0</v>
      </c>
      <c r="G664" s="121">
        <f t="shared" si="98"/>
        <v>0</v>
      </c>
      <c r="H664" s="121">
        <f t="shared" si="99"/>
        <v>0</v>
      </c>
      <c r="J664" s="121">
        <f t="shared" si="100"/>
        <v>0</v>
      </c>
      <c r="K664" s="123">
        <f t="shared" si="101"/>
        <v>0</v>
      </c>
      <c r="L664" s="124">
        <f t="shared" si="102"/>
        <v>0</v>
      </c>
      <c r="M664" s="137" t="e">
        <f t="shared" si="103"/>
        <v>#DIV/0!</v>
      </c>
    </row>
    <row r="665" spans="1:13" x14ac:dyDescent="0.25">
      <c r="A665" s="120">
        <v>44213</v>
      </c>
      <c r="D665" s="121">
        <f t="shared" si="97"/>
        <v>0</v>
      </c>
      <c r="G665" s="121">
        <f t="shared" si="98"/>
        <v>0</v>
      </c>
      <c r="H665" s="121">
        <f t="shared" si="99"/>
        <v>0</v>
      </c>
      <c r="J665" s="121">
        <f t="shared" si="100"/>
        <v>0</v>
      </c>
      <c r="K665" s="123">
        <f t="shared" si="101"/>
        <v>0</v>
      </c>
      <c r="L665" s="124">
        <f t="shared" si="102"/>
        <v>0</v>
      </c>
      <c r="M665" s="137" t="e">
        <f t="shared" si="103"/>
        <v>#DIV/0!</v>
      </c>
    </row>
    <row r="666" spans="1:13" x14ac:dyDescent="0.25">
      <c r="A666" s="120">
        <v>44214</v>
      </c>
      <c r="D666" s="121">
        <f t="shared" si="97"/>
        <v>0</v>
      </c>
      <c r="G666" s="121">
        <f t="shared" si="98"/>
        <v>0</v>
      </c>
      <c r="H666" s="121">
        <f t="shared" si="99"/>
        <v>0</v>
      </c>
      <c r="J666" s="121">
        <f t="shared" si="100"/>
        <v>0</v>
      </c>
      <c r="K666" s="123">
        <f t="shared" si="101"/>
        <v>0</v>
      </c>
      <c r="L666" s="124">
        <f t="shared" si="102"/>
        <v>0</v>
      </c>
      <c r="M666" s="137" t="e">
        <f t="shared" si="103"/>
        <v>#DIV/0!</v>
      </c>
    </row>
    <row r="667" spans="1:13" x14ac:dyDescent="0.25">
      <c r="A667" s="120">
        <v>44215</v>
      </c>
      <c r="D667" s="121">
        <f t="shared" si="97"/>
        <v>0</v>
      </c>
      <c r="G667" s="121">
        <f t="shared" si="98"/>
        <v>0</v>
      </c>
      <c r="H667" s="121">
        <f t="shared" si="99"/>
        <v>0</v>
      </c>
      <c r="J667" s="121">
        <f t="shared" si="100"/>
        <v>0</v>
      </c>
      <c r="K667" s="123">
        <f t="shared" si="101"/>
        <v>0</v>
      </c>
      <c r="L667" s="124">
        <f t="shared" si="102"/>
        <v>0</v>
      </c>
      <c r="M667" s="137" t="e">
        <f t="shared" si="103"/>
        <v>#DIV/0!</v>
      </c>
    </row>
    <row r="668" spans="1:13" x14ac:dyDescent="0.25">
      <c r="A668" s="120">
        <v>44216</v>
      </c>
      <c r="D668" s="121">
        <f t="shared" si="97"/>
        <v>0</v>
      </c>
      <c r="G668" s="121">
        <f t="shared" si="98"/>
        <v>0</v>
      </c>
      <c r="H668" s="121">
        <f t="shared" si="99"/>
        <v>0</v>
      </c>
      <c r="J668" s="121">
        <f t="shared" si="100"/>
        <v>0</v>
      </c>
      <c r="K668" s="123">
        <f t="shared" si="101"/>
        <v>0</v>
      </c>
      <c r="L668" s="124">
        <f t="shared" si="102"/>
        <v>0</v>
      </c>
      <c r="M668" s="137" t="e">
        <f t="shared" si="103"/>
        <v>#DIV/0!</v>
      </c>
    </row>
    <row r="669" spans="1:13" x14ac:dyDescent="0.25">
      <c r="A669" s="120">
        <v>44217</v>
      </c>
      <c r="D669" s="121">
        <f t="shared" ref="D669:D732" si="104">B669-C669</f>
        <v>0</v>
      </c>
      <c r="G669" s="121">
        <f t="shared" ref="G669:G732" si="105">E669-F669</f>
        <v>0</v>
      </c>
      <c r="H669" s="121">
        <f t="shared" ref="H669:H732" si="106">G669*H$3</f>
        <v>0</v>
      </c>
      <c r="J669" s="121">
        <f t="shared" ref="J669:J732" si="107">H669-I669</f>
        <v>0</v>
      </c>
      <c r="K669" s="123">
        <f t="shared" ref="K669:K732" si="108">D669/K$3</f>
        <v>0</v>
      </c>
      <c r="L669" s="124">
        <f t="shared" ref="L669:L732" si="109">K669-I669</f>
        <v>0</v>
      </c>
      <c r="M669" s="137" t="e">
        <f t="shared" ref="M669:M732" si="110">L669/I669</f>
        <v>#DIV/0!</v>
      </c>
    </row>
    <row r="670" spans="1:13" x14ac:dyDescent="0.25">
      <c r="A670" s="120">
        <v>44218</v>
      </c>
      <c r="D670" s="121">
        <f t="shared" si="104"/>
        <v>0</v>
      </c>
      <c r="G670" s="121">
        <f t="shared" si="105"/>
        <v>0</v>
      </c>
      <c r="H670" s="121">
        <f t="shared" si="106"/>
        <v>0</v>
      </c>
      <c r="J670" s="121">
        <f t="shared" si="107"/>
        <v>0</v>
      </c>
      <c r="K670" s="123">
        <f t="shared" si="108"/>
        <v>0</v>
      </c>
      <c r="L670" s="124">
        <f t="shared" si="109"/>
        <v>0</v>
      </c>
      <c r="M670" s="137" t="e">
        <f t="shared" si="110"/>
        <v>#DIV/0!</v>
      </c>
    </row>
    <row r="671" spans="1:13" x14ac:dyDescent="0.25">
      <c r="A671" s="120">
        <v>44219</v>
      </c>
      <c r="D671" s="121">
        <f t="shared" si="104"/>
        <v>0</v>
      </c>
      <c r="G671" s="121">
        <f t="shared" si="105"/>
        <v>0</v>
      </c>
      <c r="H671" s="121">
        <f t="shared" si="106"/>
        <v>0</v>
      </c>
      <c r="J671" s="121">
        <f t="shared" si="107"/>
        <v>0</v>
      </c>
      <c r="K671" s="123">
        <f t="shared" si="108"/>
        <v>0</v>
      </c>
      <c r="L671" s="124">
        <f t="shared" si="109"/>
        <v>0</v>
      </c>
      <c r="M671" s="137" t="e">
        <f t="shared" si="110"/>
        <v>#DIV/0!</v>
      </c>
    </row>
    <row r="672" spans="1:13" x14ac:dyDescent="0.25">
      <c r="A672" s="120">
        <v>44220</v>
      </c>
      <c r="D672" s="121">
        <f t="shared" si="104"/>
        <v>0</v>
      </c>
      <c r="G672" s="121">
        <f t="shared" si="105"/>
        <v>0</v>
      </c>
      <c r="H672" s="121">
        <f t="shared" si="106"/>
        <v>0</v>
      </c>
      <c r="J672" s="121">
        <f t="shared" si="107"/>
        <v>0</v>
      </c>
      <c r="K672" s="123">
        <f t="shared" si="108"/>
        <v>0</v>
      </c>
      <c r="L672" s="124">
        <f t="shared" si="109"/>
        <v>0</v>
      </c>
      <c r="M672" s="137" t="e">
        <f t="shared" si="110"/>
        <v>#DIV/0!</v>
      </c>
    </row>
    <row r="673" spans="1:13" x14ac:dyDescent="0.25">
      <c r="A673" s="120">
        <v>44221</v>
      </c>
      <c r="D673" s="121">
        <f t="shared" si="104"/>
        <v>0</v>
      </c>
      <c r="G673" s="121">
        <f t="shared" si="105"/>
        <v>0</v>
      </c>
      <c r="H673" s="121">
        <f t="shared" si="106"/>
        <v>0</v>
      </c>
      <c r="J673" s="121">
        <f t="shared" si="107"/>
        <v>0</v>
      </c>
      <c r="K673" s="123">
        <f t="shared" si="108"/>
        <v>0</v>
      </c>
      <c r="L673" s="124">
        <f t="shared" si="109"/>
        <v>0</v>
      </c>
      <c r="M673" s="137" t="e">
        <f t="shared" si="110"/>
        <v>#DIV/0!</v>
      </c>
    </row>
    <row r="674" spans="1:13" x14ac:dyDescent="0.25">
      <c r="A674" s="120">
        <v>44222</v>
      </c>
      <c r="D674" s="121">
        <f t="shared" si="104"/>
        <v>0</v>
      </c>
      <c r="G674" s="121">
        <f t="shared" si="105"/>
        <v>0</v>
      </c>
      <c r="H674" s="121">
        <f t="shared" si="106"/>
        <v>0</v>
      </c>
      <c r="J674" s="121">
        <f t="shared" si="107"/>
        <v>0</v>
      </c>
      <c r="K674" s="123">
        <f t="shared" si="108"/>
        <v>0</v>
      </c>
      <c r="L674" s="124">
        <f t="shared" si="109"/>
        <v>0</v>
      </c>
      <c r="M674" s="137" t="e">
        <f t="shared" si="110"/>
        <v>#DIV/0!</v>
      </c>
    </row>
    <row r="675" spans="1:13" x14ac:dyDescent="0.25">
      <c r="A675" s="120">
        <v>44223</v>
      </c>
      <c r="D675" s="121">
        <f t="shared" si="104"/>
        <v>0</v>
      </c>
      <c r="G675" s="121">
        <f t="shared" si="105"/>
        <v>0</v>
      </c>
      <c r="H675" s="121">
        <f t="shared" si="106"/>
        <v>0</v>
      </c>
      <c r="J675" s="121">
        <f t="shared" si="107"/>
        <v>0</v>
      </c>
      <c r="K675" s="123">
        <f t="shared" si="108"/>
        <v>0</v>
      </c>
      <c r="L675" s="124">
        <f t="shared" si="109"/>
        <v>0</v>
      </c>
      <c r="M675" s="137" t="e">
        <f t="shared" si="110"/>
        <v>#DIV/0!</v>
      </c>
    </row>
    <row r="676" spans="1:13" x14ac:dyDescent="0.25">
      <c r="A676" s="120">
        <v>44224</v>
      </c>
      <c r="D676" s="121">
        <f t="shared" si="104"/>
        <v>0</v>
      </c>
      <c r="G676" s="121">
        <f t="shared" si="105"/>
        <v>0</v>
      </c>
      <c r="H676" s="121">
        <f t="shared" si="106"/>
        <v>0</v>
      </c>
      <c r="J676" s="121">
        <f t="shared" si="107"/>
        <v>0</v>
      </c>
      <c r="K676" s="123">
        <f t="shared" si="108"/>
        <v>0</v>
      </c>
      <c r="L676" s="124">
        <f t="shared" si="109"/>
        <v>0</v>
      </c>
      <c r="M676" s="137" t="e">
        <f t="shared" si="110"/>
        <v>#DIV/0!</v>
      </c>
    </row>
    <row r="677" spans="1:13" x14ac:dyDescent="0.25">
      <c r="A677" s="120">
        <v>44225</v>
      </c>
      <c r="D677" s="121">
        <f t="shared" si="104"/>
        <v>0</v>
      </c>
      <c r="G677" s="121">
        <f t="shared" si="105"/>
        <v>0</v>
      </c>
      <c r="H677" s="121">
        <f t="shared" si="106"/>
        <v>0</v>
      </c>
      <c r="J677" s="121">
        <f t="shared" si="107"/>
        <v>0</v>
      </c>
      <c r="K677" s="123">
        <f t="shared" si="108"/>
        <v>0</v>
      </c>
      <c r="L677" s="124">
        <f t="shared" si="109"/>
        <v>0</v>
      </c>
      <c r="M677" s="137" t="e">
        <f t="shared" si="110"/>
        <v>#DIV/0!</v>
      </c>
    </row>
    <row r="678" spans="1:13" x14ac:dyDescent="0.25">
      <c r="A678" s="120">
        <v>44226</v>
      </c>
      <c r="D678" s="121">
        <f t="shared" si="104"/>
        <v>0</v>
      </c>
      <c r="G678" s="121">
        <f t="shared" si="105"/>
        <v>0</v>
      </c>
      <c r="H678" s="121">
        <f t="shared" si="106"/>
        <v>0</v>
      </c>
      <c r="J678" s="121">
        <f t="shared" si="107"/>
        <v>0</v>
      </c>
      <c r="K678" s="123">
        <f t="shared" si="108"/>
        <v>0</v>
      </c>
      <c r="L678" s="124">
        <f t="shared" si="109"/>
        <v>0</v>
      </c>
      <c r="M678" s="137" t="e">
        <f t="shared" si="110"/>
        <v>#DIV/0!</v>
      </c>
    </row>
    <row r="679" spans="1:13" x14ac:dyDescent="0.25">
      <c r="A679" s="120">
        <v>44227</v>
      </c>
      <c r="D679" s="121">
        <f t="shared" si="104"/>
        <v>0</v>
      </c>
      <c r="G679" s="121">
        <f t="shared" si="105"/>
        <v>0</v>
      </c>
      <c r="H679" s="121">
        <f t="shared" si="106"/>
        <v>0</v>
      </c>
      <c r="J679" s="121">
        <f t="shared" si="107"/>
        <v>0</v>
      </c>
      <c r="K679" s="123">
        <f t="shared" si="108"/>
        <v>0</v>
      </c>
      <c r="L679" s="124">
        <f t="shared" si="109"/>
        <v>0</v>
      </c>
      <c r="M679" s="137" t="e">
        <f t="shared" si="110"/>
        <v>#DIV/0!</v>
      </c>
    </row>
    <row r="680" spans="1:13" x14ac:dyDescent="0.25">
      <c r="A680" s="120">
        <v>44228</v>
      </c>
      <c r="D680" s="121">
        <f t="shared" si="104"/>
        <v>0</v>
      </c>
      <c r="G680" s="121">
        <f t="shared" si="105"/>
        <v>0</v>
      </c>
      <c r="H680" s="121">
        <f t="shared" si="106"/>
        <v>0</v>
      </c>
      <c r="J680" s="121">
        <f t="shared" si="107"/>
        <v>0</v>
      </c>
      <c r="K680" s="123">
        <f t="shared" si="108"/>
        <v>0</v>
      </c>
      <c r="L680" s="124">
        <f t="shared" si="109"/>
        <v>0</v>
      </c>
      <c r="M680" s="137" t="e">
        <f t="shared" si="110"/>
        <v>#DIV/0!</v>
      </c>
    </row>
    <row r="681" spans="1:13" x14ac:dyDescent="0.25">
      <c r="A681" s="120">
        <v>44229</v>
      </c>
      <c r="D681" s="121">
        <f t="shared" si="104"/>
        <v>0</v>
      </c>
      <c r="G681" s="121">
        <f t="shared" si="105"/>
        <v>0</v>
      </c>
      <c r="H681" s="121">
        <f t="shared" si="106"/>
        <v>0</v>
      </c>
      <c r="J681" s="121">
        <f t="shared" si="107"/>
        <v>0</v>
      </c>
      <c r="K681" s="123">
        <f t="shared" si="108"/>
        <v>0</v>
      </c>
      <c r="L681" s="124">
        <f t="shared" si="109"/>
        <v>0</v>
      </c>
      <c r="M681" s="137" t="e">
        <f t="shared" si="110"/>
        <v>#DIV/0!</v>
      </c>
    </row>
    <row r="682" spans="1:13" x14ac:dyDescent="0.25">
      <c r="A682" s="120">
        <v>44230</v>
      </c>
      <c r="D682" s="121">
        <f t="shared" si="104"/>
        <v>0</v>
      </c>
      <c r="G682" s="121">
        <f t="shared" si="105"/>
        <v>0</v>
      </c>
      <c r="H682" s="121">
        <f t="shared" si="106"/>
        <v>0</v>
      </c>
      <c r="J682" s="121">
        <f t="shared" si="107"/>
        <v>0</v>
      </c>
      <c r="K682" s="123">
        <f t="shared" si="108"/>
        <v>0</v>
      </c>
      <c r="L682" s="124">
        <f t="shared" si="109"/>
        <v>0</v>
      </c>
      <c r="M682" s="137" t="e">
        <f t="shared" si="110"/>
        <v>#DIV/0!</v>
      </c>
    </row>
    <row r="683" spans="1:13" x14ac:dyDescent="0.25">
      <c r="A683" s="120">
        <v>44231</v>
      </c>
      <c r="D683" s="121">
        <f t="shared" si="104"/>
        <v>0</v>
      </c>
      <c r="G683" s="121">
        <f t="shared" si="105"/>
        <v>0</v>
      </c>
      <c r="H683" s="121">
        <f t="shared" si="106"/>
        <v>0</v>
      </c>
      <c r="J683" s="121">
        <f t="shared" si="107"/>
        <v>0</v>
      </c>
      <c r="K683" s="123">
        <f t="shared" si="108"/>
        <v>0</v>
      </c>
      <c r="L683" s="124">
        <f t="shared" si="109"/>
        <v>0</v>
      </c>
      <c r="M683" s="137" t="e">
        <f t="shared" si="110"/>
        <v>#DIV/0!</v>
      </c>
    </row>
    <row r="684" spans="1:13" x14ac:dyDescent="0.25">
      <c r="A684" s="120">
        <v>44232</v>
      </c>
      <c r="D684" s="121">
        <f t="shared" si="104"/>
        <v>0</v>
      </c>
      <c r="G684" s="121">
        <f t="shared" si="105"/>
        <v>0</v>
      </c>
      <c r="H684" s="121">
        <f t="shared" si="106"/>
        <v>0</v>
      </c>
      <c r="J684" s="121">
        <f t="shared" si="107"/>
        <v>0</v>
      </c>
      <c r="K684" s="123">
        <f t="shared" si="108"/>
        <v>0</v>
      </c>
      <c r="L684" s="124">
        <f t="shared" si="109"/>
        <v>0</v>
      </c>
      <c r="M684" s="137" t="e">
        <f t="shared" si="110"/>
        <v>#DIV/0!</v>
      </c>
    </row>
    <row r="685" spans="1:13" x14ac:dyDescent="0.25">
      <c r="A685" s="120">
        <v>44233</v>
      </c>
      <c r="D685" s="121">
        <f t="shared" si="104"/>
        <v>0</v>
      </c>
      <c r="G685" s="121">
        <f t="shared" si="105"/>
        <v>0</v>
      </c>
      <c r="H685" s="121">
        <f t="shared" si="106"/>
        <v>0</v>
      </c>
      <c r="J685" s="121">
        <f t="shared" si="107"/>
        <v>0</v>
      </c>
      <c r="K685" s="123">
        <f t="shared" si="108"/>
        <v>0</v>
      </c>
      <c r="L685" s="124">
        <f t="shared" si="109"/>
        <v>0</v>
      </c>
      <c r="M685" s="137" t="e">
        <f t="shared" si="110"/>
        <v>#DIV/0!</v>
      </c>
    </row>
    <row r="686" spans="1:13" x14ac:dyDescent="0.25">
      <c r="A686" s="120">
        <v>44234</v>
      </c>
      <c r="D686" s="121">
        <f t="shared" si="104"/>
        <v>0</v>
      </c>
      <c r="G686" s="121">
        <f t="shared" si="105"/>
        <v>0</v>
      </c>
      <c r="H686" s="121">
        <f t="shared" si="106"/>
        <v>0</v>
      </c>
      <c r="J686" s="121">
        <f t="shared" si="107"/>
        <v>0</v>
      </c>
      <c r="K686" s="123">
        <f t="shared" si="108"/>
        <v>0</v>
      </c>
      <c r="L686" s="124">
        <f t="shared" si="109"/>
        <v>0</v>
      </c>
      <c r="M686" s="137" t="e">
        <f t="shared" si="110"/>
        <v>#DIV/0!</v>
      </c>
    </row>
    <row r="687" spans="1:13" x14ac:dyDescent="0.25">
      <c r="A687" s="120">
        <v>44235</v>
      </c>
      <c r="D687" s="121">
        <f t="shared" si="104"/>
        <v>0</v>
      </c>
      <c r="G687" s="121">
        <f t="shared" si="105"/>
        <v>0</v>
      </c>
      <c r="H687" s="121">
        <f t="shared" si="106"/>
        <v>0</v>
      </c>
      <c r="J687" s="121">
        <f t="shared" si="107"/>
        <v>0</v>
      </c>
      <c r="K687" s="123">
        <f t="shared" si="108"/>
        <v>0</v>
      </c>
      <c r="L687" s="124">
        <f t="shared" si="109"/>
        <v>0</v>
      </c>
      <c r="M687" s="137" t="e">
        <f t="shared" si="110"/>
        <v>#DIV/0!</v>
      </c>
    </row>
    <row r="688" spans="1:13" x14ac:dyDescent="0.25">
      <c r="A688" s="120">
        <v>44236</v>
      </c>
      <c r="D688" s="121">
        <f t="shared" si="104"/>
        <v>0</v>
      </c>
      <c r="G688" s="121">
        <f t="shared" si="105"/>
        <v>0</v>
      </c>
      <c r="H688" s="121">
        <f t="shared" si="106"/>
        <v>0</v>
      </c>
      <c r="J688" s="121">
        <f t="shared" si="107"/>
        <v>0</v>
      </c>
      <c r="K688" s="123">
        <f t="shared" si="108"/>
        <v>0</v>
      </c>
      <c r="L688" s="124">
        <f t="shared" si="109"/>
        <v>0</v>
      </c>
      <c r="M688" s="137" t="e">
        <f t="shared" si="110"/>
        <v>#DIV/0!</v>
      </c>
    </row>
    <row r="689" spans="1:13" x14ac:dyDescent="0.25">
      <c r="A689" s="120">
        <v>44237</v>
      </c>
      <c r="D689" s="121">
        <f t="shared" si="104"/>
        <v>0</v>
      </c>
      <c r="G689" s="121">
        <f t="shared" si="105"/>
        <v>0</v>
      </c>
      <c r="H689" s="121">
        <f t="shared" si="106"/>
        <v>0</v>
      </c>
      <c r="J689" s="121">
        <f t="shared" si="107"/>
        <v>0</v>
      </c>
      <c r="K689" s="123">
        <f t="shared" si="108"/>
        <v>0</v>
      </c>
      <c r="L689" s="124">
        <f t="shared" si="109"/>
        <v>0</v>
      </c>
      <c r="M689" s="137" t="e">
        <f t="shared" si="110"/>
        <v>#DIV/0!</v>
      </c>
    </row>
    <row r="690" spans="1:13" x14ac:dyDescent="0.25">
      <c r="A690" s="120">
        <v>44238</v>
      </c>
      <c r="D690" s="121">
        <f t="shared" si="104"/>
        <v>0</v>
      </c>
      <c r="G690" s="121">
        <f t="shared" si="105"/>
        <v>0</v>
      </c>
      <c r="H690" s="121">
        <f t="shared" si="106"/>
        <v>0</v>
      </c>
      <c r="J690" s="121">
        <f t="shared" si="107"/>
        <v>0</v>
      </c>
      <c r="K690" s="123">
        <f t="shared" si="108"/>
        <v>0</v>
      </c>
      <c r="L690" s="124">
        <f t="shared" si="109"/>
        <v>0</v>
      </c>
      <c r="M690" s="137" t="e">
        <f t="shared" si="110"/>
        <v>#DIV/0!</v>
      </c>
    </row>
    <row r="691" spans="1:13" x14ac:dyDescent="0.25">
      <c r="A691" s="120">
        <v>44239</v>
      </c>
      <c r="D691" s="121">
        <f t="shared" si="104"/>
        <v>0</v>
      </c>
      <c r="G691" s="121">
        <f t="shared" si="105"/>
        <v>0</v>
      </c>
      <c r="H691" s="121">
        <f t="shared" si="106"/>
        <v>0</v>
      </c>
      <c r="J691" s="121">
        <f t="shared" si="107"/>
        <v>0</v>
      </c>
      <c r="K691" s="123">
        <f t="shared" si="108"/>
        <v>0</v>
      </c>
      <c r="L691" s="124">
        <f t="shared" si="109"/>
        <v>0</v>
      </c>
      <c r="M691" s="137" t="e">
        <f t="shared" si="110"/>
        <v>#DIV/0!</v>
      </c>
    </row>
    <row r="692" spans="1:13" x14ac:dyDescent="0.25">
      <c r="A692" s="120">
        <v>44240</v>
      </c>
      <c r="D692" s="121">
        <f t="shared" si="104"/>
        <v>0</v>
      </c>
      <c r="G692" s="121">
        <f t="shared" si="105"/>
        <v>0</v>
      </c>
      <c r="H692" s="121">
        <f t="shared" si="106"/>
        <v>0</v>
      </c>
      <c r="J692" s="121">
        <f t="shared" si="107"/>
        <v>0</v>
      </c>
      <c r="K692" s="123">
        <f t="shared" si="108"/>
        <v>0</v>
      </c>
      <c r="L692" s="124">
        <f t="shared" si="109"/>
        <v>0</v>
      </c>
      <c r="M692" s="137" t="e">
        <f t="shared" si="110"/>
        <v>#DIV/0!</v>
      </c>
    </row>
    <row r="693" spans="1:13" x14ac:dyDescent="0.25">
      <c r="A693" s="120">
        <v>44241</v>
      </c>
      <c r="D693" s="121">
        <f t="shared" si="104"/>
        <v>0</v>
      </c>
      <c r="G693" s="121">
        <f t="shared" si="105"/>
        <v>0</v>
      </c>
      <c r="H693" s="121">
        <f t="shared" si="106"/>
        <v>0</v>
      </c>
      <c r="J693" s="121">
        <f t="shared" si="107"/>
        <v>0</v>
      </c>
      <c r="K693" s="123">
        <f t="shared" si="108"/>
        <v>0</v>
      </c>
      <c r="L693" s="124">
        <f t="shared" si="109"/>
        <v>0</v>
      </c>
      <c r="M693" s="137" t="e">
        <f t="shared" si="110"/>
        <v>#DIV/0!</v>
      </c>
    </row>
    <row r="694" spans="1:13" x14ac:dyDescent="0.25">
      <c r="A694" s="120">
        <v>44242</v>
      </c>
      <c r="D694" s="121">
        <f t="shared" si="104"/>
        <v>0</v>
      </c>
      <c r="G694" s="121">
        <f t="shared" si="105"/>
        <v>0</v>
      </c>
      <c r="H694" s="121">
        <f t="shared" si="106"/>
        <v>0</v>
      </c>
      <c r="J694" s="121">
        <f t="shared" si="107"/>
        <v>0</v>
      </c>
      <c r="K694" s="123">
        <f t="shared" si="108"/>
        <v>0</v>
      </c>
      <c r="L694" s="124">
        <f t="shared" si="109"/>
        <v>0</v>
      </c>
      <c r="M694" s="137" t="e">
        <f t="shared" si="110"/>
        <v>#DIV/0!</v>
      </c>
    </row>
    <row r="695" spans="1:13" x14ac:dyDescent="0.25">
      <c r="A695" s="120">
        <v>44243</v>
      </c>
      <c r="D695" s="121">
        <f t="shared" si="104"/>
        <v>0</v>
      </c>
      <c r="G695" s="121">
        <f t="shared" si="105"/>
        <v>0</v>
      </c>
      <c r="H695" s="121">
        <f t="shared" si="106"/>
        <v>0</v>
      </c>
      <c r="J695" s="121">
        <f t="shared" si="107"/>
        <v>0</v>
      </c>
      <c r="K695" s="123">
        <f t="shared" si="108"/>
        <v>0</v>
      </c>
      <c r="L695" s="124">
        <f t="shared" si="109"/>
        <v>0</v>
      </c>
      <c r="M695" s="137" t="e">
        <f t="shared" si="110"/>
        <v>#DIV/0!</v>
      </c>
    </row>
    <row r="696" spans="1:13" x14ac:dyDescent="0.25">
      <c r="A696" s="120">
        <v>44244</v>
      </c>
      <c r="D696" s="121">
        <f t="shared" si="104"/>
        <v>0</v>
      </c>
      <c r="G696" s="121">
        <f t="shared" si="105"/>
        <v>0</v>
      </c>
      <c r="H696" s="121">
        <f t="shared" si="106"/>
        <v>0</v>
      </c>
      <c r="J696" s="121">
        <f t="shared" si="107"/>
        <v>0</v>
      </c>
      <c r="K696" s="123">
        <f t="shared" si="108"/>
        <v>0</v>
      </c>
      <c r="L696" s="124">
        <f t="shared" si="109"/>
        <v>0</v>
      </c>
      <c r="M696" s="137" t="e">
        <f t="shared" si="110"/>
        <v>#DIV/0!</v>
      </c>
    </row>
    <row r="697" spans="1:13" x14ac:dyDescent="0.25">
      <c r="A697" s="120">
        <v>44245</v>
      </c>
      <c r="D697" s="121">
        <f t="shared" si="104"/>
        <v>0</v>
      </c>
      <c r="G697" s="121">
        <f t="shared" si="105"/>
        <v>0</v>
      </c>
      <c r="H697" s="121">
        <f t="shared" si="106"/>
        <v>0</v>
      </c>
      <c r="J697" s="121">
        <f t="shared" si="107"/>
        <v>0</v>
      </c>
      <c r="K697" s="123">
        <f t="shared" si="108"/>
        <v>0</v>
      </c>
      <c r="L697" s="124">
        <f t="shared" si="109"/>
        <v>0</v>
      </c>
      <c r="M697" s="137" t="e">
        <f t="shared" si="110"/>
        <v>#DIV/0!</v>
      </c>
    </row>
    <row r="698" spans="1:13" x14ac:dyDescent="0.25">
      <c r="A698" s="120">
        <v>44246</v>
      </c>
      <c r="D698" s="121">
        <f t="shared" si="104"/>
        <v>0</v>
      </c>
      <c r="G698" s="121">
        <f t="shared" si="105"/>
        <v>0</v>
      </c>
      <c r="H698" s="121">
        <f t="shared" si="106"/>
        <v>0</v>
      </c>
      <c r="J698" s="121">
        <f t="shared" si="107"/>
        <v>0</v>
      </c>
      <c r="K698" s="123">
        <f t="shared" si="108"/>
        <v>0</v>
      </c>
      <c r="L698" s="124">
        <f t="shared" si="109"/>
        <v>0</v>
      </c>
      <c r="M698" s="137" t="e">
        <f t="shared" si="110"/>
        <v>#DIV/0!</v>
      </c>
    </row>
    <row r="699" spans="1:13" x14ac:dyDescent="0.25">
      <c r="A699" s="120">
        <v>44247</v>
      </c>
      <c r="D699" s="121">
        <f t="shared" si="104"/>
        <v>0</v>
      </c>
      <c r="G699" s="121">
        <f t="shared" si="105"/>
        <v>0</v>
      </c>
      <c r="H699" s="121">
        <f t="shared" si="106"/>
        <v>0</v>
      </c>
      <c r="J699" s="121">
        <f t="shared" si="107"/>
        <v>0</v>
      </c>
      <c r="K699" s="123">
        <f t="shared" si="108"/>
        <v>0</v>
      </c>
      <c r="L699" s="124">
        <f t="shared" si="109"/>
        <v>0</v>
      </c>
      <c r="M699" s="137" t="e">
        <f t="shared" si="110"/>
        <v>#DIV/0!</v>
      </c>
    </row>
    <row r="700" spans="1:13" x14ac:dyDescent="0.25">
      <c r="A700" s="120">
        <v>44248</v>
      </c>
      <c r="D700" s="121">
        <f t="shared" si="104"/>
        <v>0</v>
      </c>
      <c r="G700" s="121">
        <f t="shared" si="105"/>
        <v>0</v>
      </c>
      <c r="H700" s="121">
        <f t="shared" si="106"/>
        <v>0</v>
      </c>
      <c r="J700" s="121">
        <f t="shared" si="107"/>
        <v>0</v>
      </c>
      <c r="K700" s="123">
        <f t="shared" si="108"/>
        <v>0</v>
      </c>
      <c r="L700" s="124">
        <f t="shared" si="109"/>
        <v>0</v>
      </c>
      <c r="M700" s="137" t="e">
        <f t="shared" si="110"/>
        <v>#DIV/0!</v>
      </c>
    </row>
    <row r="701" spans="1:13" x14ac:dyDescent="0.25">
      <c r="A701" s="120">
        <v>44249</v>
      </c>
      <c r="D701" s="121">
        <f t="shared" si="104"/>
        <v>0</v>
      </c>
      <c r="G701" s="121">
        <f t="shared" si="105"/>
        <v>0</v>
      </c>
      <c r="H701" s="121">
        <f t="shared" si="106"/>
        <v>0</v>
      </c>
      <c r="J701" s="121">
        <f t="shared" si="107"/>
        <v>0</v>
      </c>
      <c r="K701" s="123">
        <f t="shared" si="108"/>
        <v>0</v>
      </c>
      <c r="L701" s="124">
        <f t="shared" si="109"/>
        <v>0</v>
      </c>
      <c r="M701" s="137" t="e">
        <f t="shared" si="110"/>
        <v>#DIV/0!</v>
      </c>
    </row>
    <row r="702" spans="1:13" x14ac:dyDescent="0.25">
      <c r="A702" s="120">
        <v>44250</v>
      </c>
      <c r="D702" s="121">
        <f t="shared" si="104"/>
        <v>0</v>
      </c>
      <c r="G702" s="121">
        <f t="shared" si="105"/>
        <v>0</v>
      </c>
      <c r="H702" s="121">
        <f t="shared" si="106"/>
        <v>0</v>
      </c>
      <c r="J702" s="121">
        <f t="shared" si="107"/>
        <v>0</v>
      </c>
      <c r="K702" s="123">
        <f t="shared" si="108"/>
        <v>0</v>
      </c>
      <c r="L702" s="124">
        <f t="shared" si="109"/>
        <v>0</v>
      </c>
      <c r="M702" s="137" t="e">
        <f t="shared" si="110"/>
        <v>#DIV/0!</v>
      </c>
    </row>
    <row r="703" spans="1:13" x14ac:dyDescent="0.25">
      <c r="A703" s="120">
        <v>44251</v>
      </c>
      <c r="D703" s="121">
        <f t="shared" si="104"/>
        <v>0</v>
      </c>
      <c r="G703" s="121">
        <f t="shared" si="105"/>
        <v>0</v>
      </c>
      <c r="H703" s="121">
        <f t="shared" si="106"/>
        <v>0</v>
      </c>
      <c r="J703" s="121">
        <f t="shared" si="107"/>
        <v>0</v>
      </c>
      <c r="K703" s="123">
        <f t="shared" si="108"/>
        <v>0</v>
      </c>
      <c r="L703" s="124">
        <f t="shared" si="109"/>
        <v>0</v>
      </c>
      <c r="M703" s="137" t="e">
        <f t="shared" si="110"/>
        <v>#DIV/0!</v>
      </c>
    </row>
    <row r="704" spans="1:13" x14ac:dyDescent="0.25">
      <c r="A704" s="120">
        <v>44252</v>
      </c>
      <c r="D704" s="121">
        <f t="shared" si="104"/>
        <v>0</v>
      </c>
      <c r="G704" s="121">
        <f t="shared" si="105"/>
        <v>0</v>
      </c>
      <c r="H704" s="121">
        <f t="shared" si="106"/>
        <v>0</v>
      </c>
      <c r="J704" s="121">
        <f t="shared" si="107"/>
        <v>0</v>
      </c>
      <c r="K704" s="123">
        <f t="shared" si="108"/>
        <v>0</v>
      </c>
      <c r="L704" s="124">
        <f t="shared" si="109"/>
        <v>0</v>
      </c>
      <c r="M704" s="137" t="e">
        <f t="shared" si="110"/>
        <v>#DIV/0!</v>
      </c>
    </row>
    <row r="705" spans="1:13" x14ac:dyDescent="0.25">
      <c r="A705" s="120">
        <v>44253</v>
      </c>
      <c r="D705" s="121">
        <f t="shared" si="104"/>
        <v>0</v>
      </c>
      <c r="G705" s="121">
        <f t="shared" si="105"/>
        <v>0</v>
      </c>
      <c r="H705" s="121">
        <f t="shared" si="106"/>
        <v>0</v>
      </c>
      <c r="J705" s="121">
        <f t="shared" si="107"/>
        <v>0</v>
      </c>
      <c r="K705" s="123">
        <f t="shared" si="108"/>
        <v>0</v>
      </c>
      <c r="L705" s="124">
        <f t="shared" si="109"/>
        <v>0</v>
      </c>
      <c r="M705" s="137" t="e">
        <f t="shared" si="110"/>
        <v>#DIV/0!</v>
      </c>
    </row>
    <row r="706" spans="1:13" x14ac:dyDescent="0.25">
      <c r="A706" s="120">
        <v>44254</v>
      </c>
      <c r="D706" s="121">
        <f t="shared" si="104"/>
        <v>0</v>
      </c>
      <c r="G706" s="121">
        <f t="shared" si="105"/>
        <v>0</v>
      </c>
      <c r="H706" s="121">
        <f t="shared" si="106"/>
        <v>0</v>
      </c>
      <c r="J706" s="121">
        <f t="shared" si="107"/>
        <v>0</v>
      </c>
      <c r="K706" s="123">
        <f t="shared" si="108"/>
        <v>0</v>
      </c>
      <c r="L706" s="124">
        <f t="shared" si="109"/>
        <v>0</v>
      </c>
      <c r="M706" s="137" t="e">
        <f t="shared" si="110"/>
        <v>#DIV/0!</v>
      </c>
    </row>
    <row r="707" spans="1:13" x14ac:dyDescent="0.25">
      <c r="A707" s="120">
        <v>44255</v>
      </c>
      <c r="D707" s="121">
        <f t="shared" si="104"/>
        <v>0</v>
      </c>
      <c r="G707" s="121">
        <f t="shared" si="105"/>
        <v>0</v>
      </c>
      <c r="H707" s="121">
        <f t="shared" si="106"/>
        <v>0</v>
      </c>
      <c r="J707" s="121">
        <f t="shared" si="107"/>
        <v>0</v>
      </c>
      <c r="K707" s="123">
        <f t="shared" si="108"/>
        <v>0</v>
      </c>
      <c r="L707" s="124">
        <f t="shared" si="109"/>
        <v>0</v>
      </c>
      <c r="M707" s="137" t="e">
        <f t="shared" si="110"/>
        <v>#DIV/0!</v>
      </c>
    </row>
    <row r="708" spans="1:13" x14ac:dyDescent="0.25">
      <c r="A708" s="120">
        <v>44256</v>
      </c>
      <c r="D708" s="121">
        <f t="shared" si="104"/>
        <v>0</v>
      </c>
      <c r="G708" s="121">
        <f t="shared" si="105"/>
        <v>0</v>
      </c>
      <c r="H708" s="121">
        <f t="shared" si="106"/>
        <v>0</v>
      </c>
      <c r="J708" s="121">
        <f t="shared" si="107"/>
        <v>0</v>
      </c>
      <c r="K708" s="123">
        <f t="shared" si="108"/>
        <v>0</v>
      </c>
      <c r="L708" s="124">
        <f t="shared" si="109"/>
        <v>0</v>
      </c>
      <c r="M708" s="137" t="e">
        <f t="shared" si="110"/>
        <v>#DIV/0!</v>
      </c>
    </row>
    <row r="709" spans="1:13" x14ac:dyDescent="0.25">
      <c r="A709" s="120">
        <v>44257</v>
      </c>
      <c r="D709" s="121">
        <f t="shared" si="104"/>
        <v>0</v>
      </c>
      <c r="G709" s="121">
        <f t="shared" si="105"/>
        <v>0</v>
      </c>
      <c r="H709" s="121">
        <f t="shared" si="106"/>
        <v>0</v>
      </c>
      <c r="J709" s="121">
        <f t="shared" si="107"/>
        <v>0</v>
      </c>
      <c r="K709" s="123">
        <f t="shared" si="108"/>
        <v>0</v>
      </c>
      <c r="L709" s="124">
        <f t="shared" si="109"/>
        <v>0</v>
      </c>
      <c r="M709" s="137" t="e">
        <f t="shared" si="110"/>
        <v>#DIV/0!</v>
      </c>
    </row>
    <row r="710" spans="1:13" x14ac:dyDescent="0.25">
      <c r="A710" s="120">
        <v>44258</v>
      </c>
      <c r="D710" s="121">
        <f t="shared" si="104"/>
        <v>0</v>
      </c>
      <c r="G710" s="121">
        <f t="shared" si="105"/>
        <v>0</v>
      </c>
      <c r="H710" s="121">
        <f t="shared" si="106"/>
        <v>0</v>
      </c>
      <c r="J710" s="121">
        <f t="shared" si="107"/>
        <v>0</v>
      </c>
      <c r="K710" s="123">
        <f t="shared" si="108"/>
        <v>0</v>
      </c>
      <c r="L710" s="124">
        <f t="shared" si="109"/>
        <v>0</v>
      </c>
      <c r="M710" s="137" t="e">
        <f t="shared" si="110"/>
        <v>#DIV/0!</v>
      </c>
    </row>
    <row r="711" spans="1:13" x14ac:dyDescent="0.25">
      <c r="A711" s="120">
        <v>44259</v>
      </c>
      <c r="D711" s="121">
        <f t="shared" si="104"/>
        <v>0</v>
      </c>
      <c r="G711" s="121">
        <f t="shared" si="105"/>
        <v>0</v>
      </c>
      <c r="H711" s="121">
        <f t="shared" si="106"/>
        <v>0</v>
      </c>
      <c r="J711" s="121">
        <f t="shared" si="107"/>
        <v>0</v>
      </c>
      <c r="K711" s="123">
        <f t="shared" si="108"/>
        <v>0</v>
      </c>
      <c r="L711" s="124">
        <f t="shared" si="109"/>
        <v>0</v>
      </c>
      <c r="M711" s="137" t="e">
        <f t="shared" si="110"/>
        <v>#DIV/0!</v>
      </c>
    </row>
    <row r="712" spans="1:13" x14ac:dyDescent="0.25">
      <c r="A712" s="120">
        <v>44260</v>
      </c>
      <c r="D712" s="121">
        <f t="shared" si="104"/>
        <v>0</v>
      </c>
      <c r="G712" s="121">
        <f t="shared" si="105"/>
        <v>0</v>
      </c>
      <c r="H712" s="121">
        <f t="shared" si="106"/>
        <v>0</v>
      </c>
      <c r="J712" s="121">
        <f t="shared" si="107"/>
        <v>0</v>
      </c>
      <c r="K712" s="123">
        <f t="shared" si="108"/>
        <v>0</v>
      </c>
      <c r="L712" s="124">
        <f t="shared" si="109"/>
        <v>0</v>
      </c>
      <c r="M712" s="137" t="e">
        <f t="shared" si="110"/>
        <v>#DIV/0!</v>
      </c>
    </row>
    <row r="713" spans="1:13" x14ac:dyDescent="0.25">
      <c r="A713" s="120">
        <v>44261</v>
      </c>
      <c r="D713" s="121">
        <f t="shared" si="104"/>
        <v>0</v>
      </c>
      <c r="G713" s="121">
        <f t="shared" si="105"/>
        <v>0</v>
      </c>
      <c r="H713" s="121">
        <f t="shared" si="106"/>
        <v>0</v>
      </c>
      <c r="J713" s="121">
        <f t="shared" si="107"/>
        <v>0</v>
      </c>
      <c r="K713" s="123">
        <f t="shared" si="108"/>
        <v>0</v>
      </c>
      <c r="L713" s="124">
        <f t="shared" si="109"/>
        <v>0</v>
      </c>
      <c r="M713" s="137" t="e">
        <f t="shared" si="110"/>
        <v>#DIV/0!</v>
      </c>
    </row>
    <row r="714" spans="1:13" x14ac:dyDescent="0.25">
      <c r="A714" s="120">
        <v>44262</v>
      </c>
      <c r="D714" s="121">
        <f t="shared" si="104"/>
        <v>0</v>
      </c>
      <c r="G714" s="121">
        <f t="shared" si="105"/>
        <v>0</v>
      </c>
      <c r="H714" s="121">
        <f t="shared" si="106"/>
        <v>0</v>
      </c>
      <c r="J714" s="121">
        <f t="shared" si="107"/>
        <v>0</v>
      </c>
      <c r="K714" s="123">
        <f t="shared" si="108"/>
        <v>0</v>
      </c>
      <c r="L714" s="124">
        <f t="shared" si="109"/>
        <v>0</v>
      </c>
      <c r="M714" s="137" t="e">
        <f t="shared" si="110"/>
        <v>#DIV/0!</v>
      </c>
    </row>
    <row r="715" spans="1:13" x14ac:dyDescent="0.25">
      <c r="A715" s="120">
        <v>44263</v>
      </c>
      <c r="D715" s="121">
        <f t="shared" si="104"/>
        <v>0</v>
      </c>
      <c r="G715" s="121">
        <f t="shared" si="105"/>
        <v>0</v>
      </c>
      <c r="H715" s="121">
        <f t="shared" si="106"/>
        <v>0</v>
      </c>
      <c r="J715" s="121">
        <f t="shared" si="107"/>
        <v>0</v>
      </c>
      <c r="K715" s="123">
        <f t="shared" si="108"/>
        <v>0</v>
      </c>
      <c r="L715" s="124">
        <f t="shared" si="109"/>
        <v>0</v>
      </c>
      <c r="M715" s="137" t="e">
        <f t="shared" si="110"/>
        <v>#DIV/0!</v>
      </c>
    </row>
    <row r="716" spans="1:13" x14ac:dyDescent="0.25">
      <c r="A716" s="120">
        <v>44264</v>
      </c>
      <c r="D716" s="121">
        <f t="shared" si="104"/>
        <v>0</v>
      </c>
      <c r="G716" s="121">
        <f t="shared" si="105"/>
        <v>0</v>
      </c>
      <c r="H716" s="121">
        <f t="shared" si="106"/>
        <v>0</v>
      </c>
      <c r="J716" s="121">
        <f t="shared" si="107"/>
        <v>0</v>
      </c>
      <c r="K716" s="123">
        <f t="shared" si="108"/>
        <v>0</v>
      </c>
      <c r="L716" s="124">
        <f t="shared" si="109"/>
        <v>0</v>
      </c>
      <c r="M716" s="137" t="e">
        <f t="shared" si="110"/>
        <v>#DIV/0!</v>
      </c>
    </row>
    <row r="717" spans="1:13" x14ac:dyDescent="0.25">
      <c r="A717" s="120">
        <v>44265</v>
      </c>
      <c r="D717" s="121">
        <f t="shared" si="104"/>
        <v>0</v>
      </c>
      <c r="G717" s="121">
        <f t="shared" si="105"/>
        <v>0</v>
      </c>
      <c r="H717" s="121">
        <f t="shared" si="106"/>
        <v>0</v>
      </c>
      <c r="J717" s="121">
        <f t="shared" si="107"/>
        <v>0</v>
      </c>
      <c r="K717" s="123">
        <f t="shared" si="108"/>
        <v>0</v>
      </c>
      <c r="L717" s="124">
        <f t="shared" si="109"/>
        <v>0</v>
      </c>
      <c r="M717" s="137" t="e">
        <f t="shared" si="110"/>
        <v>#DIV/0!</v>
      </c>
    </row>
    <row r="718" spans="1:13" x14ac:dyDescent="0.25">
      <c r="A718" s="120">
        <v>44266</v>
      </c>
      <c r="D718" s="121">
        <f t="shared" si="104"/>
        <v>0</v>
      </c>
      <c r="G718" s="121">
        <f t="shared" si="105"/>
        <v>0</v>
      </c>
      <c r="H718" s="121">
        <f t="shared" si="106"/>
        <v>0</v>
      </c>
      <c r="J718" s="121">
        <f t="shared" si="107"/>
        <v>0</v>
      </c>
      <c r="K718" s="123">
        <f t="shared" si="108"/>
        <v>0</v>
      </c>
      <c r="L718" s="124">
        <f t="shared" si="109"/>
        <v>0</v>
      </c>
      <c r="M718" s="137" t="e">
        <f t="shared" si="110"/>
        <v>#DIV/0!</v>
      </c>
    </row>
    <row r="719" spans="1:13" x14ac:dyDescent="0.25">
      <c r="A719" s="120">
        <v>44267</v>
      </c>
      <c r="D719" s="121">
        <f t="shared" si="104"/>
        <v>0</v>
      </c>
      <c r="G719" s="121">
        <f t="shared" si="105"/>
        <v>0</v>
      </c>
      <c r="H719" s="121">
        <f t="shared" si="106"/>
        <v>0</v>
      </c>
      <c r="J719" s="121">
        <f t="shared" si="107"/>
        <v>0</v>
      </c>
      <c r="K719" s="123">
        <f t="shared" si="108"/>
        <v>0</v>
      </c>
      <c r="L719" s="124">
        <f t="shared" si="109"/>
        <v>0</v>
      </c>
      <c r="M719" s="137" t="e">
        <f t="shared" si="110"/>
        <v>#DIV/0!</v>
      </c>
    </row>
    <row r="720" spans="1:13" x14ac:dyDescent="0.25">
      <c r="A720" s="120">
        <v>44268</v>
      </c>
      <c r="D720" s="121">
        <f t="shared" si="104"/>
        <v>0</v>
      </c>
      <c r="G720" s="121">
        <f t="shared" si="105"/>
        <v>0</v>
      </c>
      <c r="H720" s="121">
        <f t="shared" si="106"/>
        <v>0</v>
      </c>
      <c r="J720" s="121">
        <f t="shared" si="107"/>
        <v>0</v>
      </c>
      <c r="K720" s="123">
        <f t="shared" si="108"/>
        <v>0</v>
      </c>
      <c r="L720" s="124">
        <f t="shared" si="109"/>
        <v>0</v>
      </c>
      <c r="M720" s="137" t="e">
        <f t="shared" si="110"/>
        <v>#DIV/0!</v>
      </c>
    </row>
    <row r="721" spans="1:13" x14ac:dyDescent="0.25">
      <c r="A721" s="120">
        <v>44269</v>
      </c>
      <c r="D721" s="121">
        <f t="shared" si="104"/>
        <v>0</v>
      </c>
      <c r="G721" s="121">
        <f t="shared" si="105"/>
        <v>0</v>
      </c>
      <c r="H721" s="121">
        <f t="shared" si="106"/>
        <v>0</v>
      </c>
      <c r="J721" s="121">
        <f t="shared" si="107"/>
        <v>0</v>
      </c>
      <c r="K721" s="123">
        <f t="shared" si="108"/>
        <v>0</v>
      </c>
      <c r="L721" s="124">
        <f t="shared" si="109"/>
        <v>0</v>
      </c>
      <c r="M721" s="137" t="e">
        <f t="shared" si="110"/>
        <v>#DIV/0!</v>
      </c>
    </row>
    <row r="722" spans="1:13" x14ac:dyDescent="0.25">
      <c r="A722" s="120">
        <v>44270</v>
      </c>
      <c r="D722" s="121">
        <f t="shared" si="104"/>
        <v>0</v>
      </c>
      <c r="G722" s="121">
        <f t="shared" si="105"/>
        <v>0</v>
      </c>
      <c r="H722" s="121">
        <f t="shared" si="106"/>
        <v>0</v>
      </c>
      <c r="J722" s="121">
        <f t="shared" si="107"/>
        <v>0</v>
      </c>
      <c r="K722" s="123">
        <f t="shared" si="108"/>
        <v>0</v>
      </c>
      <c r="L722" s="124">
        <f t="shared" si="109"/>
        <v>0</v>
      </c>
      <c r="M722" s="137" t="e">
        <f t="shared" si="110"/>
        <v>#DIV/0!</v>
      </c>
    </row>
    <row r="723" spans="1:13" x14ac:dyDescent="0.25">
      <c r="A723" s="120">
        <v>44271</v>
      </c>
      <c r="D723" s="121">
        <f t="shared" si="104"/>
        <v>0</v>
      </c>
      <c r="G723" s="121">
        <f t="shared" si="105"/>
        <v>0</v>
      </c>
      <c r="H723" s="121">
        <f t="shared" si="106"/>
        <v>0</v>
      </c>
      <c r="J723" s="121">
        <f t="shared" si="107"/>
        <v>0</v>
      </c>
      <c r="K723" s="123">
        <f t="shared" si="108"/>
        <v>0</v>
      </c>
      <c r="L723" s="124">
        <f t="shared" si="109"/>
        <v>0</v>
      </c>
      <c r="M723" s="137" t="e">
        <f t="shared" si="110"/>
        <v>#DIV/0!</v>
      </c>
    </row>
    <row r="724" spans="1:13" x14ac:dyDescent="0.25">
      <c r="A724" s="120">
        <v>44272</v>
      </c>
      <c r="D724" s="121">
        <f t="shared" si="104"/>
        <v>0</v>
      </c>
      <c r="G724" s="121">
        <f t="shared" si="105"/>
        <v>0</v>
      </c>
      <c r="H724" s="121">
        <f t="shared" si="106"/>
        <v>0</v>
      </c>
      <c r="J724" s="121">
        <f t="shared" si="107"/>
        <v>0</v>
      </c>
      <c r="K724" s="123">
        <f t="shared" si="108"/>
        <v>0</v>
      </c>
      <c r="L724" s="124">
        <f t="shared" si="109"/>
        <v>0</v>
      </c>
      <c r="M724" s="137" t="e">
        <f t="shared" si="110"/>
        <v>#DIV/0!</v>
      </c>
    </row>
    <row r="725" spans="1:13" x14ac:dyDescent="0.25">
      <c r="A725" s="120">
        <v>44273</v>
      </c>
      <c r="D725" s="121">
        <f t="shared" si="104"/>
        <v>0</v>
      </c>
      <c r="G725" s="121">
        <f t="shared" si="105"/>
        <v>0</v>
      </c>
      <c r="H725" s="121">
        <f t="shared" si="106"/>
        <v>0</v>
      </c>
      <c r="J725" s="121">
        <f t="shared" si="107"/>
        <v>0</v>
      </c>
      <c r="K725" s="123">
        <f t="shared" si="108"/>
        <v>0</v>
      </c>
      <c r="L725" s="124">
        <f t="shared" si="109"/>
        <v>0</v>
      </c>
      <c r="M725" s="137" t="e">
        <f t="shared" si="110"/>
        <v>#DIV/0!</v>
      </c>
    </row>
    <row r="726" spans="1:13" x14ac:dyDescent="0.25">
      <c r="A726" s="120">
        <v>44274</v>
      </c>
      <c r="D726" s="121">
        <f t="shared" si="104"/>
        <v>0</v>
      </c>
      <c r="G726" s="121">
        <f t="shared" si="105"/>
        <v>0</v>
      </c>
      <c r="H726" s="121">
        <f t="shared" si="106"/>
        <v>0</v>
      </c>
      <c r="J726" s="121">
        <f t="shared" si="107"/>
        <v>0</v>
      </c>
      <c r="K726" s="123">
        <f t="shared" si="108"/>
        <v>0</v>
      </c>
      <c r="L726" s="124">
        <f t="shared" si="109"/>
        <v>0</v>
      </c>
      <c r="M726" s="137" t="e">
        <f t="shared" si="110"/>
        <v>#DIV/0!</v>
      </c>
    </row>
    <row r="727" spans="1:13" x14ac:dyDescent="0.25">
      <c r="A727" s="120">
        <v>44275</v>
      </c>
      <c r="D727" s="121">
        <f t="shared" si="104"/>
        <v>0</v>
      </c>
      <c r="G727" s="121">
        <f t="shared" si="105"/>
        <v>0</v>
      </c>
      <c r="H727" s="121">
        <f t="shared" si="106"/>
        <v>0</v>
      </c>
      <c r="J727" s="121">
        <f t="shared" si="107"/>
        <v>0</v>
      </c>
      <c r="K727" s="123">
        <f t="shared" si="108"/>
        <v>0</v>
      </c>
      <c r="L727" s="124">
        <f t="shared" si="109"/>
        <v>0</v>
      </c>
      <c r="M727" s="137" t="e">
        <f t="shared" si="110"/>
        <v>#DIV/0!</v>
      </c>
    </row>
    <row r="728" spans="1:13" x14ac:dyDescent="0.25">
      <c r="A728" s="120">
        <v>44276</v>
      </c>
      <c r="D728" s="121">
        <f t="shared" si="104"/>
        <v>0</v>
      </c>
      <c r="G728" s="121">
        <f t="shared" si="105"/>
        <v>0</v>
      </c>
      <c r="H728" s="121">
        <f t="shared" si="106"/>
        <v>0</v>
      </c>
      <c r="J728" s="121">
        <f t="shared" si="107"/>
        <v>0</v>
      </c>
      <c r="K728" s="123">
        <f t="shared" si="108"/>
        <v>0</v>
      </c>
      <c r="L728" s="124">
        <f t="shared" si="109"/>
        <v>0</v>
      </c>
      <c r="M728" s="137" t="e">
        <f t="shared" si="110"/>
        <v>#DIV/0!</v>
      </c>
    </row>
    <row r="729" spans="1:13" x14ac:dyDescent="0.25">
      <c r="A729" s="120">
        <v>44277</v>
      </c>
      <c r="D729" s="121">
        <f t="shared" si="104"/>
        <v>0</v>
      </c>
      <c r="G729" s="121">
        <f t="shared" si="105"/>
        <v>0</v>
      </c>
      <c r="H729" s="121">
        <f t="shared" si="106"/>
        <v>0</v>
      </c>
      <c r="J729" s="121">
        <f t="shared" si="107"/>
        <v>0</v>
      </c>
      <c r="K729" s="123">
        <f t="shared" si="108"/>
        <v>0</v>
      </c>
      <c r="L729" s="124">
        <f t="shared" si="109"/>
        <v>0</v>
      </c>
      <c r="M729" s="137" t="e">
        <f t="shared" si="110"/>
        <v>#DIV/0!</v>
      </c>
    </row>
    <row r="730" spans="1:13" x14ac:dyDescent="0.25">
      <c r="A730" s="120">
        <v>44278</v>
      </c>
      <c r="D730" s="121">
        <f t="shared" si="104"/>
        <v>0</v>
      </c>
      <c r="G730" s="121">
        <f t="shared" si="105"/>
        <v>0</v>
      </c>
      <c r="H730" s="121">
        <f t="shared" si="106"/>
        <v>0</v>
      </c>
      <c r="J730" s="121">
        <f t="shared" si="107"/>
        <v>0</v>
      </c>
      <c r="K730" s="123">
        <f t="shared" si="108"/>
        <v>0</v>
      </c>
      <c r="L730" s="124">
        <f t="shared" si="109"/>
        <v>0</v>
      </c>
      <c r="M730" s="137" t="e">
        <f t="shared" si="110"/>
        <v>#DIV/0!</v>
      </c>
    </row>
    <row r="731" spans="1:13" x14ac:dyDescent="0.25">
      <c r="A731" s="120">
        <v>44279</v>
      </c>
      <c r="D731" s="121">
        <f t="shared" si="104"/>
        <v>0</v>
      </c>
      <c r="G731" s="121">
        <f t="shared" si="105"/>
        <v>0</v>
      </c>
      <c r="H731" s="121">
        <f t="shared" si="106"/>
        <v>0</v>
      </c>
      <c r="J731" s="121">
        <f t="shared" si="107"/>
        <v>0</v>
      </c>
      <c r="K731" s="123">
        <f t="shared" si="108"/>
        <v>0</v>
      </c>
      <c r="L731" s="124">
        <f t="shared" si="109"/>
        <v>0</v>
      </c>
      <c r="M731" s="137" t="e">
        <f t="shared" si="110"/>
        <v>#DIV/0!</v>
      </c>
    </row>
    <row r="732" spans="1:13" x14ac:dyDescent="0.25">
      <c r="A732" s="120">
        <v>44280</v>
      </c>
      <c r="D732" s="121">
        <f t="shared" si="104"/>
        <v>0</v>
      </c>
      <c r="G732" s="121">
        <f t="shared" si="105"/>
        <v>0</v>
      </c>
      <c r="H732" s="121">
        <f t="shared" si="106"/>
        <v>0</v>
      </c>
      <c r="J732" s="121">
        <f t="shared" si="107"/>
        <v>0</v>
      </c>
      <c r="K732" s="123">
        <f t="shared" si="108"/>
        <v>0</v>
      </c>
      <c r="L732" s="124">
        <f t="shared" si="109"/>
        <v>0</v>
      </c>
      <c r="M732" s="137" t="e">
        <f t="shared" si="110"/>
        <v>#DIV/0!</v>
      </c>
    </row>
    <row r="733" spans="1:13" x14ac:dyDescent="0.25">
      <c r="A733" s="120">
        <v>44281</v>
      </c>
      <c r="D733" s="121">
        <f t="shared" ref="D733:D796" si="111">B733-C733</f>
        <v>0</v>
      </c>
      <c r="G733" s="121">
        <f t="shared" ref="G733:G796" si="112">E733-F733</f>
        <v>0</v>
      </c>
      <c r="H733" s="121">
        <f t="shared" ref="H733:H796" si="113">G733*H$3</f>
        <v>0</v>
      </c>
      <c r="J733" s="121">
        <f t="shared" ref="J733:J796" si="114">H733-I733</f>
        <v>0</v>
      </c>
      <c r="K733" s="123">
        <f t="shared" ref="K733:K796" si="115">D733/K$3</f>
        <v>0</v>
      </c>
      <c r="L733" s="124">
        <f t="shared" ref="L733:L796" si="116">K733-I733</f>
        <v>0</v>
      </c>
      <c r="M733" s="137" t="e">
        <f t="shared" ref="M733:M796" si="117">L733/I733</f>
        <v>#DIV/0!</v>
      </c>
    </row>
    <row r="734" spans="1:13" x14ac:dyDescent="0.25">
      <c r="A734" s="120">
        <v>44282</v>
      </c>
      <c r="D734" s="121">
        <f t="shared" si="111"/>
        <v>0</v>
      </c>
      <c r="G734" s="121">
        <f t="shared" si="112"/>
        <v>0</v>
      </c>
      <c r="H734" s="121">
        <f t="shared" si="113"/>
        <v>0</v>
      </c>
      <c r="J734" s="121">
        <f t="shared" si="114"/>
        <v>0</v>
      </c>
      <c r="K734" s="123">
        <f t="shared" si="115"/>
        <v>0</v>
      </c>
      <c r="L734" s="124">
        <f t="shared" si="116"/>
        <v>0</v>
      </c>
      <c r="M734" s="137" t="e">
        <f t="shared" si="117"/>
        <v>#DIV/0!</v>
      </c>
    </row>
    <row r="735" spans="1:13" x14ac:dyDescent="0.25">
      <c r="A735" s="120">
        <v>44283</v>
      </c>
      <c r="D735" s="121">
        <f t="shared" si="111"/>
        <v>0</v>
      </c>
      <c r="G735" s="121">
        <f t="shared" si="112"/>
        <v>0</v>
      </c>
      <c r="H735" s="121">
        <f t="shared" si="113"/>
        <v>0</v>
      </c>
      <c r="J735" s="121">
        <f t="shared" si="114"/>
        <v>0</v>
      </c>
      <c r="K735" s="123">
        <f t="shared" si="115"/>
        <v>0</v>
      </c>
      <c r="L735" s="124">
        <f t="shared" si="116"/>
        <v>0</v>
      </c>
      <c r="M735" s="137" t="e">
        <f t="shared" si="117"/>
        <v>#DIV/0!</v>
      </c>
    </row>
    <row r="736" spans="1:13" x14ac:dyDescent="0.25">
      <c r="A736" s="120">
        <v>44284</v>
      </c>
      <c r="D736" s="121">
        <f t="shared" si="111"/>
        <v>0</v>
      </c>
      <c r="G736" s="121">
        <f t="shared" si="112"/>
        <v>0</v>
      </c>
      <c r="H736" s="121">
        <f t="shared" si="113"/>
        <v>0</v>
      </c>
      <c r="J736" s="121">
        <f t="shared" si="114"/>
        <v>0</v>
      </c>
      <c r="K736" s="123">
        <f t="shared" si="115"/>
        <v>0</v>
      </c>
      <c r="L736" s="124">
        <f t="shared" si="116"/>
        <v>0</v>
      </c>
      <c r="M736" s="137" t="e">
        <f t="shared" si="117"/>
        <v>#DIV/0!</v>
      </c>
    </row>
    <row r="737" spans="1:13" x14ac:dyDescent="0.25">
      <c r="A737" s="120">
        <v>44285</v>
      </c>
      <c r="D737" s="121">
        <f t="shared" si="111"/>
        <v>0</v>
      </c>
      <c r="G737" s="121">
        <f t="shared" si="112"/>
        <v>0</v>
      </c>
      <c r="H737" s="121">
        <f t="shared" si="113"/>
        <v>0</v>
      </c>
      <c r="J737" s="121">
        <f t="shared" si="114"/>
        <v>0</v>
      </c>
      <c r="K737" s="123">
        <f t="shared" si="115"/>
        <v>0</v>
      </c>
      <c r="L737" s="124">
        <f t="shared" si="116"/>
        <v>0</v>
      </c>
      <c r="M737" s="137" t="e">
        <f t="shared" si="117"/>
        <v>#DIV/0!</v>
      </c>
    </row>
    <row r="738" spans="1:13" x14ac:dyDescent="0.25">
      <c r="A738" s="120">
        <v>44286</v>
      </c>
      <c r="D738" s="121">
        <f t="shared" si="111"/>
        <v>0</v>
      </c>
      <c r="G738" s="121">
        <f t="shared" si="112"/>
        <v>0</v>
      </c>
      <c r="H738" s="121">
        <f t="shared" si="113"/>
        <v>0</v>
      </c>
      <c r="J738" s="121">
        <f t="shared" si="114"/>
        <v>0</v>
      </c>
      <c r="K738" s="123">
        <f t="shared" si="115"/>
        <v>0</v>
      </c>
      <c r="L738" s="124">
        <f t="shared" si="116"/>
        <v>0</v>
      </c>
      <c r="M738" s="137" t="e">
        <f t="shared" si="117"/>
        <v>#DIV/0!</v>
      </c>
    </row>
    <row r="739" spans="1:13" x14ac:dyDescent="0.25">
      <c r="A739" s="120">
        <v>44287</v>
      </c>
      <c r="D739" s="121">
        <f t="shared" si="111"/>
        <v>0</v>
      </c>
      <c r="G739" s="121">
        <f t="shared" si="112"/>
        <v>0</v>
      </c>
      <c r="H739" s="121">
        <f t="shared" si="113"/>
        <v>0</v>
      </c>
      <c r="J739" s="121">
        <f t="shared" si="114"/>
        <v>0</v>
      </c>
      <c r="K739" s="123">
        <f t="shared" si="115"/>
        <v>0</v>
      </c>
      <c r="L739" s="124">
        <f t="shared" si="116"/>
        <v>0</v>
      </c>
      <c r="M739" s="137" t="e">
        <f t="shared" si="117"/>
        <v>#DIV/0!</v>
      </c>
    </row>
    <row r="740" spans="1:13" x14ac:dyDescent="0.25">
      <c r="A740" s="120">
        <v>44288</v>
      </c>
      <c r="D740" s="121">
        <f t="shared" si="111"/>
        <v>0</v>
      </c>
      <c r="G740" s="121">
        <f t="shared" si="112"/>
        <v>0</v>
      </c>
      <c r="H740" s="121">
        <f t="shared" si="113"/>
        <v>0</v>
      </c>
      <c r="J740" s="121">
        <f t="shared" si="114"/>
        <v>0</v>
      </c>
      <c r="K740" s="123">
        <f t="shared" si="115"/>
        <v>0</v>
      </c>
      <c r="L740" s="124">
        <f t="shared" si="116"/>
        <v>0</v>
      </c>
      <c r="M740" s="137" t="e">
        <f t="shared" si="117"/>
        <v>#DIV/0!</v>
      </c>
    </row>
    <row r="741" spans="1:13" x14ac:dyDescent="0.25">
      <c r="A741" s="120">
        <v>44289</v>
      </c>
      <c r="D741" s="121">
        <f t="shared" si="111"/>
        <v>0</v>
      </c>
      <c r="G741" s="121">
        <f t="shared" si="112"/>
        <v>0</v>
      </c>
      <c r="H741" s="121">
        <f t="shared" si="113"/>
        <v>0</v>
      </c>
      <c r="J741" s="121">
        <f t="shared" si="114"/>
        <v>0</v>
      </c>
      <c r="K741" s="123">
        <f t="shared" si="115"/>
        <v>0</v>
      </c>
      <c r="L741" s="124">
        <f t="shared" si="116"/>
        <v>0</v>
      </c>
      <c r="M741" s="137" t="e">
        <f t="shared" si="117"/>
        <v>#DIV/0!</v>
      </c>
    </row>
    <row r="742" spans="1:13" x14ac:dyDescent="0.25">
      <c r="A742" s="120">
        <v>44290</v>
      </c>
      <c r="D742" s="121">
        <f t="shared" si="111"/>
        <v>0</v>
      </c>
      <c r="G742" s="121">
        <f t="shared" si="112"/>
        <v>0</v>
      </c>
      <c r="H742" s="121">
        <f t="shared" si="113"/>
        <v>0</v>
      </c>
      <c r="J742" s="121">
        <f t="shared" si="114"/>
        <v>0</v>
      </c>
      <c r="K742" s="123">
        <f t="shared" si="115"/>
        <v>0</v>
      </c>
      <c r="L742" s="124">
        <f t="shared" si="116"/>
        <v>0</v>
      </c>
      <c r="M742" s="137" t="e">
        <f t="shared" si="117"/>
        <v>#DIV/0!</v>
      </c>
    </row>
    <row r="743" spans="1:13" x14ac:dyDescent="0.25">
      <c r="A743" s="120">
        <v>44291</v>
      </c>
      <c r="D743" s="121">
        <f t="shared" si="111"/>
        <v>0</v>
      </c>
      <c r="G743" s="121">
        <f t="shared" si="112"/>
        <v>0</v>
      </c>
      <c r="H743" s="121">
        <f t="shared" si="113"/>
        <v>0</v>
      </c>
      <c r="J743" s="121">
        <f t="shared" si="114"/>
        <v>0</v>
      </c>
      <c r="K743" s="123">
        <f t="shared" si="115"/>
        <v>0</v>
      </c>
      <c r="L743" s="124">
        <f t="shared" si="116"/>
        <v>0</v>
      </c>
      <c r="M743" s="137" t="e">
        <f t="shared" si="117"/>
        <v>#DIV/0!</v>
      </c>
    </row>
    <row r="744" spans="1:13" x14ac:dyDescent="0.25">
      <c r="A744" s="120">
        <v>44292</v>
      </c>
      <c r="D744" s="121">
        <f t="shared" si="111"/>
        <v>0</v>
      </c>
      <c r="G744" s="121">
        <f t="shared" si="112"/>
        <v>0</v>
      </c>
      <c r="H744" s="121">
        <f t="shared" si="113"/>
        <v>0</v>
      </c>
      <c r="J744" s="121">
        <f t="shared" si="114"/>
        <v>0</v>
      </c>
      <c r="K744" s="123">
        <f t="shared" si="115"/>
        <v>0</v>
      </c>
      <c r="L744" s="124">
        <f t="shared" si="116"/>
        <v>0</v>
      </c>
      <c r="M744" s="137" t="e">
        <f t="shared" si="117"/>
        <v>#DIV/0!</v>
      </c>
    </row>
    <row r="745" spans="1:13" x14ac:dyDescent="0.25">
      <c r="A745" s="120">
        <v>44293</v>
      </c>
      <c r="D745" s="121">
        <f t="shared" si="111"/>
        <v>0</v>
      </c>
      <c r="G745" s="121">
        <f t="shared" si="112"/>
        <v>0</v>
      </c>
      <c r="H745" s="121">
        <f t="shared" si="113"/>
        <v>0</v>
      </c>
      <c r="J745" s="121">
        <f t="shared" si="114"/>
        <v>0</v>
      </c>
      <c r="K745" s="123">
        <f t="shared" si="115"/>
        <v>0</v>
      </c>
      <c r="L745" s="124">
        <f t="shared" si="116"/>
        <v>0</v>
      </c>
      <c r="M745" s="137" t="e">
        <f t="shared" si="117"/>
        <v>#DIV/0!</v>
      </c>
    </row>
    <row r="746" spans="1:13" x14ac:dyDescent="0.25">
      <c r="A746" s="120">
        <v>44294</v>
      </c>
      <c r="D746" s="121">
        <f t="shared" si="111"/>
        <v>0</v>
      </c>
      <c r="G746" s="121">
        <f t="shared" si="112"/>
        <v>0</v>
      </c>
      <c r="H746" s="121">
        <f t="shared" si="113"/>
        <v>0</v>
      </c>
      <c r="J746" s="121">
        <f t="shared" si="114"/>
        <v>0</v>
      </c>
      <c r="K746" s="123">
        <f t="shared" si="115"/>
        <v>0</v>
      </c>
      <c r="L746" s="124">
        <f t="shared" si="116"/>
        <v>0</v>
      </c>
      <c r="M746" s="137" t="e">
        <f t="shared" si="117"/>
        <v>#DIV/0!</v>
      </c>
    </row>
    <row r="747" spans="1:13" x14ac:dyDescent="0.25">
      <c r="A747" s="120">
        <v>44295</v>
      </c>
      <c r="D747" s="121">
        <f t="shared" si="111"/>
        <v>0</v>
      </c>
      <c r="G747" s="121">
        <f t="shared" si="112"/>
        <v>0</v>
      </c>
      <c r="H747" s="121">
        <f t="shared" si="113"/>
        <v>0</v>
      </c>
      <c r="J747" s="121">
        <f t="shared" si="114"/>
        <v>0</v>
      </c>
      <c r="K747" s="123">
        <f t="shared" si="115"/>
        <v>0</v>
      </c>
      <c r="L747" s="124">
        <f t="shared" si="116"/>
        <v>0</v>
      </c>
      <c r="M747" s="137" t="e">
        <f t="shared" si="117"/>
        <v>#DIV/0!</v>
      </c>
    </row>
    <row r="748" spans="1:13" x14ac:dyDescent="0.25">
      <c r="A748" s="120">
        <v>44296</v>
      </c>
      <c r="D748" s="121">
        <f t="shared" si="111"/>
        <v>0</v>
      </c>
      <c r="G748" s="121">
        <f t="shared" si="112"/>
        <v>0</v>
      </c>
      <c r="H748" s="121">
        <f t="shared" si="113"/>
        <v>0</v>
      </c>
      <c r="J748" s="121">
        <f t="shared" si="114"/>
        <v>0</v>
      </c>
      <c r="K748" s="123">
        <f t="shared" si="115"/>
        <v>0</v>
      </c>
      <c r="L748" s="124">
        <f t="shared" si="116"/>
        <v>0</v>
      </c>
      <c r="M748" s="137" t="e">
        <f t="shared" si="117"/>
        <v>#DIV/0!</v>
      </c>
    </row>
    <row r="749" spans="1:13" x14ac:dyDescent="0.25">
      <c r="A749" s="120">
        <v>44297</v>
      </c>
      <c r="D749" s="121">
        <f t="shared" si="111"/>
        <v>0</v>
      </c>
      <c r="G749" s="121">
        <f t="shared" si="112"/>
        <v>0</v>
      </c>
      <c r="H749" s="121">
        <f t="shared" si="113"/>
        <v>0</v>
      </c>
      <c r="J749" s="121">
        <f t="shared" si="114"/>
        <v>0</v>
      </c>
      <c r="K749" s="123">
        <f t="shared" si="115"/>
        <v>0</v>
      </c>
      <c r="L749" s="124">
        <f t="shared" si="116"/>
        <v>0</v>
      </c>
      <c r="M749" s="137" t="e">
        <f t="shared" si="117"/>
        <v>#DIV/0!</v>
      </c>
    </row>
    <row r="750" spans="1:13" x14ac:dyDescent="0.25">
      <c r="A750" s="120">
        <v>44298</v>
      </c>
      <c r="D750" s="121">
        <f t="shared" si="111"/>
        <v>0</v>
      </c>
      <c r="G750" s="121">
        <f t="shared" si="112"/>
        <v>0</v>
      </c>
      <c r="H750" s="121">
        <f t="shared" si="113"/>
        <v>0</v>
      </c>
      <c r="J750" s="121">
        <f t="shared" si="114"/>
        <v>0</v>
      </c>
      <c r="K750" s="123">
        <f t="shared" si="115"/>
        <v>0</v>
      </c>
      <c r="L750" s="124">
        <f t="shared" si="116"/>
        <v>0</v>
      </c>
      <c r="M750" s="137" t="e">
        <f t="shared" si="117"/>
        <v>#DIV/0!</v>
      </c>
    </row>
    <row r="751" spans="1:13" x14ac:dyDescent="0.25">
      <c r="A751" s="120">
        <v>44299</v>
      </c>
      <c r="D751" s="121">
        <f t="shared" si="111"/>
        <v>0</v>
      </c>
      <c r="G751" s="121">
        <f t="shared" si="112"/>
        <v>0</v>
      </c>
      <c r="H751" s="121">
        <f t="shared" si="113"/>
        <v>0</v>
      </c>
      <c r="J751" s="121">
        <f t="shared" si="114"/>
        <v>0</v>
      </c>
      <c r="K751" s="123">
        <f t="shared" si="115"/>
        <v>0</v>
      </c>
      <c r="L751" s="124">
        <f t="shared" si="116"/>
        <v>0</v>
      </c>
      <c r="M751" s="137" t="e">
        <f t="shared" si="117"/>
        <v>#DIV/0!</v>
      </c>
    </row>
    <row r="752" spans="1:13" x14ac:dyDescent="0.25">
      <c r="A752" s="120">
        <v>44300</v>
      </c>
      <c r="D752" s="121">
        <f t="shared" si="111"/>
        <v>0</v>
      </c>
      <c r="G752" s="121">
        <f t="shared" si="112"/>
        <v>0</v>
      </c>
      <c r="H752" s="121">
        <f t="shared" si="113"/>
        <v>0</v>
      </c>
      <c r="J752" s="121">
        <f t="shared" si="114"/>
        <v>0</v>
      </c>
      <c r="K752" s="123">
        <f t="shared" si="115"/>
        <v>0</v>
      </c>
      <c r="L752" s="124">
        <f t="shared" si="116"/>
        <v>0</v>
      </c>
      <c r="M752" s="137" t="e">
        <f t="shared" si="117"/>
        <v>#DIV/0!</v>
      </c>
    </row>
    <row r="753" spans="1:13" x14ac:dyDescent="0.25">
      <c r="A753" s="120">
        <v>44301</v>
      </c>
      <c r="D753" s="121">
        <f t="shared" si="111"/>
        <v>0</v>
      </c>
      <c r="G753" s="121">
        <f t="shared" si="112"/>
        <v>0</v>
      </c>
      <c r="H753" s="121">
        <f t="shared" si="113"/>
        <v>0</v>
      </c>
      <c r="J753" s="121">
        <f t="shared" si="114"/>
        <v>0</v>
      </c>
      <c r="K753" s="123">
        <f t="shared" si="115"/>
        <v>0</v>
      </c>
      <c r="L753" s="124">
        <f t="shared" si="116"/>
        <v>0</v>
      </c>
      <c r="M753" s="137" t="e">
        <f t="shared" si="117"/>
        <v>#DIV/0!</v>
      </c>
    </row>
    <row r="754" spans="1:13" x14ac:dyDescent="0.25">
      <c r="A754" s="120">
        <v>44302</v>
      </c>
      <c r="D754" s="121">
        <f t="shared" si="111"/>
        <v>0</v>
      </c>
      <c r="G754" s="121">
        <f t="shared" si="112"/>
        <v>0</v>
      </c>
      <c r="H754" s="121">
        <f t="shared" si="113"/>
        <v>0</v>
      </c>
      <c r="J754" s="121">
        <f t="shared" si="114"/>
        <v>0</v>
      </c>
      <c r="K754" s="123">
        <f t="shared" si="115"/>
        <v>0</v>
      </c>
      <c r="L754" s="124">
        <f t="shared" si="116"/>
        <v>0</v>
      </c>
      <c r="M754" s="137" t="e">
        <f t="shared" si="117"/>
        <v>#DIV/0!</v>
      </c>
    </row>
    <row r="755" spans="1:13" x14ac:dyDescent="0.25">
      <c r="A755" s="120">
        <v>44303</v>
      </c>
      <c r="D755" s="121">
        <f t="shared" si="111"/>
        <v>0</v>
      </c>
      <c r="G755" s="121">
        <f t="shared" si="112"/>
        <v>0</v>
      </c>
      <c r="H755" s="121">
        <f t="shared" si="113"/>
        <v>0</v>
      </c>
      <c r="J755" s="121">
        <f t="shared" si="114"/>
        <v>0</v>
      </c>
      <c r="K755" s="123">
        <f t="shared" si="115"/>
        <v>0</v>
      </c>
      <c r="L755" s="124">
        <f t="shared" si="116"/>
        <v>0</v>
      </c>
      <c r="M755" s="137" t="e">
        <f t="shared" si="117"/>
        <v>#DIV/0!</v>
      </c>
    </row>
    <row r="756" spans="1:13" x14ac:dyDescent="0.25">
      <c r="A756" s="120">
        <v>44304</v>
      </c>
      <c r="D756" s="121">
        <f t="shared" si="111"/>
        <v>0</v>
      </c>
      <c r="G756" s="121">
        <f t="shared" si="112"/>
        <v>0</v>
      </c>
      <c r="H756" s="121">
        <f t="shared" si="113"/>
        <v>0</v>
      </c>
      <c r="J756" s="121">
        <f t="shared" si="114"/>
        <v>0</v>
      </c>
      <c r="K756" s="123">
        <f t="shared" si="115"/>
        <v>0</v>
      </c>
      <c r="L756" s="124">
        <f t="shared" si="116"/>
        <v>0</v>
      </c>
      <c r="M756" s="137" t="e">
        <f t="shared" si="117"/>
        <v>#DIV/0!</v>
      </c>
    </row>
    <row r="757" spans="1:13" x14ac:dyDescent="0.25">
      <c r="A757" s="120">
        <v>44305</v>
      </c>
      <c r="D757" s="121">
        <f t="shared" si="111"/>
        <v>0</v>
      </c>
      <c r="G757" s="121">
        <f t="shared" si="112"/>
        <v>0</v>
      </c>
      <c r="H757" s="121">
        <f t="shared" si="113"/>
        <v>0</v>
      </c>
      <c r="J757" s="121">
        <f t="shared" si="114"/>
        <v>0</v>
      </c>
      <c r="K757" s="123">
        <f t="shared" si="115"/>
        <v>0</v>
      </c>
      <c r="L757" s="124">
        <f t="shared" si="116"/>
        <v>0</v>
      </c>
      <c r="M757" s="137" t="e">
        <f t="shared" si="117"/>
        <v>#DIV/0!</v>
      </c>
    </row>
    <row r="758" spans="1:13" x14ac:dyDescent="0.25">
      <c r="A758" s="120">
        <v>44306</v>
      </c>
      <c r="D758" s="121">
        <f t="shared" si="111"/>
        <v>0</v>
      </c>
      <c r="G758" s="121">
        <f t="shared" si="112"/>
        <v>0</v>
      </c>
      <c r="H758" s="121">
        <f t="shared" si="113"/>
        <v>0</v>
      </c>
      <c r="J758" s="121">
        <f t="shared" si="114"/>
        <v>0</v>
      </c>
      <c r="K758" s="123">
        <f t="shared" si="115"/>
        <v>0</v>
      </c>
      <c r="L758" s="124">
        <f t="shared" si="116"/>
        <v>0</v>
      </c>
      <c r="M758" s="137" t="e">
        <f t="shared" si="117"/>
        <v>#DIV/0!</v>
      </c>
    </row>
    <row r="759" spans="1:13" x14ac:dyDescent="0.25">
      <c r="A759" s="120">
        <v>44307</v>
      </c>
      <c r="D759" s="121">
        <f t="shared" si="111"/>
        <v>0</v>
      </c>
      <c r="G759" s="121">
        <f t="shared" si="112"/>
        <v>0</v>
      </c>
      <c r="H759" s="121">
        <f t="shared" si="113"/>
        <v>0</v>
      </c>
      <c r="J759" s="121">
        <f t="shared" si="114"/>
        <v>0</v>
      </c>
      <c r="K759" s="123">
        <f t="shared" si="115"/>
        <v>0</v>
      </c>
      <c r="L759" s="124">
        <f t="shared" si="116"/>
        <v>0</v>
      </c>
      <c r="M759" s="137" t="e">
        <f t="shared" si="117"/>
        <v>#DIV/0!</v>
      </c>
    </row>
    <row r="760" spans="1:13" x14ac:dyDescent="0.25">
      <c r="A760" s="120">
        <v>44308</v>
      </c>
      <c r="D760" s="121">
        <f t="shared" si="111"/>
        <v>0</v>
      </c>
      <c r="G760" s="121">
        <f t="shared" si="112"/>
        <v>0</v>
      </c>
      <c r="H760" s="121">
        <f t="shared" si="113"/>
        <v>0</v>
      </c>
      <c r="J760" s="121">
        <f t="shared" si="114"/>
        <v>0</v>
      </c>
      <c r="K760" s="123">
        <f t="shared" si="115"/>
        <v>0</v>
      </c>
      <c r="L760" s="124">
        <f t="shared" si="116"/>
        <v>0</v>
      </c>
      <c r="M760" s="137" t="e">
        <f t="shared" si="117"/>
        <v>#DIV/0!</v>
      </c>
    </row>
    <row r="761" spans="1:13" x14ac:dyDescent="0.25">
      <c r="A761" s="120">
        <v>44309</v>
      </c>
      <c r="D761" s="121">
        <f t="shared" si="111"/>
        <v>0</v>
      </c>
      <c r="G761" s="121">
        <f t="shared" si="112"/>
        <v>0</v>
      </c>
      <c r="H761" s="121">
        <f t="shared" si="113"/>
        <v>0</v>
      </c>
      <c r="J761" s="121">
        <f t="shared" si="114"/>
        <v>0</v>
      </c>
      <c r="K761" s="123">
        <f t="shared" si="115"/>
        <v>0</v>
      </c>
      <c r="L761" s="124">
        <f t="shared" si="116"/>
        <v>0</v>
      </c>
      <c r="M761" s="137" t="e">
        <f t="shared" si="117"/>
        <v>#DIV/0!</v>
      </c>
    </row>
    <row r="762" spans="1:13" x14ac:dyDescent="0.25">
      <c r="A762" s="120">
        <v>44310</v>
      </c>
      <c r="D762" s="121">
        <f t="shared" si="111"/>
        <v>0</v>
      </c>
      <c r="G762" s="121">
        <f t="shared" si="112"/>
        <v>0</v>
      </c>
      <c r="H762" s="121">
        <f t="shared" si="113"/>
        <v>0</v>
      </c>
      <c r="J762" s="121">
        <f t="shared" si="114"/>
        <v>0</v>
      </c>
      <c r="K762" s="123">
        <f t="shared" si="115"/>
        <v>0</v>
      </c>
      <c r="L762" s="124">
        <f t="shared" si="116"/>
        <v>0</v>
      </c>
      <c r="M762" s="137" t="e">
        <f t="shared" si="117"/>
        <v>#DIV/0!</v>
      </c>
    </row>
    <row r="763" spans="1:13" x14ac:dyDescent="0.25">
      <c r="A763" s="120">
        <v>44311</v>
      </c>
      <c r="D763" s="121">
        <f t="shared" si="111"/>
        <v>0</v>
      </c>
      <c r="G763" s="121">
        <f t="shared" si="112"/>
        <v>0</v>
      </c>
      <c r="H763" s="121">
        <f t="shared" si="113"/>
        <v>0</v>
      </c>
      <c r="J763" s="121">
        <f t="shared" si="114"/>
        <v>0</v>
      </c>
      <c r="K763" s="123">
        <f t="shared" si="115"/>
        <v>0</v>
      </c>
      <c r="L763" s="124">
        <f t="shared" si="116"/>
        <v>0</v>
      </c>
      <c r="M763" s="137" t="e">
        <f t="shared" si="117"/>
        <v>#DIV/0!</v>
      </c>
    </row>
    <row r="764" spans="1:13" x14ac:dyDescent="0.25">
      <c r="A764" s="120">
        <v>44312</v>
      </c>
      <c r="D764" s="121">
        <f t="shared" si="111"/>
        <v>0</v>
      </c>
      <c r="G764" s="121">
        <f t="shared" si="112"/>
        <v>0</v>
      </c>
      <c r="H764" s="121">
        <f t="shared" si="113"/>
        <v>0</v>
      </c>
      <c r="J764" s="121">
        <f t="shared" si="114"/>
        <v>0</v>
      </c>
      <c r="K764" s="123">
        <f t="shared" si="115"/>
        <v>0</v>
      </c>
      <c r="L764" s="124">
        <f t="shared" si="116"/>
        <v>0</v>
      </c>
      <c r="M764" s="137" t="e">
        <f t="shared" si="117"/>
        <v>#DIV/0!</v>
      </c>
    </row>
    <row r="765" spans="1:13" x14ac:dyDescent="0.25">
      <c r="A765" s="120">
        <v>44313</v>
      </c>
      <c r="D765" s="121">
        <f t="shared" si="111"/>
        <v>0</v>
      </c>
      <c r="G765" s="121">
        <f t="shared" si="112"/>
        <v>0</v>
      </c>
      <c r="H765" s="121">
        <f t="shared" si="113"/>
        <v>0</v>
      </c>
      <c r="J765" s="121">
        <f t="shared" si="114"/>
        <v>0</v>
      </c>
      <c r="K765" s="123">
        <f t="shared" si="115"/>
        <v>0</v>
      </c>
      <c r="L765" s="124">
        <f t="shared" si="116"/>
        <v>0</v>
      </c>
      <c r="M765" s="137" t="e">
        <f t="shared" si="117"/>
        <v>#DIV/0!</v>
      </c>
    </row>
    <row r="766" spans="1:13" x14ac:dyDescent="0.25">
      <c r="A766" s="120">
        <v>44314</v>
      </c>
      <c r="D766" s="121">
        <f t="shared" si="111"/>
        <v>0</v>
      </c>
      <c r="G766" s="121">
        <f t="shared" si="112"/>
        <v>0</v>
      </c>
      <c r="H766" s="121">
        <f t="shared" si="113"/>
        <v>0</v>
      </c>
      <c r="J766" s="121">
        <f t="shared" si="114"/>
        <v>0</v>
      </c>
      <c r="K766" s="123">
        <f t="shared" si="115"/>
        <v>0</v>
      </c>
      <c r="L766" s="124">
        <f t="shared" si="116"/>
        <v>0</v>
      </c>
      <c r="M766" s="137" t="e">
        <f t="shared" si="117"/>
        <v>#DIV/0!</v>
      </c>
    </row>
    <row r="767" spans="1:13" x14ac:dyDescent="0.25">
      <c r="A767" s="120">
        <v>44315</v>
      </c>
      <c r="D767" s="121">
        <f t="shared" si="111"/>
        <v>0</v>
      </c>
      <c r="G767" s="121">
        <f t="shared" si="112"/>
        <v>0</v>
      </c>
      <c r="H767" s="121">
        <f t="shared" si="113"/>
        <v>0</v>
      </c>
      <c r="J767" s="121">
        <f t="shared" si="114"/>
        <v>0</v>
      </c>
      <c r="K767" s="123">
        <f t="shared" si="115"/>
        <v>0</v>
      </c>
      <c r="L767" s="124">
        <f t="shared" si="116"/>
        <v>0</v>
      </c>
      <c r="M767" s="137" t="e">
        <f t="shared" si="117"/>
        <v>#DIV/0!</v>
      </c>
    </row>
    <row r="768" spans="1:13" x14ac:dyDescent="0.25">
      <c r="A768" s="120">
        <v>44316</v>
      </c>
      <c r="D768" s="121">
        <f t="shared" si="111"/>
        <v>0</v>
      </c>
      <c r="G768" s="121">
        <f t="shared" si="112"/>
        <v>0</v>
      </c>
      <c r="H768" s="121">
        <f t="shared" si="113"/>
        <v>0</v>
      </c>
      <c r="J768" s="121">
        <f t="shared" si="114"/>
        <v>0</v>
      </c>
      <c r="K768" s="123">
        <f t="shared" si="115"/>
        <v>0</v>
      </c>
      <c r="L768" s="124">
        <f t="shared" si="116"/>
        <v>0</v>
      </c>
      <c r="M768" s="137" t="e">
        <f t="shared" si="117"/>
        <v>#DIV/0!</v>
      </c>
    </row>
    <row r="769" spans="1:13" x14ac:dyDescent="0.25">
      <c r="A769" s="120">
        <v>44317</v>
      </c>
      <c r="D769" s="121">
        <f t="shared" si="111"/>
        <v>0</v>
      </c>
      <c r="G769" s="121">
        <f t="shared" si="112"/>
        <v>0</v>
      </c>
      <c r="H769" s="121">
        <f t="shared" si="113"/>
        <v>0</v>
      </c>
      <c r="J769" s="121">
        <f t="shared" si="114"/>
        <v>0</v>
      </c>
      <c r="K769" s="123">
        <f t="shared" si="115"/>
        <v>0</v>
      </c>
      <c r="L769" s="124">
        <f t="shared" si="116"/>
        <v>0</v>
      </c>
      <c r="M769" s="137" t="e">
        <f t="shared" si="117"/>
        <v>#DIV/0!</v>
      </c>
    </row>
    <row r="770" spans="1:13" x14ac:dyDescent="0.25">
      <c r="A770" s="120">
        <v>44318</v>
      </c>
      <c r="D770" s="121">
        <f t="shared" si="111"/>
        <v>0</v>
      </c>
      <c r="G770" s="121">
        <f t="shared" si="112"/>
        <v>0</v>
      </c>
      <c r="H770" s="121">
        <f t="shared" si="113"/>
        <v>0</v>
      </c>
      <c r="J770" s="121">
        <f t="shared" si="114"/>
        <v>0</v>
      </c>
      <c r="K770" s="123">
        <f t="shared" si="115"/>
        <v>0</v>
      </c>
      <c r="L770" s="124">
        <f t="shared" si="116"/>
        <v>0</v>
      </c>
      <c r="M770" s="137" t="e">
        <f t="shared" si="117"/>
        <v>#DIV/0!</v>
      </c>
    </row>
    <row r="771" spans="1:13" x14ac:dyDescent="0.25">
      <c r="A771" s="120">
        <v>44319</v>
      </c>
      <c r="D771" s="121">
        <f t="shared" si="111"/>
        <v>0</v>
      </c>
      <c r="G771" s="121">
        <f t="shared" si="112"/>
        <v>0</v>
      </c>
      <c r="H771" s="121">
        <f t="shared" si="113"/>
        <v>0</v>
      </c>
      <c r="J771" s="121">
        <f t="shared" si="114"/>
        <v>0</v>
      </c>
      <c r="K771" s="123">
        <f t="shared" si="115"/>
        <v>0</v>
      </c>
      <c r="L771" s="124">
        <f t="shared" si="116"/>
        <v>0</v>
      </c>
      <c r="M771" s="137" t="e">
        <f t="shared" si="117"/>
        <v>#DIV/0!</v>
      </c>
    </row>
    <row r="772" spans="1:13" x14ac:dyDescent="0.25">
      <c r="A772" s="120">
        <v>44320</v>
      </c>
      <c r="D772" s="121">
        <f t="shared" si="111"/>
        <v>0</v>
      </c>
      <c r="G772" s="121">
        <f t="shared" si="112"/>
        <v>0</v>
      </c>
      <c r="H772" s="121">
        <f t="shared" si="113"/>
        <v>0</v>
      </c>
      <c r="J772" s="121">
        <f t="shared" si="114"/>
        <v>0</v>
      </c>
      <c r="K772" s="123">
        <f t="shared" si="115"/>
        <v>0</v>
      </c>
      <c r="L772" s="124">
        <f t="shared" si="116"/>
        <v>0</v>
      </c>
      <c r="M772" s="137" t="e">
        <f t="shared" si="117"/>
        <v>#DIV/0!</v>
      </c>
    </row>
    <row r="773" spans="1:13" x14ac:dyDescent="0.25">
      <c r="A773" s="120">
        <v>44321</v>
      </c>
      <c r="D773" s="121">
        <f t="shared" si="111"/>
        <v>0</v>
      </c>
      <c r="G773" s="121">
        <f t="shared" si="112"/>
        <v>0</v>
      </c>
      <c r="H773" s="121">
        <f t="shared" si="113"/>
        <v>0</v>
      </c>
      <c r="J773" s="121">
        <f t="shared" si="114"/>
        <v>0</v>
      </c>
      <c r="K773" s="123">
        <f t="shared" si="115"/>
        <v>0</v>
      </c>
      <c r="L773" s="124">
        <f t="shared" si="116"/>
        <v>0</v>
      </c>
      <c r="M773" s="137" t="e">
        <f t="shared" si="117"/>
        <v>#DIV/0!</v>
      </c>
    </row>
    <row r="774" spans="1:13" x14ac:dyDescent="0.25">
      <c r="A774" s="120">
        <v>44322</v>
      </c>
      <c r="D774" s="121">
        <f t="shared" si="111"/>
        <v>0</v>
      </c>
      <c r="G774" s="121">
        <f t="shared" si="112"/>
        <v>0</v>
      </c>
      <c r="H774" s="121">
        <f t="shared" si="113"/>
        <v>0</v>
      </c>
      <c r="J774" s="121">
        <f t="shared" si="114"/>
        <v>0</v>
      </c>
      <c r="K774" s="123">
        <f t="shared" si="115"/>
        <v>0</v>
      </c>
      <c r="L774" s="124">
        <f t="shared" si="116"/>
        <v>0</v>
      </c>
      <c r="M774" s="137" t="e">
        <f t="shared" si="117"/>
        <v>#DIV/0!</v>
      </c>
    </row>
    <row r="775" spans="1:13" x14ac:dyDescent="0.25">
      <c r="A775" s="120">
        <v>44323</v>
      </c>
      <c r="D775" s="121">
        <f t="shared" si="111"/>
        <v>0</v>
      </c>
      <c r="G775" s="121">
        <f t="shared" si="112"/>
        <v>0</v>
      </c>
      <c r="H775" s="121">
        <f t="shared" si="113"/>
        <v>0</v>
      </c>
      <c r="J775" s="121">
        <f t="shared" si="114"/>
        <v>0</v>
      </c>
      <c r="K775" s="123">
        <f t="shared" si="115"/>
        <v>0</v>
      </c>
      <c r="L775" s="124">
        <f t="shared" si="116"/>
        <v>0</v>
      </c>
      <c r="M775" s="137" t="e">
        <f t="shared" si="117"/>
        <v>#DIV/0!</v>
      </c>
    </row>
    <row r="776" spans="1:13" x14ac:dyDescent="0.25">
      <c r="A776" s="120">
        <v>44324</v>
      </c>
      <c r="D776" s="121">
        <f t="shared" si="111"/>
        <v>0</v>
      </c>
      <c r="G776" s="121">
        <f t="shared" si="112"/>
        <v>0</v>
      </c>
      <c r="H776" s="121">
        <f t="shared" si="113"/>
        <v>0</v>
      </c>
      <c r="J776" s="121">
        <f t="shared" si="114"/>
        <v>0</v>
      </c>
      <c r="K776" s="123">
        <f t="shared" si="115"/>
        <v>0</v>
      </c>
      <c r="L776" s="124">
        <f t="shared" si="116"/>
        <v>0</v>
      </c>
      <c r="M776" s="137" t="e">
        <f t="shared" si="117"/>
        <v>#DIV/0!</v>
      </c>
    </row>
    <row r="777" spans="1:13" x14ac:dyDescent="0.25">
      <c r="A777" s="120">
        <v>44325</v>
      </c>
      <c r="D777" s="121">
        <f t="shared" si="111"/>
        <v>0</v>
      </c>
      <c r="G777" s="121">
        <f t="shared" si="112"/>
        <v>0</v>
      </c>
      <c r="H777" s="121">
        <f t="shared" si="113"/>
        <v>0</v>
      </c>
      <c r="J777" s="121">
        <f t="shared" si="114"/>
        <v>0</v>
      </c>
      <c r="K777" s="123">
        <f t="shared" si="115"/>
        <v>0</v>
      </c>
      <c r="L777" s="124">
        <f t="shared" si="116"/>
        <v>0</v>
      </c>
      <c r="M777" s="137" t="e">
        <f t="shared" si="117"/>
        <v>#DIV/0!</v>
      </c>
    </row>
    <row r="778" spans="1:13" x14ac:dyDescent="0.25">
      <c r="A778" s="120">
        <v>44326</v>
      </c>
      <c r="D778" s="121">
        <f t="shared" si="111"/>
        <v>0</v>
      </c>
      <c r="G778" s="121">
        <f t="shared" si="112"/>
        <v>0</v>
      </c>
      <c r="H778" s="121">
        <f t="shared" si="113"/>
        <v>0</v>
      </c>
      <c r="J778" s="121">
        <f t="shared" si="114"/>
        <v>0</v>
      </c>
      <c r="K778" s="123">
        <f t="shared" si="115"/>
        <v>0</v>
      </c>
      <c r="L778" s="124">
        <f t="shared" si="116"/>
        <v>0</v>
      </c>
      <c r="M778" s="137" t="e">
        <f t="shared" si="117"/>
        <v>#DIV/0!</v>
      </c>
    </row>
    <row r="779" spans="1:13" x14ac:dyDescent="0.25">
      <c r="A779" s="120">
        <v>44327</v>
      </c>
      <c r="D779" s="121">
        <f t="shared" si="111"/>
        <v>0</v>
      </c>
      <c r="G779" s="121">
        <f t="shared" si="112"/>
        <v>0</v>
      </c>
      <c r="H779" s="121">
        <f t="shared" si="113"/>
        <v>0</v>
      </c>
      <c r="J779" s="121">
        <f t="shared" si="114"/>
        <v>0</v>
      </c>
      <c r="K779" s="123">
        <f t="shared" si="115"/>
        <v>0</v>
      </c>
      <c r="L779" s="124">
        <f t="shared" si="116"/>
        <v>0</v>
      </c>
      <c r="M779" s="137" t="e">
        <f t="shared" si="117"/>
        <v>#DIV/0!</v>
      </c>
    </row>
    <row r="780" spans="1:13" x14ac:dyDescent="0.25">
      <c r="A780" s="120">
        <v>44328</v>
      </c>
      <c r="D780" s="121">
        <f t="shared" si="111"/>
        <v>0</v>
      </c>
      <c r="G780" s="121">
        <f t="shared" si="112"/>
        <v>0</v>
      </c>
      <c r="H780" s="121">
        <f t="shared" si="113"/>
        <v>0</v>
      </c>
      <c r="J780" s="121">
        <f t="shared" si="114"/>
        <v>0</v>
      </c>
      <c r="K780" s="123">
        <f t="shared" si="115"/>
        <v>0</v>
      </c>
      <c r="L780" s="124">
        <f t="shared" si="116"/>
        <v>0</v>
      </c>
      <c r="M780" s="137" t="e">
        <f t="shared" si="117"/>
        <v>#DIV/0!</v>
      </c>
    </row>
    <row r="781" spans="1:13" x14ac:dyDescent="0.25">
      <c r="A781" s="120">
        <v>44329</v>
      </c>
      <c r="D781" s="121">
        <f t="shared" si="111"/>
        <v>0</v>
      </c>
      <c r="G781" s="121">
        <f t="shared" si="112"/>
        <v>0</v>
      </c>
      <c r="H781" s="121">
        <f t="shared" si="113"/>
        <v>0</v>
      </c>
      <c r="J781" s="121">
        <f t="shared" si="114"/>
        <v>0</v>
      </c>
      <c r="K781" s="123">
        <f t="shared" si="115"/>
        <v>0</v>
      </c>
      <c r="L781" s="124">
        <f t="shared" si="116"/>
        <v>0</v>
      </c>
      <c r="M781" s="137" t="e">
        <f t="shared" si="117"/>
        <v>#DIV/0!</v>
      </c>
    </row>
    <row r="782" spans="1:13" x14ac:dyDescent="0.25">
      <c r="A782" s="120">
        <v>44330</v>
      </c>
      <c r="D782" s="121">
        <f t="shared" si="111"/>
        <v>0</v>
      </c>
      <c r="G782" s="121">
        <f t="shared" si="112"/>
        <v>0</v>
      </c>
      <c r="H782" s="121">
        <f t="shared" si="113"/>
        <v>0</v>
      </c>
      <c r="J782" s="121">
        <f t="shared" si="114"/>
        <v>0</v>
      </c>
      <c r="K782" s="123">
        <f t="shared" si="115"/>
        <v>0</v>
      </c>
      <c r="L782" s="124">
        <f t="shared" si="116"/>
        <v>0</v>
      </c>
      <c r="M782" s="137" t="e">
        <f t="shared" si="117"/>
        <v>#DIV/0!</v>
      </c>
    </row>
    <row r="783" spans="1:13" x14ac:dyDescent="0.25">
      <c r="A783" s="120">
        <v>44331</v>
      </c>
      <c r="D783" s="121">
        <f t="shared" si="111"/>
        <v>0</v>
      </c>
      <c r="G783" s="121">
        <f t="shared" si="112"/>
        <v>0</v>
      </c>
      <c r="H783" s="121">
        <f t="shared" si="113"/>
        <v>0</v>
      </c>
      <c r="J783" s="121">
        <f t="shared" si="114"/>
        <v>0</v>
      </c>
      <c r="K783" s="123">
        <f t="shared" si="115"/>
        <v>0</v>
      </c>
      <c r="L783" s="124">
        <f t="shared" si="116"/>
        <v>0</v>
      </c>
      <c r="M783" s="137" t="e">
        <f t="shared" si="117"/>
        <v>#DIV/0!</v>
      </c>
    </row>
    <row r="784" spans="1:13" x14ac:dyDescent="0.25">
      <c r="A784" s="120">
        <v>44332</v>
      </c>
      <c r="D784" s="121">
        <f t="shared" si="111"/>
        <v>0</v>
      </c>
      <c r="G784" s="121">
        <f t="shared" si="112"/>
        <v>0</v>
      </c>
      <c r="H784" s="121">
        <f t="shared" si="113"/>
        <v>0</v>
      </c>
      <c r="J784" s="121">
        <f t="shared" si="114"/>
        <v>0</v>
      </c>
      <c r="K784" s="123">
        <f t="shared" si="115"/>
        <v>0</v>
      </c>
      <c r="L784" s="124">
        <f t="shared" si="116"/>
        <v>0</v>
      </c>
      <c r="M784" s="137" t="e">
        <f t="shared" si="117"/>
        <v>#DIV/0!</v>
      </c>
    </row>
    <row r="785" spans="1:13" x14ac:dyDescent="0.25">
      <c r="A785" s="120">
        <v>44333</v>
      </c>
      <c r="D785" s="121">
        <f t="shared" si="111"/>
        <v>0</v>
      </c>
      <c r="G785" s="121">
        <f t="shared" si="112"/>
        <v>0</v>
      </c>
      <c r="H785" s="121">
        <f t="shared" si="113"/>
        <v>0</v>
      </c>
      <c r="J785" s="121">
        <f t="shared" si="114"/>
        <v>0</v>
      </c>
      <c r="K785" s="123">
        <f t="shared" si="115"/>
        <v>0</v>
      </c>
      <c r="L785" s="124">
        <f t="shared" si="116"/>
        <v>0</v>
      </c>
      <c r="M785" s="137" t="e">
        <f t="shared" si="117"/>
        <v>#DIV/0!</v>
      </c>
    </row>
    <row r="786" spans="1:13" x14ac:dyDescent="0.25">
      <c r="A786" s="120">
        <v>44334</v>
      </c>
      <c r="D786" s="121">
        <f t="shared" si="111"/>
        <v>0</v>
      </c>
      <c r="G786" s="121">
        <f t="shared" si="112"/>
        <v>0</v>
      </c>
      <c r="H786" s="121">
        <f t="shared" si="113"/>
        <v>0</v>
      </c>
      <c r="J786" s="121">
        <f t="shared" si="114"/>
        <v>0</v>
      </c>
      <c r="K786" s="123">
        <f t="shared" si="115"/>
        <v>0</v>
      </c>
      <c r="L786" s="124">
        <f t="shared" si="116"/>
        <v>0</v>
      </c>
      <c r="M786" s="137" t="e">
        <f t="shared" si="117"/>
        <v>#DIV/0!</v>
      </c>
    </row>
    <row r="787" spans="1:13" x14ac:dyDescent="0.25">
      <c r="A787" s="120">
        <v>44335</v>
      </c>
      <c r="D787" s="121">
        <f t="shared" si="111"/>
        <v>0</v>
      </c>
      <c r="G787" s="121">
        <f t="shared" si="112"/>
        <v>0</v>
      </c>
      <c r="H787" s="121">
        <f t="shared" si="113"/>
        <v>0</v>
      </c>
      <c r="J787" s="121">
        <f t="shared" si="114"/>
        <v>0</v>
      </c>
      <c r="K787" s="123">
        <f t="shared" si="115"/>
        <v>0</v>
      </c>
      <c r="L787" s="124">
        <f t="shared" si="116"/>
        <v>0</v>
      </c>
      <c r="M787" s="137" t="e">
        <f t="shared" si="117"/>
        <v>#DIV/0!</v>
      </c>
    </row>
    <row r="788" spans="1:13" x14ac:dyDescent="0.25">
      <c r="A788" s="120">
        <v>44336</v>
      </c>
      <c r="D788" s="121">
        <f t="shared" si="111"/>
        <v>0</v>
      </c>
      <c r="G788" s="121">
        <f t="shared" si="112"/>
        <v>0</v>
      </c>
      <c r="H788" s="121">
        <f t="shared" si="113"/>
        <v>0</v>
      </c>
      <c r="J788" s="121">
        <f t="shared" si="114"/>
        <v>0</v>
      </c>
      <c r="K788" s="123">
        <f t="shared" si="115"/>
        <v>0</v>
      </c>
      <c r="L788" s="124">
        <f t="shared" si="116"/>
        <v>0</v>
      </c>
      <c r="M788" s="137" t="e">
        <f t="shared" si="117"/>
        <v>#DIV/0!</v>
      </c>
    </row>
    <row r="789" spans="1:13" x14ac:dyDescent="0.25">
      <c r="A789" s="120">
        <v>44337</v>
      </c>
      <c r="D789" s="121">
        <f t="shared" si="111"/>
        <v>0</v>
      </c>
      <c r="G789" s="121">
        <f t="shared" si="112"/>
        <v>0</v>
      </c>
      <c r="H789" s="121">
        <f t="shared" si="113"/>
        <v>0</v>
      </c>
      <c r="J789" s="121">
        <f t="shared" si="114"/>
        <v>0</v>
      </c>
      <c r="K789" s="123">
        <f t="shared" si="115"/>
        <v>0</v>
      </c>
      <c r="L789" s="124">
        <f t="shared" si="116"/>
        <v>0</v>
      </c>
      <c r="M789" s="137" t="e">
        <f t="shared" si="117"/>
        <v>#DIV/0!</v>
      </c>
    </row>
    <row r="790" spans="1:13" x14ac:dyDescent="0.25">
      <c r="A790" s="120">
        <v>44338</v>
      </c>
      <c r="D790" s="121">
        <f t="shared" si="111"/>
        <v>0</v>
      </c>
      <c r="G790" s="121">
        <f t="shared" si="112"/>
        <v>0</v>
      </c>
      <c r="H790" s="121">
        <f t="shared" si="113"/>
        <v>0</v>
      </c>
      <c r="J790" s="121">
        <f t="shared" si="114"/>
        <v>0</v>
      </c>
      <c r="K790" s="123">
        <f t="shared" si="115"/>
        <v>0</v>
      </c>
      <c r="L790" s="124">
        <f t="shared" si="116"/>
        <v>0</v>
      </c>
      <c r="M790" s="137" t="e">
        <f t="shared" si="117"/>
        <v>#DIV/0!</v>
      </c>
    </row>
    <row r="791" spans="1:13" x14ac:dyDescent="0.25">
      <c r="A791" s="120">
        <v>44339</v>
      </c>
      <c r="D791" s="121">
        <f t="shared" si="111"/>
        <v>0</v>
      </c>
      <c r="G791" s="121">
        <f t="shared" si="112"/>
        <v>0</v>
      </c>
      <c r="H791" s="121">
        <f t="shared" si="113"/>
        <v>0</v>
      </c>
      <c r="J791" s="121">
        <f t="shared" si="114"/>
        <v>0</v>
      </c>
      <c r="K791" s="123">
        <f t="shared" si="115"/>
        <v>0</v>
      </c>
      <c r="L791" s="124">
        <f t="shared" si="116"/>
        <v>0</v>
      </c>
      <c r="M791" s="137" t="e">
        <f t="shared" si="117"/>
        <v>#DIV/0!</v>
      </c>
    </row>
    <row r="792" spans="1:13" x14ac:dyDescent="0.25">
      <c r="A792" s="120">
        <v>44340</v>
      </c>
      <c r="D792" s="121">
        <f t="shared" si="111"/>
        <v>0</v>
      </c>
      <c r="G792" s="121">
        <f t="shared" si="112"/>
        <v>0</v>
      </c>
      <c r="H792" s="121">
        <f t="shared" si="113"/>
        <v>0</v>
      </c>
      <c r="J792" s="121">
        <f t="shared" si="114"/>
        <v>0</v>
      </c>
      <c r="K792" s="123">
        <f t="shared" si="115"/>
        <v>0</v>
      </c>
      <c r="L792" s="124">
        <f t="shared" si="116"/>
        <v>0</v>
      </c>
      <c r="M792" s="137" t="e">
        <f t="shared" si="117"/>
        <v>#DIV/0!</v>
      </c>
    </row>
    <row r="793" spans="1:13" x14ac:dyDescent="0.25">
      <c r="A793" s="120">
        <v>44341</v>
      </c>
      <c r="D793" s="121">
        <f t="shared" si="111"/>
        <v>0</v>
      </c>
      <c r="G793" s="121">
        <f t="shared" si="112"/>
        <v>0</v>
      </c>
      <c r="H793" s="121">
        <f t="shared" si="113"/>
        <v>0</v>
      </c>
      <c r="J793" s="121">
        <f t="shared" si="114"/>
        <v>0</v>
      </c>
      <c r="K793" s="123">
        <f t="shared" si="115"/>
        <v>0</v>
      </c>
      <c r="L793" s="124">
        <f t="shared" si="116"/>
        <v>0</v>
      </c>
      <c r="M793" s="137" t="e">
        <f t="shared" si="117"/>
        <v>#DIV/0!</v>
      </c>
    </row>
    <row r="794" spans="1:13" x14ac:dyDescent="0.25">
      <c r="A794" s="120">
        <v>44342</v>
      </c>
      <c r="D794" s="121">
        <f t="shared" si="111"/>
        <v>0</v>
      </c>
      <c r="G794" s="121">
        <f t="shared" si="112"/>
        <v>0</v>
      </c>
      <c r="H794" s="121">
        <f t="shared" si="113"/>
        <v>0</v>
      </c>
      <c r="J794" s="121">
        <f t="shared" si="114"/>
        <v>0</v>
      </c>
      <c r="K794" s="123">
        <f t="shared" si="115"/>
        <v>0</v>
      </c>
      <c r="L794" s="124">
        <f t="shared" si="116"/>
        <v>0</v>
      </c>
      <c r="M794" s="137" t="e">
        <f t="shared" si="117"/>
        <v>#DIV/0!</v>
      </c>
    </row>
    <row r="795" spans="1:13" x14ac:dyDescent="0.25">
      <c r="A795" s="120">
        <v>44343</v>
      </c>
      <c r="D795" s="121">
        <f t="shared" si="111"/>
        <v>0</v>
      </c>
      <c r="G795" s="121">
        <f t="shared" si="112"/>
        <v>0</v>
      </c>
      <c r="H795" s="121">
        <f t="shared" si="113"/>
        <v>0</v>
      </c>
      <c r="J795" s="121">
        <f t="shared" si="114"/>
        <v>0</v>
      </c>
      <c r="K795" s="123">
        <f t="shared" si="115"/>
        <v>0</v>
      </c>
      <c r="L795" s="124">
        <f t="shared" si="116"/>
        <v>0</v>
      </c>
      <c r="M795" s="137" t="e">
        <f t="shared" si="117"/>
        <v>#DIV/0!</v>
      </c>
    </row>
    <row r="796" spans="1:13" x14ac:dyDescent="0.25">
      <c r="A796" s="120">
        <v>44344</v>
      </c>
      <c r="D796" s="121">
        <f t="shared" si="111"/>
        <v>0</v>
      </c>
      <c r="G796" s="121">
        <f t="shared" si="112"/>
        <v>0</v>
      </c>
      <c r="H796" s="121">
        <f t="shared" si="113"/>
        <v>0</v>
      </c>
      <c r="J796" s="121">
        <f t="shared" si="114"/>
        <v>0</v>
      </c>
      <c r="K796" s="123">
        <f t="shared" si="115"/>
        <v>0</v>
      </c>
      <c r="L796" s="124">
        <f t="shared" si="116"/>
        <v>0</v>
      </c>
      <c r="M796" s="137" t="e">
        <f t="shared" si="117"/>
        <v>#DIV/0!</v>
      </c>
    </row>
    <row r="797" spans="1:13" x14ac:dyDescent="0.25">
      <c r="A797" s="120">
        <v>44345</v>
      </c>
      <c r="D797" s="121">
        <f t="shared" ref="D797:D860" si="118">B797-C797</f>
        <v>0</v>
      </c>
      <c r="G797" s="121">
        <f t="shared" ref="G797:G860" si="119">E797-F797</f>
        <v>0</v>
      </c>
      <c r="H797" s="121">
        <f t="shared" ref="H797:H860" si="120">G797*H$3</f>
        <v>0</v>
      </c>
      <c r="J797" s="121">
        <f t="shared" ref="J797:J860" si="121">H797-I797</f>
        <v>0</v>
      </c>
      <c r="K797" s="123">
        <f t="shared" ref="K797:K860" si="122">D797/K$3</f>
        <v>0</v>
      </c>
      <c r="L797" s="124">
        <f t="shared" ref="L797:L860" si="123">K797-I797</f>
        <v>0</v>
      </c>
      <c r="M797" s="137" t="e">
        <f t="shared" ref="M797:M860" si="124">L797/I797</f>
        <v>#DIV/0!</v>
      </c>
    </row>
    <row r="798" spans="1:13" x14ac:dyDescent="0.25">
      <c r="A798" s="120">
        <v>44346</v>
      </c>
      <c r="D798" s="121">
        <f t="shared" si="118"/>
        <v>0</v>
      </c>
      <c r="G798" s="121">
        <f t="shared" si="119"/>
        <v>0</v>
      </c>
      <c r="H798" s="121">
        <f t="shared" si="120"/>
        <v>0</v>
      </c>
      <c r="J798" s="121">
        <f t="shared" si="121"/>
        <v>0</v>
      </c>
      <c r="K798" s="123">
        <f t="shared" si="122"/>
        <v>0</v>
      </c>
      <c r="L798" s="124">
        <f t="shared" si="123"/>
        <v>0</v>
      </c>
      <c r="M798" s="137" t="e">
        <f t="shared" si="124"/>
        <v>#DIV/0!</v>
      </c>
    </row>
    <row r="799" spans="1:13" x14ac:dyDescent="0.25">
      <c r="A799" s="120">
        <v>44347</v>
      </c>
      <c r="D799" s="121">
        <f t="shared" si="118"/>
        <v>0</v>
      </c>
      <c r="G799" s="121">
        <f t="shared" si="119"/>
        <v>0</v>
      </c>
      <c r="H799" s="121">
        <f t="shared" si="120"/>
        <v>0</v>
      </c>
      <c r="J799" s="121">
        <f t="shared" si="121"/>
        <v>0</v>
      </c>
      <c r="K799" s="123">
        <f t="shared" si="122"/>
        <v>0</v>
      </c>
      <c r="L799" s="124">
        <f t="shared" si="123"/>
        <v>0</v>
      </c>
      <c r="M799" s="137" t="e">
        <f t="shared" si="124"/>
        <v>#DIV/0!</v>
      </c>
    </row>
    <row r="800" spans="1:13" x14ac:dyDescent="0.25">
      <c r="A800" s="120">
        <v>44348</v>
      </c>
      <c r="D800" s="121">
        <f t="shared" si="118"/>
        <v>0</v>
      </c>
      <c r="G800" s="121">
        <f t="shared" si="119"/>
        <v>0</v>
      </c>
      <c r="H800" s="121">
        <f t="shared" si="120"/>
        <v>0</v>
      </c>
      <c r="J800" s="121">
        <f t="shared" si="121"/>
        <v>0</v>
      </c>
      <c r="K800" s="123">
        <f t="shared" si="122"/>
        <v>0</v>
      </c>
      <c r="L800" s="124">
        <f t="shared" si="123"/>
        <v>0</v>
      </c>
      <c r="M800" s="137" t="e">
        <f t="shared" si="124"/>
        <v>#DIV/0!</v>
      </c>
    </row>
    <row r="801" spans="1:13" x14ac:dyDescent="0.25">
      <c r="A801" s="120">
        <v>44349</v>
      </c>
      <c r="D801" s="121">
        <f t="shared" si="118"/>
        <v>0</v>
      </c>
      <c r="G801" s="121">
        <f t="shared" si="119"/>
        <v>0</v>
      </c>
      <c r="H801" s="121">
        <f t="shared" si="120"/>
        <v>0</v>
      </c>
      <c r="J801" s="121">
        <f t="shared" si="121"/>
        <v>0</v>
      </c>
      <c r="K801" s="123">
        <f t="shared" si="122"/>
        <v>0</v>
      </c>
      <c r="L801" s="124">
        <f t="shared" si="123"/>
        <v>0</v>
      </c>
      <c r="M801" s="137" t="e">
        <f t="shared" si="124"/>
        <v>#DIV/0!</v>
      </c>
    </row>
    <row r="802" spans="1:13" x14ac:dyDescent="0.25">
      <c r="A802" s="120">
        <v>44350</v>
      </c>
      <c r="D802" s="121">
        <f t="shared" si="118"/>
        <v>0</v>
      </c>
      <c r="G802" s="121">
        <f t="shared" si="119"/>
        <v>0</v>
      </c>
      <c r="H802" s="121">
        <f t="shared" si="120"/>
        <v>0</v>
      </c>
      <c r="J802" s="121">
        <f t="shared" si="121"/>
        <v>0</v>
      </c>
      <c r="K802" s="123">
        <f t="shared" si="122"/>
        <v>0</v>
      </c>
      <c r="L802" s="124">
        <f t="shared" si="123"/>
        <v>0</v>
      </c>
      <c r="M802" s="137" t="e">
        <f t="shared" si="124"/>
        <v>#DIV/0!</v>
      </c>
    </row>
    <row r="803" spans="1:13" x14ac:dyDescent="0.25">
      <c r="A803" s="120">
        <v>44351</v>
      </c>
      <c r="D803" s="121">
        <f t="shared" si="118"/>
        <v>0</v>
      </c>
      <c r="G803" s="121">
        <f t="shared" si="119"/>
        <v>0</v>
      </c>
      <c r="H803" s="121">
        <f t="shared" si="120"/>
        <v>0</v>
      </c>
      <c r="J803" s="121">
        <f t="shared" si="121"/>
        <v>0</v>
      </c>
      <c r="K803" s="123">
        <f t="shared" si="122"/>
        <v>0</v>
      </c>
      <c r="L803" s="124">
        <f t="shared" si="123"/>
        <v>0</v>
      </c>
      <c r="M803" s="137" t="e">
        <f t="shared" si="124"/>
        <v>#DIV/0!</v>
      </c>
    </row>
    <row r="804" spans="1:13" x14ac:dyDescent="0.25">
      <c r="A804" s="120">
        <v>44352</v>
      </c>
      <c r="D804" s="121">
        <f t="shared" si="118"/>
        <v>0</v>
      </c>
      <c r="G804" s="121">
        <f t="shared" si="119"/>
        <v>0</v>
      </c>
      <c r="H804" s="121">
        <f t="shared" si="120"/>
        <v>0</v>
      </c>
      <c r="J804" s="121">
        <f t="shared" si="121"/>
        <v>0</v>
      </c>
      <c r="K804" s="123">
        <f t="shared" si="122"/>
        <v>0</v>
      </c>
      <c r="L804" s="124">
        <f t="shared" si="123"/>
        <v>0</v>
      </c>
      <c r="M804" s="137" t="e">
        <f t="shared" si="124"/>
        <v>#DIV/0!</v>
      </c>
    </row>
    <row r="805" spans="1:13" x14ac:dyDescent="0.25">
      <c r="A805" s="120">
        <v>44353</v>
      </c>
      <c r="D805" s="121">
        <f t="shared" si="118"/>
        <v>0</v>
      </c>
      <c r="G805" s="121">
        <f t="shared" si="119"/>
        <v>0</v>
      </c>
      <c r="H805" s="121">
        <f t="shared" si="120"/>
        <v>0</v>
      </c>
      <c r="J805" s="121">
        <f t="shared" si="121"/>
        <v>0</v>
      </c>
      <c r="K805" s="123">
        <f t="shared" si="122"/>
        <v>0</v>
      </c>
      <c r="L805" s="124">
        <f t="shared" si="123"/>
        <v>0</v>
      </c>
      <c r="M805" s="137" t="e">
        <f t="shared" si="124"/>
        <v>#DIV/0!</v>
      </c>
    </row>
    <row r="806" spans="1:13" x14ac:dyDescent="0.25">
      <c r="A806" s="120">
        <v>44354</v>
      </c>
      <c r="D806" s="121">
        <f t="shared" si="118"/>
        <v>0</v>
      </c>
      <c r="G806" s="121">
        <f t="shared" si="119"/>
        <v>0</v>
      </c>
      <c r="H806" s="121">
        <f t="shared" si="120"/>
        <v>0</v>
      </c>
      <c r="J806" s="121">
        <f t="shared" si="121"/>
        <v>0</v>
      </c>
      <c r="K806" s="123">
        <f t="shared" si="122"/>
        <v>0</v>
      </c>
      <c r="L806" s="124">
        <f t="shared" si="123"/>
        <v>0</v>
      </c>
      <c r="M806" s="137" t="e">
        <f t="shared" si="124"/>
        <v>#DIV/0!</v>
      </c>
    </row>
    <row r="807" spans="1:13" x14ac:dyDescent="0.25">
      <c r="A807" s="120">
        <v>44355</v>
      </c>
      <c r="D807" s="121">
        <f t="shared" si="118"/>
        <v>0</v>
      </c>
      <c r="G807" s="121">
        <f t="shared" si="119"/>
        <v>0</v>
      </c>
      <c r="H807" s="121">
        <f t="shared" si="120"/>
        <v>0</v>
      </c>
      <c r="J807" s="121">
        <f t="shared" si="121"/>
        <v>0</v>
      </c>
      <c r="K807" s="123">
        <f t="shared" si="122"/>
        <v>0</v>
      </c>
      <c r="L807" s="124">
        <f t="shared" si="123"/>
        <v>0</v>
      </c>
      <c r="M807" s="137" t="e">
        <f t="shared" si="124"/>
        <v>#DIV/0!</v>
      </c>
    </row>
    <row r="808" spans="1:13" x14ac:dyDescent="0.25">
      <c r="A808" s="120">
        <v>44356</v>
      </c>
      <c r="D808" s="121">
        <f t="shared" si="118"/>
        <v>0</v>
      </c>
      <c r="G808" s="121">
        <f t="shared" si="119"/>
        <v>0</v>
      </c>
      <c r="H808" s="121">
        <f t="shared" si="120"/>
        <v>0</v>
      </c>
      <c r="J808" s="121">
        <f t="shared" si="121"/>
        <v>0</v>
      </c>
      <c r="K808" s="123">
        <f t="shared" si="122"/>
        <v>0</v>
      </c>
      <c r="L808" s="124">
        <f t="shared" si="123"/>
        <v>0</v>
      </c>
      <c r="M808" s="137" t="e">
        <f t="shared" si="124"/>
        <v>#DIV/0!</v>
      </c>
    </row>
    <row r="809" spans="1:13" x14ac:dyDescent="0.25">
      <c r="A809" s="120">
        <v>44357</v>
      </c>
      <c r="D809" s="121">
        <f t="shared" si="118"/>
        <v>0</v>
      </c>
      <c r="G809" s="121">
        <f t="shared" si="119"/>
        <v>0</v>
      </c>
      <c r="H809" s="121">
        <f t="shared" si="120"/>
        <v>0</v>
      </c>
      <c r="J809" s="121">
        <f t="shared" si="121"/>
        <v>0</v>
      </c>
      <c r="K809" s="123">
        <f t="shared" si="122"/>
        <v>0</v>
      </c>
      <c r="L809" s="124">
        <f t="shared" si="123"/>
        <v>0</v>
      </c>
      <c r="M809" s="137" t="e">
        <f t="shared" si="124"/>
        <v>#DIV/0!</v>
      </c>
    </row>
    <row r="810" spans="1:13" x14ac:dyDescent="0.25">
      <c r="A810" s="120">
        <v>44358</v>
      </c>
      <c r="D810" s="121">
        <f t="shared" si="118"/>
        <v>0</v>
      </c>
      <c r="G810" s="121">
        <f t="shared" si="119"/>
        <v>0</v>
      </c>
      <c r="H810" s="121">
        <f t="shared" si="120"/>
        <v>0</v>
      </c>
      <c r="J810" s="121">
        <f t="shared" si="121"/>
        <v>0</v>
      </c>
      <c r="K810" s="123">
        <f t="shared" si="122"/>
        <v>0</v>
      </c>
      <c r="L810" s="124">
        <f t="shared" si="123"/>
        <v>0</v>
      </c>
      <c r="M810" s="137" t="e">
        <f t="shared" si="124"/>
        <v>#DIV/0!</v>
      </c>
    </row>
    <row r="811" spans="1:13" x14ac:dyDescent="0.25">
      <c r="A811" s="120">
        <v>44359</v>
      </c>
      <c r="D811" s="121">
        <f t="shared" si="118"/>
        <v>0</v>
      </c>
      <c r="G811" s="121">
        <f t="shared" si="119"/>
        <v>0</v>
      </c>
      <c r="H811" s="121">
        <f t="shared" si="120"/>
        <v>0</v>
      </c>
      <c r="J811" s="121">
        <f t="shared" si="121"/>
        <v>0</v>
      </c>
      <c r="K811" s="123">
        <f t="shared" si="122"/>
        <v>0</v>
      </c>
      <c r="L811" s="124">
        <f t="shared" si="123"/>
        <v>0</v>
      </c>
      <c r="M811" s="137" t="e">
        <f t="shared" si="124"/>
        <v>#DIV/0!</v>
      </c>
    </row>
    <row r="812" spans="1:13" x14ac:dyDescent="0.25">
      <c r="A812" s="120">
        <v>44360</v>
      </c>
      <c r="D812" s="121">
        <f t="shared" si="118"/>
        <v>0</v>
      </c>
      <c r="G812" s="121">
        <f t="shared" si="119"/>
        <v>0</v>
      </c>
      <c r="H812" s="121">
        <f t="shared" si="120"/>
        <v>0</v>
      </c>
      <c r="J812" s="121">
        <f t="shared" si="121"/>
        <v>0</v>
      </c>
      <c r="K812" s="123">
        <f t="shared" si="122"/>
        <v>0</v>
      </c>
      <c r="L812" s="124">
        <f t="shared" si="123"/>
        <v>0</v>
      </c>
      <c r="M812" s="137" t="e">
        <f t="shared" si="124"/>
        <v>#DIV/0!</v>
      </c>
    </row>
    <row r="813" spans="1:13" x14ac:dyDescent="0.25">
      <c r="A813" s="120">
        <v>44361</v>
      </c>
      <c r="D813" s="121">
        <f t="shared" si="118"/>
        <v>0</v>
      </c>
      <c r="G813" s="121">
        <f t="shared" si="119"/>
        <v>0</v>
      </c>
      <c r="H813" s="121">
        <f t="shared" si="120"/>
        <v>0</v>
      </c>
      <c r="J813" s="121">
        <f t="shared" si="121"/>
        <v>0</v>
      </c>
      <c r="K813" s="123">
        <f t="shared" si="122"/>
        <v>0</v>
      </c>
      <c r="L813" s="124">
        <f t="shared" si="123"/>
        <v>0</v>
      </c>
      <c r="M813" s="137" t="e">
        <f t="shared" si="124"/>
        <v>#DIV/0!</v>
      </c>
    </row>
    <row r="814" spans="1:13" x14ac:dyDescent="0.25">
      <c r="A814" s="120">
        <v>44362</v>
      </c>
      <c r="D814" s="121">
        <f t="shared" si="118"/>
        <v>0</v>
      </c>
      <c r="G814" s="121">
        <f t="shared" si="119"/>
        <v>0</v>
      </c>
      <c r="H814" s="121">
        <f t="shared" si="120"/>
        <v>0</v>
      </c>
      <c r="J814" s="121">
        <f t="shared" si="121"/>
        <v>0</v>
      </c>
      <c r="K814" s="123">
        <f t="shared" si="122"/>
        <v>0</v>
      </c>
      <c r="L814" s="124">
        <f t="shared" si="123"/>
        <v>0</v>
      </c>
      <c r="M814" s="137" t="e">
        <f t="shared" si="124"/>
        <v>#DIV/0!</v>
      </c>
    </row>
    <row r="815" spans="1:13" x14ac:dyDescent="0.25">
      <c r="A815" s="120">
        <v>44363</v>
      </c>
      <c r="D815" s="121">
        <f t="shared" si="118"/>
        <v>0</v>
      </c>
      <c r="G815" s="121">
        <f t="shared" si="119"/>
        <v>0</v>
      </c>
      <c r="H815" s="121">
        <f t="shared" si="120"/>
        <v>0</v>
      </c>
      <c r="J815" s="121">
        <f t="shared" si="121"/>
        <v>0</v>
      </c>
      <c r="K815" s="123">
        <f t="shared" si="122"/>
        <v>0</v>
      </c>
      <c r="L815" s="124">
        <f t="shared" si="123"/>
        <v>0</v>
      </c>
      <c r="M815" s="137" t="e">
        <f t="shared" si="124"/>
        <v>#DIV/0!</v>
      </c>
    </row>
    <row r="816" spans="1:13" x14ac:dyDescent="0.25">
      <c r="A816" s="120">
        <v>44364</v>
      </c>
      <c r="D816" s="121">
        <f t="shared" si="118"/>
        <v>0</v>
      </c>
      <c r="G816" s="121">
        <f t="shared" si="119"/>
        <v>0</v>
      </c>
      <c r="H816" s="121">
        <f t="shared" si="120"/>
        <v>0</v>
      </c>
      <c r="J816" s="121">
        <f t="shared" si="121"/>
        <v>0</v>
      </c>
      <c r="K816" s="123">
        <f t="shared" si="122"/>
        <v>0</v>
      </c>
      <c r="L816" s="124">
        <f t="shared" si="123"/>
        <v>0</v>
      </c>
      <c r="M816" s="137" t="e">
        <f t="shared" si="124"/>
        <v>#DIV/0!</v>
      </c>
    </row>
    <row r="817" spans="1:13" x14ac:dyDescent="0.25">
      <c r="A817" s="120">
        <v>44365</v>
      </c>
      <c r="D817" s="121">
        <f t="shared" si="118"/>
        <v>0</v>
      </c>
      <c r="G817" s="121">
        <f t="shared" si="119"/>
        <v>0</v>
      </c>
      <c r="H817" s="121">
        <f t="shared" si="120"/>
        <v>0</v>
      </c>
      <c r="J817" s="121">
        <f t="shared" si="121"/>
        <v>0</v>
      </c>
      <c r="K817" s="123">
        <f t="shared" si="122"/>
        <v>0</v>
      </c>
      <c r="L817" s="124">
        <f t="shared" si="123"/>
        <v>0</v>
      </c>
      <c r="M817" s="137" t="e">
        <f t="shared" si="124"/>
        <v>#DIV/0!</v>
      </c>
    </row>
    <row r="818" spans="1:13" x14ac:dyDescent="0.25">
      <c r="A818" s="120">
        <v>44366</v>
      </c>
      <c r="D818" s="121">
        <f t="shared" si="118"/>
        <v>0</v>
      </c>
      <c r="G818" s="121">
        <f t="shared" si="119"/>
        <v>0</v>
      </c>
      <c r="H818" s="121">
        <f t="shared" si="120"/>
        <v>0</v>
      </c>
      <c r="J818" s="121">
        <f t="shared" si="121"/>
        <v>0</v>
      </c>
      <c r="K818" s="123">
        <f t="shared" si="122"/>
        <v>0</v>
      </c>
      <c r="L818" s="124">
        <f t="shared" si="123"/>
        <v>0</v>
      </c>
      <c r="M818" s="137" t="e">
        <f t="shared" si="124"/>
        <v>#DIV/0!</v>
      </c>
    </row>
    <row r="819" spans="1:13" x14ac:dyDescent="0.25">
      <c r="A819" s="120">
        <v>44367</v>
      </c>
      <c r="D819" s="121">
        <f t="shared" si="118"/>
        <v>0</v>
      </c>
      <c r="G819" s="121">
        <f t="shared" si="119"/>
        <v>0</v>
      </c>
      <c r="H819" s="121">
        <f t="shared" si="120"/>
        <v>0</v>
      </c>
      <c r="J819" s="121">
        <f t="shared" si="121"/>
        <v>0</v>
      </c>
      <c r="K819" s="123">
        <f t="shared" si="122"/>
        <v>0</v>
      </c>
      <c r="L819" s="124">
        <f t="shared" si="123"/>
        <v>0</v>
      </c>
      <c r="M819" s="137" t="e">
        <f t="shared" si="124"/>
        <v>#DIV/0!</v>
      </c>
    </row>
    <row r="820" spans="1:13" x14ac:dyDescent="0.25">
      <c r="A820" s="120">
        <v>44368</v>
      </c>
      <c r="D820" s="121">
        <f t="shared" si="118"/>
        <v>0</v>
      </c>
      <c r="G820" s="121">
        <f t="shared" si="119"/>
        <v>0</v>
      </c>
      <c r="H820" s="121">
        <f t="shared" si="120"/>
        <v>0</v>
      </c>
      <c r="J820" s="121">
        <f t="shared" si="121"/>
        <v>0</v>
      </c>
      <c r="K820" s="123">
        <f t="shared" si="122"/>
        <v>0</v>
      </c>
      <c r="L820" s="124">
        <f t="shared" si="123"/>
        <v>0</v>
      </c>
      <c r="M820" s="137" t="e">
        <f t="shared" si="124"/>
        <v>#DIV/0!</v>
      </c>
    </row>
    <row r="821" spans="1:13" x14ac:dyDescent="0.25">
      <c r="A821" s="120">
        <v>44369</v>
      </c>
      <c r="D821" s="121">
        <f t="shared" si="118"/>
        <v>0</v>
      </c>
      <c r="G821" s="121">
        <f t="shared" si="119"/>
        <v>0</v>
      </c>
      <c r="H821" s="121">
        <f t="shared" si="120"/>
        <v>0</v>
      </c>
      <c r="J821" s="121">
        <f t="shared" si="121"/>
        <v>0</v>
      </c>
      <c r="K821" s="123">
        <f t="shared" si="122"/>
        <v>0</v>
      </c>
      <c r="L821" s="124">
        <f t="shared" si="123"/>
        <v>0</v>
      </c>
      <c r="M821" s="137" t="e">
        <f t="shared" si="124"/>
        <v>#DIV/0!</v>
      </c>
    </row>
    <row r="822" spans="1:13" x14ac:dyDescent="0.25">
      <c r="A822" s="120">
        <v>44370</v>
      </c>
      <c r="D822" s="121">
        <f t="shared" si="118"/>
        <v>0</v>
      </c>
      <c r="G822" s="121">
        <f t="shared" si="119"/>
        <v>0</v>
      </c>
      <c r="H822" s="121">
        <f t="shared" si="120"/>
        <v>0</v>
      </c>
      <c r="J822" s="121">
        <f t="shared" si="121"/>
        <v>0</v>
      </c>
      <c r="K822" s="123">
        <f t="shared" si="122"/>
        <v>0</v>
      </c>
      <c r="L822" s="124">
        <f t="shared" si="123"/>
        <v>0</v>
      </c>
      <c r="M822" s="137" t="e">
        <f t="shared" si="124"/>
        <v>#DIV/0!</v>
      </c>
    </row>
    <row r="823" spans="1:13" x14ac:dyDescent="0.25">
      <c r="A823" s="120">
        <v>44371</v>
      </c>
      <c r="D823" s="121">
        <f t="shared" si="118"/>
        <v>0</v>
      </c>
      <c r="G823" s="121">
        <f t="shared" si="119"/>
        <v>0</v>
      </c>
      <c r="H823" s="121">
        <f t="shared" si="120"/>
        <v>0</v>
      </c>
      <c r="J823" s="121">
        <f t="shared" si="121"/>
        <v>0</v>
      </c>
      <c r="K823" s="123">
        <f t="shared" si="122"/>
        <v>0</v>
      </c>
      <c r="L823" s="124">
        <f t="shared" si="123"/>
        <v>0</v>
      </c>
      <c r="M823" s="137" t="e">
        <f t="shared" si="124"/>
        <v>#DIV/0!</v>
      </c>
    </row>
    <row r="824" spans="1:13" x14ac:dyDescent="0.25">
      <c r="A824" s="120">
        <v>44372</v>
      </c>
      <c r="D824" s="121">
        <f t="shared" si="118"/>
        <v>0</v>
      </c>
      <c r="G824" s="121">
        <f t="shared" si="119"/>
        <v>0</v>
      </c>
      <c r="H824" s="121">
        <f t="shared" si="120"/>
        <v>0</v>
      </c>
      <c r="J824" s="121">
        <f t="shared" si="121"/>
        <v>0</v>
      </c>
      <c r="K824" s="123">
        <f t="shared" si="122"/>
        <v>0</v>
      </c>
      <c r="L824" s="124">
        <f t="shared" si="123"/>
        <v>0</v>
      </c>
      <c r="M824" s="137" t="e">
        <f t="shared" si="124"/>
        <v>#DIV/0!</v>
      </c>
    </row>
    <row r="825" spans="1:13" x14ac:dyDescent="0.25">
      <c r="A825" s="120">
        <v>44373</v>
      </c>
      <c r="D825" s="121">
        <f t="shared" si="118"/>
        <v>0</v>
      </c>
      <c r="G825" s="121">
        <f t="shared" si="119"/>
        <v>0</v>
      </c>
      <c r="H825" s="121">
        <f t="shared" si="120"/>
        <v>0</v>
      </c>
      <c r="J825" s="121">
        <f t="shared" si="121"/>
        <v>0</v>
      </c>
      <c r="K825" s="123">
        <f t="shared" si="122"/>
        <v>0</v>
      </c>
      <c r="L825" s="124">
        <f t="shared" si="123"/>
        <v>0</v>
      </c>
      <c r="M825" s="137" t="e">
        <f t="shared" si="124"/>
        <v>#DIV/0!</v>
      </c>
    </row>
    <row r="826" spans="1:13" x14ac:dyDescent="0.25">
      <c r="A826" s="120">
        <v>44374</v>
      </c>
      <c r="D826" s="121">
        <f t="shared" si="118"/>
        <v>0</v>
      </c>
      <c r="G826" s="121">
        <f t="shared" si="119"/>
        <v>0</v>
      </c>
      <c r="H826" s="121">
        <f t="shared" si="120"/>
        <v>0</v>
      </c>
      <c r="J826" s="121">
        <f t="shared" si="121"/>
        <v>0</v>
      </c>
      <c r="K826" s="123">
        <f t="shared" si="122"/>
        <v>0</v>
      </c>
      <c r="L826" s="124">
        <f t="shared" si="123"/>
        <v>0</v>
      </c>
      <c r="M826" s="137" t="e">
        <f t="shared" si="124"/>
        <v>#DIV/0!</v>
      </c>
    </row>
    <row r="827" spans="1:13" x14ac:dyDescent="0.25">
      <c r="A827" s="120">
        <v>44375</v>
      </c>
      <c r="D827" s="121">
        <f t="shared" si="118"/>
        <v>0</v>
      </c>
      <c r="G827" s="121">
        <f t="shared" si="119"/>
        <v>0</v>
      </c>
      <c r="H827" s="121">
        <f t="shared" si="120"/>
        <v>0</v>
      </c>
      <c r="J827" s="121">
        <f t="shared" si="121"/>
        <v>0</v>
      </c>
      <c r="K827" s="123">
        <f t="shared" si="122"/>
        <v>0</v>
      </c>
      <c r="L827" s="124">
        <f t="shared" si="123"/>
        <v>0</v>
      </c>
      <c r="M827" s="137" t="e">
        <f t="shared" si="124"/>
        <v>#DIV/0!</v>
      </c>
    </row>
    <row r="828" spans="1:13" x14ac:dyDescent="0.25">
      <c r="A828" s="120">
        <v>44376</v>
      </c>
      <c r="D828" s="121">
        <f t="shared" si="118"/>
        <v>0</v>
      </c>
      <c r="G828" s="121">
        <f t="shared" si="119"/>
        <v>0</v>
      </c>
      <c r="H828" s="121">
        <f t="shared" si="120"/>
        <v>0</v>
      </c>
      <c r="J828" s="121">
        <f t="shared" si="121"/>
        <v>0</v>
      </c>
      <c r="K828" s="123">
        <f t="shared" si="122"/>
        <v>0</v>
      </c>
      <c r="L828" s="124">
        <f t="shared" si="123"/>
        <v>0</v>
      </c>
      <c r="M828" s="137" t="e">
        <f t="shared" si="124"/>
        <v>#DIV/0!</v>
      </c>
    </row>
    <row r="829" spans="1:13" x14ac:dyDescent="0.25">
      <c r="A829" s="120">
        <v>44377</v>
      </c>
      <c r="D829" s="121">
        <f t="shared" si="118"/>
        <v>0</v>
      </c>
      <c r="G829" s="121">
        <f t="shared" si="119"/>
        <v>0</v>
      </c>
      <c r="H829" s="121">
        <f t="shared" si="120"/>
        <v>0</v>
      </c>
      <c r="J829" s="121">
        <f t="shared" si="121"/>
        <v>0</v>
      </c>
      <c r="K829" s="123">
        <f t="shared" si="122"/>
        <v>0</v>
      </c>
      <c r="L829" s="124">
        <f t="shared" si="123"/>
        <v>0</v>
      </c>
      <c r="M829" s="137" t="e">
        <f t="shared" si="124"/>
        <v>#DIV/0!</v>
      </c>
    </row>
    <row r="830" spans="1:13" x14ac:dyDescent="0.25">
      <c r="A830" s="120">
        <v>44378</v>
      </c>
      <c r="D830" s="121">
        <f t="shared" si="118"/>
        <v>0</v>
      </c>
      <c r="G830" s="121">
        <f t="shared" si="119"/>
        <v>0</v>
      </c>
      <c r="H830" s="121">
        <f t="shared" si="120"/>
        <v>0</v>
      </c>
      <c r="J830" s="121">
        <f t="shared" si="121"/>
        <v>0</v>
      </c>
      <c r="K830" s="123">
        <f t="shared" si="122"/>
        <v>0</v>
      </c>
      <c r="L830" s="124">
        <f t="shared" si="123"/>
        <v>0</v>
      </c>
      <c r="M830" s="137" t="e">
        <f t="shared" si="124"/>
        <v>#DIV/0!</v>
      </c>
    </row>
    <row r="831" spans="1:13" x14ac:dyDescent="0.25">
      <c r="A831" s="120">
        <v>44379</v>
      </c>
      <c r="D831" s="121">
        <f t="shared" si="118"/>
        <v>0</v>
      </c>
      <c r="G831" s="121">
        <f t="shared" si="119"/>
        <v>0</v>
      </c>
      <c r="H831" s="121">
        <f t="shared" si="120"/>
        <v>0</v>
      </c>
      <c r="J831" s="121">
        <f t="shared" si="121"/>
        <v>0</v>
      </c>
      <c r="K831" s="123">
        <f t="shared" si="122"/>
        <v>0</v>
      </c>
      <c r="L831" s="124">
        <f t="shared" si="123"/>
        <v>0</v>
      </c>
      <c r="M831" s="137" t="e">
        <f t="shared" si="124"/>
        <v>#DIV/0!</v>
      </c>
    </row>
    <row r="832" spans="1:13" x14ac:dyDescent="0.25">
      <c r="A832" s="120">
        <v>44380</v>
      </c>
      <c r="D832" s="121">
        <f t="shared" si="118"/>
        <v>0</v>
      </c>
      <c r="G832" s="121">
        <f t="shared" si="119"/>
        <v>0</v>
      </c>
      <c r="H832" s="121">
        <f t="shared" si="120"/>
        <v>0</v>
      </c>
      <c r="J832" s="121">
        <f t="shared" si="121"/>
        <v>0</v>
      </c>
      <c r="K832" s="123">
        <f t="shared" si="122"/>
        <v>0</v>
      </c>
      <c r="L832" s="124">
        <f t="shared" si="123"/>
        <v>0</v>
      </c>
      <c r="M832" s="137" t="e">
        <f t="shared" si="124"/>
        <v>#DIV/0!</v>
      </c>
    </row>
    <row r="833" spans="1:13" x14ac:dyDescent="0.25">
      <c r="A833" s="120">
        <v>44381</v>
      </c>
      <c r="D833" s="121">
        <f t="shared" si="118"/>
        <v>0</v>
      </c>
      <c r="G833" s="121">
        <f t="shared" si="119"/>
        <v>0</v>
      </c>
      <c r="H833" s="121">
        <f t="shared" si="120"/>
        <v>0</v>
      </c>
      <c r="J833" s="121">
        <f t="shared" si="121"/>
        <v>0</v>
      </c>
      <c r="K833" s="123">
        <f t="shared" si="122"/>
        <v>0</v>
      </c>
      <c r="L833" s="124">
        <f t="shared" si="123"/>
        <v>0</v>
      </c>
      <c r="M833" s="137" t="e">
        <f t="shared" si="124"/>
        <v>#DIV/0!</v>
      </c>
    </row>
    <row r="834" spans="1:13" x14ac:dyDescent="0.25">
      <c r="A834" s="120">
        <v>44382</v>
      </c>
      <c r="D834" s="121">
        <f t="shared" si="118"/>
        <v>0</v>
      </c>
      <c r="G834" s="121">
        <f t="shared" si="119"/>
        <v>0</v>
      </c>
      <c r="H834" s="121">
        <f t="shared" si="120"/>
        <v>0</v>
      </c>
      <c r="J834" s="121">
        <f t="shared" si="121"/>
        <v>0</v>
      </c>
      <c r="K834" s="123">
        <f t="shared" si="122"/>
        <v>0</v>
      </c>
      <c r="L834" s="124">
        <f t="shared" si="123"/>
        <v>0</v>
      </c>
      <c r="M834" s="137" t="e">
        <f t="shared" si="124"/>
        <v>#DIV/0!</v>
      </c>
    </row>
    <row r="835" spans="1:13" x14ac:dyDescent="0.25">
      <c r="A835" s="120">
        <v>44383</v>
      </c>
      <c r="D835" s="121">
        <f t="shared" si="118"/>
        <v>0</v>
      </c>
      <c r="G835" s="121">
        <f t="shared" si="119"/>
        <v>0</v>
      </c>
      <c r="H835" s="121">
        <f t="shared" si="120"/>
        <v>0</v>
      </c>
      <c r="J835" s="121">
        <f t="shared" si="121"/>
        <v>0</v>
      </c>
      <c r="K835" s="123">
        <f t="shared" si="122"/>
        <v>0</v>
      </c>
      <c r="L835" s="124">
        <f t="shared" si="123"/>
        <v>0</v>
      </c>
      <c r="M835" s="137" t="e">
        <f t="shared" si="124"/>
        <v>#DIV/0!</v>
      </c>
    </row>
    <row r="836" spans="1:13" x14ac:dyDescent="0.25">
      <c r="A836" s="120">
        <v>44384</v>
      </c>
      <c r="D836" s="121">
        <f t="shared" si="118"/>
        <v>0</v>
      </c>
      <c r="G836" s="121">
        <f t="shared" si="119"/>
        <v>0</v>
      </c>
      <c r="H836" s="121">
        <f t="shared" si="120"/>
        <v>0</v>
      </c>
      <c r="J836" s="121">
        <f t="shared" si="121"/>
        <v>0</v>
      </c>
      <c r="K836" s="123">
        <f t="shared" si="122"/>
        <v>0</v>
      </c>
      <c r="L836" s="124">
        <f t="shared" si="123"/>
        <v>0</v>
      </c>
      <c r="M836" s="137" t="e">
        <f t="shared" si="124"/>
        <v>#DIV/0!</v>
      </c>
    </row>
    <row r="837" spans="1:13" x14ac:dyDescent="0.25">
      <c r="A837" s="120">
        <v>44385</v>
      </c>
      <c r="D837" s="121">
        <f t="shared" si="118"/>
        <v>0</v>
      </c>
      <c r="G837" s="121">
        <f t="shared" si="119"/>
        <v>0</v>
      </c>
      <c r="H837" s="121">
        <f t="shared" si="120"/>
        <v>0</v>
      </c>
      <c r="J837" s="121">
        <f t="shared" si="121"/>
        <v>0</v>
      </c>
      <c r="K837" s="123">
        <f t="shared" si="122"/>
        <v>0</v>
      </c>
      <c r="L837" s="124">
        <f t="shared" si="123"/>
        <v>0</v>
      </c>
      <c r="M837" s="137" t="e">
        <f t="shared" si="124"/>
        <v>#DIV/0!</v>
      </c>
    </row>
    <row r="838" spans="1:13" x14ac:dyDescent="0.25">
      <c r="A838" s="120">
        <v>44386</v>
      </c>
      <c r="D838" s="121">
        <f t="shared" si="118"/>
        <v>0</v>
      </c>
      <c r="G838" s="121">
        <f t="shared" si="119"/>
        <v>0</v>
      </c>
      <c r="H838" s="121">
        <f t="shared" si="120"/>
        <v>0</v>
      </c>
      <c r="J838" s="121">
        <f t="shared" si="121"/>
        <v>0</v>
      </c>
      <c r="K838" s="123">
        <f t="shared" si="122"/>
        <v>0</v>
      </c>
      <c r="L838" s="124">
        <f t="shared" si="123"/>
        <v>0</v>
      </c>
      <c r="M838" s="137" t="e">
        <f t="shared" si="124"/>
        <v>#DIV/0!</v>
      </c>
    </row>
    <row r="839" spans="1:13" x14ac:dyDescent="0.25">
      <c r="A839" s="120">
        <v>44387</v>
      </c>
      <c r="D839" s="121">
        <f t="shared" si="118"/>
        <v>0</v>
      </c>
      <c r="G839" s="121">
        <f t="shared" si="119"/>
        <v>0</v>
      </c>
      <c r="H839" s="121">
        <f t="shared" si="120"/>
        <v>0</v>
      </c>
      <c r="J839" s="121">
        <f t="shared" si="121"/>
        <v>0</v>
      </c>
      <c r="K839" s="123">
        <f t="shared" si="122"/>
        <v>0</v>
      </c>
      <c r="L839" s="124">
        <f t="shared" si="123"/>
        <v>0</v>
      </c>
      <c r="M839" s="137" t="e">
        <f t="shared" si="124"/>
        <v>#DIV/0!</v>
      </c>
    </row>
    <row r="840" spans="1:13" x14ac:dyDescent="0.25">
      <c r="A840" s="120">
        <v>44388</v>
      </c>
      <c r="D840" s="121">
        <f t="shared" si="118"/>
        <v>0</v>
      </c>
      <c r="G840" s="121">
        <f t="shared" si="119"/>
        <v>0</v>
      </c>
      <c r="H840" s="121">
        <f t="shared" si="120"/>
        <v>0</v>
      </c>
      <c r="J840" s="121">
        <f t="shared" si="121"/>
        <v>0</v>
      </c>
      <c r="K840" s="123">
        <f t="shared" si="122"/>
        <v>0</v>
      </c>
      <c r="L840" s="124">
        <f t="shared" si="123"/>
        <v>0</v>
      </c>
      <c r="M840" s="137" t="e">
        <f t="shared" si="124"/>
        <v>#DIV/0!</v>
      </c>
    </row>
    <row r="841" spans="1:13" x14ac:dyDescent="0.25">
      <c r="A841" s="120">
        <v>44389</v>
      </c>
      <c r="D841" s="121">
        <f t="shared" si="118"/>
        <v>0</v>
      </c>
      <c r="G841" s="121">
        <f t="shared" si="119"/>
        <v>0</v>
      </c>
      <c r="H841" s="121">
        <f t="shared" si="120"/>
        <v>0</v>
      </c>
      <c r="J841" s="121">
        <f t="shared" si="121"/>
        <v>0</v>
      </c>
      <c r="K841" s="123">
        <f t="shared" si="122"/>
        <v>0</v>
      </c>
      <c r="L841" s="124">
        <f t="shared" si="123"/>
        <v>0</v>
      </c>
      <c r="M841" s="137" t="e">
        <f t="shared" si="124"/>
        <v>#DIV/0!</v>
      </c>
    </row>
    <row r="842" spans="1:13" x14ac:dyDescent="0.25">
      <c r="A842" s="120">
        <v>44390</v>
      </c>
      <c r="D842" s="121">
        <f t="shared" si="118"/>
        <v>0</v>
      </c>
      <c r="G842" s="121">
        <f t="shared" si="119"/>
        <v>0</v>
      </c>
      <c r="H842" s="121">
        <f t="shared" si="120"/>
        <v>0</v>
      </c>
      <c r="J842" s="121">
        <f t="shared" si="121"/>
        <v>0</v>
      </c>
      <c r="K842" s="123">
        <f t="shared" si="122"/>
        <v>0</v>
      </c>
      <c r="L842" s="124">
        <f t="shared" si="123"/>
        <v>0</v>
      </c>
      <c r="M842" s="137" t="e">
        <f t="shared" si="124"/>
        <v>#DIV/0!</v>
      </c>
    </row>
    <row r="843" spans="1:13" x14ac:dyDescent="0.25">
      <c r="A843" s="120">
        <v>44391</v>
      </c>
      <c r="D843" s="121">
        <f t="shared" si="118"/>
        <v>0</v>
      </c>
      <c r="G843" s="121">
        <f t="shared" si="119"/>
        <v>0</v>
      </c>
      <c r="H843" s="121">
        <f t="shared" si="120"/>
        <v>0</v>
      </c>
      <c r="J843" s="121">
        <f t="shared" si="121"/>
        <v>0</v>
      </c>
      <c r="K843" s="123">
        <f t="shared" si="122"/>
        <v>0</v>
      </c>
      <c r="L843" s="124">
        <f t="shared" si="123"/>
        <v>0</v>
      </c>
      <c r="M843" s="137" t="e">
        <f t="shared" si="124"/>
        <v>#DIV/0!</v>
      </c>
    </row>
    <row r="844" spans="1:13" x14ac:dyDescent="0.25">
      <c r="A844" s="120">
        <v>44392</v>
      </c>
      <c r="D844" s="121">
        <f t="shared" si="118"/>
        <v>0</v>
      </c>
      <c r="G844" s="121">
        <f t="shared" si="119"/>
        <v>0</v>
      </c>
      <c r="H844" s="121">
        <f t="shared" si="120"/>
        <v>0</v>
      </c>
      <c r="J844" s="121">
        <f t="shared" si="121"/>
        <v>0</v>
      </c>
      <c r="K844" s="123">
        <f t="shared" si="122"/>
        <v>0</v>
      </c>
      <c r="L844" s="124">
        <f t="shared" si="123"/>
        <v>0</v>
      </c>
      <c r="M844" s="137" t="e">
        <f t="shared" si="124"/>
        <v>#DIV/0!</v>
      </c>
    </row>
    <row r="845" spans="1:13" x14ac:dyDescent="0.25">
      <c r="A845" s="120">
        <v>44393</v>
      </c>
      <c r="D845" s="121">
        <f t="shared" si="118"/>
        <v>0</v>
      </c>
      <c r="G845" s="121">
        <f t="shared" si="119"/>
        <v>0</v>
      </c>
      <c r="H845" s="121">
        <f t="shared" si="120"/>
        <v>0</v>
      </c>
      <c r="J845" s="121">
        <f t="shared" si="121"/>
        <v>0</v>
      </c>
      <c r="K845" s="123">
        <f t="shared" si="122"/>
        <v>0</v>
      </c>
      <c r="L845" s="124">
        <f t="shared" si="123"/>
        <v>0</v>
      </c>
      <c r="M845" s="137" t="e">
        <f t="shared" si="124"/>
        <v>#DIV/0!</v>
      </c>
    </row>
    <row r="846" spans="1:13" x14ac:dyDescent="0.25">
      <c r="A846" s="120">
        <v>44394</v>
      </c>
      <c r="D846" s="121">
        <f t="shared" si="118"/>
        <v>0</v>
      </c>
      <c r="G846" s="121">
        <f t="shared" si="119"/>
        <v>0</v>
      </c>
      <c r="H846" s="121">
        <f t="shared" si="120"/>
        <v>0</v>
      </c>
      <c r="J846" s="121">
        <f t="shared" si="121"/>
        <v>0</v>
      </c>
      <c r="K846" s="123">
        <f t="shared" si="122"/>
        <v>0</v>
      </c>
      <c r="L846" s="124">
        <f t="shared" si="123"/>
        <v>0</v>
      </c>
      <c r="M846" s="137" t="e">
        <f t="shared" si="124"/>
        <v>#DIV/0!</v>
      </c>
    </row>
    <row r="847" spans="1:13" x14ac:dyDescent="0.25">
      <c r="A847" s="120">
        <v>44395</v>
      </c>
      <c r="D847" s="121">
        <f t="shared" si="118"/>
        <v>0</v>
      </c>
      <c r="G847" s="121">
        <f t="shared" si="119"/>
        <v>0</v>
      </c>
      <c r="H847" s="121">
        <f t="shared" si="120"/>
        <v>0</v>
      </c>
      <c r="J847" s="121">
        <f t="shared" si="121"/>
        <v>0</v>
      </c>
      <c r="K847" s="123">
        <f t="shared" si="122"/>
        <v>0</v>
      </c>
      <c r="L847" s="124">
        <f t="shared" si="123"/>
        <v>0</v>
      </c>
      <c r="M847" s="137" t="e">
        <f t="shared" si="124"/>
        <v>#DIV/0!</v>
      </c>
    </row>
    <row r="848" spans="1:13" x14ac:dyDescent="0.25">
      <c r="A848" s="120">
        <v>44396</v>
      </c>
      <c r="D848" s="121">
        <f t="shared" si="118"/>
        <v>0</v>
      </c>
      <c r="G848" s="121">
        <f t="shared" si="119"/>
        <v>0</v>
      </c>
      <c r="H848" s="121">
        <f t="shared" si="120"/>
        <v>0</v>
      </c>
      <c r="J848" s="121">
        <f t="shared" si="121"/>
        <v>0</v>
      </c>
      <c r="K848" s="123">
        <f t="shared" si="122"/>
        <v>0</v>
      </c>
      <c r="L848" s="124">
        <f t="shared" si="123"/>
        <v>0</v>
      </c>
      <c r="M848" s="137" t="e">
        <f t="shared" si="124"/>
        <v>#DIV/0!</v>
      </c>
    </row>
    <row r="849" spans="1:13" x14ac:dyDescent="0.25">
      <c r="A849" s="120">
        <v>44397</v>
      </c>
      <c r="D849" s="121">
        <f t="shared" si="118"/>
        <v>0</v>
      </c>
      <c r="G849" s="121">
        <f t="shared" si="119"/>
        <v>0</v>
      </c>
      <c r="H849" s="121">
        <f t="shared" si="120"/>
        <v>0</v>
      </c>
      <c r="J849" s="121">
        <f t="shared" si="121"/>
        <v>0</v>
      </c>
      <c r="K849" s="123">
        <f t="shared" si="122"/>
        <v>0</v>
      </c>
      <c r="L849" s="124">
        <f t="shared" si="123"/>
        <v>0</v>
      </c>
      <c r="M849" s="137" t="e">
        <f t="shared" si="124"/>
        <v>#DIV/0!</v>
      </c>
    </row>
    <row r="850" spans="1:13" x14ac:dyDescent="0.25">
      <c r="A850" s="120">
        <v>44398</v>
      </c>
      <c r="D850" s="121">
        <f t="shared" si="118"/>
        <v>0</v>
      </c>
      <c r="G850" s="121">
        <f t="shared" si="119"/>
        <v>0</v>
      </c>
      <c r="H850" s="121">
        <f t="shared" si="120"/>
        <v>0</v>
      </c>
      <c r="J850" s="121">
        <f t="shared" si="121"/>
        <v>0</v>
      </c>
      <c r="K850" s="123">
        <f t="shared" si="122"/>
        <v>0</v>
      </c>
      <c r="L850" s="124">
        <f t="shared" si="123"/>
        <v>0</v>
      </c>
      <c r="M850" s="137" t="e">
        <f t="shared" si="124"/>
        <v>#DIV/0!</v>
      </c>
    </row>
    <row r="851" spans="1:13" x14ac:dyDescent="0.25">
      <c r="A851" s="120">
        <v>44399</v>
      </c>
      <c r="D851" s="121">
        <f t="shared" si="118"/>
        <v>0</v>
      </c>
      <c r="G851" s="121">
        <f t="shared" si="119"/>
        <v>0</v>
      </c>
      <c r="H851" s="121">
        <f t="shared" si="120"/>
        <v>0</v>
      </c>
      <c r="J851" s="121">
        <f t="shared" si="121"/>
        <v>0</v>
      </c>
      <c r="K851" s="123">
        <f t="shared" si="122"/>
        <v>0</v>
      </c>
      <c r="L851" s="124">
        <f t="shared" si="123"/>
        <v>0</v>
      </c>
      <c r="M851" s="137" t="e">
        <f t="shared" si="124"/>
        <v>#DIV/0!</v>
      </c>
    </row>
    <row r="852" spans="1:13" x14ac:dyDescent="0.25">
      <c r="A852" s="120">
        <v>44400</v>
      </c>
      <c r="D852" s="121">
        <f t="shared" si="118"/>
        <v>0</v>
      </c>
      <c r="G852" s="121">
        <f t="shared" si="119"/>
        <v>0</v>
      </c>
      <c r="H852" s="121">
        <f t="shared" si="120"/>
        <v>0</v>
      </c>
      <c r="J852" s="121">
        <f t="shared" si="121"/>
        <v>0</v>
      </c>
      <c r="K852" s="123">
        <f t="shared" si="122"/>
        <v>0</v>
      </c>
      <c r="L852" s="124">
        <f t="shared" si="123"/>
        <v>0</v>
      </c>
      <c r="M852" s="137" t="e">
        <f t="shared" si="124"/>
        <v>#DIV/0!</v>
      </c>
    </row>
    <row r="853" spans="1:13" x14ac:dyDescent="0.25">
      <c r="A853" s="120">
        <v>44401</v>
      </c>
      <c r="D853" s="121">
        <f t="shared" si="118"/>
        <v>0</v>
      </c>
      <c r="G853" s="121">
        <f t="shared" si="119"/>
        <v>0</v>
      </c>
      <c r="H853" s="121">
        <f t="shared" si="120"/>
        <v>0</v>
      </c>
      <c r="J853" s="121">
        <f t="shared" si="121"/>
        <v>0</v>
      </c>
      <c r="K853" s="123">
        <f t="shared" si="122"/>
        <v>0</v>
      </c>
      <c r="L853" s="124">
        <f t="shared" si="123"/>
        <v>0</v>
      </c>
      <c r="M853" s="137" t="e">
        <f t="shared" si="124"/>
        <v>#DIV/0!</v>
      </c>
    </row>
    <row r="854" spans="1:13" x14ac:dyDescent="0.25">
      <c r="A854" s="120">
        <v>44402</v>
      </c>
      <c r="D854" s="121">
        <f t="shared" si="118"/>
        <v>0</v>
      </c>
      <c r="G854" s="121">
        <f t="shared" si="119"/>
        <v>0</v>
      </c>
      <c r="H854" s="121">
        <f t="shared" si="120"/>
        <v>0</v>
      </c>
      <c r="J854" s="121">
        <f t="shared" si="121"/>
        <v>0</v>
      </c>
      <c r="K854" s="123">
        <f t="shared" si="122"/>
        <v>0</v>
      </c>
      <c r="L854" s="124">
        <f t="shared" si="123"/>
        <v>0</v>
      </c>
      <c r="M854" s="137" t="e">
        <f t="shared" si="124"/>
        <v>#DIV/0!</v>
      </c>
    </row>
    <row r="855" spans="1:13" x14ac:dyDescent="0.25">
      <c r="A855" s="120">
        <v>44403</v>
      </c>
      <c r="D855" s="121">
        <f t="shared" si="118"/>
        <v>0</v>
      </c>
      <c r="G855" s="121">
        <f t="shared" si="119"/>
        <v>0</v>
      </c>
      <c r="H855" s="121">
        <f t="shared" si="120"/>
        <v>0</v>
      </c>
      <c r="J855" s="121">
        <f t="shared" si="121"/>
        <v>0</v>
      </c>
      <c r="K855" s="123">
        <f t="shared" si="122"/>
        <v>0</v>
      </c>
      <c r="L855" s="124">
        <f t="shared" si="123"/>
        <v>0</v>
      </c>
      <c r="M855" s="137" t="e">
        <f t="shared" si="124"/>
        <v>#DIV/0!</v>
      </c>
    </row>
    <row r="856" spans="1:13" x14ac:dyDescent="0.25">
      <c r="A856" s="120">
        <v>44404</v>
      </c>
      <c r="D856" s="121">
        <f t="shared" si="118"/>
        <v>0</v>
      </c>
      <c r="G856" s="121">
        <f t="shared" si="119"/>
        <v>0</v>
      </c>
      <c r="H856" s="121">
        <f t="shared" si="120"/>
        <v>0</v>
      </c>
      <c r="J856" s="121">
        <f t="shared" si="121"/>
        <v>0</v>
      </c>
      <c r="K856" s="123">
        <f t="shared" si="122"/>
        <v>0</v>
      </c>
      <c r="L856" s="124">
        <f t="shared" si="123"/>
        <v>0</v>
      </c>
      <c r="M856" s="137" t="e">
        <f t="shared" si="124"/>
        <v>#DIV/0!</v>
      </c>
    </row>
    <row r="857" spans="1:13" x14ac:dyDescent="0.25">
      <c r="A857" s="120">
        <v>44405</v>
      </c>
      <c r="D857" s="121">
        <f t="shared" si="118"/>
        <v>0</v>
      </c>
      <c r="G857" s="121">
        <f t="shared" si="119"/>
        <v>0</v>
      </c>
      <c r="H857" s="121">
        <f t="shared" si="120"/>
        <v>0</v>
      </c>
      <c r="J857" s="121">
        <f t="shared" si="121"/>
        <v>0</v>
      </c>
      <c r="K857" s="123">
        <f t="shared" si="122"/>
        <v>0</v>
      </c>
      <c r="L857" s="124">
        <f t="shared" si="123"/>
        <v>0</v>
      </c>
      <c r="M857" s="137" t="e">
        <f t="shared" si="124"/>
        <v>#DIV/0!</v>
      </c>
    </row>
    <row r="858" spans="1:13" x14ac:dyDescent="0.25">
      <c r="A858" s="120">
        <v>44406</v>
      </c>
      <c r="D858" s="121">
        <f t="shared" si="118"/>
        <v>0</v>
      </c>
      <c r="G858" s="121">
        <f t="shared" si="119"/>
        <v>0</v>
      </c>
      <c r="H858" s="121">
        <f t="shared" si="120"/>
        <v>0</v>
      </c>
      <c r="J858" s="121">
        <f t="shared" si="121"/>
        <v>0</v>
      </c>
      <c r="K858" s="123">
        <f t="shared" si="122"/>
        <v>0</v>
      </c>
      <c r="L858" s="124">
        <f t="shared" si="123"/>
        <v>0</v>
      </c>
      <c r="M858" s="137" t="e">
        <f t="shared" si="124"/>
        <v>#DIV/0!</v>
      </c>
    </row>
    <row r="859" spans="1:13" x14ac:dyDescent="0.25">
      <c r="A859" s="120">
        <v>44407</v>
      </c>
      <c r="D859" s="121">
        <f t="shared" si="118"/>
        <v>0</v>
      </c>
      <c r="G859" s="121">
        <f t="shared" si="119"/>
        <v>0</v>
      </c>
      <c r="H859" s="121">
        <f t="shared" si="120"/>
        <v>0</v>
      </c>
      <c r="J859" s="121">
        <f t="shared" si="121"/>
        <v>0</v>
      </c>
      <c r="K859" s="123">
        <f t="shared" si="122"/>
        <v>0</v>
      </c>
      <c r="L859" s="124">
        <f t="shared" si="123"/>
        <v>0</v>
      </c>
      <c r="M859" s="137" t="e">
        <f t="shared" si="124"/>
        <v>#DIV/0!</v>
      </c>
    </row>
    <row r="860" spans="1:13" x14ac:dyDescent="0.25">
      <c r="A860" s="120">
        <v>44408</v>
      </c>
      <c r="D860" s="121">
        <f t="shared" si="118"/>
        <v>0</v>
      </c>
      <c r="G860" s="121">
        <f t="shared" si="119"/>
        <v>0</v>
      </c>
      <c r="H860" s="121">
        <f t="shared" si="120"/>
        <v>0</v>
      </c>
      <c r="J860" s="121">
        <f t="shared" si="121"/>
        <v>0</v>
      </c>
      <c r="K860" s="123">
        <f t="shared" si="122"/>
        <v>0</v>
      </c>
      <c r="L860" s="124">
        <f t="shared" si="123"/>
        <v>0</v>
      </c>
      <c r="M860" s="137" t="e">
        <f t="shared" si="124"/>
        <v>#DIV/0!</v>
      </c>
    </row>
    <row r="861" spans="1:13" x14ac:dyDescent="0.25">
      <c r="A861" s="120">
        <v>44409</v>
      </c>
      <c r="D861" s="121">
        <f t="shared" ref="D861:D868" si="125">B861-C861</f>
        <v>0</v>
      </c>
      <c r="G861" s="121">
        <f t="shared" ref="G861:G868" si="126">E861-F861</f>
        <v>0</v>
      </c>
      <c r="H861" s="121">
        <f t="shared" ref="H861:H868" si="127">G861*H$3</f>
        <v>0</v>
      </c>
      <c r="J861" s="121">
        <f t="shared" ref="J861:J868" si="128">H861-I861</f>
        <v>0</v>
      </c>
      <c r="K861" s="123">
        <f t="shared" ref="K861:K868" si="129">D861/K$3</f>
        <v>0</v>
      </c>
      <c r="L861" s="124">
        <f t="shared" ref="L861:L868" si="130">K861-I861</f>
        <v>0</v>
      </c>
      <c r="M861" s="137" t="e">
        <f t="shared" ref="M861:M868" si="131">L861/I861</f>
        <v>#DIV/0!</v>
      </c>
    </row>
    <row r="862" spans="1:13" x14ac:dyDescent="0.25">
      <c r="A862" s="120">
        <v>44410</v>
      </c>
      <c r="D862" s="121">
        <f t="shared" si="125"/>
        <v>0</v>
      </c>
      <c r="G862" s="121">
        <f t="shared" si="126"/>
        <v>0</v>
      </c>
      <c r="H862" s="121">
        <f t="shared" si="127"/>
        <v>0</v>
      </c>
      <c r="J862" s="121">
        <f t="shared" si="128"/>
        <v>0</v>
      </c>
      <c r="K862" s="123">
        <f t="shared" si="129"/>
        <v>0</v>
      </c>
      <c r="L862" s="124">
        <f t="shared" si="130"/>
        <v>0</v>
      </c>
      <c r="M862" s="137" t="e">
        <f t="shared" si="131"/>
        <v>#DIV/0!</v>
      </c>
    </row>
    <row r="863" spans="1:13" x14ac:dyDescent="0.25">
      <c r="A863" s="120">
        <v>44411</v>
      </c>
      <c r="D863" s="121">
        <f t="shared" si="125"/>
        <v>0</v>
      </c>
      <c r="G863" s="121">
        <f t="shared" si="126"/>
        <v>0</v>
      </c>
      <c r="H863" s="121">
        <f t="shared" si="127"/>
        <v>0</v>
      </c>
      <c r="J863" s="121">
        <f t="shared" si="128"/>
        <v>0</v>
      </c>
      <c r="K863" s="123">
        <f t="shared" si="129"/>
        <v>0</v>
      </c>
      <c r="L863" s="124">
        <f t="shared" si="130"/>
        <v>0</v>
      </c>
      <c r="M863" s="137" t="e">
        <f t="shared" si="131"/>
        <v>#DIV/0!</v>
      </c>
    </row>
    <row r="864" spans="1:13" x14ac:dyDescent="0.25">
      <c r="A864" s="120">
        <v>44412</v>
      </c>
      <c r="D864" s="121">
        <f t="shared" si="125"/>
        <v>0</v>
      </c>
      <c r="G864" s="121">
        <f t="shared" si="126"/>
        <v>0</v>
      </c>
      <c r="H864" s="121">
        <f t="shared" si="127"/>
        <v>0</v>
      </c>
      <c r="J864" s="121">
        <f t="shared" si="128"/>
        <v>0</v>
      </c>
      <c r="K864" s="123">
        <f t="shared" si="129"/>
        <v>0</v>
      </c>
      <c r="L864" s="124">
        <f t="shared" si="130"/>
        <v>0</v>
      </c>
      <c r="M864" s="137" t="e">
        <f t="shared" si="131"/>
        <v>#DIV/0!</v>
      </c>
    </row>
    <row r="865" spans="1:13" x14ac:dyDescent="0.25">
      <c r="A865" s="120">
        <v>44413</v>
      </c>
      <c r="D865" s="121">
        <f t="shared" si="125"/>
        <v>0</v>
      </c>
      <c r="G865" s="121">
        <f t="shared" si="126"/>
        <v>0</v>
      </c>
      <c r="H865" s="121">
        <f t="shared" si="127"/>
        <v>0</v>
      </c>
      <c r="J865" s="121">
        <f t="shared" si="128"/>
        <v>0</v>
      </c>
      <c r="K865" s="123">
        <f t="shared" si="129"/>
        <v>0</v>
      </c>
      <c r="L865" s="124">
        <f t="shared" si="130"/>
        <v>0</v>
      </c>
      <c r="M865" s="137" t="e">
        <f t="shared" si="131"/>
        <v>#DIV/0!</v>
      </c>
    </row>
    <row r="866" spans="1:13" x14ac:dyDescent="0.25">
      <c r="A866" s="120">
        <v>44414</v>
      </c>
      <c r="D866" s="121">
        <f t="shared" si="125"/>
        <v>0</v>
      </c>
      <c r="G866" s="121">
        <f t="shared" si="126"/>
        <v>0</v>
      </c>
      <c r="H866" s="121">
        <f t="shared" si="127"/>
        <v>0</v>
      </c>
      <c r="J866" s="121">
        <f t="shared" si="128"/>
        <v>0</v>
      </c>
      <c r="K866" s="123">
        <f t="shared" si="129"/>
        <v>0</v>
      </c>
      <c r="L866" s="124">
        <f t="shared" si="130"/>
        <v>0</v>
      </c>
      <c r="M866" s="137" t="e">
        <f t="shared" si="131"/>
        <v>#DIV/0!</v>
      </c>
    </row>
    <row r="867" spans="1:13" x14ac:dyDescent="0.25">
      <c r="A867" s="120">
        <v>44415</v>
      </c>
      <c r="D867" s="121">
        <f t="shared" si="125"/>
        <v>0</v>
      </c>
      <c r="G867" s="121">
        <f t="shared" si="126"/>
        <v>0</v>
      </c>
      <c r="H867" s="121">
        <f t="shared" si="127"/>
        <v>0</v>
      </c>
      <c r="J867" s="121">
        <f t="shared" si="128"/>
        <v>0</v>
      </c>
      <c r="K867" s="123">
        <f t="shared" si="129"/>
        <v>0</v>
      </c>
      <c r="L867" s="124">
        <f t="shared" si="130"/>
        <v>0</v>
      </c>
      <c r="M867" s="137" t="e">
        <f t="shared" si="131"/>
        <v>#DIV/0!</v>
      </c>
    </row>
    <row r="868" spans="1:13" x14ac:dyDescent="0.25">
      <c r="A868" s="120">
        <v>44416</v>
      </c>
      <c r="D868" s="121">
        <f t="shared" si="125"/>
        <v>0</v>
      </c>
      <c r="G868" s="121">
        <f t="shared" si="126"/>
        <v>0</v>
      </c>
      <c r="H868" s="121">
        <f t="shared" si="127"/>
        <v>0</v>
      </c>
      <c r="J868" s="121">
        <f t="shared" si="128"/>
        <v>0</v>
      </c>
      <c r="K868" s="123">
        <f t="shared" si="129"/>
        <v>0</v>
      </c>
      <c r="L868" s="124">
        <f t="shared" si="130"/>
        <v>0</v>
      </c>
      <c r="M868" s="137" t="e">
        <f t="shared" si="131"/>
        <v>#DIV/0!</v>
      </c>
    </row>
  </sheetData>
  <mergeCells count="1">
    <mergeCell ref="B1:D1"/>
  </mergeCells>
  <pageMargins left="0.23622047244094491" right="0.23622047244094491" top="0.19685039370078741" bottom="0.23622047244094491" header="0.15748031496062992" footer="0.23622047244094491"/>
  <pageSetup paperSize="9" scale="9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>
    <tabColor theme="3" tint="0.39997558519241921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5">
    <tabColor theme="3" tint="0.39997558519241921"/>
  </sheetPr>
  <dimension ref="A1:AM999"/>
  <sheetViews>
    <sheetView workbookViewId="0">
      <pane xSplit="10" ySplit="11" topLeftCell="K452" activePane="bottomRight" state="frozen"/>
      <selection pane="topRight" activeCell="K1" sqref="K1"/>
      <selection pane="bottomLeft" activeCell="A12" sqref="A12"/>
      <selection pane="bottomRight" activeCell="I466" sqref="I466"/>
    </sheetView>
  </sheetViews>
  <sheetFormatPr defaultRowHeight="15" x14ac:dyDescent="0.25"/>
  <cols>
    <col min="1" max="1" width="10.7109375" bestFit="1" customWidth="1"/>
    <col min="2" max="2" width="9.85546875" customWidth="1"/>
    <col min="3" max="3" width="9" customWidth="1"/>
    <col min="4" max="4" width="10" customWidth="1"/>
    <col min="5" max="5" width="10.7109375" customWidth="1"/>
    <col min="6" max="7" width="10.42578125" customWidth="1"/>
    <col min="8" max="8" width="11.140625" customWidth="1"/>
    <col min="9" max="9" width="9.28515625" customWidth="1"/>
    <col min="10" max="10" width="11" customWidth="1"/>
    <col min="11" max="11" width="13.7109375" customWidth="1"/>
    <col min="12" max="13" width="12.7109375" style="44" customWidth="1"/>
    <col min="14" max="14" width="10.28515625" customWidth="1"/>
    <col min="15" max="15" width="10.7109375" bestFit="1" customWidth="1"/>
    <col min="16" max="17" width="10.5703125" customWidth="1"/>
    <col min="18" max="18" width="12.28515625" customWidth="1"/>
    <col min="19" max="19" width="10.5703125" customWidth="1"/>
    <col min="25" max="26" width="10" bestFit="1" customWidth="1"/>
    <col min="27" max="27" width="12.140625" customWidth="1"/>
    <col min="28" max="28" width="10" customWidth="1"/>
    <col min="37" max="37" width="12.28515625" customWidth="1"/>
    <col min="39" max="39" width="10.42578125" bestFit="1" customWidth="1"/>
  </cols>
  <sheetData>
    <row r="1" spans="1:15" ht="15.75" thickBot="1" x14ac:dyDescent="0.3">
      <c r="A1" t="s">
        <v>383</v>
      </c>
      <c r="B1" s="198" t="s">
        <v>349</v>
      </c>
      <c r="C1" s="198"/>
      <c r="D1" s="198"/>
      <c r="E1" s="52"/>
      <c r="F1" s="52" t="s">
        <v>354</v>
      </c>
      <c r="G1" s="52"/>
      <c r="H1" s="52" t="s">
        <v>361</v>
      </c>
      <c r="I1" s="51" t="s">
        <v>350</v>
      </c>
      <c r="J1" s="51" t="s">
        <v>362</v>
      </c>
      <c r="K1" s="52"/>
    </row>
    <row r="2" spans="1:15" ht="75.75" thickBot="1" x14ac:dyDescent="0.3">
      <c r="A2" s="2" t="s">
        <v>0</v>
      </c>
      <c r="B2" s="29" t="s">
        <v>351</v>
      </c>
      <c r="C2" s="30" t="s">
        <v>352</v>
      </c>
      <c r="D2" s="31" t="s">
        <v>353</v>
      </c>
      <c r="E2" s="30" t="s">
        <v>357</v>
      </c>
      <c r="F2" s="30" t="s">
        <v>356</v>
      </c>
      <c r="G2" s="31" t="s">
        <v>358</v>
      </c>
      <c r="H2" s="41" t="s">
        <v>359</v>
      </c>
      <c r="I2" s="37" t="s">
        <v>348</v>
      </c>
      <c r="J2" s="40" t="s">
        <v>360</v>
      </c>
      <c r="K2" s="34" t="s">
        <v>387</v>
      </c>
      <c r="L2" s="49" t="s">
        <v>363</v>
      </c>
      <c r="M2" s="134" t="s">
        <v>384</v>
      </c>
    </row>
    <row r="3" spans="1:15" ht="15.75" customHeight="1" thickBot="1" x14ac:dyDescent="0.3">
      <c r="B3" s="10"/>
      <c r="C3" s="11"/>
      <c r="D3" s="12"/>
      <c r="E3" s="11"/>
      <c r="F3" s="11"/>
      <c r="G3" s="11"/>
      <c r="H3" s="36">
        <v>1</v>
      </c>
      <c r="I3" s="38"/>
      <c r="J3" s="12"/>
      <c r="K3" s="32">
        <v>0.56499999999999995</v>
      </c>
      <c r="L3" s="8"/>
      <c r="M3" s="131"/>
      <c r="O3" s="2" t="s">
        <v>374</v>
      </c>
    </row>
    <row r="4" spans="1:15" ht="17.25" hidden="1" customHeight="1" x14ac:dyDescent="0.25">
      <c r="A4" s="1">
        <v>43556</v>
      </c>
      <c r="B4" s="10"/>
      <c r="C4" s="11"/>
      <c r="D4" s="12">
        <f>B4-C4</f>
        <v>0</v>
      </c>
      <c r="E4" s="11">
        <f>'April-July 2019'!S4</f>
        <v>0</v>
      </c>
      <c r="F4" s="33">
        <f>'April-July 2019'!T4</f>
        <v>0</v>
      </c>
      <c r="G4" s="11">
        <f>E4-F4</f>
        <v>0</v>
      </c>
      <c r="H4" s="27">
        <f>G4*H$3</f>
        <v>0</v>
      </c>
      <c r="I4" s="38"/>
      <c r="J4" s="12">
        <f>I4-H4</f>
        <v>0</v>
      </c>
      <c r="K4" s="42">
        <f>D4/K$3</f>
        <v>0</v>
      </c>
      <c r="L4" s="9">
        <f>I4-K4</f>
        <v>0</v>
      </c>
      <c r="M4" s="129"/>
      <c r="N4" s="16" t="s">
        <v>376</v>
      </c>
      <c r="O4" t="s">
        <v>377</v>
      </c>
    </row>
    <row r="5" spans="1:15" ht="17.25" hidden="1" customHeight="1" x14ac:dyDescent="0.25">
      <c r="A5" s="1">
        <v>43557</v>
      </c>
      <c r="B5" s="10">
        <v>16020</v>
      </c>
      <c r="C5" s="11">
        <v>12570</v>
      </c>
      <c r="D5" s="12">
        <f t="shared" ref="D5:D33" si="0">B5-C5</f>
        <v>3450</v>
      </c>
      <c r="E5" s="11">
        <f>'April-July 2019'!S5</f>
        <v>15245572</v>
      </c>
      <c r="F5" s="33">
        <f>'April-July 2019'!T5</f>
        <v>15239040</v>
      </c>
      <c r="G5" s="11">
        <f t="shared" ref="G5:G33" si="1">E5-F5</f>
        <v>6532</v>
      </c>
      <c r="H5" s="27">
        <f t="shared" ref="H5:H33" si="2">G5*H$3</f>
        <v>6532</v>
      </c>
      <c r="I5" s="38">
        <v>6503</v>
      </c>
      <c r="J5" s="12">
        <f>H5-I5</f>
        <v>29</v>
      </c>
      <c r="K5" s="42">
        <f t="shared" ref="K5:K33" si="3">D5/K$3</f>
        <v>6106.1946902654872</v>
      </c>
      <c r="L5" s="9">
        <f>K5-I5</f>
        <v>-396.80530973451278</v>
      </c>
      <c r="M5" s="129">
        <f>L5/I5</f>
        <v>-6.101880820152434E-2</v>
      </c>
      <c r="N5" s="16" t="s">
        <v>375</v>
      </c>
      <c r="O5" t="s">
        <v>378</v>
      </c>
    </row>
    <row r="6" spans="1:15" ht="17.25" hidden="1" customHeight="1" x14ac:dyDescent="0.25">
      <c r="A6" s="1">
        <v>43558</v>
      </c>
      <c r="B6" s="10">
        <v>16040</v>
      </c>
      <c r="C6" s="11">
        <v>13570</v>
      </c>
      <c r="D6" s="12">
        <f t="shared" si="0"/>
        <v>2470</v>
      </c>
      <c r="E6" s="11">
        <f>'April-July 2019'!S6</f>
        <v>15250136</v>
      </c>
      <c r="F6" s="33">
        <f>'April-July 2019'!T6</f>
        <v>15245572</v>
      </c>
      <c r="G6" s="11">
        <f t="shared" si="1"/>
        <v>4564</v>
      </c>
      <c r="H6" s="27">
        <f t="shared" si="2"/>
        <v>4564</v>
      </c>
      <c r="I6" s="38">
        <v>4545</v>
      </c>
      <c r="J6" s="12">
        <f t="shared" ref="J6:J33" si="4">H6-I6</f>
        <v>19</v>
      </c>
      <c r="K6" s="42">
        <f t="shared" si="3"/>
        <v>4371.6814159292044</v>
      </c>
      <c r="L6" s="9">
        <f t="shared" ref="L6:L33" si="5">K6-I6</f>
        <v>-173.31858407079562</v>
      </c>
      <c r="M6" s="129">
        <f>L6/I6</f>
        <v>-3.8133901885763613E-2</v>
      </c>
    </row>
    <row r="7" spans="1:15" ht="17.25" hidden="1" customHeight="1" x14ac:dyDescent="0.25">
      <c r="A7" s="1">
        <v>43559</v>
      </c>
      <c r="B7" s="10">
        <v>16060</v>
      </c>
      <c r="C7" s="33">
        <v>12320</v>
      </c>
      <c r="D7" s="12">
        <f t="shared" si="0"/>
        <v>3740</v>
      </c>
      <c r="E7" s="11">
        <f>'April-July 2019'!S7</f>
        <v>15257436</v>
      </c>
      <c r="F7" s="33">
        <f>'April-July 2019'!T7</f>
        <v>15250136</v>
      </c>
      <c r="G7" s="11">
        <f t="shared" si="1"/>
        <v>7300</v>
      </c>
      <c r="H7" s="27">
        <f t="shared" si="2"/>
        <v>7300</v>
      </c>
      <c r="I7" s="38">
        <v>7459</v>
      </c>
      <c r="J7" s="12">
        <f t="shared" si="4"/>
        <v>-159</v>
      </c>
      <c r="K7" s="42">
        <f t="shared" si="3"/>
        <v>6619.4690265486734</v>
      </c>
      <c r="L7" s="9">
        <f t="shared" si="5"/>
        <v>-839.53097345132664</v>
      </c>
      <c r="M7" s="129">
        <f>L7/I7</f>
        <v>-0.11255275150171962</v>
      </c>
    </row>
    <row r="8" spans="1:15" ht="17.25" hidden="1" customHeight="1" x14ac:dyDescent="0.25">
      <c r="A8" s="1">
        <v>43560</v>
      </c>
      <c r="B8" s="10">
        <v>16010</v>
      </c>
      <c r="C8" s="33">
        <v>13700</v>
      </c>
      <c r="D8" s="12">
        <f t="shared" si="0"/>
        <v>2310</v>
      </c>
      <c r="E8" s="11">
        <f>'April-July 2019'!S8</f>
        <v>15261828</v>
      </c>
      <c r="F8" s="33">
        <f>'April-July 2019'!T8</f>
        <v>15257436</v>
      </c>
      <c r="G8" s="11">
        <f t="shared" si="1"/>
        <v>4392</v>
      </c>
      <c r="H8" s="27">
        <f t="shared" si="2"/>
        <v>4392</v>
      </c>
      <c r="I8" s="38">
        <v>4466</v>
      </c>
      <c r="J8" s="12">
        <f t="shared" si="4"/>
        <v>-74</v>
      </c>
      <c r="K8" s="42">
        <f t="shared" si="3"/>
        <v>4088.4955752212395</v>
      </c>
      <c r="L8" s="9">
        <f t="shared" si="5"/>
        <v>-377.50442477876049</v>
      </c>
      <c r="M8" s="129">
        <f>L8/I8</f>
        <v>-8.4528532194079825E-2</v>
      </c>
    </row>
    <row r="9" spans="1:15" ht="17.25" hidden="1" customHeight="1" x14ac:dyDescent="0.25">
      <c r="A9" s="1">
        <v>43561</v>
      </c>
      <c r="B9" s="10"/>
      <c r="C9" s="11"/>
      <c r="D9" s="12">
        <f t="shared" si="0"/>
        <v>0</v>
      </c>
      <c r="E9" s="11">
        <f>'April-July 2019'!S9</f>
        <v>0</v>
      </c>
      <c r="F9" s="33">
        <f>'April-July 2019'!T9</f>
        <v>0</v>
      </c>
      <c r="G9" s="11">
        <f t="shared" si="1"/>
        <v>0</v>
      </c>
      <c r="H9" s="27">
        <f t="shared" si="2"/>
        <v>0</v>
      </c>
      <c r="I9" s="38"/>
      <c r="J9" s="12">
        <f t="shared" si="4"/>
        <v>0</v>
      </c>
      <c r="K9" s="42">
        <f t="shared" si="3"/>
        <v>0</v>
      </c>
      <c r="L9" s="9">
        <f t="shared" si="5"/>
        <v>0</v>
      </c>
      <c r="M9" s="132"/>
    </row>
    <row r="10" spans="1:15" ht="17.25" hidden="1" customHeight="1" x14ac:dyDescent="0.25">
      <c r="A10" s="1">
        <v>43562</v>
      </c>
      <c r="B10" s="10"/>
      <c r="C10" s="11"/>
      <c r="D10" s="12">
        <f t="shared" si="0"/>
        <v>0</v>
      </c>
      <c r="E10" s="11">
        <f>'April-July 2019'!S10</f>
        <v>0</v>
      </c>
      <c r="F10" s="33">
        <f>'April-July 2019'!T10</f>
        <v>0</v>
      </c>
      <c r="G10" s="11">
        <f t="shared" si="1"/>
        <v>0</v>
      </c>
      <c r="H10" s="27">
        <f t="shared" si="2"/>
        <v>0</v>
      </c>
      <c r="I10" s="38"/>
      <c r="J10" s="12">
        <f t="shared" si="4"/>
        <v>0</v>
      </c>
      <c r="K10" s="42">
        <f t="shared" si="3"/>
        <v>0</v>
      </c>
      <c r="L10" s="9">
        <f t="shared" si="5"/>
        <v>0</v>
      </c>
      <c r="M10" s="132"/>
    </row>
    <row r="11" spans="1:15" ht="17.25" hidden="1" customHeight="1" x14ac:dyDescent="0.25">
      <c r="A11" s="1">
        <v>43563</v>
      </c>
      <c r="B11" s="10">
        <v>16130</v>
      </c>
      <c r="C11" s="33">
        <v>11140</v>
      </c>
      <c r="D11" s="12">
        <f t="shared" si="0"/>
        <v>4990</v>
      </c>
      <c r="E11" s="11">
        <f>'April-July 2019'!S11</f>
        <v>15271273</v>
      </c>
      <c r="F11" s="33">
        <f>'April-July 2019'!T11</f>
        <v>15261828</v>
      </c>
      <c r="G11" s="11">
        <f t="shared" si="1"/>
        <v>9445</v>
      </c>
      <c r="H11" s="27">
        <f t="shared" si="2"/>
        <v>9445</v>
      </c>
      <c r="I11" s="38">
        <v>9431</v>
      </c>
      <c r="J11" s="12">
        <f t="shared" si="4"/>
        <v>14</v>
      </c>
      <c r="K11" s="42">
        <f t="shared" si="3"/>
        <v>8831.858407079646</v>
      </c>
      <c r="L11" s="9">
        <f t="shared" si="5"/>
        <v>-599.14159292035401</v>
      </c>
      <c r="M11" s="132"/>
    </row>
    <row r="12" spans="1:15" ht="17.25" hidden="1" customHeight="1" x14ac:dyDescent="0.25">
      <c r="A12" s="1">
        <v>43564</v>
      </c>
      <c r="B12" s="10">
        <v>15500</v>
      </c>
      <c r="C12" s="33">
        <v>13090</v>
      </c>
      <c r="D12" s="12">
        <f t="shared" si="0"/>
        <v>2410</v>
      </c>
      <c r="E12" s="11">
        <f>'April-July 2019'!S12</f>
        <v>15275750</v>
      </c>
      <c r="F12" s="33">
        <f>'April-July 2019'!T12</f>
        <v>15271273</v>
      </c>
      <c r="G12" s="11">
        <f t="shared" si="1"/>
        <v>4477</v>
      </c>
      <c r="H12" s="27">
        <f t="shared" si="2"/>
        <v>4477</v>
      </c>
      <c r="I12" s="38">
        <v>4441</v>
      </c>
      <c r="J12" s="12">
        <f t="shared" si="4"/>
        <v>36</v>
      </c>
      <c r="K12" s="42">
        <f t="shared" si="3"/>
        <v>4265.4867256637172</v>
      </c>
      <c r="L12" s="9">
        <f t="shared" si="5"/>
        <v>-175.51327433628285</v>
      </c>
      <c r="M12" s="132"/>
    </row>
    <row r="13" spans="1:15" ht="17.25" hidden="1" customHeight="1" x14ac:dyDescent="0.25">
      <c r="A13" s="1">
        <v>43565</v>
      </c>
      <c r="B13" s="10">
        <v>15670</v>
      </c>
      <c r="C13" s="33">
        <v>12900</v>
      </c>
      <c r="D13" s="12">
        <f t="shared" si="0"/>
        <v>2770</v>
      </c>
      <c r="E13" s="11">
        <f>'April-July 2019'!S13</f>
        <v>15281018</v>
      </c>
      <c r="F13" s="33">
        <f>'April-July 2019'!T13</f>
        <v>15275765</v>
      </c>
      <c r="G13" s="11">
        <f t="shared" si="1"/>
        <v>5253</v>
      </c>
      <c r="H13" s="27">
        <f t="shared" si="2"/>
        <v>5253</v>
      </c>
      <c r="I13" s="38">
        <v>5234</v>
      </c>
      <c r="J13" s="12">
        <f t="shared" si="4"/>
        <v>19</v>
      </c>
      <c r="K13" s="42">
        <f t="shared" si="3"/>
        <v>4902.6548672566378</v>
      </c>
      <c r="L13" s="9">
        <f t="shared" si="5"/>
        <v>-331.34513274336223</v>
      </c>
      <c r="M13" s="132"/>
    </row>
    <row r="14" spans="1:15" ht="17.25" hidden="1" customHeight="1" x14ac:dyDescent="0.25">
      <c r="A14" s="1">
        <v>43566</v>
      </c>
      <c r="B14" s="10">
        <v>16030</v>
      </c>
      <c r="C14" s="33">
        <v>13810</v>
      </c>
      <c r="D14" s="12">
        <f t="shared" si="0"/>
        <v>2220</v>
      </c>
      <c r="E14" s="11">
        <f>'April-July 2019'!S14</f>
        <v>15285270</v>
      </c>
      <c r="F14" s="33">
        <f>'April-July 2019'!T14</f>
        <v>15281018</v>
      </c>
      <c r="G14" s="11">
        <f t="shared" si="1"/>
        <v>4252</v>
      </c>
      <c r="H14" s="27">
        <f t="shared" si="2"/>
        <v>4252</v>
      </c>
      <c r="I14" s="38">
        <v>4227</v>
      </c>
      <c r="J14" s="12">
        <f t="shared" si="4"/>
        <v>25</v>
      </c>
      <c r="K14" s="42">
        <f t="shared" si="3"/>
        <v>3929.2035398230091</v>
      </c>
      <c r="L14" s="9">
        <f t="shared" si="5"/>
        <v>-297.79646017699088</v>
      </c>
      <c r="M14" s="132"/>
    </row>
    <row r="15" spans="1:15" ht="17.25" hidden="1" customHeight="1" x14ac:dyDescent="0.25">
      <c r="A15" s="1">
        <v>43567</v>
      </c>
      <c r="B15" s="10">
        <v>16110</v>
      </c>
      <c r="C15" s="33">
        <v>12920</v>
      </c>
      <c r="D15" s="12">
        <f t="shared" si="0"/>
        <v>3190</v>
      </c>
      <c r="E15" s="11">
        <f>'April-July 2019'!S15</f>
        <v>15291217</v>
      </c>
      <c r="F15" s="33">
        <f>'April-July 2019'!T15</f>
        <v>15285270</v>
      </c>
      <c r="G15" s="11">
        <f t="shared" si="1"/>
        <v>5947</v>
      </c>
      <c r="H15" s="27">
        <f t="shared" si="2"/>
        <v>5947</v>
      </c>
      <c r="I15" s="38">
        <v>5923</v>
      </c>
      <c r="J15" s="12">
        <f t="shared" si="4"/>
        <v>24</v>
      </c>
      <c r="K15" s="42">
        <f t="shared" si="3"/>
        <v>5646.0176991150447</v>
      </c>
      <c r="L15" s="9">
        <f t="shared" si="5"/>
        <v>-276.98230088495529</v>
      </c>
      <c r="M15" s="132"/>
    </row>
    <row r="16" spans="1:15" ht="17.25" hidden="1" customHeight="1" x14ac:dyDescent="0.25">
      <c r="A16" s="1">
        <v>43568</v>
      </c>
      <c r="B16" s="10"/>
      <c r="C16" s="11"/>
      <c r="D16" s="12">
        <f t="shared" si="0"/>
        <v>0</v>
      </c>
      <c r="E16" s="11">
        <f>'April-July 2019'!S16</f>
        <v>0</v>
      </c>
      <c r="F16" s="33">
        <f>'April-July 2019'!T16</f>
        <v>0</v>
      </c>
      <c r="G16" s="11">
        <f t="shared" si="1"/>
        <v>0</v>
      </c>
      <c r="H16" s="27">
        <f t="shared" si="2"/>
        <v>0</v>
      </c>
      <c r="I16" s="38"/>
      <c r="J16" s="12">
        <f t="shared" si="4"/>
        <v>0</v>
      </c>
      <c r="K16" s="42">
        <f t="shared" si="3"/>
        <v>0</v>
      </c>
      <c r="L16" s="9">
        <f t="shared" si="5"/>
        <v>0</v>
      </c>
      <c r="M16" s="132"/>
    </row>
    <row r="17" spans="1:13" ht="17.25" hidden="1" customHeight="1" x14ac:dyDescent="0.25">
      <c r="A17" s="1">
        <v>43569</v>
      </c>
      <c r="B17" s="10"/>
      <c r="C17" s="11"/>
      <c r="D17" s="12">
        <f t="shared" si="0"/>
        <v>0</v>
      </c>
      <c r="E17" s="11">
        <f>'April-July 2019'!S17</f>
        <v>0</v>
      </c>
      <c r="F17" s="33">
        <f>'April-July 2019'!T17</f>
        <v>0</v>
      </c>
      <c r="G17" s="11">
        <f t="shared" si="1"/>
        <v>0</v>
      </c>
      <c r="H17" s="27">
        <f t="shared" si="2"/>
        <v>0</v>
      </c>
      <c r="I17" s="38"/>
      <c r="J17" s="12">
        <f t="shared" si="4"/>
        <v>0</v>
      </c>
      <c r="K17" s="42">
        <f t="shared" si="3"/>
        <v>0</v>
      </c>
      <c r="L17" s="9">
        <f t="shared" si="5"/>
        <v>0</v>
      </c>
      <c r="M17" s="132"/>
    </row>
    <row r="18" spans="1:13" ht="17.25" hidden="1" customHeight="1" x14ac:dyDescent="0.25">
      <c r="A18" s="1">
        <v>43570</v>
      </c>
      <c r="B18" s="10">
        <v>16060</v>
      </c>
      <c r="C18" s="33">
        <v>12220</v>
      </c>
      <c r="D18" s="12">
        <f t="shared" si="0"/>
        <v>3840</v>
      </c>
      <c r="E18" s="11">
        <f>'April-July 2019'!S18</f>
        <v>15298372</v>
      </c>
      <c r="F18" s="33">
        <f>'April-July 2019'!T18</f>
        <v>15291217</v>
      </c>
      <c r="G18" s="11">
        <f t="shared" si="1"/>
        <v>7155</v>
      </c>
      <c r="H18" s="27">
        <f t="shared" si="2"/>
        <v>7155</v>
      </c>
      <c r="I18" s="38">
        <v>7127</v>
      </c>
      <c r="J18" s="12">
        <f t="shared" si="4"/>
        <v>28</v>
      </c>
      <c r="K18" s="42">
        <f t="shared" si="3"/>
        <v>6796.4601769911515</v>
      </c>
      <c r="L18" s="9">
        <f t="shared" si="5"/>
        <v>-330.53982300884854</v>
      </c>
      <c r="M18" s="132"/>
    </row>
    <row r="19" spans="1:13" ht="17.25" hidden="1" customHeight="1" x14ac:dyDescent="0.25">
      <c r="A19" s="1">
        <v>43571</v>
      </c>
      <c r="B19" s="10">
        <v>16020</v>
      </c>
      <c r="C19" s="33">
        <v>14590</v>
      </c>
      <c r="D19" s="12">
        <f t="shared" si="0"/>
        <v>1430</v>
      </c>
      <c r="E19" s="11">
        <f>'April-July 2019'!S19</f>
        <v>15301248</v>
      </c>
      <c r="F19" s="33">
        <f>'April-July 2019'!T19</f>
        <v>15298372</v>
      </c>
      <c r="G19" s="11">
        <f t="shared" si="1"/>
        <v>2876</v>
      </c>
      <c r="H19" s="27">
        <f t="shared" si="2"/>
        <v>2876</v>
      </c>
      <c r="I19" s="38">
        <v>2865</v>
      </c>
      <c r="J19" s="12">
        <f t="shared" si="4"/>
        <v>11</v>
      </c>
      <c r="K19" s="42">
        <f t="shared" si="3"/>
        <v>2530.9734513274338</v>
      </c>
      <c r="L19" s="9">
        <f t="shared" si="5"/>
        <v>-334.02654867256615</v>
      </c>
      <c r="M19" s="132"/>
    </row>
    <row r="20" spans="1:13" ht="17.25" hidden="1" customHeight="1" x14ac:dyDescent="0.25">
      <c r="A20" s="1">
        <v>43572</v>
      </c>
      <c r="B20" s="10">
        <v>16200</v>
      </c>
      <c r="C20" s="33">
        <v>12380</v>
      </c>
      <c r="D20" s="12">
        <f t="shared" si="0"/>
        <v>3820</v>
      </c>
      <c r="E20" s="11">
        <f>'April-July 2019'!S20</f>
        <v>15308451</v>
      </c>
      <c r="F20" s="33">
        <f>'April-July 2019'!T20</f>
        <v>15301248</v>
      </c>
      <c r="G20" s="11">
        <f t="shared" si="1"/>
        <v>7203</v>
      </c>
      <c r="H20" s="27">
        <f t="shared" si="2"/>
        <v>7203</v>
      </c>
      <c r="I20" s="38">
        <v>7178</v>
      </c>
      <c r="J20" s="12">
        <f t="shared" si="4"/>
        <v>25</v>
      </c>
      <c r="K20" s="42">
        <f t="shared" si="3"/>
        <v>6761.0619469026551</v>
      </c>
      <c r="L20" s="9">
        <f t="shared" si="5"/>
        <v>-416.93805309734489</v>
      </c>
      <c r="M20" s="132"/>
    </row>
    <row r="21" spans="1:13" ht="17.25" hidden="1" customHeight="1" x14ac:dyDescent="0.25">
      <c r="A21" s="1">
        <v>43573</v>
      </c>
      <c r="B21" s="10">
        <v>15560</v>
      </c>
      <c r="C21" s="33">
        <v>14300</v>
      </c>
      <c r="D21" s="12">
        <f t="shared" si="0"/>
        <v>1260</v>
      </c>
      <c r="E21" s="11">
        <f>'April-July 2019'!S21</f>
        <v>15310694</v>
      </c>
      <c r="F21" s="33">
        <f>'April-July 2019'!T21</f>
        <v>15308451</v>
      </c>
      <c r="G21" s="11">
        <f t="shared" si="1"/>
        <v>2243</v>
      </c>
      <c r="H21" s="27">
        <f t="shared" si="2"/>
        <v>2243</v>
      </c>
      <c r="I21" s="38">
        <v>2214</v>
      </c>
      <c r="J21" s="12">
        <f t="shared" si="4"/>
        <v>29</v>
      </c>
      <c r="K21" s="42">
        <f t="shared" si="3"/>
        <v>2230.0884955752213</v>
      </c>
      <c r="L21" s="9">
        <f t="shared" si="5"/>
        <v>16.088495575221259</v>
      </c>
      <c r="M21" s="132"/>
    </row>
    <row r="22" spans="1:13" ht="17.25" hidden="1" customHeight="1" x14ac:dyDescent="0.25">
      <c r="A22" s="1">
        <v>43574</v>
      </c>
      <c r="B22" s="53"/>
      <c r="C22" s="54"/>
      <c r="D22" s="55">
        <f t="shared" si="0"/>
        <v>0</v>
      </c>
      <c r="E22" s="45" t="str">
        <f>'April-July 2019'!I22</f>
        <v>Good Friday</v>
      </c>
      <c r="F22" s="45"/>
      <c r="G22" s="45"/>
      <c r="H22" s="56">
        <f t="shared" si="2"/>
        <v>0</v>
      </c>
      <c r="I22" s="57"/>
      <c r="J22" s="55">
        <f>I22-H22</f>
        <v>0</v>
      </c>
      <c r="K22" s="58">
        <f t="shared" si="3"/>
        <v>0</v>
      </c>
      <c r="L22" s="59">
        <f>I22-K22</f>
        <v>0</v>
      </c>
      <c r="M22" s="132"/>
    </row>
    <row r="23" spans="1:13" ht="17.25" hidden="1" customHeight="1" x14ac:dyDescent="0.25">
      <c r="A23" s="1">
        <v>43575</v>
      </c>
      <c r="B23" s="10">
        <v>7980</v>
      </c>
      <c r="C23" s="33">
        <v>7140</v>
      </c>
      <c r="D23" s="12">
        <f t="shared" si="0"/>
        <v>840</v>
      </c>
      <c r="E23" s="11">
        <f>'April-July 2019'!S23</f>
        <v>14536663</v>
      </c>
      <c r="F23" s="33">
        <f>'April-July 2019'!T23</f>
        <v>14535121</v>
      </c>
      <c r="G23" s="11">
        <f t="shared" si="1"/>
        <v>1542</v>
      </c>
      <c r="H23" s="27">
        <f t="shared" si="2"/>
        <v>1542</v>
      </c>
      <c r="I23" s="38">
        <v>1540</v>
      </c>
      <c r="J23" s="12">
        <f t="shared" si="4"/>
        <v>2</v>
      </c>
      <c r="K23" s="42">
        <f t="shared" si="3"/>
        <v>1486.7256637168143</v>
      </c>
      <c r="L23" s="9">
        <f t="shared" si="5"/>
        <v>-53.274336283185676</v>
      </c>
      <c r="M23" s="132"/>
    </row>
    <row r="24" spans="1:13" ht="17.25" hidden="1" customHeight="1" x14ac:dyDescent="0.25">
      <c r="A24" s="1">
        <v>43576</v>
      </c>
      <c r="B24" s="10"/>
      <c r="C24" s="33"/>
      <c r="D24" s="12">
        <f t="shared" si="0"/>
        <v>0</v>
      </c>
      <c r="E24" s="11">
        <f>'April-July 2019'!S24</f>
        <v>0</v>
      </c>
      <c r="F24" s="33">
        <f>'April-July 2019'!T24</f>
        <v>0</v>
      </c>
      <c r="G24" s="11">
        <f t="shared" si="1"/>
        <v>0</v>
      </c>
      <c r="H24" s="27">
        <f t="shared" si="2"/>
        <v>0</v>
      </c>
      <c r="I24" s="38"/>
      <c r="J24" s="12">
        <f t="shared" si="4"/>
        <v>0</v>
      </c>
      <c r="K24" s="42">
        <f t="shared" si="3"/>
        <v>0</v>
      </c>
      <c r="L24" s="9">
        <f t="shared" si="5"/>
        <v>0</v>
      </c>
      <c r="M24" s="132"/>
    </row>
    <row r="25" spans="1:13" ht="17.25" hidden="1" customHeight="1" x14ac:dyDescent="0.25">
      <c r="A25" s="1">
        <v>43577</v>
      </c>
      <c r="B25" s="10">
        <v>16000</v>
      </c>
      <c r="C25" s="33">
        <v>11220</v>
      </c>
      <c r="D25" s="12">
        <f t="shared" si="0"/>
        <v>4780</v>
      </c>
      <c r="E25" s="11">
        <f>'April-July 2019'!S25</f>
        <v>15319775</v>
      </c>
      <c r="F25" s="33">
        <f>'April-July 2019'!T25</f>
        <v>15310694</v>
      </c>
      <c r="G25" s="11">
        <f t="shared" si="1"/>
        <v>9081</v>
      </c>
      <c r="H25" s="27">
        <f t="shared" si="2"/>
        <v>9081</v>
      </c>
      <c r="I25" s="38">
        <v>9056</v>
      </c>
      <c r="J25" s="12">
        <f t="shared" si="4"/>
        <v>25</v>
      </c>
      <c r="K25" s="42">
        <f t="shared" si="3"/>
        <v>8460.1769911504434</v>
      </c>
      <c r="L25" s="9">
        <f t="shared" si="5"/>
        <v>-595.82300884955657</v>
      </c>
      <c r="M25" s="132"/>
    </row>
    <row r="26" spans="1:13" ht="17.25" hidden="1" customHeight="1" x14ac:dyDescent="0.25">
      <c r="A26" s="1">
        <v>43578</v>
      </c>
      <c r="B26" s="76">
        <v>15980</v>
      </c>
      <c r="C26" s="77">
        <v>12140</v>
      </c>
      <c r="D26" s="12">
        <f t="shared" si="0"/>
        <v>3840</v>
      </c>
      <c r="E26" s="11">
        <f>'April-July 2019'!S26</f>
        <v>15327036</v>
      </c>
      <c r="F26" s="33">
        <f>'April-July 2019'!T26</f>
        <v>15319775</v>
      </c>
      <c r="G26" s="11">
        <f t="shared" si="1"/>
        <v>7261</v>
      </c>
      <c r="H26" s="27">
        <f t="shared" si="2"/>
        <v>7261</v>
      </c>
      <c r="I26" s="38">
        <v>7239</v>
      </c>
      <c r="J26" s="12">
        <f t="shared" si="4"/>
        <v>22</v>
      </c>
      <c r="K26" s="42">
        <f t="shared" si="3"/>
        <v>6796.4601769911515</v>
      </c>
      <c r="L26" s="9">
        <f t="shared" si="5"/>
        <v>-442.53982300884854</v>
      </c>
      <c r="M26" s="132"/>
    </row>
    <row r="27" spans="1:13" ht="17.25" hidden="1" customHeight="1" x14ac:dyDescent="0.25">
      <c r="A27" s="1">
        <v>43579</v>
      </c>
      <c r="B27" s="10">
        <v>15990</v>
      </c>
      <c r="C27" s="33">
        <v>14240</v>
      </c>
      <c r="D27" s="12">
        <f t="shared" si="0"/>
        <v>1750</v>
      </c>
      <c r="E27" s="11">
        <f>'April-July 2019'!S27</f>
        <v>15330517</v>
      </c>
      <c r="F27" s="33">
        <f>'April-July 2019'!T27</f>
        <v>15327036</v>
      </c>
      <c r="G27" s="11">
        <f t="shared" si="1"/>
        <v>3481</v>
      </c>
      <c r="H27" s="27">
        <f t="shared" si="2"/>
        <v>3481</v>
      </c>
      <c r="I27" s="38">
        <v>3472</v>
      </c>
      <c r="J27" s="12">
        <f t="shared" si="4"/>
        <v>9</v>
      </c>
      <c r="K27" s="42">
        <f t="shared" si="3"/>
        <v>3097.3451327433631</v>
      </c>
      <c r="L27" s="9">
        <f t="shared" si="5"/>
        <v>-374.65486725663686</v>
      </c>
      <c r="M27" s="132"/>
    </row>
    <row r="28" spans="1:13" ht="17.25" hidden="1" customHeight="1" x14ac:dyDescent="0.25">
      <c r="A28" s="1">
        <v>43580</v>
      </c>
      <c r="B28" s="10"/>
      <c r="C28" s="11"/>
      <c r="D28" s="12">
        <f t="shared" si="0"/>
        <v>0</v>
      </c>
      <c r="E28" s="11">
        <f>'April-July 2019'!S28</f>
        <v>0</v>
      </c>
      <c r="F28" s="33">
        <f>'April-July 2019'!T28</f>
        <v>0</v>
      </c>
      <c r="G28" s="11">
        <f t="shared" si="1"/>
        <v>0</v>
      </c>
      <c r="H28" s="27">
        <f t="shared" si="2"/>
        <v>0</v>
      </c>
      <c r="I28" s="38"/>
      <c r="J28" s="12">
        <f t="shared" si="4"/>
        <v>0</v>
      </c>
      <c r="K28" s="42">
        <f t="shared" si="3"/>
        <v>0</v>
      </c>
      <c r="L28" s="9">
        <f t="shared" si="5"/>
        <v>0</v>
      </c>
      <c r="M28" s="132"/>
    </row>
    <row r="29" spans="1:13" ht="17.25" hidden="1" customHeight="1" x14ac:dyDescent="0.25">
      <c r="A29" s="1">
        <v>43581</v>
      </c>
      <c r="B29" s="10"/>
      <c r="C29" s="33"/>
      <c r="D29" s="12">
        <f t="shared" si="0"/>
        <v>0</v>
      </c>
      <c r="E29" s="11">
        <f>'April-July 2019'!S29</f>
        <v>0</v>
      </c>
      <c r="F29" s="33">
        <f>'April-July 2019'!T29</f>
        <v>0</v>
      </c>
      <c r="G29" s="11">
        <f t="shared" si="1"/>
        <v>0</v>
      </c>
      <c r="H29" s="27">
        <f t="shared" si="2"/>
        <v>0</v>
      </c>
      <c r="I29" s="38"/>
      <c r="J29" s="12">
        <f t="shared" si="4"/>
        <v>0</v>
      </c>
      <c r="K29" s="42">
        <f t="shared" si="3"/>
        <v>0</v>
      </c>
      <c r="L29" s="9">
        <f t="shared" si="5"/>
        <v>0</v>
      </c>
      <c r="M29" s="132"/>
    </row>
    <row r="30" spans="1:13" ht="17.25" hidden="1" customHeight="1" x14ac:dyDescent="0.25">
      <c r="A30" s="1">
        <v>43582</v>
      </c>
      <c r="B30" s="10"/>
      <c r="C30" s="11"/>
      <c r="D30" s="12">
        <f t="shared" si="0"/>
        <v>0</v>
      </c>
      <c r="E30" s="11">
        <f>'April-July 2019'!S30</f>
        <v>0</v>
      </c>
      <c r="F30" s="33">
        <f>'April-July 2019'!T30</f>
        <v>0</v>
      </c>
      <c r="G30" s="11">
        <f t="shared" si="1"/>
        <v>0</v>
      </c>
      <c r="H30" s="27">
        <f t="shared" si="2"/>
        <v>0</v>
      </c>
      <c r="I30" s="38"/>
      <c r="J30" s="12">
        <f t="shared" si="4"/>
        <v>0</v>
      </c>
      <c r="K30" s="42">
        <f t="shared" si="3"/>
        <v>0</v>
      </c>
      <c r="L30" s="9">
        <f t="shared" si="5"/>
        <v>0</v>
      </c>
      <c r="M30" s="132"/>
    </row>
    <row r="31" spans="1:13" ht="17.25" hidden="1" customHeight="1" x14ac:dyDescent="0.25">
      <c r="A31" s="1">
        <v>43583</v>
      </c>
      <c r="B31" s="10"/>
      <c r="C31" s="11"/>
      <c r="D31" s="12">
        <f t="shared" si="0"/>
        <v>0</v>
      </c>
      <c r="E31" s="11">
        <f>'April-July 2019'!S31</f>
        <v>0</v>
      </c>
      <c r="F31" s="33">
        <f>'April-July 2019'!T31</f>
        <v>0</v>
      </c>
      <c r="G31" s="11">
        <f t="shared" si="1"/>
        <v>0</v>
      </c>
      <c r="H31" s="27">
        <f t="shared" si="2"/>
        <v>0</v>
      </c>
      <c r="I31" s="38"/>
      <c r="J31" s="12">
        <f t="shared" si="4"/>
        <v>0</v>
      </c>
      <c r="K31" s="42">
        <f t="shared" si="3"/>
        <v>0</v>
      </c>
      <c r="L31" s="9">
        <f t="shared" si="5"/>
        <v>0</v>
      </c>
      <c r="M31" s="132"/>
    </row>
    <row r="32" spans="1:13" ht="17.25" hidden="1" customHeight="1" x14ac:dyDescent="0.25">
      <c r="A32" s="1">
        <v>43584</v>
      </c>
      <c r="B32" s="79">
        <v>15990</v>
      </c>
      <c r="C32" s="80">
        <v>12140</v>
      </c>
      <c r="D32" s="12">
        <f t="shared" si="0"/>
        <v>3850</v>
      </c>
      <c r="E32" s="11">
        <f>'April-July 2019'!S32</f>
        <v>15341928</v>
      </c>
      <c r="F32" s="33">
        <f>'April-July 2019'!T32</f>
        <v>15334264</v>
      </c>
      <c r="G32" s="11">
        <f t="shared" si="1"/>
        <v>7664</v>
      </c>
      <c r="H32" s="27">
        <f t="shared" si="2"/>
        <v>7664</v>
      </c>
      <c r="I32" s="38">
        <v>7651</v>
      </c>
      <c r="J32" s="12">
        <f t="shared" si="4"/>
        <v>13</v>
      </c>
      <c r="K32" s="42">
        <f t="shared" si="3"/>
        <v>6814.1592920353987</v>
      </c>
      <c r="L32" s="9">
        <f t="shared" si="5"/>
        <v>-836.84070796460128</v>
      </c>
      <c r="M32" s="132"/>
    </row>
    <row r="33" spans="1:13" ht="17.25" hidden="1" customHeight="1" thickBot="1" x14ac:dyDescent="0.3">
      <c r="A33" s="1">
        <v>43585</v>
      </c>
      <c r="B33" s="13">
        <v>16060</v>
      </c>
      <c r="C33" s="14">
        <v>12750</v>
      </c>
      <c r="D33" s="15">
        <f t="shared" si="0"/>
        <v>3310</v>
      </c>
      <c r="E33" s="13">
        <f>'April-July 2019'!S33</f>
        <v>15348270</v>
      </c>
      <c r="F33" s="46">
        <f>'April-July 2019'!T33</f>
        <v>15341928</v>
      </c>
      <c r="G33" s="14">
        <f t="shared" si="1"/>
        <v>6342</v>
      </c>
      <c r="H33" s="28">
        <f t="shared" si="2"/>
        <v>6342</v>
      </c>
      <c r="I33" s="39">
        <v>6323</v>
      </c>
      <c r="J33" s="15">
        <f t="shared" si="4"/>
        <v>19</v>
      </c>
      <c r="K33" s="47">
        <f t="shared" si="3"/>
        <v>5858.4070796460182</v>
      </c>
      <c r="L33" s="48">
        <f t="shared" si="5"/>
        <v>-464.59292035398175</v>
      </c>
      <c r="M33" s="133"/>
    </row>
    <row r="34" spans="1:13" ht="17.25" hidden="1" customHeight="1" thickBot="1" x14ac:dyDescent="0.3">
      <c r="A34" s="1"/>
    </row>
    <row r="35" spans="1:13" ht="17.25" hidden="1" customHeight="1" thickBot="1" x14ac:dyDescent="0.3">
      <c r="A35" s="1">
        <v>43586</v>
      </c>
      <c r="B35" s="18"/>
      <c r="C35" s="61"/>
      <c r="D35" s="62"/>
      <c r="E35" s="18">
        <f>'April-July 2019'!S34</f>
        <v>0</v>
      </c>
      <c r="F35" s="63">
        <f>'April-July 2019'!T34</f>
        <v>0</v>
      </c>
      <c r="G35" s="61"/>
      <c r="H35" s="64"/>
      <c r="I35" s="65"/>
      <c r="J35" s="62"/>
      <c r="K35" s="66"/>
      <c r="L35" s="67">
        <f>I35-K35</f>
        <v>0</v>
      </c>
      <c r="M35" s="133"/>
    </row>
    <row r="36" spans="1:13" ht="17.25" hidden="1" customHeight="1" thickBot="1" x14ac:dyDescent="0.3">
      <c r="A36" s="1">
        <v>43587</v>
      </c>
      <c r="B36" s="10">
        <v>16000</v>
      </c>
      <c r="C36" s="33">
        <v>12740</v>
      </c>
      <c r="D36" s="12">
        <f t="shared" ref="D36:D47" si="6">B36-C36</f>
        <v>3260</v>
      </c>
      <c r="E36" s="10">
        <f>'April-July 2019'!S35</f>
        <v>15354679</v>
      </c>
      <c r="F36" s="33">
        <f>'April-July 2019'!T35</f>
        <v>15348320</v>
      </c>
      <c r="G36" s="11">
        <f t="shared" ref="G36:G47" si="7">E36-F36</f>
        <v>6359</v>
      </c>
      <c r="H36" s="27">
        <f t="shared" ref="H36:H47" si="8">G36*H$3</f>
        <v>6359</v>
      </c>
      <c r="I36" s="38">
        <v>6334</v>
      </c>
      <c r="J36" s="12">
        <f>H36-I36</f>
        <v>25</v>
      </c>
      <c r="K36" s="42">
        <f t="shared" ref="K36:K47" si="9">D36/K$3</f>
        <v>5769.9115044247792</v>
      </c>
      <c r="L36" s="67">
        <f>K36-I36</f>
        <v>-564.0884955752208</v>
      </c>
      <c r="M36" s="133"/>
    </row>
    <row r="37" spans="1:13" ht="17.25" hidden="1" customHeight="1" thickBot="1" x14ac:dyDescent="0.3">
      <c r="A37" s="1">
        <v>43588</v>
      </c>
      <c r="B37" s="10">
        <v>16040</v>
      </c>
      <c r="C37" s="33">
        <v>10970</v>
      </c>
      <c r="D37" s="12">
        <f t="shared" si="6"/>
        <v>5070</v>
      </c>
      <c r="E37" s="10">
        <f>'April-July 2019'!S36</f>
        <v>15364688</v>
      </c>
      <c r="F37" s="33">
        <f>'April-July 2019'!T36</f>
        <v>15354679</v>
      </c>
      <c r="G37" s="11">
        <f t="shared" si="7"/>
        <v>10009</v>
      </c>
      <c r="H37" s="27">
        <f t="shared" si="8"/>
        <v>10009</v>
      </c>
      <c r="I37" s="38">
        <v>9990</v>
      </c>
      <c r="J37" s="12">
        <f t="shared" ref="J37:J65" si="10">H37-I37</f>
        <v>19</v>
      </c>
      <c r="K37" s="42">
        <f t="shared" si="9"/>
        <v>8973.4513274336296</v>
      </c>
      <c r="L37" s="67">
        <f t="shared" ref="L37:L65" si="11">K37-I37</f>
        <v>-1016.5486725663704</v>
      </c>
      <c r="M37" s="133"/>
    </row>
    <row r="38" spans="1:13" ht="17.25" hidden="1" customHeight="1" thickBot="1" x14ac:dyDescent="0.3">
      <c r="A38" s="1">
        <v>43589</v>
      </c>
      <c r="B38" s="10"/>
      <c r="C38" s="11"/>
      <c r="D38" s="12">
        <f t="shared" si="6"/>
        <v>0</v>
      </c>
      <c r="E38" s="10">
        <f>'April-July 2019'!S37</f>
        <v>0</v>
      </c>
      <c r="F38" s="33">
        <f>'April-July 2019'!T37</f>
        <v>0</v>
      </c>
      <c r="G38" s="11">
        <f t="shared" si="7"/>
        <v>0</v>
      </c>
      <c r="H38" s="27">
        <f t="shared" si="8"/>
        <v>0</v>
      </c>
      <c r="I38" s="38"/>
      <c r="J38" s="12">
        <f t="shared" si="10"/>
        <v>0</v>
      </c>
      <c r="K38" s="42">
        <f t="shared" si="9"/>
        <v>0</v>
      </c>
      <c r="L38" s="67">
        <f t="shared" si="11"/>
        <v>0</v>
      </c>
      <c r="M38" s="133"/>
    </row>
    <row r="39" spans="1:13" ht="17.25" hidden="1" customHeight="1" thickBot="1" x14ac:dyDescent="0.3">
      <c r="A39" s="1">
        <v>43590</v>
      </c>
      <c r="B39" s="10"/>
      <c r="C39" s="11"/>
      <c r="D39" s="12">
        <f t="shared" si="6"/>
        <v>0</v>
      </c>
      <c r="E39" s="10">
        <f>'April-July 2019'!S38</f>
        <v>0</v>
      </c>
      <c r="F39" s="33">
        <f>'April-July 2019'!T38</f>
        <v>0</v>
      </c>
      <c r="G39" s="11">
        <f t="shared" si="7"/>
        <v>0</v>
      </c>
      <c r="H39" s="27">
        <f t="shared" si="8"/>
        <v>0</v>
      </c>
      <c r="I39" s="38"/>
      <c r="J39" s="12">
        <f t="shared" si="10"/>
        <v>0</v>
      </c>
      <c r="K39" s="42">
        <f t="shared" si="9"/>
        <v>0</v>
      </c>
      <c r="L39" s="67">
        <f t="shared" si="11"/>
        <v>0</v>
      </c>
      <c r="M39" s="133"/>
    </row>
    <row r="40" spans="1:13" ht="17.25" hidden="1" customHeight="1" thickBot="1" x14ac:dyDescent="0.3">
      <c r="A40" s="1">
        <v>43591</v>
      </c>
      <c r="B40" s="10">
        <v>16080</v>
      </c>
      <c r="C40" s="11">
        <v>13250</v>
      </c>
      <c r="D40" s="12">
        <f t="shared" si="6"/>
        <v>2830</v>
      </c>
      <c r="E40" s="10">
        <f>'April-July 2019'!S39</f>
        <v>15370116</v>
      </c>
      <c r="F40" s="33">
        <f>'April-July 2019'!T39</f>
        <v>15364688</v>
      </c>
      <c r="G40" s="11">
        <f t="shared" si="7"/>
        <v>5428</v>
      </c>
      <c r="H40" s="27">
        <f t="shared" si="8"/>
        <v>5428</v>
      </c>
      <c r="I40" s="38">
        <v>5414</v>
      </c>
      <c r="J40" s="12">
        <f t="shared" si="10"/>
        <v>14</v>
      </c>
      <c r="K40" s="42">
        <f t="shared" si="9"/>
        <v>5008.8495575221241</v>
      </c>
      <c r="L40" s="67">
        <f t="shared" si="11"/>
        <v>-405.15044247787591</v>
      </c>
      <c r="M40" s="133"/>
    </row>
    <row r="41" spans="1:13" ht="17.25" hidden="1" customHeight="1" thickBot="1" x14ac:dyDescent="0.3">
      <c r="A41" s="1">
        <v>43592</v>
      </c>
      <c r="B41" s="10"/>
      <c r="C41" s="11"/>
      <c r="D41" s="12">
        <f t="shared" si="6"/>
        <v>0</v>
      </c>
      <c r="E41" s="10">
        <f>'April-July 2019'!S40</f>
        <v>0</v>
      </c>
      <c r="F41" s="33">
        <f>'April-July 2019'!T40</f>
        <v>0</v>
      </c>
      <c r="G41" s="11">
        <f t="shared" si="7"/>
        <v>0</v>
      </c>
      <c r="H41" s="27">
        <f t="shared" si="8"/>
        <v>0</v>
      </c>
      <c r="I41" s="38"/>
      <c r="J41" s="12">
        <f t="shared" si="10"/>
        <v>0</v>
      </c>
      <c r="K41" s="42">
        <f t="shared" si="9"/>
        <v>0</v>
      </c>
      <c r="L41" s="67">
        <f t="shared" si="11"/>
        <v>0</v>
      </c>
      <c r="M41" s="133"/>
    </row>
    <row r="42" spans="1:13" ht="17.25" hidden="1" customHeight="1" thickBot="1" x14ac:dyDescent="0.3">
      <c r="A42" s="1">
        <v>43593</v>
      </c>
      <c r="B42" s="10"/>
      <c r="C42" s="11"/>
      <c r="D42" s="12">
        <f t="shared" si="6"/>
        <v>0</v>
      </c>
      <c r="E42" s="10">
        <f>'April-July 2019'!S41</f>
        <v>0</v>
      </c>
      <c r="F42" s="33">
        <f>'April-July 2019'!T41</f>
        <v>0</v>
      </c>
      <c r="G42" s="11">
        <f t="shared" si="7"/>
        <v>0</v>
      </c>
      <c r="H42" s="27">
        <f t="shared" si="8"/>
        <v>0</v>
      </c>
      <c r="I42" s="38"/>
      <c r="J42" s="12">
        <f t="shared" si="10"/>
        <v>0</v>
      </c>
      <c r="K42" s="42">
        <f t="shared" si="9"/>
        <v>0</v>
      </c>
      <c r="L42" s="67">
        <f t="shared" si="11"/>
        <v>0</v>
      </c>
      <c r="M42" s="133"/>
    </row>
    <row r="43" spans="1:13" ht="17.25" hidden="1" customHeight="1" thickBot="1" x14ac:dyDescent="0.3">
      <c r="A43" s="1">
        <v>43594</v>
      </c>
      <c r="B43" s="10"/>
      <c r="C43" s="11"/>
      <c r="D43" s="12">
        <f t="shared" si="6"/>
        <v>0</v>
      </c>
      <c r="E43" s="10">
        <f>'April-July 2019'!S42</f>
        <v>0</v>
      </c>
      <c r="F43" s="33">
        <f>'April-July 2019'!T42</f>
        <v>0</v>
      </c>
      <c r="G43" s="11">
        <f t="shared" si="7"/>
        <v>0</v>
      </c>
      <c r="H43" s="27">
        <f t="shared" si="8"/>
        <v>0</v>
      </c>
      <c r="I43" s="38"/>
      <c r="J43" s="12">
        <f t="shared" si="10"/>
        <v>0</v>
      </c>
      <c r="K43" s="42">
        <f t="shared" si="9"/>
        <v>0</v>
      </c>
      <c r="L43" s="67">
        <f t="shared" si="11"/>
        <v>0</v>
      </c>
      <c r="M43" s="133"/>
    </row>
    <row r="44" spans="1:13" ht="17.25" hidden="1" customHeight="1" thickBot="1" x14ac:dyDescent="0.3">
      <c r="A44" s="1">
        <v>43595</v>
      </c>
      <c r="B44" s="10"/>
      <c r="C44" s="11"/>
      <c r="D44" s="12">
        <f t="shared" si="6"/>
        <v>0</v>
      </c>
      <c r="E44" s="10">
        <f>'April-July 2019'!S43</f>
        <v>0</v>
      </c>
      <c r="F44" s="33">
        <f>'April-July 2019'!T43</f>
        <v>0</v>
      </c>
      <c r="G44" s="11">
        <f t="shared" si="7"/>
        <v>0</v>
      </c>
      <c r="H44" s="27">
        <f t="shared" si="8"/>
        <v>0</v>
      </c>
      <c r="I44" s="38"/>
      <c r="J44" s="12">
        <f t="shared" si="10"/>
        <v>0</v>
      </c>
      <c r="K44" s="42">
        <f t="shared" si="9"/>
        <v>0</v>
      </c>
      <c r="L44" s="67">
        <f t="shared" si="11"/>
        <v>0</v>
      </c>
      <c r="M44" s="133"/>
    </row>
    <row r="45" spans="1:13" ht="17.25" hidden="1" customHeight="1" thickBot="1" x14ac:dyDescent="0.3">
      <c r="A45" s="1">
        <v>43596</v>
      </c>
      <c r="B45" s="10">
        <v>14020</v>
      </c>
      <c r="C45" s="11">
        <v>13550</v>
      </c>
      <c r="D45" s="12">
        <f t="shared" si="6"/>
        <v>470</v>
      </c>
      <c r="E45" s="10">
        <f>'April-July 2019'!S44</f>
        <v>10078416</v>
      </c>
      <c r="F45" s="33">
        <f>'April-July 2019'!T44</f>
        <v>10076874</v>
      </c>
      <c r="G45" s="11">
        <f t="shared" si="7"/>
        <v>1542</v>
      </c>
      <c r="H45" s="27">
        <f t="shared" si="8"/>
        <v>1542</v>
      </c>
      <c r="I45" s="38">
        <v>1540</v>
      </c>
      <c r="J45" s="12">
        <f t="shared" si="10"/>
        <v>2</v>
      </c>
      <c r="K45" s="42">
        <f t="shared" si="9"/>
        <v>831.8584070796461</v>
      </c>
      <c r="L45" s="67">
        <f t="shared" si="11"/>
        <v>-708.1415929203539</v>
      </c>
      <c r="M45" s="133"/>
    </row>
    <row r="46" spans="1:13" ht="17.25" hidden="1" customHeight="1" thickBot="1" x14ac:dyDescent="0.3">
      <c r="A46" s="1">
        <v>43597</v>
      </c>
      <c r="B46" s="10"/>
      <c r="C46" s="11"/>
      <c r="D46" s="12">
        <f t="shared" si="6"/>
        <v>0</v>
      </c>
      <c r="E46" s="10">
        <f>'April-July 2019'!S45</f>
        <v>0</v>
      </c>
      <c r="F46" s="33">
        <f>'April-July 2019'!T45</f>
        <v>0</v>
      </c>
      <c r="G46" s="11">
        <f t="shared" si="7"/>
        <v>0</v>
      </c>
      <c r="H46" s="27">
        <f t="shared" si="8"/>
        <v>0</v>
      </c>
      <c r="I46" s="38"/>
      <c r="J46" s="12">
        <f t="shared" si="10"/>
        <v>0</v>
      </c>
      <c r="K46" s="42">
        <f t="shared" si="9"/>
        <v>0</v>
      </c>
      <c r="L46" s="67">
        <f t="shared" si="11"/>
        <v>0</v>
      </c>
      <c r="M46" s="133"/>
    </row>
    <row r="47" spans="1:13" ht="17.25" hidden="1" customHeight="1" thickBot="1" x14ac:dyDescent="0.3">
      <c r="A47" s="1">
        <v>43598</v>
      </c>
      <c r="B47" s="10">
        <v>15980</v>
      </c>
      <c r="C47" s="11">
        <v>12430</v>
      </c>
      <c r="D47" s="12">
        <f t="shared" si="6"/>
        <v>3550</v>
      </c>
      <c r="E47" s="10">
        <f>'April-July 2019'!S46</f>
        <v>15382490</v>
      </c>
      <c r="F47" s="33">
        <f>'April-July 2019'!T46</f>
        <v>15375074</v>
      </c>
      <c r="G47" s="11">
        <f t="shared" si="7"/>
        <v>7416</v>
      </c>
      <c r="H47" s="27">
        <f t="shared" si="8"/>
        <v>7416</v>
      </c>
      <c r="I47" s="38">
        <v>7404</v>
      </c>
      <c r="J47" s="12">
        <f t="shared" si="10"/>
        <v>12</v>
      </c>
      <c r="K47" s="42">
        <f t="shared" si="9"/>
        <v>6283.1858407079653</v>
      </c>
      <c r="L47" s="67">
        <f t="shared" si="11"/>
        <v>-1120.8141592920347</v>
      </c>
      <c r="M47" s="133"/>
    </row>
    <row r="48" spans="1:13" ht="17.25" hidden="1" customHeight="1" thickBot="1" x14ac:dyDescent="0.3">
      <c r="A48" s="1">
        <v>43599</v>
      </c>
      <c r="B48" s="10">
        <v>15920</v>
      </c>
      <c r="C48" s="11">
        <v>12790</v>
      </c>
      <c r="D48" s="12">
        <f t="shared" ref="D48:D65" si="12">B48-C48</f>
        <v>3130</v>
      </c>
      <c r="E48" s="10">
        <f>'April-July 2019'!S47</f>
        <v>15388631</v>
      </c>
      <c r="F48" s="33">
        <f>'April-July 2019'!T47</f>
        <v>15382511</v>
      </c>
      <c r="G48" s="11">
        <f t="shared" ref="G48:G65" si="13">E48-F48</f>
        <v>6120</v>
      </c>
      <c r="H48" s="27">
        <f t="shared" ref="H48:H65" si="14">G48*H$3</f>
        <v>6120</v>
      </c>
      <c r="I48" s="38">
        <v>6103</v>
      </c>
      <c r="J48" s="12">
        <f t="shared" si="10"/>
        <v>17</v>
      </c>
      <c r="K48" s="42">
        <f t="shared" ref="K48:K65" si="15">D48/K$3</f>
        <v>5539.8230088495584</v>
      </c>
      <c r="L48" s="67">
        <f t="shared" si="11"/>
        <v>-563.17699115044161</v>
      </c>
      <c r="M48" s="133"/>
    </row>
    <row r="49" spans="1:13" ht="17.25" hidden="1" customHeight="1" thickBot="1" x14ac:dyDescent="0.3">
      <c r="A49" s="1">
        <v>43600</v>
      </c>
      <c r="B49" s="82"/>
      <c r="C49" s="33">
        <v>13460</v>
      </c>
      <c r="D49" s="12">
        <f t="shared" si="12"/>
        <v>-13460</v>
      </c>
      <c r="E49" s="10">
        <f>'April-July 2019'!S48</f>
        <v>15393250</v>
      </c>
      <c r="F49" s="33">
        <f>'April-July 2019'!T48</f>
        <v>15388631</v>
      </c>
      <c r="G49" s="11">
        <f t="shared" si="13"/>
        <v>4619</v>
      </c>
      <c r="H49" s="27">
        <f t="shared" si="14"/>
        <v>4619</v>
      </c>
      <c r="I49" s="38"/>
      <c r="J49" s="12">
        <f t="shared" si="10"/>
        <v>4619</v>
      </c>
      <c r="K49" s="42">
        <f t="shared" si="15"/>
        <v>-23823.008849557526</v>
      </c>
      <c r="L49" s="67">
        <f t="shared" si="11"/>
        <v>-23823.008849557526</v>
      </c>
      <c r="M49" s="133"/>
    </row>
    <row r="50" spans="1:13" ht="17.25" hidden="1" customHeight="1" thickBot="1" x14ac:dyDescent="0.3">
      <c r="A50" s="1">
        <v>43601</v>
      </c>
      <c r="B50" s="10">
        <v>15900</v>
      </c>
      <c r="C50" s="33">
        <v>12180</v>
      </c>
      <c r="D50" s="12">
        <f t="shared" si="12"/>
        <v>3720</v>
      </c>
      <c r="E50" s="10">
        <f>'April-July 2019'!S49</f>
        <v>15400358</v>
      </c>
      <c r="F50" s="33">
        <f>'April-July 2019'!T49</f>
        <v>15393267</v>
      </c>
      <c r="G50" s="11">
        <f t="shared" si="13"/>
        <v>7091</v>
      </c>
      <c r="H50" s="27">
        <f t="shared" si="14"/>
        <v>7091</v>
      </c>
      <c r="I50" s="38">
        <v>7085</v>
      </c>
      <c r="J50" s="12">
        <f t="shared" si="10"/>
        <v>6</v>
      </c>
      <c r="K50" s="42">
        <f t="shared" si="15"/>
        <v>6584.0707964601779</v>
      </c>
      <c r="L50" s="67">
        <f t="shared" si="11"/>
        <v>-500.92920353982208</v>
      </c>
      <c r="M50" s="133"/>
    </row>
    <row r="51" spans="1:13" ht="17.25" hidden="1" customHeight="1" thickBot="1" x14ac:dyDescent="0.3">
      <c r="A51" s="1">
        <v>43602</v>
      </c>
      <c r="B51" s="10">
        <v>15900</v>
      </c>
      <c r="C51" s="33">
        <v>12620</v>
      </c>
      <c r="D51" s="12">
        <f t="shared" si="12"/>
        <v>3280</v>
      </c>
      <c r="E51" s="10">
        <f>'April-July 2019'!S50</f>
        <v>15406841</v>
      </c>
      <c r="F51" s="33">
        <f>'April-July 2019'!T50</f>
        <v>15400358</v>
      </c>
      <c r="G51" s="11">
        <f t="shared" si="13"/>
        <v>6483</v>
      </c>
      <c r="H51" s="27">
        <f t="shared" si="14"/>
        <v>6483</v>
      </c>
      <c r="I51" s="38">
        <v>6460</v>
      </c>
      <c r="J51" s="12">
        <f t="shared" si="10"/>
        <v>23</v>
      </c>
      <c r="K51" s="42">
        <f t="shared" si="15"/>
        <v>5805.3097345132746</v>
      </c>
      <c r="L51" s="67">
        <f t="shared" si="11"/>
        <v>-654.69026548672537</v>
      </c>
      <c r="M51" s="133"/>
    </row>
    <row r="52" spans="1:13" ht="17.25" hidden="1" customHeight="1" thickBot="1" x14ac:dyDescent="0.3">
      <c r="A52" s="1">
        <v>43603</v>
      </c>
      <c r="B52" s="10"/>
      <c r="C52" s="11"/>
      <c r="D52" s="12">
        <f t="shared" si="12"/>
        <v>0</v>
      </c>
      <c r="E52" s="10">
        <f>'April-July 2019'!S51</f>
        <v>0</v>
      </c>
      <c r="F52" s="33">
        <f>'April-July 2019'!T51</f>
        <v>0</v>
      </c>
      <c r="G52" s="11">
        <f t="shared" si="13"/>
        <v>0</v>
      </c>
      <c r="H52" s="27">
        <f t="shared" si="14"/>
        <v>0</v>
      </c>
      <c r="I52" s="38"/>
      <c r="J52" s="12">
        <f t="shared" si="10"/>
        <v>0</v>
      </c>
      <c r="K52" s="42">
        <f t="shared" si="15"/>
        <v>0</v>
      </c>
      <c r="L52" s="67">
        <f t="shared" si="11"/>
        <v>0</v>
      </c>
      <c r="M52" s="133"/>
    </row>
    <row r="53" spans="1:13" ht="17.25" hidden="1" customHeight="1" thickBot="1" x14ac:dyDescent="0.3">
      <c r="A53" s="1">
        <v>43604</v>
      </c>
      <c r="B53" s="10"/>
      <c r="C53" s="11"/>
      <c r="D53" s="12">
        <f t="shared" si="12"/>
        <v>0</v>
      </c>
      <c r="E53" s="10">
        <f>'April-July 2019'!S52</f>
        <v>0</v>
      </c>
      <c r="F53" s="33">
        <f>'April-July 2019'!T52</f>
        <v>0</v>
      </c>
      <c r="G53" s="11">
        <f t="shared" si="13"/>
        <v>0</v>
      </c>
      <c r="H53" s="27">
        <f t="shared" si="14"/>
        <v>0</v>
      </c>
      <c r="I53" s="38"/>
      <c r="J53" s="12">
        <f t="shared" si="10"/>
        <v>0</v>
      </c>
      <c r="K53" s="42">
        <f t="shared" si="15"/>
        <v>0</v>
      </c>
      <c r="L53" s="67">
        <f t="shared" si="11"/>
        <v>0</v>
      </c>
      <c r="M53" s="133"/>
    </row>
    <row r="54" spans="1:13" ht="17.25" hidden="1" customHeight="1" thickBot="1" x14ac:dyDescent="0.3">
      <c r="A54" s="1">
        <v>43605</v>
      </c>
      <c r="B54" s="10">
        <v>16040</v>
      </c>
      <c r="C54" s="33">
        <v>12320</v>
      </c>
      <c r="D54" s="12">
        <f t="shared" si="12"/>
        <v>3720</v>
      </c>
      <c r="E54" s="10">
        <f>'April-July 2019'!S53</f>
        <v>15414152</v>
      </c>
      <c r="F54" s="33">
        <f>'April-July 2019'!T53</f>
        <v>15406851</v>
      </c>
      <c r="G54" s="11">
        <f t="shared" si="13"/>
        <v>7301</v>
      </c>
      <c r="H54" s="27">
        <f t="shared" si="14"/>
        <v>7301</v>
      </c>
      <c r="I54" s="38">
        <v>7286</v>
      </c>
      <c r="J54" s="12">
        <f t="shared" si="10"/>
        <v>15</v>
      </c>
      <c r="K54" s="42">
        <f t="shared" si="15"/>
        <v>6584.0707964601779</v>
      </c>
      <c r="L54" s="67">
        <f t="shared" si="11"/>
        <v>-701.92920353982208</v>
      </c>
      <c r="M54" s="133"/>
    </row>
    <row r="55" spans="1:13" ht="17.25" hidden="1" customHeight="1" thickBot="1" x14ac:dyDescent="0.3">
      <c r="A55" s="1">
        <v>43606</v>
      </c>
      <c r="B55" s="10"/>
      <c r="C55" s="11"/>
      <c r="D55" s="12">
        <f t="shared" si="12"/>
        <v>0</v>
      </c>
      <c r="E55" s="10">
        <f>'April-July 2019'!S54</f>
        <v>0</v>
      </c>
      <c r="F55" s="33">
        <f>'April-July 2019'!T54</f>
        <v>0</v>
      </c>
      <c r="G55" s="11">
        <f t="shared" si="13"/>
        <v>0</v>
      </c>
      <c r="H55" s="27">
        <f t="shared" si="14"/>
        <v>0</v>
      </c>
      <c r="I55" s="38"/>
      <c r="J55" s="12">
        <f t="shared" si="10"/>
        <v>0</v>
      </c>
      <c r="K55" s="42">
        <f t="shared" si="15"/>
        <v>0</v>
      </c>
      <c r="L55" s="67">
        <f t="shared" si="11"/>
        <v>0</v>
      </c>
      <c r="M55" s="133"/>
    </row>
    <row r="56" spans="1:13" ht="17.25" hidden="1" customHeight="1" thickBot="1" x14ac:dyDescent="0.3">
      <c r="A56" s="1">
        <v>43607</v>
      </c>
      <c r="B56" s="10"/>
      <c r="C56" s="11"/>
      <c r="D56" s="12">
        <f t="shared" si="12"/>
        <v>0</v>
      </c>
      <c r="E56" s="10">
        <f>'April-July 2019'!S55</f>
        <v>0</v>
      </c>
      <c r="F56" s="33">
        <f>'April-July 2019'!T55</f>
        <v>0</v>
      </c>
      <c r="G56" s="11">
        <f t="shared" si="13"/>
        <v>0</v>
      </c>
      <c r="H56" s="27">
        <f t="shared" si="14"/>
        <v>0</v>
      </c>
      <c r="I56" s="38"/>
      <c r="J56" s="12">
        <f t="shared" si="10"/>
        <v>0</v>
      </c>
      <c r="K56" s="42">
        <f t="shared" si="15"/>
        <v>0</v>
      </c>
      <c r="L56" s="67">
        <f t="shared" si="11"/>
        <v>0</v>
      </c>
      <c r="M56" s="133"/>
    </row>
    <row r="57" spans="1:13" ht="17.25" hidden="1" customHeight="1" thickBot="1" x14ac:dyDescent="0.3">
      <c r="A57" s="1">
        <v>43608</v>
      </c>
      <c r="B57" s="10">
        <v>16050</v>
      </c>
      <c r="C57" s="11">
        <v>14470</v>
      </c>
      <c r="D57" s="12">
        <f t="shared" si="12"/>
        <v>1580</v>
      </c>
      <c r="E57" s="10">
        <f>'April-July 2019'!S56</f>
        <v>15417066</v>
      </c>
      <c r="F57" s="33">
        <f>'April-July 2019'!T56</f>
        <v>15414192</v>
      </c>
      <c r="G57" s="11">
        <f t="shared" si="13"/>
        <v>2874</v>
      </c>
      <c r="H57" s="27">
        <f t="shared" si="14"/>
        <v>2874</v>
      </c>
      <c r="I57" s="38">
        <v>2845</v>
      </c>
      <c r="J57" s="12">
        <f t="shared" si="10"/>
        <v>29</v>
      </c>
      <c r="K57" s="42">
        <f t="shared" si="15"/>
        <v>2796.4601769911505</v>
      </c>
      <c r="L57" s="67">
        <f t="shared" si="11"/>
        <v>-48.539823008849453</v>
      </c>
      <c r="M57" s="133"/>
    </row>
    <row r="58" spans="1:13" ht="17.25" hidden="1" customHeight="1" thickBot="1" x14ac:dyDescent="0.3">
      <c r="A58" s="1">
        <v>43609</v>
      </c>
      <c r="B58" s="10">
        <v>16000</v>
      </c>
      <c r="C58" s="11">
        <v>11050</v>
      </c>
      <c r="D58" s="12">
        <f t="shared" si="12"/>
        <v>4950</v>
      </c>
      <c r="E58" s="10">
        <f>'April-July 2019'!S57</f>
        <v>15426511</v>
      </c>
      <c r="F58" s="33">
        <f>'April-July 2019'!T57</f>
        <v>15417066</v>
      </c>
      <c r="G58" s="11">
        <f t="shared" si="13"/>
        <v>9445</v>
      </c>
      <c r="H58" s="27">
        <f t="shared" si="14"/>
        <v>9445</v>
      </c>
      <c r="I58" s="38">
        <v>9423</v>
      </c>
      <c r="J58" s="12">
        <f t="shared" si="10"/>
        <v>22</v>
      </c>
      <c r="K58" s="42">
        <f t="shared" si="15"/>
        <v>8761.0619469026551</v>
      </c>
      <c r="L58" s="67">
        <f t="shared" si="11"/>
        <v>-661.93805309734489</v>
      </c>
      <c r="M58" s="133"/>
    </row>
    <row r="59" spans="1:13" ht="17.25" hidden="1" customHeight="1" thickBot="1" x14ac:dyDescent="0.3">
      <c r="A59" s="1">
        <v>43610</v>
      </c>
      <c r="B59" s="10"/>
      <c r="C59" s="11"/>
      <c r="D59" s="12">
        <f t="shared" si="12"/>
        <v>0</v>
      </c>
      <c r="E59" s="10">
        <f>'April-July 2019'!S58</f>
        <v>0</v>
      </c>
      <c r="F59" s="33">
        <f>'April-July 2019'!T58</f>
        <v>0</v>
      </c>
      <c r="G59" s="11">
        <f t="shared" si="13"/>
        <v>0</v>
      </c>
      <c r="H59" s="27">
        <f t="shared" si="14"/>
        <v>0</v>
      </c>
      <c r="I59" s="38"/>
      <c r="J59" s="12">
        <f t="shared" si="10"/>
        <v>0</v>
      </c>
      <c r="K59" s="42">
        <f t="shared" si="15"/>
        <v>0</v>
      </c>
      <c r="L59" s="67">
        <f t="shared" si="11"/>
        <v>0</v>
      </c>
      <c r="M59" s="133"/>
    </row>
    <row r="60" spans="1:13" ht="17.25" hidden="1" customHeight="1" thickBot="1" x14ac:dyDescent="0.3">
      <c r="A60" s="1">
        <v>43611</v>
      </c>
      <c r="B60" s="10"/>
      <c r="C60" s="11"/>
      <c r="D60" s="12">
        <f t="shared" si="12"/>
        <v>0</v>
      </c>
      <c r="E60" s="10">
        <f>'April-July 2019'!S59</f>
        <v>0</v>
      </c>
      <c r="F60" s="33">
        <f>'April-July 2019'!T59</f>
        <v>0</v>
      </c>
      <c r="G60" s="11">
        <f t="shared" si="13"/>
        <v>0</v>
      </c>
      <c r="H60" s="27">
        <f t="shared" si="14"/>
        <v>0</v>
      </c>
      <c r="I60" s="38"/>
      <c r="J60" s="12">
        <f t="shared" si="10"/>
        <v>0</v>
      </c>
      <c r="K60" s="42">
        <f t="shared" si="15"/>
        <v>0</v>
      </c>
      <c r="L60" s="67">
        <f t="shared" si="11"/>
        <v>0</v>
      </c>
      <c r="M60" s="133"/>
    </row>
    <row r="61" spans="1:13" ht="17.25" hidden="1" customHeight="1" thickBot="1" x14ac:dyDescent="0.3">
      <c r="A61" s="1">
        <v>43612</v>
      </c>
      <c r="B61" s="10">
        <f>15970+13520</f>
        <v>29490</v>
      </c>
      <c r="C61" s="11">
        <f>10880+11300</f>
        <v>22180</v>
      </c>
      <c r="D61" s="12">
        <f t="shared" si="12"/>
        <v>7310</v>
      </c>
      <c r="E61" s="10">
        <f>'April-July 2019'!S60</f>
        <v>15441635</v>
      </c>
      <c r="F61" s="33">
        <f>'April-July 2019'!T60</f>
        <v>15426511</v>
      </c>
      <c r="G61" s="11">
        <f t="shared" si="13"/>
        <v>15124</v>
      </c>
      <c r="H61" s="27">
        <f t="shared" si="14"/>
        <v>15124</v>
      </c>
      <c r="I61" s="38">
        <v>15107</v>
      </c>
      <c r="J61" s="12">
        <f t="shared" si="10"/>
        <v>17</v>
      </c>
      <c r="K61" s="42">
        <f t="shared" si="15"/>
        <v>12938.053097345133</v>
      </c>
      <c r="L61" s="67">
        <f t="shared" si="11"/>
        <v>-2168.9469026548668</v>
      </c>
      <c r="M61" s="133"/>
    </row>
    <row r="62" spans="1:13" ht="17.25" hidden="1" customHeight="1" thickBot="1" x14ac:dyDescent="0.3">
      <c r="A62" s="1">
        <v>43613</v>
      </c>
      <c r="B62" s="10">
        <v>14990</v>
      </c>
      <c r="C62" s="11">
        <v>12220</v>
      </c>
      <c r="D62" s="12">
        <f t="shared" si="12"/>
        <v>2770</v>
      </c>
      <c r="E62" s="10">
        <f>'April-July 2019'!S61</f>
        <v>15447060</v>
      </c>
      <c r="F62" s="33">
        <f>'April-July 2019'!T61</f>
        <v>15441635</v>
      </c>
      <c r="G62" s="11">
        <f t="shared" si="13"/>
        <v>5425</v>
      </c>
      <c r="H62" s="27">
        <f t="shared" si="14"/>
        <v>5425</v>
      </c>
      <c r="I62" s="38">
        <v>5416</v>
      </c>
      <c r="J62" s="12">
        <f t="shared" si="10"/>
        <v>9</v>
      </c>
      <c r="K62" s="42">
        <f t="shared" si="15"/>
        <v>4902.6548672566378</v>
      </c>
      <c r="L62" s="67">
        <f t="shared" si="11"/>
        <v>-513.34513274336223</v>
      </c>
      <c r="M62" s="133"/>
    </row>
    <row r="63" spans="1:13" ht="17.25" hidden="1" customHeight="1" thickBot="1" x14ac:dyDescent="0.3">
      <c r="A63" s="1">
        <v>43614</v>
      </c>
      <c r="B63" s="10">
        <v>16000</v>
      </c>
      <c r="C63" s="11">
        <v>13070</v>
      </c>
      <c r="D63" s="12">
        <f t="shared" si="12"/>
        <v>2930</v>
      </c>
      <c r="E63" s="10">
        <f>'April-July 2019'!S62</f>
        <v>15452965</v>
      </c>
      <c r="F63" s="33">
        <f>'April-July 2019'!T62</f>
        <v>15447110</v>
      </c>
      <c r="G63" s="11">
        <f t="shared" si="13"/>
        <v>5855</v>
      </c>
      <c r="H63" s="27">
        <f t="shared" si="14"/>
        <v>5855</v>
      </c>
      <c r="I63" s="38">
        <v>5840</v>
      </c>
      <c r="J63" s="12">
        <f t="shared" si="10"/>
        <v>15</v>
      </c>
      <c r="K63" s="42">
        <f t="shared" si="15"/>
        <v>5185.8407079646022</v>
      </c>
      <c r="L63" s="67">
        <f t="shared" si="11"/>
        <v>-654.15929203539781</v>
      </c>
      <c r="M63" s="133"/>
    </row>
    <row r="64" spans="1:13" ht="17.25" hidden="1" customHeight="1" thickBot="1" x14ac:dyDescent="0.3">
      <c r="A64" s="1">
        <v>43615</v>
      </c>
      <c r="B64" s="10">
        <v>15900</v>
      </c>
      <c r="C64" s="11">
        <v>13130</v>
      </c>
      <c r="D64" s="12">
        <f t="shared" si="12"/>
        <v>2770</v>
      </c>
      <c r="E64" s="10">
        <f>'April-July 2019'!S63</f>
        <v>15458340</v>
      </c>
      <c r="F64" s="33">
        <f>'April-July 2019'!T63</f>
        <v>15452965</v>
      </c>
      <c r="G64" s="11">
        <f t="shared" si="13"/>
        <v>5375</v>
      </c>
      <c r="H64" s="27">
        <f t="shared" si="14"/>
        <v>5375</v>
      </c>
      <c r="I64" s="38">
        <v>5365</v>
      </c>
      <c r="J64" s="12">
        <f t="shared" si="10"/>
        <v>10</v>
      </c>
      <c r="K64" s="42">
        <f t="shared" si="15"/>
        <v>4902.6548672566378</v>
      </c>
      <c r="L64" s="67">
        <f t="shared" si="11"/>
        <v>-462.34513274336223</v>
      </c>
      <c r="M64" s="133"/>
    </row>
    <row r="65" spans="1:14" ht="17.25" hidden="1" customHeight="1" thickBot="1" x14ac:dyDescent="0.3">
      <c r="A65" s="1">
        <v>43616</v>
      </c>
      <c r="B65" s="13">
        <v>15960</v>
      </c>
      <c r="C65" s="14">
        <v>12380</v>
      </c>
      <c r="D65" s="15">
        <f t="shared" si="12"/>
        <v>3580</v>
      </c>
      <c r="E65" s="13">
        <f>'April-July 2019'!S64</f>
        <v>15465880</v>
      </c>
      <c r="F65" s="46">
        <f>'April-July 2019'!T64</f>
        <v>15458340</v>
      </c>
      <c r="G65" s="14">
        <f t="shared" si="13"/>
        <v>7540</v>
      </c>
      <c r="H65" s="28">
        <f t="shared" si="14"/>
        <v>7540</v>
      </c>
      <c r="I65" s="39">
        <v>7531</v>
      </c>
      <c r="J65" s="114">
        <f t="shared" si="10"/>
        <v>9</v>
      </c>
      <c r="K65" s="47">
        <f t="shared" si="15"/>
        <v>6336.2831858407089</v>
      </c>
      <c r="L65" s="67">
        <f t="shared" si="11"/>
        <v>-1194.7168141592911</v>
      </c>
      <c r="M65" s="133"/>
    </row>
    <row r="66" spans="1:14" ht="17.25" hidden="1" customHeight="1" x14ac:dyDescent="0.25">
      <c r="A66" s="1"/>
    </row>
    <row r="67" spans="1:14" ht="17.25" hidden="1" customHeight="1" x14ac:dyDescent="0.25">
      <c r="A67" s="1">
        <v>43617</v>
      </c>
      <c r="B67" s="10"/>
      <c r="C67" s="11"/>
      <c r="D67" s="12">
        <f t="shared" ref="D67:D72" si="16">B67-C67</f>
        <v>0</v>
      </c>
      <c r="E67" s="11">
        <f>'April-July 2019'!S65</f>
        <v>0</v>
      </c>
      <c r="F67" s="33">
        <f>'April-July 2019'!T65</f>
        <v>0</v>
      </c>
      <c r="G67" s="11">
        <f>E67-F67</f>
        <v>0</v>
      </c>
      <c r="H67" s="27">
        <f>G67*H$3</f>
        <v>0</v>
      </c>
      <c r="I67" s="38"/>
      <c r="J67" s="12">
        <f>I67-H67</f>
        <v>0</v>
      </c>
      <c r="K67" s="42">
        <f>D67/K$3</f>
        <v>0</v>
      </c>
      <c r="L67" s="9">
        <f>I67-K67</f>
        <v>0</v>
      </c>
      <c r="M67" s="132"/>
    </row>
    <row r="68" spans="1:14" ht="17.25" hidden="1" customHeight="1" x14ac:dyDescent="0.25">
      <c r="A68" s="1">
        <v>43618</v>
      </c>
      <c r="B68" s="10"/>
      <c r="C68" s="11"/>
      <c r="D68" s="12">
        <f t="shared" si="16"/>
        <v>0</v>
      </c>
      <c r="E68" s="11">
        <f>'April-July 2019'!S66</f>
        <v>0</v>
      </c>
      <c r="F68" s="33">
        <f>'April-July 2019'!T66</f>
        <v>0</v>
      </c>
      <c r="G68" s="11">
        <f t="shared" ref="G68:G73" si="17">E68-F68</f>
        <v>0</v>
      </c>
      <c r="H68" s="27">
        <f t="shared" ref="H68:H73" si="18">G68*H$3</f>
        <v>0</v>
      </c>
      <c r="I68" s="38"/>
      <c r="J68" s="12">
        <f t="shared" ref="J68:J73" si="19">I68-H68</f>
        <v>0</v>
      </c>
      <c r="K68" s="42">
        <f t="shared" ref="K68:K73" si="20">D68/K$3</f>
        <v>0</v>
      </c>
      <c r="L68" s="9">
        <f t="shared" ref="L68:L73" si="21">I68-K68</f>
        <v>0</v>
      </c>
      <c r="M68" s="132"/>
    </row>
    <row r="69" spans="1:14" ht="17.25" hidden="1" customHeight="1" x14ac:dyDescent="0.25">
      <c r="A69" s="1">
        <v>43619</v>
      </c>
      <c r="B69" s="10"/>
      <c r="C69" s="11"/>
      <c r="D69" s="12">
        <f t="shared" si="16"/>
        <v>0</v>
      </c>
      <c r="E69" s="11">
        <f>'April-July 2019'!S67</f>
        <v>0</v>
      </c>
      <c r="F69" s="33">
        <f>'April-July 2019'!T67</f>
        <v>0</v>
      </c>
      <c r="G69" s="11">
        <f t="shared" si="17"/>
        <v>0</v>
      </c>
      <c r="H69" s="27">
        <f t="shared" si="18"/>
        <v>0</v>
      </c>
      <c r="I69" s="38"/>
      <c r="J69" s="12">
        <f t="shared" si="19"/>
        <v>0</v>
      </c>
      <c r="K69" s="42">
        <f t="shared" si="20"/>
        <v>0</v>
      </c>
      <c r="L69" s="9">
        <f t="shared" si="21"/>
        <v>0</v>
      </c>
      <c r="M69" s="132"/>
    </row>
    <row r="70" spans="1:14" ht="17.25" hidden="1" customHeight="1" x14ac:dyDescent="0.25">
      <c r="A70" s="1">
        <v>43620</v>
      </c>
      <c r="B70" s="10">
        <v>16320</v>
      </c>
      <c r="C70" s="11">
        <v>10620</v>
      </c>
      <c r="D70" s="12">
        <f t="shared" si="16"/>
        <v>5700</v>
      </c>
      <c r="E70" s="11">
        <f>'April-July 2019'!S68</f>
        <v>15476946</v>
      </c>
      <c r="F70" s="33">
        <f>'April-July 2019'!T68</f>
        <v>15465890</v>
      </c>
      <c r="G70" s="11">
        <f t="shared" si="17"/>
        <v>11056</v>
      </c>
      <c r="H70" s="27">
        <f t="shared" si="18"/>
        <v>11056</v>
      </c>
      <c r="I70" s="38">
        <v>11047</v>
      </c>
      <c r="J70" s="12">
        <f>H70-I70</f>
        <v>9</v>
      </c>
      <c r="K70" s="42">
        <f t="shared" si="20"/>
        <v>10088.495575221239</v>
      </c>
      <c r="L70" s="9">
        <f>K70-I70</f>
        <v>-958.50442477876095</v>
      </c>
      <c r="M70" s="132"/>
    </row>
    <row r="71" spans="1:14" ht="17.25" hidden="1" customHeight="1" x14ac:dyDescent="0.25">
      <c r="A71" s="1">
        <v>43621</v>
      </c>
      <c r="B71" s="10">
        <v>15980</v>
      </c>
      <c r="C71" s="11">
        <v>12640</v>
      </c>
      <c r="D71" s="12">
        <f t="shared" si="16"/>
        <v>3340</v>
      </c>
      <c r="E71" s="11">
        <f>'April-July 2019'!S69</f>
        <v>15483303</v>
      </c>
      <c r="F71" s="33">
        <f>'April-July 2019'!T69</f>
        <v>15476946</v>
      </c>
      <c r="G71" s="11">
        <f t="shared" si="17"/>
        <v>6357</v>
      </c>
      <c r="H71" s="27">
        <f t="shared" si="18"/>
        <v>6357</v>
      </c>
      <c r="I71" s="38">
        <v>6347</v>
      </c>
      <c r="J71" s="12">
        <f t="shared" ref="J71:J96" si="22">H71-I71</f>
        <v>10</v>
      </c>
      <c r="K71" s="42">
        <f t="shared" si="20"/>
        <v>5911.5044247787619</v>
      </c>
      <c r="L71" s="9">
        <f t="shared" ref="L71:L96" si="23">K71-I71</f>
        <v>-435.49557522123814</v>
      </c>
      <c r="M71" s="132"/>
    </row>
    <row r="72" spans="1:14" hidden="1" x14ac:dyDescent="0.25">
      <c r="A72" s="1">
        <v>43622</v>
      </c>
      <c r="B72" s="10">
        <v>16150</v>
      </c>
      <c r="C72" s="68"/>
      <c r="D72" s="12">
        <f t="shared" si="16"/>
        <v>16150</v>
      </c>
      <c r="E72" s="11">
        <f>'April-July 2019'!S70</f>
        <v>15492133</v>
      </c>
      <c r="F72" s="33">
        <f>'April-July 2019'!T70</f>
        <v>15483323</v>
      </c>
      <c r="G72" s="11">
        <f t="shared" si="17"/>
        <v>8810</v>
      </c>
      <c r="H72" s="27">
        <f t="shared" si="18"/>
        <v>8810</v>
      </c>
      <c r="I72" s="38">
        <v>8794</v>
      </c>
      <c r="J72" s="12">
        <f t="shared" si="22"/>
        <v>16</v>
      </c>
      <c r="K72" s="42">
        <f t="shared" si="20"/>
        <v>28584.070796460179</v>
      </c>
      <c r="L72" s="9">
        <f t="shared" si="23"/>
        <v>19790.070796460179</v>
      </c>
      <c r="M72" s="132"/>
    </row>
    <row r="73" spans="1:14" hidden="1" x14ac:dyDescent="0.25">
      <c r="A73" s="87">
        <v>43623</v>
      </c>
      <c r="B73" s="70"/>
      <c r="C73" s="73"/>
      <c r="D73" s="88">
        <f t="shared" ref="D73:D96" si="24">B73-C73</f>
        <v>0</v>
      </c>
      <c r="E73" s="73">
        <f>'April-July 2019'!S71</f>
        <v>0</v>
      </c>
      <c r="F73" s="73">
        <f>'April-July 2019'!T71</f>
        <v>0</v>
      </c>
      <c r="G73" s="73">
        <f t="shared" si="17"/>
        <v>0</v>
      </c>
      <c r="H73" s="89">
        <f t="shared" si="18"/>
        <v>0</v>
      </c>
      <c r="I73" s="90"/>
      <c r="J73" s="88">
        <f t="shared" si="19"/>
        <v>0</v>
      </c>
      <c r="K73" s="91">
        <f t="shared" si="20"/>
        <v>0</v>
      </c>
      <c r="L73" s="92">
        <f t="shared" si="21"/>
        <v>0</v>
      </c>
      <c r="M73" s="132"/>
      <c r="N73" t="s">
        <v>381</v>
      </c>
    </row>
    <row r="74" spans="1:14" hidden="1" x14ac:dyDescent="0.25">
      <c r="A74" s="1">
        <v>43624</v>
      </c>
      <c r="B74" s="10">
        <f>10600+16000</f>
        <v>26600</v>
      </c>
      <c r="C74" s="68">
        <f>11440+12420</f>
        <v>23860</v>
      </c>
      <c r="D74" s="12">
        <f t="shared" si="24"/>
        <v>2740</v>
      </c>
      <c r="E74" s="11">
        <f>'April-July 2019'!S72</f>
        <v>10245853</v>
      </c>
      <c r="F74" s="33">
        <f>'April-July 2019'!T72</f>
        <v>10242891</v>
      </c>
      <c r="G74" s="11">
        <f t="shared" ref="G74:G96" si="25">E74-F74</f>
        <v>2962</v>
      </c>
      <c r="H74" s="27">
        <f t="shared" ref="H74:H96" si="26">G74*H$3</f>
        <v>2962</v>
      </c>
      <c r="I74" s="38">
        <v>2960</v>
      </c>
      <c r="J74" s="12">
        <f t="shared" si="22"/>
        <v>2</v>
      </c>
      <c r="K74" s="42">
        <f t="shared" ref="K74:K96" si="27">D74/K$3</f>
        <v>4849.5575221238942</v>
      </c>
      <c r="L74" s="9">
        <f t="shared" si="23"/>
        <v>1889.5575221238942</v>
      </c>
      <c r="M74" s="132"/>
    </row>
    <row r="75" spans="1:14" hidden="1" x14ac:dyDescent="0.25">
      <c r="A75" s="1">
        <v>43625</v>
      </c>
      <c r="B75" s="10"/>
      <c r="C75" s="33"/>
      <c r="D75" s="12">
        <f t="shared" si="24"/>
        <v>0</v>
      </c>
      <c r="E75" s="11">
        <f>'April-July 2019'!S73</f>
        <v>0</v>
      </c>
      <c r="F75" s="33">
        <f>'April-July 2019'!T73</f>
        <v>0</v>
      </c>
      <c r="G75" s="11">
        <f t="shared" si="25"/>
        <v>0</v>
      </c>
      <c r="H75" s="27">
        <f t="shared" si="26"/>
        <v>0</v>
      </c>
      <c r="I75" s="38"/>
      <c r="J75" s="12">
        <f t="shared" si="22"/>
        <v>0</v>
      </c>
      <c r="K75" s="42">
        <f t="shared" si="27"/>
        <v>0</v>
      </c>
      <c r="L75" s="9">
        <f t="shared" si="23"/>
        <v>0</v>
      </c>
      <c r="M75" s="132"/>
    </row>
    <row r="76" spans="1:14" hidden="1" x14ac:dyDescent="0.25">
      <c r="A76" s="1">
        <v>43626</v>
      </c>
      <c r="B76" s="10">
        <f>12420+12720</f>
        <v>25140</v>
      </c>
      <c r="C76" s="33">
        <f>11190+10710</f>
        <v>21900</v>
      </c>
      <c r="D76" s="12">
        <f t="shared" si="24"/>
        <v>3240</v>
      </c>
      <c r="E76" s="11">
        <f>'April-July 2019'!S74</f>
        <v>15505753</v>
      </c>
      <c r="F76" s="33">
        <f>'April-July 2019'!T74</f>
        <v>15492133</v>
      </c>
      <c r="G76" s="11">
        <f t="shared" si="25"/>
        <v>13620</v>
      </c>
      <c r="H76" s="27">
        <f t="shared" si="26"/>
        <v>13620</v>
      </c>
      <c r="I76" s="38">
        <v>13595</v>
      </c>
      <c r="J76" s="12">
        <f t="shared" si="22"/>
        <v>25</v>
      </c>
      <c r="K76" s="42">
        <f t="shared" si="27"/>
        <v>5734.5132743362838</v>
      </c>
      <c r="L76" s="9">
        <f t="shared" si="23"/>
        <v>-7860.4867256637162</v>
      </c>
      <c r="M76" s="132"/>
    </row>
    <row r="77" spans="1:14" hidden="1" x14ac:dyDescent="0.25">
      <c r="A77" s="1">
        <v>43627</v>
      </c>
      <c r="B77" s="82"/>
      <c r="C77" s="68"/>
      <c r="D77" s="12">
        <f t="shared" si="24"/>
        <v>0</v>
      </c>
      <c r="E77" s="11">
        <f>'April-July 2019'!S75</f>
        <v>35758710</v>
      </c>
      <c r="F77" s="33">
        <f>'April-July 2019'!T75</f>
        <v>35755710</v>
      </c>
      <c r="G77" s="11">
        <f t="shared" si="25"/>
        <v>3000</v>
      </c>
      <c r="H77" s="27">
        <f t="shared" si="26"/>
        <v>3000</v>
      </c>
      <c r="I77" s="38">
        <v>3000</v>
      </c>
      <c r="J77" s="12">
        <f t="shared" si="22"/>
        <v>0</v>
      </c>
      <c r="K77" s="42">
        <f t="shared" si="27"/>
        <v>0</v>
      </c>
      <c r="L77" s="9">
        <f t="shared" si="23"/>
        <v>-3000</v>
      </c>
      <c r="M77" s="132"/>
    </row>
    <row r="78" spans="1:14" hidden="1" x14ac:dyDescent="0.25">
      <c r="A78" s="1">
        <v>43628</v>
      </c>
      <c r="B78" s="10">
        <v>16040</v>
      </c>
      <c r="C78" s="33">
        <v>12100</v>
      </c>
      <c r="D78" s="12">
        <f t="shared" si="24"/>
        <v>3940</v>
      </c>
      <c r="E78" s="11">
        <f>'April-July 2019'!S76</f>
        <v>15513439</v>
      </c>
      <c r="F78" s="33">
        <f>'April-July 2019'!T76</f>
        <v>15505903</v>
      </c>
      <c r="G78" s="11">
        <f t="shared" si="25"/>
        <v>7536</v>
      </c>
      <c r="H78" s="27">
        <f t="shared" si="26"/>
        <v>7536</v>
      </c>
      <c r="I78" s="38">
        <v>7529</v>
      </c>
      <c r="J78" s="12">
        <f t="shared" si="22"/>
        <v>7</v>
      </c>
      <c r="K78" s="42">
        <f t="shared" si="27"/>
        <v>6973.4513274336286</v>
      </c>
      <c r="L78" s="9">
        <f t="shared" si="23"/>
        <v>-555.54867256637135</v>
      </c>
      <c r="M78" s="132"/>
    </row>
    <row r="79" spans="1:14" hidden="1" x14ac:dyDescent="0.25">
      <c r="A79" s="1">
        <v>43629</v>
      </c>
      <c r="B79" s="82"/>
      <c r="C79" s="68"/>
      <c r="D79" s="12">
        <f t="shared" si="24"/>
        <v>0</v>
      </c>
      <c r="E79" s="11">
        <f>'April-July 2019'!S77</f>
        <v>17439711</v>
      </c>
      <c r="F79" s="33">
        <f>'April-July 2019'!T77</f>
        <v>17432711</v>
      </c>
      <c r="G79" s="11">
        <f t="shared" si="25"/>
        <v>7000</v>
      </c>
      <c r="H79" s="27">
        <f t="shared" si="26"/>
        <v>7000</v>
      </c>
      <c r="I79" s="38">
        <v>7000</v>
      </c>
      <c r="J79" s="12">
        <f t="shared" si="22"/>
        <v>0</v>
      </c>
      <c r="K79" s="42">
        <f t="shared" si="27"/>
        <v>0</v>
      </c>
      <c r="L79" s="9">
        <f t="shared" si="23"/>
        <v>-7000</v>
      </c>
      <c r="M79" s="132"/>
    </row>
    <row r="80" spans="1:14" hidden="1" x14ac:dyDescent="0.25">
      <c r="A80" s="1">
        <v>43630</v>
      </c>
      <c r="B80" s="10">
        <v>15990</v>
      </c>
      <c r="C80" s="11">
        <v>11170</v>
      </c>
      <c r="D80" s="12">
        <f t="shared" si="24"/>
        <v>4820</v>
      </c>
      <c r="E80" s="11">
        <f>'April-July 2019'!S78</f>
        <v>15522848</v>
      </c>
      <c r="F80" s="33">
        <f>'April-July 2019'!T78</f>
        <v>15513430</v>
      </c>
      <c r="G80" s="11">
        <f t="shared" si="25"/>
        <v>9418</v>
      </c>
      <c r="H80" s="27">
        <f t="shared" si="26"/>
        <v>9418</v>
      </c>
      <c r="I80" s="38">
        <v>9417</v>
      </c>
      <c r="J80" s="12">
        <f t="shared" si="22"/>
        <v>1</v>
      </c>
      <c r="K80" s="42">
        <f t="shared" si="27"/>
        <v>8530.9734513274343</v>
      </c>
      <c r="L80" s="9">
        <f t="shared" si="23"/>
        <v>-886.0265486725657</v>
      </c>
      <c r="M80" s="132"/>
    </row>
    <row r="81" spans="1:14" hidden="1" x14ac:dyDescent="0.25">
      <c r="A81" s="1">
        <v>43631</v>
      </c>
      <c r="B81" s="10"/>
      <c r="C81" s="33"/>
      <c r="D81" s="12">
        <f t="shared" si="24"/>
        <v>0</v>
      </c>
      <c r="E81" s="11">
        <f>'April-July 2019'!S79</f>
        <v>0</v>
      </c>
      <c r="F81" s="33">
        <f>'April-July 2019'!T79</f>
        <v>0</v>
      </c>
      <c r="G81" s="11">
        <f t="shared" si="25"/>
        <v>0</v>
      </c>
      <c r="H81" s="27">
        <f t="shared" si="26"/>
        <v>0</v>
      </c>
      <c r="I81" s="38"/>
      <c r="J81" s="12">
        <f t="shared" si="22"/>
        <v>0</v>
      </c>
      <c r="K81" s="42">
        <f t="shared" si="27"/>
        <v>0</v>
      </c>
      <c r="L81" s="9">
        <f t="shared" si="23"/>
        <v>0</v>
      </c>
      <c r="M81" s="132"/>
    </row>
    <row r="82" spans="1:14" hidden="1" x14ac:dyDescent="0.25">
      <c r="A82" s="1">
        <v>43632</v>
      </c>
      <c r="B82" s="10"/>
      <c r="C82" s="33"/>
      <c r="D82" s="12">
        <f t="shared" si="24"/>
        <v>0</v>
      </c>
      <c r="E82" s="11">
        <f>'April-July 2019'!S80</f>
        <v>0</v>
      </c>
      <c r="F82" s="33">
        <f>'April-July 2019'!T80</f>
        <v>0</v>
      </c>
      <c r="G82" s="11">
        <f t="shared" si="25"/>
        <v>0</v>
      </c>
      <c r="H82" s="27">
        <f t="shared" si="26"/>
        <v>0</v>
      </c>
      <c r="I82" s="38"/>
      <c r="J82" s="12">
        <f t="shared" si="22"/>
        <v>0</v>
      </c>
      <c r="K82" s="42">
        <f t="shared" si="27"/>
        <v>0</v>
      </c>
      <c r="L82" s="9">
        <f t="shared" si="23"/>
        <v>0</v>
      </c>
      <c r="M82" s="132"/>
    </row>
    <row r="83" spans="1:14" hidden="1" x14ac:dyDescent="0.25">
      <c r="A83" s="1">
        <v>43633</v>
      </c>
      <c r="B83" s="10">
        <v>15990</v>
      </c>
      <c r="C83" s="33">
        <v>10940</v>
      </c>
      <c r="D83" s="12">
        <f t="shared" si="24"/>
        <v>5050</v>
      </c>
      <c r="E83" s="11">
        <f>'April-July 2019'!S81</f>
        <v>15532965</v>
      </c>
      <c r="F83" s="33">
        <f>'April-July 2019'!T81</f>
        <v>15522848</v>
      </c>
      <c r="G83" s="11">
        <f t="shared" si="25"/>
        <v>10117</v>
      </c>
      <c r="H83" s="27">
        <f t="shared" si="26"/>
        <v>10117</v>
      </c>
      <c r="I83" s="38">
        <v>10110</v>
      </c>
      <c r="J83" s="12">
        <f t="shared" si="22"/>
        <v>7</v>
      </c>
      <c r="K83" s="42">
        <f t="shared" si="27"/>
        <v>8938.0530973451332</v>
      </c>
      <c r="L83" s="9">
        <f t="shared" si="23"/>
        <v>-1171.9469026548668</v>
      </c>
      <c r="M83" s="132"/>
    </row>
    <row r="84" spans="1:14" hidden="1" x14ac:dyDescent="0.25">
      <c r="A84" s="1">
        <v>43634</v>
      </c>
      <c r="B84" s="10">
        <v>15140</v>
      </c>
      <c r="C84" s="33">
        <v>12110</v>
      </c>
      <c r="D84" s="12">
        <f t="shared" si="24"/>
        <v>3030</v>
      </c>
      <c r="E84" s="11">
        <f>'April-July 2019'!S82</f>
        <v>15538878</v>
      </c>
      <c r="F84" s="33">
        <f>'April-July 2019'!T82</f>
        <v>15532965</v>
      </c>
      <c r="G84" s="11">
        <f t="shared" si="25"/>
        <v>5913</v>
      </c>
      <c r="H84" s="27">
        <f t="shared" si="26"/>
        <v>5913</v>
      </c>
      <c r="I84" s="38">
        <v>5906</v>
      </c>
      <c r="J84" s="12">
        <f t="shared" si="22"/>
        <v>7</v>
      </c>
      <c r="K84" s="42">
        <f t="shared" si="27"/>
        <v>5362.8318584070803</v>
      </c>
      <c r="L84" s="9">
        <f t="shared" si="23"/>
        <v>-543.16814159291971</v>
      </c>
      <c r="M84" s="132"/>
    </row>
    <row r="85" spans="1:14" hidden="1" x14ac:dyDescent="0.25">
      <c r="A85" s="1">
        <v>43635</v>
      </c>
      <c r="B85" s="10">
        <v>15900</v>
      </c>
      <c r="C85" s="33">
        <v>12770</v>
      </c>
      <c r="D85" s="12">
        <f>B85-C85</f>
        <v>3130</v>
      </c>
      <c r="E85" s="11">
        <f>'April-July 2019'!S83</f>
        <v>15545059</v>
      </c>
      <c r="F85" s="33">
        <f>'April-July 2019'!T83</f>
        <v>15538878</v>
      </c>
      <c r="G85" s="11">
        <f t="shared" si="25"/>
        <v>6181</v>
      </c>
      <c r="H85" s="27">
        <f t="shared" si="26"/>
        <v>6181</v>
      </c>
      <c r="I85" s="38">
        <v>6170</v>
      </c>
      <c r="J85" s="12">
        <f t="shared" si="22"/>
        <v>11</v>
      </c>
      <c r="K85" s="42">
        <f t="shared" si="27"/>
        <v>5539.8230088495584</v>
      </c>
      <c r="L85" s="9">
        <f t="shared" si="23"/>
        <v>-630.17699115044161</v>
      </c>
      <c r="M85" s="132"/>
    </row>
    <row r="86" spans="1:14" hidden="1" x14ac:dyDescent="0.25">
      <c r="A86" s="1">
        <v>43636</v>
      </c>
      <c r="B86" s="10">
        <v>16090</v>
      </c>
      <c r="C86" s="33">
        <v>14690</v>
      </c>
      <c r="D86" s="12">
        <f t="shared" si="24"/>
        <v>1400</v>
      </c>
      <c r="E86" s="11">
        <f>'April-July 2019'!S84</f>
        <v>15547763</v>
      </c>
      <c r="F86" s="33">
        <f>'April-July 2019'!T84</f>
        <v>15545059</v>
      </c>
      <c r="G86" s="11">
        <f t="shared" si="25"/>
        <v>2704</v>
      </c>
      <c r="H86" s="27">
        <f t="shared" si="26"/>
        <v>2704</v>
      </c>
      <c r="I86" s="38">
        <v>2698</v>
      </c>
      <c r="J86" s="12">
        <f t="shared" si="22"/>
        <v>6</v>
      </c>
      <c r="K86" s="42">
        <f t="shared" si="27"/>
        <v>2477.8761061946907</v>
      </c>
      <c r="L86" s="9">
        <f t="shared" si="23"/>
        <v>-220.12389380530931</v>
      </c>
      <c r="M86" s="132"/>
    </row>
    <row r="87" spans="1:14" hidden="1" x14ac:dyDescent="0.25">
      <c r="A87" s="1">
        <v>43637</v>
      </c>
      <c r="B87" s="10">
        <v>15860</v>
      </c>
      <c r="C87" s="68"/>
      <c r="D87" s="12">
        <f t="shared" si="24"/>
        <v>15860</v>
      </c>
      <c r="E87" s="11">
        <f>'April-July 2019'!S85</f>
        <v>15554867</v>
      </c>
      <c r="F87" s="33">
        <f>'April-July 2019'!T85</f>
        <v>15547916</v>
      </c>
      <c r="G87" s="11">
        <f t="shared" si="25"/>
        <v>6951</v>
      </c>
      <c r="H87" s="27">
        <f t="shared" si="26"/>
        <v>6951</v>
      </c>
      <c r="I87" s="38">
        <v>6944</v>
      </c>
      <c r="J87" s="12">
        <f t="shared" si="22"/>
        <v>7</v>
      </c>
      <c r="K87" s="42">
        <f t="shared" si="27"/>
        <v>28070.796460176993</v>
      </c>
      <c r="L87" s="9">
        <f t="shared" si="23"/>
        <v>21126.796460176993</v>
      </c>
      <c r="M87" s="132"/>
    </row>
    <row r="88" spans="1:14" hidden="1" x14ac:dyDescent="0.25">
      <c r="A88" s="1">
        <v>43638</v>
      </c>
      <c r="B88" s="10"/>
      <c r="C88" s="33"/>
      <c r="D88" s="12">
        <f t="shared" si="24"/>
        <v>0</v>
      </c>
      <c r="E88" s="11">
        <f>'April-July 2019'!S86</f>
        <v>0</v>
      </c>
      <c r="F88" s="33">
        <f>'April-July 2019'!T86</f>
        <v>0</v>
      </c>
      <c r="G88" s="11">
        <f t="shared" si="25"/>
        <v>0</v>
      </c>
      <c r="H88" s="27">
        <f t="shared" si="26"/>
        <v>0</v>
      </c>
      <c r="I88" s="38"/>
      <c r="J88" s="12">
        <f t="shared" si="22"/>
        <v>0</v>
      </c>
      <c r="K88" s="42">
        <f t="shared" si="27"/>
        <v>0</v>
      </c>
      <c r="L88" s="9">
        <f t="shared" si="23"/>
        <v>0</v>
      </c>
      <c r="M88" s="132"/>
    </row>
    <row r="89" spans="1:14" hidden="1" x14ac:dyDescent="0.25">
      <c r="A89" s="1">
        <v>43639</v>
      </c>
      <c r="B89" s="76"/>
      <c r="C89" s="77"/>
      <c r="D89" s="12">
        <f t="shared" si="24"/>
        <v>0</v>
      </c>
      <c r="E89" s="11">
        <f>'April-July 2019'!S87</f>
        <v>0</v>
      </c>
      <c r="F89" s="33">
        <f>'April-July 2019'!T87</f>
        <v>0</v>
      </c>
      <c r="G89" s="11">
        <f t="shared" si="25"/>
        <v>0</v>
      </c>
      <c r="H89" s="27">
        <f t="shared" si="26"/>
        <v>0</v>
      </c>
      <c r="I89" s="38"/>
      <c r="J89" s="12">
        <f t="shared" si="22"/>
        <v>0</v>
      </c>
      <c r="K89" s="42">
        <f t="shared" si="27"/>
        <v>0</v>
      </c>
      <c r="L89" s="9">
        <f t="shared" si="23"/>
        <v>0</v>
      </c>
      <c r="M89" s="132"/>
    </row>
    <row r="90" spans="1:14" hidden="1" x14ac:dyDescent="0.25">
      <c r="A90" s="1">
        <v>43640</v>
      </c>
      <c r="B90" s="10"/>
      <c r="C90" s="33"/>
      <c r="D90" s="12">
        <f t="shared" si="24"/>
        <v>0</v>
      </c>
      <c r="E90" s="11">
        <f>'April-July 2019'!S88</f>
        <v>0</v>
      </c>
      <c r="F90" s="33">
        <f>'April-July 2019'!T88</f>
        <v>0</v>
      </c>
      <c r="G90" s="11">
        <f t="shared" si="25"/>
        <v>0</v>
      </c>
      <c r="H90" s="27">
        <f t="shared" si="26"/>
        <v>0</v>
      </c>
      <c r="I90" s="38"/>
      <c r="J90" s="12">
        <f t="shared" si="22"/>
        <v>0</v>
      </c>
      <c r="K90" s="42">
        <f t="shared" si="27"/>
        <v>0</v>
      </c>
      <c r="L90" s="9">
        <f t="shared" si="23"/>
        <v>0</v>
      </c>
      <c r="M90" s="132"/>
    </row>
    <row r="91" spans="1:14" hidden="1" x14ac:dyDescent="0.25">
      <c r="A91" s="1">
        <v>43641</v>
      </c>
      <c r="B91" s="10">
        <v>16280</v>
      </c>
      <c r="C91" s="11">
        <v>10770</v>
      </c>
      <c r="D91" s="12">
        <f t="shared" si="24"/>
        <v>5510</v>
      </c>
      <c r="E91" s="11">
        <f>'April-July 2019'!S89</f>
        <v>15565484</v>
      </c>
      <c r="F91" s="33">
        <f>'April-July 2019'!T89</f>
        <v>15556595</v>
      </c>
      <c r="G91" s="11">
        <f t="shared" si="25"/>
        <v>8889</v>
      </c>
      <c r="H91" s="27">
        <f t="shared" si="26"/>
        <v>8889</v>
      </c>
      <c r="I91" s="38">
        <v>8850</v>
      </c>
      <c r="J91" s="12">
        <f t="shared" si="22"/>
        <v>39</v>
      </c>
      <c r="K91" s="42">
        <f t="shared" si="27"/>
        <v>9752.212389380531</v>
      </c>
      <c r="L91" s="9">
        <f t="shared" si="23"/>
        <v>902.21238938053102</v>
      </c>
      <c r="M91" s="132"/>
    </row>
    <row r="92" spans="1:14" hidden="1" x14ac:dyDescent="0.25">
      <c r="A92" s="1">
        <v>43642</v>
      </c>
      <c r="B92" s="10">
        <v>16000</v>
      </c>
      <c r="C92" s="33">
        <v>12410</v>
      </c>
      <c r="D92" s="12">
        <f t="shared" si="24"/>
        <v>3590</v>
      </c>
      <c r="E92" s="11">
        <f>'April-July 2019'!S90</f>
        <v>15572618</v>
      </c>
      <c r="F92" s="33">
        <f>'April-July 2019'!T90</f>
        <v>15565484</v>
      </c>
      <c r="G92" s="11">
        <f t="shared" si="25"/>
        <v>7134</v>
      </c>
      <c r="H92" s="27">
        <f t="shared" si="26"/>
        <v>7134</v>
      </c>
      <c r="I92" s="38">
        <v>7134</v>
      </c>
      <c r="J92" s="12">
        <f t="shared" si="22"/>
        <v>0</v>
      </c>
      <c r="K92" s="42">
        <f t="shared" si="27"/>
        <v>6353.9823008849562</v>
      </c>
      <c r="L92" s="9">
        <f t="shared" si="23"/>
        <v>-780.0176991150438</v>
      </c>
      <c r="M92" s="132"/>
    </row>
    <row r="93" spans="1:14" hidden="1" x14ac:dyDescent="0.25">
      <c r="A93" s="1">
        <v>43643</v>
      </c>
      <c r="B93" s="10">
        <v>16000</v>
      </c>
      <c r="C93" s="11">
        <v>12700</v>
      </c>
      <c r="D93" s="12">
        <f t="shared" si="24"/>
        <v>3300</v>
      </c>
      <c r="E93" s="11">
        <f>'April-July 2019'!S91</f>
        <v>15579277</v>
      </c>
      <c r="F93" s="33">
        <f>'April-July 2019'!T91</f>
        <v>15572565</v>
      </c>
      <c r="G93" s="11">
        <f t="shared" si="25"/>
        <v>6712</v>
      </c>
      <c r="H93" s="27">
        <f t="shared" si="26"/>
        <v>6712</v>
      </c>
      <c r="I93" s="38">
        <v>6687</v>
      </c>
      <c r="J93" s="12">
        <f t="shared" si="22"/>
        <v>25</v>
      </c>
      <c r="K93" s="42">
        <f t="shared" si="27"/>
        <v>5840.7079646017701</v>
      </c>
      <c r="L93" s="9">
        <f t="shared" si="23"/>
        <v>-846.29203539822993</v>
      </c>
      <c r="M93" s="132"/>
    </row>
    <row r="94" spans="1:14" hidden="1" x14ac:dyDescent="0.25">
      <c r="A94" s="1">
        <v>43644</v>
      </c>
      <c r="B94" s="10">
        <v>16010</v>
      </c>
      <c r="C94" s="33">
        <v>11120</v>
      </c>
      <c r="D94" s="12">
        <f t="shared" si="24"/>
        <v>4890</v>
      </c>
      <c r="E94" s="11">
        <f>'April-July 2019'!S92</f>
        <v>15588784</v>
      </c>
      <c r="F94" s="33">
        <f>'April-July 2019'!T92</f>
        <v>15579277</v>
      </c>
      <c r="G94" s="11">
        <f t="shared" si="25"/>
        <v>9507</v>
      </c>
      <c r="H94" s="27">
        <f t="shared" si="26"/>
        <v>9507</v>
      </c>
      <c r="I94" s="38">
        <v>9764</v>
      </c>
      <c r="J94" s="12">
        <f t="shared" si="22"/>
        <v>-257</v>
      </c>
      <c r="K94" s="42">
        <f t="shared" si="27"/>
        <v>8654.8672566371697</v>
      </c>
      <c r="L94" s="9">
        <f t="shared" si="23"/>
        <v>-1109.1327433628303</v>
      </c>
      <c r="M94" s="132"/>
    </row>
    <row r="95" spans="1:14" hidden="1" x14ac:dyDescent="0.25">
      <c r="A95" s="87">
        <v>43645</v>
      </c>
      <c r="B95" s="104"/>
      <c r="C95" s="105"/>
      <c r="D95" s="88">
        <f t="shared" si="24"/>
        <v>0</v>
      </c>
      <c r="E95" s="73">
        <f>'April-July 2019'!S93</f>
        <v>0</v>
      </c>
      <c r="F95" s="73">
        <f>'April-July 2019'!T93</f>
        <v>0</v>
      </c>
      <c r="G95" s="73">
        <f t="shared" si="25"/>
        <v>0</v>
      </c>
      <c r="H95" s="89">
        <f t="shared" si="26"/>
        <v>0</v>
      </c>
      <c r="I95" s="90"/>
      <c r="J95" s="88">
        <f>I95-H95</f>
        <v>0</v>
      </c>
      <c r="K95" s="91">
        <f t="shared" si="27"/>
        <v>0</v>
      </c>
      <c r="L95" s="92">
        <f t="shared" si="23"/>
        <v>0</v>
      </c>
      <c r="M95" s="132"/>
      <c r="N95" t="s">
        <v>382</v>
      </c>
    </row>
    <row r="96" spans="1:14" ht="15.75" hidden="1" thickBot="1" x14ac:dyDescent="0.3">
      <c r="A96" s="106">
        <v>43646</v>
      </c>
      <c r="B96" s="13"/>
      <c r="C96" s="14"/>
      <c r="D96" s="15">
        <f t="shared" si="24"/>
        <v>0</v>
      </c>
      <c r="E96" s="14">
        <f>'April-July 2019'!S94</f>
        <v>0</v>
      </c>
      <c r="F96" s="46">
        <f>'April-July 2019'!T94</f>
        <v>0</v>
      </c>
      <c r="G96" s="14">
        <f t="shared" si="25"/>
        <v>0</v>
      </c>
      <c r="H96" s="28">
        <f t="shared" si="26"/>
        <v>0</v>
      </c>
      <c r="I96" s="39"/>
      <c r="J96" s="12">
        <f t="shared" si="22"/>
        <v>0</v>
      </c>
      <c r="K96" s="47">
        <f t="shared" si="27"/>
        <v>0</v>
      </c>
      <c r="L96" s="9">
        <f t="shared" si="23"/>
        <v>0</v>
      </c>
      <c r="M96" s="132"/>
    </row>
    <row r="97" spans="1:13" ht="15.75" hidden="1" thickBot="1" x14ac:dyDescent="0.3">
      <c r="A97" s="1"/>
    </row>
    <row r="98" spans="1:13" ht="15.75" thickBot="1" x14ac:dyDescent="0.3">
      <c r="A98" s="115">
        <v>43647</v>
      </c>
      <c r="B98" s="116">
        <v>16080</v>
      </c>
      <c r="C98" s="116">
        <v>11400</v>
      </c>
      <c r="D98" s="116">
        <f t="shared" ref="D98:D161" si="28">B98-C98</f>
        <v>4680</v>
      </c>
      <c r="E98" s="116">
        <f>'April-July 2019'!S95</f>
        <v>15597964</v>
      </c>
      <c r="F98" s="117">
        <f>'April-July 2019'!T95</f>
        <v>15588784</v>
      </c>
      <c r="G98" s="116">
        <f t="shared" ref="G98:G161" si="29">E98-F98</f>
        <v>9180</v>
      </c>
      <c r="H98" s="116">
        <f t="shared" ref="H98:H161" si="30">G98*H$3</f>
        <v>9180</v>
      </c>
      <c r="I98" s="116">
        <v>9173</v>
      </c>
      <c r="J98" s="116">
        <f t="shared" ref="J98:J161" si="31">H98-I98</f>
        <v>7</v>
      </c>
      <c r="K98" s="118">
        <f t="shared" ref="K98:K161" si="32">D98/K$3</f>
        <v>8283.1858407079653</v>
      </c>
      <c r="L98" s="119">
        <f>I98-K98</f>
        <v>889.81415929203467</v>
      </c>
      <c r="M98" s="129">
        <f t="shared" ref="M98:M161" si="33">L98/I98</f>
        <v>9.7003614879759587E-2</v>
      </c>
    </row>
    <row r="99" spans="1:13" ht="15.75" thickBot="1" x14ac:dyDescent="0.3">
      <c r="A99" s="120">
        <v>43648</v>
      </c>
      <c r="B99" s="121">
        <v>15990</v>
      </c>
      <c r="C99" s="121">
        <v>13060</v>
      </c>
      <c r="D99" s="121">
        <f t="shared" si="28"/>
        <v>2930</v>
      </c>
      <c r="E99" s="121">
        <f>'April-July 2019'!S96</f>
        <v>15604140</v>
      </c>
      <c r="F99" s="122">
        <f>'April-July 2019'!T96</f>
        <v>15598064</v>
      </c>
      <c r="G99" s="121">
        <f t="shared" si="29"/>
        <v>6076</v>
      </c>
      <c r="H99" s="121">
        <f t="shared" si="30"/>
        <v>6076</v>
      </c>
      <c r="I99" s="121">
        <v>6071</v>
      </c>
      <c r="J99" s="121">
        <f t="shared" si="31"/>
        <v>5</v>
      </c>
      <c r="K99" s="123">
        <f t="shared" si="32"/>
        <v>5185.8407079646022</v>
      </c>
      <c r="L99" s="119">
        <f>I99-K99</f>
        <v>885.15929203539781</v>
      </c>
      <c r="M99" s="129">
        <f t="shared" si="33"/>
        <v>0.14580123406941159</v>
      </c>
    </row>
    <row r="100" spans="1:13" ht="15.75" thickBot="1" x14ac:dyDescent="0.3">
      <c r="A100" s="120">
        <v>43649</v>
      </c>
      <c r="B100" s="121">
        <v>16160</v>
      </c>
      <c r="C100" s="121">
        <v>13450</v>
      </c>
      <c r="D100" s="121">
        <f t="shared" si="28"/>
        <v>2710</v>
      </c>
      <c r="E100" s="121">
        <f>'April-July 2019'!S97</f>
        <v>15609057</v>
      </c>
      <c r="F100" s="122">
        <f>'April-July 2019'!T97</f>
        <v>15604140</v>
      </c>
      <c r="G100" s="121">
        <f t="shared" si="29"/>
        <v>4917</v>
      </c>
      <c r="H100" s="121">
        <f t="shared" si="30"/>
        <v>4917</v>
      </c>
      <c r="I100" s="121">
        <v>4862</v>
      </c>
      <c r="J100" s="121">
        <f t="shared" si="31"/>
        <v>55</v>
      </c>
      <c r="K100" s="123">
        <f t="shared" si="32"/>
        <v>4796.4601769911505</v>
      </c>
      <c r="L100" s="119">
        <f>I100-K100</f>
        <v>65.539823008849453</v>
      </c>
      <c r="M100" s="129">
        <f t="shared" si="33"/>
        <v>1.348001295945073E-2</v>
      </c>
    </row>
    <row r="101" spans="1:13" ht="15.75" thickBot="1" x14ac:dyDescent="0.3">
      <c r="A101" s="120">
        <v>43650</v>
      </c>
      <c r="B101" s="121">
        <v>15920</v>
      </c>
      <c r="C101" s="33">
        <v>13850</v>
      </c>
      <c r="D101" s="121">
        <f t="shared" si="28"/>
        <v>2070</v>
      </c>
      <c r="E101" s="121">
        <f>'April-July 2019'!S98</f>
        <v>15613184</v>
      </c>
      <c r="F101" s="122">
        <f>'April-July 2019'!T98</f>
        <v>15609057</v>
      </c>
      <c r="G101" s="121">
        <f t="shared" si="29"/>
        <v>4127</v>
      </c>
      <c r="H101" s="121">
        <f t="shared" si="30"/>
        <v>4127</v>
      </c>
      <c r="I101" s="121">
        <v>4115</v>
      </c>
      <c r="J101" s="121">
        <f t="shared" si="31"/>
        <v>12</v>
      </c>
      <c r="K101" s="123">
        <f t="shared" si="32"/>
        <v>3663.7168141592924</v>
      </c>
      <c r="L101" s="119">
        <f>I101-K101</f>
        <v>451.28318584070757</v>
      </c>
      <c r="M101" s="129">
        <f t="shared" si="33"/>
        <v>0.10966784589081593</v>
      </c>
    </row>
    <row r="102" spans="1:13" x14ac:dyDescent="0.25">
      <c r="A102" s="120">
        <v>43651</v>
      </c>
      <c r="B102" s="121">
        <v>15990</v>
      </c>
      <c r="C102" s="121">
        <v>10480</v>
      </c>
      <c r="D102" s="121">
        <f t="shared" si="28"/>
        <v>5510</v>
      </c>
      <c r="E102" s="121">
        <f>'April-July 2019'!S99</f>
        <v>15623800</v>
      </c>
      <c r="F102" s="122">
        <f>'April-July 2019'!T99</f>
        <v>15613134</v>
      </c>
      <c r="G102" s="121">
        <f t="shared" si="29"/>
        <v>10666</v>
      </c>
      <c r="H102" s="121">
        <f t="shared" si="30"/>
        <v>10666</v>
      </c>
      <c r="I102" s="121">
        <v>10645</v>
      </c>
      <c r="J102" s="121">
        <f t="shared" si="31"/>
        <v>21</v>
      </c>
      <c r="K102" s="123">
        <f t="shared" si="32"/>
        <v>9752.212389380531</v>
      </c>
      <c r="L102" s="119">
        <f>I102-K102</f>
        <v>892.78761061946898</v>
      </c>
      <c r="M102" s="129">
        <f t="shared" si="33"/>
        <v>8.3869197803613807E-2</v>
      </c>
    </row>
    <row r="103" spans="1:13" x14ac:dyDescent="0.25">
      <c r="A103" s="120">
        <v>43652</v>
      </c>
      <c r="B103" s="121"/>
      <c r="C103" s="121"/>
      <c r="D103" s="121">
        <f t="shared" si="28"/>
        <v>0</v>
      </c>
      <c r="E103" s="121">
        <f>'April-July 2019'!S100</f>
        <v>0</v>
      </c>
      <c r="F103" s="122">
        <f>'April-July 2019'!T100</f>
        <v>0</v>
      </c>
      <c r="G103" s="121">
        <f t="shared" si="29"/>
        <v>0</v>
      </c>
      <c r="H103" s="121">
        <f t="shared" si="30"/>
        <v>0</v>
      </c>
      <c r="I103" s="121"/>
      <c r="J103" s="121">
        <f t="shared" si="31"/>
        <v>0</v>
      </c>
      <c r="K103" s="123">
        <f t="shared" si="32"/>
        <v>0</v>
      </c>
      <c r="L103" s="124">
        <f t="shared" ref="L103:L162" si="34">K103-I103</f>
        <v>0</v>
      </c>
      <c r="M103" s="129"/>
    </row>
    <row r="104" spans="1:13" ht="15.75" thickBot="1" x14ac:dyDescent="0.3">
      <c r="A104" s="120">
        <v>43653</v>
      </c>
      <c r="B104" s="121"/>
      <c r="C104" s="121"/>
      <c r="D104" s="121">
        <f t="shared" si="28"/>
        <v>0</v>
      </c>
      <c r="E104" s="121">
        <f>'April-July 2019'!S101</f>
        <v>0</v>
      </c>
      <c r="F104" s="122">
        <f>'April-July 2019'!T101</f>
        <v>0</v>
      </c>
      <c r="G104" s="121">
        <f t="shared" si="29"/>
        <v>0</v>
      </c>
      <c r="H104" s="121">
        <f t="shared" si="30"/>
        <v>0</v>
      </c>
      <c r="I104" s="121"/>
      <c r="J104" s="121">
        <f t="shared" si="31"/>
        <v>0</v>
      </c>
      <c r="K104" s="123">
        <f t="shared" si="32"/>
        <v>0</v>
      </c>
      <c r="L104" s="124">
        <f t="shared" si="34"/>
        <v>0</v>
      </c>
      <c r="M104" s="129"/>
    </row>
    <row r="105" spans="1:13" ht="15.75" thickBot="1" x14ac:dyDescent="0.3">
      <c r="A105" s="120">
        <v>43654</v>
      </c>
      <c r="B105" s="121">
        <v>16000</v>
      </c>
      <c r="C105" s="121">
        <v>11140</v>
      </c>
      <c r="D105" s="121">
        <f t="shared" si="28"/>
        <v>4860</v>
      </c>
      <c r="E105" s="121">
        <f>'April-July 2019'!S102</f>
        <v>15633700</v>
      </c>
      <c r="F105" s="122">
        <f>'April-July 2019'!T102</f>
        <v>15623850</v>
      </c>
      <c r="G105" s="121">
        <f t="shared" si="29"/>
        <v>9850</v>
      </c>
      <c r="H105" s="121">
        <f t="shared" si="30"/>
        <v>9850</v>
      </c>
      <c r="I105" s="121">
        <v>9837</v>
      </c>
      <c r="J105" s="121">
        <f t="shared" si="31"/>
        <v>13</v>
      </c>
      <c r="K105" s="123">
        <f t="shared" si="32"/>
        <v>8601.7699115044252</v>
      </c>
      <c r="L105" s="119">
        <f>I105-K105</f>
        <v>1235.2300884955748</v>
      </c>
      <c r="M105" s="129">
        <f t="shared" si="33"/>
        <v>0.12556979653304615</v>
      </c>
    </row>
    <row r="106" spans="1:13" ht="15.75" thickBot="1" x14ac:dyDescent="0.3">
      <c r="A106" s="120">
        <v>43655</v>
      </c>
      <c r="B106" s="121">
        <v>16120</v>
      </c>
      <c r="C106" s="121">
        <v>11820</v>
      </c>
      <c r="D106" s="121">
        <f t="shared" si="28"/>
        <v>4300</v>
      </c>
      <c r="E106" s="121">
        <f>'April-July 2019'!S103</f>
        <v>15641869</v>
      </c>
      <c r="F106" s="122">
        <f>'April-July 2019'!T103</f>
        <v>15633700</v>
      </c>
      <c r="G106" s="121">
        <f t="shared" si="29"/>
        <v>8169</v>
      </c>
      <c r="H106" s="121">
        <f t="shared" si="30"/>
        <v>8169</v>
      </c>
      <c r="I106" s="121">
        <v>8280</v>
      </c>
      <c r="J106" s="121">
        <f t="shared" si="31"/>
        <v>-111</v>
      </c>
      <c r="K106" s="123">
        <f t="shared" si="32"/>
        <v>7610.6194690265493</v>
      </c>
      <c r="L106" s="119">
        <f>I106-K106</f>
        <v>669.38053097345073</v>
      </c>
      <c r="M106" s="129">
        <f t="shared" si="33"/>
        <v>8.0843059296310471E-2</v>
      </c>
    </row>
    <row r="107" spans="1:13" ht="15.75" thickBot="1" x14ac:dyDescent="0.3">
      <c r="A107" s="120">
        <v>43656</v>
      </c>
      <c r="B107" s="121">
        <v>16000</v>
      </c>
      <c r="C107" s="121">
        <v>12040</v>
      </c>
      <c r="D107" s="121">
        <f t="shared" si="28"/>
        <v>3960</v>
      </c>
      <c r="E107" s="121">
        <f>'April-July 2019'!S104</f>
        <v>15649464</v>
      </c>
      <c r="F107" s="122">
        <f>'April-July 2019'!T104</f>
        <v>15641968</v>
      </c>
      <c r="G107" s="121">
        <f t="shared" si="29"/>
        <v>7496</v>
      </c>
      <c r="H107" s="121">
        <f t="shared" si="30"/>
        <v>7496</v>
      </c>
      <c r="I107" s="121">
        <v>7485</v>
      </c>
      <c r="J107" s="121">
        <f t="shared" si="31"/>
        <v>11</v>
      </c>
      <c r="K107" s="123">
        <f t="shared" si="32"/>
        <v>7008.849557522125</v>
      </c>
      <c r="L107" s="119">
        <f>I107-K107</f>
        <v>476.150442477875</v>
      </c>
      <c r="M107" s="129">
        <f t="shared" si="33"/>
        <v>6.3613953570858389E-2</v>
      </c>
    </row>
    <row r="108" spans="1:13" ht="15.75" thickBot="1" x14ac:dyDescent="0.3">
      <c r="A108" s="120">
        <v>43657</v>
      </c>
      <c r="B108" s="121">
        <v>15800</v>
      </c>
      <c r="C108" s="121">
        <v>12750</v>
      </c>
      <c r="D108" s="121">
        <f t="shared" si="28"/>
        <v>3050</v>
      </c>
      <c r="E108" s="121">
        <f>'April-July 2019'!S105</f>
        <v>15655584</v>
      </c>
      <c r="F108" s="122">
        <f>'April-July 2019'!T105</f>
        <v>15649464</v>
      </c>
      <c r="G108" s="121">
        <f t="shared" si="29"/>
        <v>6120</v>
      </c>
      <c r="H108" s="121">
        <f t="shared" si="30"/>
        <v>6120</v>
      </c>
      <c r="I108" s="121">
        <v>6101</v>
      </c>
      <c r="J108" s="121">
        <f t="shared" si="31"/>
        <v>19</v>
      </c>
      <c r="K108" s="123">
        <f t="shared" si="32"/>
        <v>5398.2300884955757</v>
      </c>
      <c r="L108" s="119">
        <f>I108-K108</f>
        <v>702.76991150442427</v>
      </c>
      <c r="M108" s="129">
        <f t="shared" si="33"/>
        <v>0.11518929872224623</v>
      </c>
    </row>
    <row r="109" spans="1:13" x14ac:dyDescent="0.25">
      <c r="A109" s="120">
        <v>43658</v>
      </c>
      <c r="B109" s="121">
        <v>16040</v>
      </c>
      <c r="C109" s="121">
        <v>12370</v>
      </c>
      <c r="D109" s="121">
        <f t="shared" si="28"/>
        <v>3670</v>
      </c>
      <c r="E109" s="121">
        <f>'April-July 2019'!S106</f>
        <v>15662819</v>
      </c>
      <c r="F109" s="122">
        <f>'April-July 2019'!T106</f>
        <v>15655634</v>
      </c>
      <c r="G109" s="121">
        <f t="shared" si="29"/>
        <v>7185</v>
      </c>
      <c r="H109" s="121">
        <f t="shared" si="30"/>
        <v>7185</v>
      </c>
      <c r="I109" s="121">
        <v>7168</v>
      </c>
      <c r="J109" s="121">
        <f t="shared" si="31"/>
        <v>17</v>
      </c>
      <c r="K109" s="123">
        <f t="shared" si="32"/>
        <v>6495.5752212389389</v>
      </c>
      <c r="L109" s="119">
        <f>I109-K109</f>
        <v>672.42477876106113</v>
      </c>
      <c r="M109" s="129">
        <f t="shared" si="33"/>
        <v>9.3809260429835534E-2</v>
      </c>
    </row>
    <row r="110" spans="1:13" x14ac:dyDescent="0.25">
      <c r="A110" s="120">
        <v>43659</v>
      </c>
      <c r="B110" s="121"/>
      <c r="C110" s="121"/>
      <c r="D110" s="121">
        <f t="shared" si="28"/>
        <v>0</v>
      </c>
      <c r="E110" s="121">
        <f>'April-July 2019'!S107</f>
        <v>0</v>
      </c>
      <c r="F110" s="122">
        <f>'April-July 2019'!T107</f>
        <v>0</v>
      </c>
      <c r="G110" s="121">
        <f t="shared" si="29"/>
        <v>0</v>
      </c>
      <c r="H110" s="121">
        <f t="shared" si="30"/>
        <v>0</v>
      </c>
      <c r="I110" s="121"/>
      <c r="J110" s="121">
        <f t="shared" si="31"/>
        <v>0</v>
      </c>
      <c r="K110" s="123">
        <f t="shared" si="32"/>
        <v>0</v>
      </c>
      <c r="L110" s="124">
        <f t="shared" si="34"/>
        <v>0</v>
      </c>
      <c r="M110" s="129"/>
    </row>
    <row r="111" spans="1:13" ht="15.75" thickBot="1" x14ac:dyDescent="0.3">
      <c r="A111" s="120">
        <v>43660</v>
      </c>
      <c r="B111" s="121"/>
      <c r="C111" s="121"/>
      <c r="D111" s="121">
        <f t="shared" si="28"/>
        <v>0</v>
      </c>
      <c r="E111" s="121">
        <f>'April-July 2019'!S108</f>
        <v>0</v>
      </c>
      <c r="F111" s="122">
        <f>'April-July 2019'!T108</f>
        <v>0</v>
      </c>
      <c r="G111" s="121">
        <f t="shared" si="29"/>
        <v>0</v>
      </c>
      <c r="H111" s="121">
        <f t="shared" si="30"/>
        <v>0</v>
      </c>
      <c r="I111" s="121"/>
      <c r="J111" s="121">
        <f t="shared" si="31"/>
        <v>0</v>
      </c>
      <c r="K111" s="123">
        <f t="shared" si="32"/>
        <v>0</v>
      </c>
      <c r="L111" s="124">
        <f t="shared" si="34"/>
        <v>0</v>
      </c>
      <c r="M111" s="129"/>
    </row>
    <row r="112" spans="1:13" ht="15.75" thickBot="1" x14ac:dyDescent="0.3">
      <c r="A112" s="120">
        <v>43661</v>
      </c>
      <c r="B112" s="33">
        <v>16060</v>
      </c>
      <c r="C112" s="121">
        <v>10610</v>
      </c>
      <c r="D112" s="121">
        <f t="shared" si="28"/>
        <v>5450</v>
      </c>
      <c r="E112" s="121">
        <f>'April-July 2019'!S109</f>
        <v>15673240</v>
      </c>
      <c r="F112" s="122">
        <f>'April-July 2019'!T109</f>
        <v>15662819</v>
      </c>
      <c r="G112" s="121">
        <f t="shared" si="29"/>
        <v>10421</v>
      </c>
      <c r="H112" s="121">
        <f t="shared" si="30"/>
        <v>10421</v>
      </c>
      <c r="I112" s="121">
        <v>10395</v>
      </c>
      <c r="J112" s="121">
        <f t="shared" si="31"/>
        <v>26</v>
      </c>
      <c r="K112" s="123">
        <f t="shared" si="32"/>
        <v>9646.0176991150456</v>
      </c>
      <c r="L112" s="119">
        <f>I112-K112</f>
        <v>748.98230088495438</v>
      </c>
      <c r="M112" s="129">
        <f t="shared" si="33"/>
        <v>7.205216939730201E-2</v>
      </c>
    </row>
    <row r="113" spans="1:13" ht="15.75" thickBot="1" x14ac:dyDescent="0.3">
      <c r="A113" s="120">
        <v>43662</v>
      </c>
      <c r="B113" s="121">
        <v>14540</v>
      </c>
      <c r="C113" s="121">
        <v>11430</v>
      </c>
      <c r="D113" s="121">
        <f t="shared" si="28"/>
        <v>3110</v>
      </c>
      <c r="E113" s="121">
        <f>'April-July 2019'!S110</f>
        <v>15679170</v>
      </c>
      <c r="F113" s="122">
        <f>'April-July 2019'!T110</f>
        <v>15673240</v>
      </c>
      <c r="G113" s="121">
        <f t="shared" si="29"/>
        <v>5930</v>
      </c>
      <c r="H113" s="121">
        <f t="shared" si="30"/>
        <v>5930</v>
      </c>
      <c r="I113" s="121">
        <v>6051</v>
      </c>
      <c r="J113" s="121">
        <f t="shared" si="31"/>
        <v>-121</v>
      </c>
      <c r="K113" s="123">
        <f t="shared" si="32"/>
        <v>5504.424778761062</v>
      </c>
      <c r="L113" s="119">
        <f>I113-K113</f>
        <v>546.57522123893796</v>
      </c>
      <c r="M113" s="129">
        <f t="shared" si="33"/>
        <v>9.0328081513623856E-2</v>
      </c>
    </row>
    <row r="114" spans="1:13" x14ac:dyDescent="0.25">
      <c r="A114" s="120">
        <v>43663</v>
      </c>
      <c r="B114" s="121">
        <v>15520</v>
      </c>
      <c r="C114" s="121">
        <v>13560</v>
      </c>
      <c r="D114" s="121">
        <f t="shared" si="28"/>
        <v>1960</v>
      </c>
      <c r="E114" s="121">
        <f>'April-July 2019'!S111</f>
        <v>15682975</v>
      </c>
      <c r="F114" s="122">
        <f>'April-July 2019'!T111</f>
        <v>15679174</v>
      </c>
      <c r="G114" s="121">
        <f t="shared" si="29"/>
        <v>3801</v>
      </c>
      <c r="H114" s="121">
        <f t="shared" si="30"/>
        <v>3801</v>
      </c>
      <c r="I114" s="121">
        <v>3764</v>
      </c>
      <c r="J114" s="121">
        <f t="shared" si="31"/>
        <v>37</v>
      </c>
      <c r="K114" s="123">
        <f t="shared" si="32"/>
        <v>3469.0265486725666</v>
      </c>
      <c r="L114" s="119">
        <f>I114-K114</f>
        <v>294.97345132743339</v>
      </c>
      <c r="M114" s="129">
        <f t="shared" si="33"/>
        <v>7.8367016824504088E-2</v>
      </c>
    </row>
    <row r="115" spans="1:13" ht="15.75" thickBot="1" x14ac:dyDescent="0.3">
      <c r="A115" s="120">
        <v>43664</v>
      </c>
      <c r="B115" s="121"/>
      <c r="C115" s="121"/>
      <c r="D115" s="121">
        <f t="shared" si="28"/>
        <v>0</v>
      </c>
      <c r="E115" s="121">
        <f>'April-July 2019'!S112</f>
        <v>0</v>
      </c>
      <c r="F115" s="122">
        <f>'April-July 2019'!T112</f>
        <v>0</v>
      </c>
      <c r="G115" s="121">
        <f t="shared" si="29"/>
        <v>0</v>
      </c>
      <c r="H115" s="121">
        <f t="shared" si="30"/>
        <v>0</v>
      </c>
      <c r="I115" s="121"/>
      <c r="J115" s="121">
        <f t="shared" si="31"/>
        <v>0</v>
      </c>
      <c r="K115" s="123">
        <f t="shared" si="32"/>
        <v>0</v>
      </c>
      <c r="L115" s="124">
        <f t="shared" si="34"/>
        <v>0</v>
      </c>
      <c r="M115" s="129"/>
    </row>
    <row r="116" spans="1:13" x14ac:dyDescent="0.25">
      <c r="A116" s="120">
        <v>43665</v>
      </c>
      <c r="B116" s="121">
        <v>16060</v>
      </c>
      <c r="C116" s="121">
        <v>13610</v>
      </c>
      <c r="D116" s="121">
        <f t="shared" si="28"/>
        <v>2450</v>
      </c>
      <c r="E116" s="121">
        <f>'April-July 2019'!S113</f>
        <v>15687568</v>
      </c>
      <c r="F116" s="122">
        <f>'April-July 2019'!T113</f>
        <v>15682975</v>
      </c>
      <c r="G116" s="121">
        <f t="shared" si="29"/>
        <v>4593</v>
      </c>
      <c r="H116" s="121">
        <f t="shared" si="30"/>
        <v>4593</v>
      </c>
      <c r="I116" s="121">
        <v>4587</v>
      </c>
      <c r="J116" s="121">
        <f t="shared" si="31"/>
        <v>6</v>
      </c>
      <c r="K116" s="123">
        <f t="shared" si="32"/>
        <v>4336.283185840708</v>
      </c>
      <c r="L116" s="119">
        <f>I116-K116</f>
        <v>250.71681415929197</v>
      </c>
      <c r="M116" s="129">
        <f t="shared" si="33"/>
        <v>5.4658123862936989E-2</v>
      </c>
    </row>
    <row r="117" spans="1:13" x14ac:dyDescent="0.25">
      <c r="A117" s="120">
        <v>43666</v>
      </c>
      <c r="B117" s="121"/>
      <c r="C117" s="121"/>
      <c r="D117" s="121">
        <f t="shared" si="28"/>
        <v>0</v>
      </c>
      <c r="E117" s="121">
        <f>'April-July 2019'!S114</f>
        <v>0</v>
      </c>
      <c r="F117" s="122">
        <f>'April-July 2019'!T114</f>
        <v>0</v>
      </c>
      <c r="G117" s="121">
        <f t="shared" si="29"/>
        <v>0</v>
      </c>
      <c r="H117" s="121">
        <f t="shared" si="30"/>
        <v>0</v>
      </c>
      <c r="I117" s="121"/>
      <c r="J117" s="121">
        <f t="shared" si="31"/>
        <v>0</v>
      </c>
      <c r="K117" s="123">
        <f t="shared" si="32"/>
        <v>0</v>
      </c>
      <c r="L117" s="124">
        <f t="shared" si="34"/>
        <v>0</v>
      </c>
      <c r="M117" s="129"/>
    </row>
    <row r="118" spans="1:13" ht="15.75" thickBot="1" x14ac:dyDescent="0.3">
      <c r="A118" s="120">
        <v>43667</v>
      </c>
      <c r="B118" s="121"/>
      <c r="C118" s="121"/>
      <c r="D118" s="121">
        <f t="shared" si="28"/>
        <v>0</v>
      </c>
      <c r="E118" s="121">
        <f>'April-July 2019'!S115</f>
        <v>0</v>
      </c>
      <c r="F118" s="122">
        <f>'April-July 2019'!T115</f>
        <v>0</v>
      </c>
      <c r="G118" s="121">
        <f t="shared" si="29"/>
        <v>0</v>
      </c>
      <c r="H118" s="121">
        <f t="shared" si="30"/>
        <v>0</v>
      </c>
      <c r="I118" s="121"/>
      <c r="J118" s="121">
        <f t="shared" si="31"/>
        <v>0</v>
      </c>
      <c r="K118" s="123">
        <f t="shared" si="32"/>
        <v>0</v>
      </c>
      <c r="L118" s="124">
        <f t="shared" si="34"/>
        <v>0</v>
      </c>
      <c r="M118" s="129"/>
    </row>
    <row r="119" spans="1:13" ht="15.75" thickBot="1" x14ac:dyDescent="0.3">
      <c r="A119" s="120">
        <v>43668</v>
      </c>
      <c r="B119" s="121">
        <v>15900</v>
      </c>
      <c r="C119" s="121">
        <v>13200</v>
      </c>
      <c r="D119" s="121">
        <f t="shared" si="28"/>
        <v>2700</v>
      </c>
      <c r="E119" s="121">
        <f>'April-July 2019'!S116</f>
        <v>15692839</v>
      </c>
      <c r="F119" s="122">
        <f>'April-July 2019'!T116</f>
        <v>15687586</v>
      </c>
      <c r="G119" s="121">
        <f t="shared" si="29"/>
        <v>5253</v>
      </c>
      <c r="H119" s="121">
        <f t="shared" si="30"/>
        <v>5253</v>
      </c>
      <c r="I119" s="121">
        <v>5258</v>
      </c>
      <c r="J119" s="121">
        <f t="shared" si="31"/>
        <v>-5</v>
      </c>
      <c r="K119" s="123">
        <f t="shared" si="32"/>
        <v>4778.7610619469033</v>
      </c>
      <c r="L119" s="119">
        <f>I119-K119</f>
        <v>479.23893805309672</v>
      </c>
      <c r="M119" s="129">
        <f t="shared" si="33"/>
        <v>9.1144720055743006E-2</v>
      </c>
    </row>
    <row r="120" spans="1:13" ht="15.75" thickBot="1" x14ac:dyDescent="0.3">
      <c r="A120" s="120">
        <v>43669</v>
      </c>
      <c r="B120" s="121">
        <v>16000</v>
      </c>
      <c r="C120" s="121">
        <v>13500</v>
      </c>
      <c r="D120" s="121">
        <f t="shared" si="28"/>
        <v>2500</v>
      </c>
      <c r="E120" s="121">
        <f>'April-July 2019'!S117</f>
        <v>15697584</v>
      </c>
      <c r="F120" s="122">
        <f>'April-July 2019'!T117</f>
        <v>15692839</v>
      </c>
      <c r="G120" s="121">
        <f t="shared" si="29"/>
        <v>4745</v>
      </c>
      <c r="H120" s="121">
        <f t="shared" si="30"/>
        <v>4745</v>
      </c>
      <c r="I120" s="121">
        <v>4711</v>
      </c>
      <c r="J120" s="121">
        <f t="shared" si="31"/>
        <v>34</v>
      </c>
      <c r="K120" s="123">
        <f t="shared" si="32"/>
        <v>4424.7787610619471</v>
      </c>
      <c r="L120" s="119">
        <f>I120-K120</f>
        <v>286.22123893805292</v>
      </c>
      <c r="M120" s="129">
        <f t="shared" si="33"/>
        <v>6.0755941188293978E-2</v>
      </c>
    </row>
    <row r="121" spans="1:13" ht="15.75" thickBot="1" x14ac:dyDescent="0.3">
      <c r="A121" s="120">
        <v>43670</v>
      </c>
      <c r="B121" s="121">
        <v>15400</v>
      </c>
      <c r="C121" s="121">
        <v>10700</v>
      </c>
      <c r="D121" s="121">
        <f t="shared" si="28"/>
        <v>4700</v>
      </c>
      <c r="E121" s="121">
        <f>'April-July 2019'!S118</f>
        <v>15706837</v>
      </c>
      <c r="F121" s="122">
        <f>'April-July 2019'!T118</f>
        <v>15697584</v>
      </c>
      <c r="G121" s="121">
        <f t="shared" si="29"/>
        <v>9253</v>
      </c>
      <c r="H121" s="121">
        <f t="shared" si="30"/>
        <v>9253</v>
      </c>
      <c r="I121" s="121">
        <v>9230</v>
      </c>
      <c r="J121" s="121">
        <f t="shared" si="31"/>
        <v>23</v>
      </c>
      <c r="K121" s="123">
        <f t="shared" si="32"/>
        <v>8318.5840707964617</v>
      </c>
      <c r="L121" s="119">
        <f>I121-K121</f>
        <v>911.41592920353833</v>
      </c>
      <c r="M121" s="129">
        <f t="shared" si="33"/>
        <v>9.8744954409917485E-2</v>
      </c>
    </row>
    <row r="122" spans="1:13" ht="15.75" thickBot="1" x14ac:dyDescent="0.3">
      <c r="A122" s="120">
        <v>43671</v>
      </c>
      <c r="B122" s="121">
        <v>15950</v>
      </c>
      <c r="C122" s="121">
        <v>10800</v>
      </c>
      <c r="D122" s="121">
        <f t="shared" si="28"/>
        <v>5150</v>
      </c>
      <c r="E122" s="121">
        <f>'April-July 2019'!S119</f>
        <v>15716793</v>
      </c>
      <c r="F122" s="122">
        <f>'April-July 2019'!T119</f>
        <v>15706837</v>
      </c>
      <c r="G122" s="121">
        <f t="shared" si="29"/>
        <v>9956</v>
      </c>
      <c r="H122" s="121">
        <f t="shared" si="30"/>
        <v>9956</v>
      </c>
      <c r="I122" s="121">
        <v>10042</v>
      </c>
      <c r="J122" s="121">
        <f t="shared" si="31"/>
        <v>-86</v>
      </c>
      <c r="K122" s="123">
        <f t="shared" si="32"/>
        <v>9115.0442477876113</v>
      </c>
      <c r="L122" s="119">
        <f>I122-K122</f>
        <v>926.95575221238869</v>
      </c>
      <c r="M122" s="129">
        <f t="shared" si="33"/>
        <v>9.2307882116350201E-2</v>
      </c>
    </row>
    <row r="123" spans="1:13" x14ac:dyDescent="0.25">
      <c r="A123" s="120">
        <v>43672</v>
      </c>
      <c r="B123" s="121">
        <v>15980</v>
      </c>
      <c r="C123" s="121">
        <v>13440</v>
      </c>
      <c r="D123" s="121">
        <f t="shared" si="28"/>
        <v>2540</v>
      </c>
      <c r="E123" s="121">
        <f>'April-July 2019'!S120</f>
        <v>15721680</v>
      </c>
      <c r="F123" s="122">
        <f>'April-July 2019'!T120</f>
        <v>15716793</v>
      </c>
      <c r="G123" s="121">
        <f t="shared" si="29"/>
        <v>4887</v>
      </c>
      <c r="H123" s="121">
        <f t="shared" si="30"/>
        <v>4887</v>
      </c>
      <c r="I123" s="121">
        <v>4873</v>
      </c>
      <c r="J123" s="121">
        <f t="shared" si="31"/>
        <v>14</v>
      </c>
      <c r="K123" s="123">
        <f t="shared" si="32"/>
        <v>4495.5752212389389</v>
      </c>
      <c r="L123" s="119">
        <f>I123-K123</f>
        <v>377.42477876106113</v>
      </c>
      <c r="M123" s="129">
        <f t="shared" si="33"/>
        <v>7.7452242717229863E-2</v>
      </c>
    </row>
    <row r="124" spans="1:13" x14ac:dyDescent="0.25">
      <c r="A124" s="120">
        <v>43673</v>
      </c>
      <c r="B124" s="121"/>
      <c r="C124" s="121"/>
      <c r="D124" s="121">
        <f t="shared" si="28"/>
        <v>0</v>
      </c>
      <c r="E124" s="121">
        <f>'April-July 2019'!S121</f>
        <v>0</v>
      </c>
      <c r="F124" s="122">
        <f>'April-July 2019'!T121</f>
        <v>0</v>
      </c>
      <c r="G124" s="121">
        <f t="shared" si="29"/>
        <v>0</v>
      </c>
      <c r="H124" s="121">
        <f t="shared" si="30"/>
        <v>0</v>
      </c>
      <c r="I124" s="121"/>
      <c r="J124" s="121">
        <f t="shared" si="31"/>
        <v>0</v>
      </c>
      <c r="K124" s="123">
        <f t="shared" si="32"/>
        <v>0</v>
      </c>
      <c r="L124" s="124">
        <f t="shared" si="34"/>
        <v>0</v>
      </c>
      <c r="M124" s="129"/>
    </row>
    <row r="125" spans="1:13" ht="15.75" thickBot="1" x14ac:dyDescent="0.3">
      <c r="A125" s="120">
        <v>43674</v>
      </c>
      <c r="B125" s="121"/>
      <c r="C125" s="121"/>
      <c r="D125" s="121">
        <f t="shared" si="28"/>
        <v>0</v>
      </c>
      <c r="E125" s="121">
        <f>'April-July 2019'!S122</f>
        <v>0</v>
      </c>
      <c r="F125" s="122">
        <f>'April-July 2019'!T122</f>
        <v>0</v>
      </c>
      <c r="G125" s="121">
        <f t="shared" si="29"/>
        <v>0</v>
      </c>
      <c r="H125" s="121">
        <f t="shared" si="30"/>
        <v>0</v>
      </c>
      <c r="I125" s="121"/>
      <c r="J125" s="121">
        <f t="shared" si="31"/>
        <v>0</v>
      </c>
      <c r="K125" s="123">
        <f t="shared" si="32"/>
        <v>0</v>
      </c>
      <c r="L125" s="124">
        <f t="shared" si="34"/>
        <v>0</v>
      </c>
      <c r="M125" s="129"/>
    </row>
    <row r="126" spans="1:13" ht="15.75" thickBot="1" x14ac:dyDescent="0.3">
      <c r="A126" s="120">
        <v>43675</v>
      </c>
      <c r="B126" s="121">
        <v>16010</v>
      </c>
      <c r="C126" s="121">
        <v>11360</v>
      </c>
      <c r="D126" s="121">
        <f t="shared" si="28"/>
        <v>4650</v>
      </c>
      <c r="E126" s="121">
        <f>'April-July 2019'!S123</f>
        <v>15730960</v>
      </c>
      <c r="F126" s="122">
        <f>'April-July 2019'!T123</f>
        <v>15721680</v>
      </c>
      <c r="G126" s="121">
        <f t="shared" si="29"/>
        <v>9280</v>
      </c>
      <c r="H126" s="121">
        <f t="shared" si="30"/>
        <v>9280</v>
      </c>
      <c r="I126" s="121">
        <v>9267</v>
      </c>
      <c r="J126" s="121">
        <f t="shared" si="31"/>
        <v>13</v>
      </c>
      <c r="K126" s="123">
        <f t="shared" si="32"/>
        <v>8230.0884955752226</v>
      </c>
      <c r="L126" s="119">
        <f>I126-K126</f>
        <v>1036.9115044247774</v>
      </c>
      <c r="M126" s="129">
        <f t="shared" si="33"/>
        <v>0.11189290001346471</v>
      </c>
    </row>
    <row r="127" spans="1:13" ht="15.75" thickBot="1" x14ac:dyDescent="0.3">
      <c r="A127" s="120">
        <v>43676</v>
      </c>
      <c r="B127" s="121">
        <v>16010</v>
      </c>
      <c r="C127" s="121">
        <v>12620</v>
      </c>
      <c r="D127" s="121">
        <f t="shared" si="28"/>
        <v>3390</v>
      </c>
      <c r="E127" s="121">
        <f>'April-July 2019'!S124</f>
        <v>15737847</v>
      </c>
      <c r="F127" s="122">
        <f>'April-July 2019'!T124</f>
        <v>15731030</v>
      </c>
      <c r="G127" s="121">
        <f t="shared" si="29"/>
        <v>6817</v>
      </c>
      <c r="H127" s="121">
        <f t="shared" si="30"/>
        <v>6817</v>
      </c>
      <c r="I127" s="121">
        <v>6805</v>
      </c>
      <c r="J127" s="121">
        <f t="shared" si="31"/>
        <v>12</v>
      </c>
      <c r="K127" s="123">
        <f t="shared" si="32"/>
        <v>6000.0000000000009</v>
      </c>
      <c r="L127" s="119">
        <f>I127-K127</f>
        <v>804.99999999999909</v>
      </c>
      <c r="M127" s="129">
        <f t="shared" si="33"/>
        <v>0.11829537105069789</v>
      </c>
    </row>
    <row r="128" spans="1:13" x14ac:dyDescent="0.25">
      <c r="A128" s="120">
        <v>43677</v>
      </c>
      <c r="B128" s="121">
        <v>16020</v>
      </c>
      <c r="C128" s="121">
        <v>14050</v>
      </c>
      <c r="D128" s="121">
        <f t="shared" si="28"/>
        <v>1970</v>
      </c>
      <c r="E128" s="121">
        <f>'April-July 2019'!S125</f>
        <v>15741624</v>
      </c>
      <c r="F128" s="122">
        <f>'April-July 2019'!T125</f>
        <v>15737847</v>
      </c>
      <c r="G128" s="121">
        <f t="shared" si="29"/>
        <v>3777</v>
      </c>
      <c r="H128" s="121">
        <f t="shared" si="30"/>
        <v>3777</v>
      </c>
      <c r="I128" s="121">
        <v>3766</v>
      </c>
      <c r="J128" s="121">
        <f t="shared" si="31"/>
        <v>11</v>
      </c>
      <c r="K128" s="123">
        <f t="shared" si="32"/>
        <v>3486.7256637168143</v>
      </c>
      <c r="L128" s="119">
        <f>I128-K128</f>
        <v>279.27433628318568</v>
      </c>
      <c r="M128" s="129">
        <f t="shared" si="33"/>
        <v>7.4156754190968052E-2</v>
      </c>
    </row>
    <row r="129" spans="1:13" x14ac:dyDescent="0.25">
      <c r="A129" s="120">
        <v>43678</v>
      </c>
      <c r="B129" s="121">
        <v>15480</v>
      </c>
      <c r="C129" s="121">
        <v>14370</v>
      </c>
      <c r="D129" s="121">
        <f t="shared" si="28"/>
        <v>1110</v>
      </c>
      <c r="E129" s="121">
        <v>15743838</v>
      </c>
      <c r="F129" s="122">
        <v>15741624</v>
      </c>
      <c r="G129" s="121">
        <f t="shared" si="29"/>
        <v>2214</v>
      </c>
      <c r="H129" s="121">
        <f t="shared" si="30"/>
        <v>2214</v>
      </c>
      <c r="I129" s="121">
        <v>2210</v>
      </c>
      <c r="J129" s="121">
        <f t="shared" si="31"/>
        <v>4</v>
      </c>
      <c r="K129" s="123">
        <f t="shared" si="32"/>
        <v>1964.6017699115046</v>
      </c>
      <c r="L129" s="124">
        <f t="shared" si="34"/>
        <v>-245.39823008849544</v>
      </c>
      <c r="M129" s="129">
        <f t="shared" si="33"/>
        <v>-0.11103992311696625</v>
      </c>
    </row>
    <row r="130" spans="1:13" x14ac:dyDescent="0.25">
      <c r="A130" s="120">
        <v>43679</v>
      </c>
      <c r="B130" s="121"/>
      <c r="C130" s="121"/>
      <c r="D130" s="121">
        <f t="shared" si="28"/>
        <v>0</v>
      </c>
      <c r="E130" s="121">
        <f>'April-July 2019'!S127</f>
        <v>0</v>
      </c>
      <c r="F130" s="122">
        <f>'April-July 2019'!T127</f>
        <v>0</v>
      </c>
      <c r="G130" s="121">
        <f t="shared" si="29"/>
        <v>0</v>
      </c>
      <c r="H130" s="121">
        <f t="shared" si="30"/>
        <v>0</v>
      </c>
      <c r="I130" s="121"/>
      <c r="J130" s="121">
        <f t="shared" si="31"/>
        <v>0</v>
      </c>
      <c r="K130" s="123">
        <f t="shared" si="32"/>
        <v>0</v>
      </c>
      <c r="L130" s="124">
        <f t="shared" si="34"/>
        <v>0</v>
      </c>
      <c r="M130" s="129" t="e">
        <f t="shared" si="33"/>
        <v>#DIV/0!</v>
      </c>
    </row>
    <row r="131" spans="1:13" x14ac:dyDescent="0.25">
      <c r="A131" s="120">
        <v>43680</v>
      </c>
      <c r="B131" s="121"/>
      <c r="C131" s="121"/>
      <c r="D131" s="121">
        <f t="shared" si="28"/>
        <v>0</v>
      </c>
      <c r="E131" s="121">
        <f>'April-July 2019'!S128</f>
        <v>0</v>
      </c>
      <c r="F131" s="122">
        <f>'April-July 2019'!T128</f>
        <v>0</v>
      </c>
      <c r="G131" s="121">
        <f t="shared" si="29"/>
        <v>0</v>
      </c>
      <c r="H131" s="121">
        <f t="shared" si="30"/>
        <v>0</v>
      </c>
      <c r="I131" s="121"/>
      <c r="J131" s="121">
        <f t="shared" si="31"/>
        <v>0</v>
      </c>
      <c r="K131" s="123">
        <f t="shared" si="32"/>
        <v>0</v>
      </c>
      <c r="L131" s="124">
        <f t="shared" si="34"/>
        <v>0</v>
      </c>
      <c r="M131" s="129" t="e">
        <f t="shared" si="33"/>
        <v>#DIV/0!</v>
      </c>
    </row>
    <row r="132" spans="1:13" x14ac:dyDescent="0.25">
      <c r="A132" s="120">
        <v>43681</v>
      </c>
      <c r="B132" s="121"/>
      <c r="C132" s="121"/>
      <c r="D132" s="121">
        <f t="shared" si="28"/>
        <v>0</v>
      </c>
      <c r="E132" s="121">
        <f>'April-July 2019'!S129</f>
        <v>0</v>
      </c>
      <c r="F132" s="122">
        <f>'April-July 2019'!T129</f>
        <v>0</v>
      </c>
      <c r="G132" s="121">
        <f t="shared" si="29"/>
        <v>0</v>
      </c>
      <c r="H132" s="121">
        <f t="shared" si="30"/>
        <v>0</v>
      </c>
      <c r="I132" s="121"/>
      <c r="J132" s="121">
        <f t="shared" si="31"/>
        <v>0</v>
      </c>
      <c r="K132" s="123">
        <f t="shared" si="32"/>
        <v>0</v>
      </c>
      <c r="L132" s="124">
        <f t="shared" si="34"/>
        <v>0</v>
      </c>
      <c r="M132" s="129" t="e">
        <f t="shared" si="33"/>
        <v>#DIV/0!</v>
      </c>
    </row>
    <row r="133" spans="1:13" x14ac:dyDescent="0.25">
      <c r="A133" s="120">
        <v>43682</v>
      </c>
      <c r="B133" s="121"/>
      <c r="C133" s="121"/>
      <c r="D133" s="121">
        <f t="shared" si="28"/>
        <v>0</v>
      </c>
      <c r="E133" s="121">
        <f>'April-July 2019'!S130</f>
        <v>0</v>
      </c>
      <c r="F133" s="122">
        <f>'April-July 2019'!T130</f>
        <v>0</v>
      </c>
      <c r="G133" s="121">
        <f t="shared" si="29"/>
        <v>0</v>
      </c>
      <c r="H133" s="121">
        <f t="shared" si="30"/>
        <v>0</v>
      </c>
      <c r="I133" s="121"/>
      <c r="J133" s="121">
        <f t="shared" si="31"/>
        <v>0</v>
      </c>
      <c r="K133" s="123">
        <f t="shared" si="32"/>
        <v>0</v>
      </c>
      <c r="L133" s="124">
        <f t="shared" si="34"/>
        <v>0</v>
      </c>
      <c r="M133" s="129" t="e">
        <f t="shared" si="33"/>
        <v>#DIV/0!</v>
      </c>
    </row>
    <row r="134" spans="1:13" x14ac:dyDescent="0.25">
      <c r="A134" s="120">
        <v>43683</v>
      </c>
      <c r="B134" s="121"/>
      <c r="C134" s="121"/>
      <c r="D134" s="121">
        <f t="shared" si="28"/>
        <v>0</v>
      </c>
      <c r="E134" s="121">
        <f>'April-July 2019'!S131</f>
        <v>0</v>
      </c>
      <c r="F134" s="122">
        <f>'April-July 2019'!T131</f>
        <v>0</v>
      </c>
      <c r="G134" s="121">
        <f t="shared" si="29"/>
        <v>0</v>
      </c>
      <c r="H134" s="121">
        <f t="shared" si="30"/>
        <v>0</v>
      </c>
      <c r="I134" s="121"/>
      <c r="J134" s="121">
        <f t="shared" si="31"/>
        <v>0</v>
      </c>
      <c r="K134" s="123">
        <f t="shared" si="32"/>
        <v>0</v>
      </c>
      <c r="L134" s="124">
        <f t="shared" si="34"/>
        <v>0</v>
      </c>
      <c r="M134" s="129" t="e">
        <f t="shared" si="33"/>
        <v>#DIV/0!</v>
      </c>
    </row>
    <row r="135" spans="1:13" x14ac:dyDescent="0.25">
      <c r="A135" s="120">
        <v>43684</v>
      </c>
      <c r="B135" s="121">
        <v>13370</v>
      </c>
      <c r="C135" s="121">
        <v>15540</v>
      </c>
      <c r="D135" s="121">
        <f t="shared" si="28"/>
        <v>-2170</v>
      </c>
      <c r="E135" s="121">
        <v>15745195</v>
      </c>
      <c r="F135" s="122">
        <v>15748178</v>
      </c>
      <c r="G135" s="121">
        <f t="shared" si="29"/>
        <v>-2983</v>
      </c>
      <c r="H135" s="121">
        <f t="shared" si="30"/>
        <v>-2983</v>
      </c>
      <c r="I135" s="121">
        <v>2959</v>
      </c>
      <c r="J135" s="121">
        <f t="shared" si="31"/>
        <v>-5942</v>
      </c>
      <c r="K135" s="123">
        <f t="shared" si="32"/>
        <v>-3840.7079646017701</v>
      </c>
      <c r="L135" s="124">
        <f t="shared" si="34"/>
        <v>-6799.7079646017701</v>
      </c>
      <c r="M135" s="129">
        <f t="shared" si="33"/>
        <v>-2.2979749795882967</v>
      </c>
    </row>
    <row r="136" spans="1:13" x14ac:dyDescent="0.25">
      <c r="A136" s="120">
        <v>43685</v>
      </c>
      <c r="B136" s="121">
        <v>12490</v>
      </c>
      <c r="C136" s="121">
        <v>15510</v>
      </c>
      <c r="D136" s="121">
        <f t="shared" si="28"/>
        <v>-3020</v>
      </c>
      <c r="E136" s="121">
        <v>15748178</v>
      </c>
      <c r="F136" s="122">
        <v>15754174</v>
      </c>
      <c r="G136" s="121">
        <f t="shared" si="29"/>
        <v>-5996</v>
      </c>
      <c r="H136" s="121">
        <f t="shared" si="30"/>
        <v>-5996</v>
      </c>
      <c r="I136" s="121">
        <v>5978</v>
      </c>
      <c r="J136" s="121">
        <f t="shared" si="31"/>
        <v>-11974</v>
      </c>
      <c r="K136" s="123">
        <f t="shared" si="32"/>
        <v>-5345.1327433628321</v>
      </c>
      <c r="L136" s="124">
        <f t="shared" si="34"/>
        <v>-11323.132743362832</v>
      </c>
      <c r="M136" s="129">
        <f t="shared" si="33"/>
        <v>-1.8941339483711663</v>
      </c>
    </row>
    <row r="137" spans="1:13" x14ac:dyDescent="0.25">
      <c r="A137" s="120">
        <v>43686</v>
      </c>
      <c r="B137" s="121">
        <v>13960</v>
      </c>
      <c r="C137" s="121">
        <v>16050</v>
      </c>
      <c r="D137" s="121">
        <f t="shared" si="28"/>
        <v>-2090</v>
      </c>
      <c r="E137" s="121">
        <v>15754174</v>
      </c>
      <c r="F137" s="122">
        <v>15758241</v>
      </c>
      <c r="G137" s="121">
        <f t="shared" si="29"/>
        <v>-4067</v>
      </c>
      <c r="H137" s="121">
        <f t="shared" si="30"/>
        <v>-4067</v>
      </c>
      <c r="I137" s="121">
        <v>4055</v>
      </c>
      <c r="J137" s="121">
        <f t="shared" si="31"/>
        <v>-8122</v>
      </c>
      <c r="K137" s="123">
        <f t="shared" si="32"/>
        <v>-3699.1150442477879</v>
      </c>
      <c r="L137" s="124">
        <f t="shared" si="34"/>
        <v>-7754.1150442477883</v>
      </c>
      <c r="M137" s="129">
        <f t="shared" si="33"/>
        <v>-1.9122355226258418</v>
      </c>
    </row>
    <row r="138" spans="1:13" x14ac:dyDescent="0.25">
      <c r="A138" s="120">
        <v>43687</v>
      </c>
      <c r="B138" s="121">
        <v>15970</v>
      </c>
      <c r="C138" s="121">
        <v>10870</v>
      </c>
      <c r="D138" s="121">
        <f t="shared" si="28"/>
        <v>5100</v>
      </c>
      <c r="E138" s="121">
        <v>15758241</v>
      </c>
      <c r="F138" s="122">
        <v>15768488</v>
      </c>
      <c r="G138" s="121">
        <f t="shared" si="29"/>
        <v>-10247</v>
      </c>
      <c r="H138" s="121">
        <f t="shared" si="30"/>
        <v>-10247</v>
      </c>
      <c r="I138" s="121">
        <v>10244</v>
      </c>
      <c r="J138" s="121">
        <f t="shared" si="31"/>
        <v>-20491</v>
      </c>
      <c r="K138" s="123">
        <f t="shared" si="32"/>
        <v>9026.5486725663723</v>
      </c>
      <c r="L138" s="124">
        <f t="shared" si="34"/>
        <v>-1217.4513274336277</v>
      </c>
      <c r="M138" s="129">
        <f t="shared" si="33"/>
        <v>-0.11884530724654703</v>
      </c>
    </row>
    <row r="139" spans="1:13" x14ac:dyDescent="0.25">
      <c r="A139" s="120">
        <v>43688</v>
      </c>
      <c r="B139" s="121"/>
      <c r="C139" s="121"/>
      <c r="D139" s="121">
        <f t="shared" si="28"/>
        <v>0</v>
      </c>
      <c r="E139" s="121">
        <f>'April-July 2019'!S136</f>
        <v>0</v>
      </c>
      <c r="F139" s="122">
        <f>'April-July 2019'!T136</f>
        <v>0</v>
      </c>
      <c r="G139" s="121">
        <f t="shared" si="29"/>
        <v>0</v>
      </c>
      <c r="H139" s="121">
        <f t="shared" si="30"/>
        <v>0</v>
      </c>
      <c r="I139" s="121"/>
      <c r="J139" s="121">
        <f t="shared" si="31"/>
        <v>0</v>
      </c>
      <c r="K139" s="123">
        <f t="shared" si="32"/>
        <v>0</v>
      </c>
      <c r="L139" s="124">
        <f t="shared" si="34"/>
        <v>0</v>
      </c>
      <c r="M139" s="129" t="e">
        <f t="shared" si="33"/>
        <v>#DIV/0!</v>
      </c>
    </row>
    <row r="140" spans="1:13" x14ac:dyDescent="0.25">
      <c r="A140" s="120">
        <v>43689</v>
      </c>
      <c r="B140" s="121"/>
      <c r="C140" s="121"/>
      <c r="D140" s="121">
        <f t="shared" si="28"/>
        <v>0</v>
      </c>
      <c r="E140" s="121">
        <f>'April-July 2019'!S137</f>
        <v>0</v>
      </c>
      <c r="F140" s="122">
        <f>'April-July 2019'!T137</f>
        <v>0</v>
      </c>
      <c r="G140" s="121">
        <f t="shared" si="29"/>
        <v>0</v>
      </c>
      <c r="H140" s="121">
        <f t="shared" si="30"/>
        <v>0</v>
      </c>
      <c r="I140" s="121"/>
      <c r="J140" s="121">
        <f t="shared" si="31"/>
        <v>0</v>
      </c>
      <c r="K140" s="123">
        <f t="shared" si="32"/>
        <v>0</v>
      </c>
      <c r="L140" s="124">
        <f t="shared" si="34"/>
        <v>0</v>
      </c>
      <c r="M140" s="129" t="e">
        <f t="shared" si="33"/>
        <v>#DIV/0!</v>
      </c>
    </row>
    <row r="141" spans="1:13" x14ac:dyDescent="0.25">
      <c r="A141" s="120">
        <v>43690</v>
      </c>
      <c r="B141" s="121">
        <v>12540</v>
      </c>
      <c r="C141" s="121">
        <v>15870</v>
      </c>
      <c r="D141" s="121">
        <f t="shared" si="28"/>
        <v>-3330</v>
      </c>
      <c r="E141" s="121">
        <v>15768489</v>
      </c>
      <c r="F141" s="122">
        <v>15774966</v>
      </c>
      <c r="G141" s="121">
        <f t="shared" si="29"/>
        <v>-6477</v>
      </c>
      <c r="H141" s="121">
        <f t="shared" si="30"/>
        <v>-6477</v>
      </c>
      <c r="I141" s="121">
        <v>6428</v>
      </c>
      <c r="J141" s="121">
        <f t="shared" si="31"/>
        <v>-12905</v>
      </c>
      <c r="K141" s="123">
        <f t="shared" si="32"/>
        <v>-5893.8053097345137</v>
      </c>
      <c r="L141" s="124">
        <f t="shared" si="34"/>
        <v>-12321.805309734515</v>
      </c>
      <c r="M141" s="129">
        <f t="shared" si="33"/>
        <v>-1.9168956611285803</v>
      </c>
    </row>
    <row r="142" spans="1:13" x14ac:dyDescent="0.25">
      <c r="A142" s="120">
        <v>43691</v>
      </c>
      <c r="B142" s="121">
        <v>14030</v>
      </c>
      <c r="C142" s="121">
        <v>15600</v>
      </c>
      <c r="D142" s="121">
        <f t="shared" si="28"/>
        <v>-1570</v>
      </c>
      <c r="E142" s="121">
        <v>15774966</v>
      </c>
      <c r="F142" s="122">
        <v>15778006</v>
      </c>
      <c r="G142" s="121">
        <f t="shared" si="29"/>
        <v>-3040</v>
      </c>
      <c r="H142" s="121">
        <f t="shared" si="30"/>
        <v>-3040</v>
      </c>
      <c r="I142" s="121">
        <v>3021</v>
      </c>
      <c r="J142" s="121">
        <f t="shared" si="31"/>
        <v>-6061</v>
      </c>
      <c r="K142" s="123">
        <f t="shared" si="32"/>
        <v>-2778.7610619469028</v>
      </c>
      <c r="L142" s="124">
        <f t="shared" si="34"/>
        <v>-5799.7610619469033</v>
      </c>
      <c r="M142" s="129">
        <f t="shared" si="33"/>
        <v>-1.9198149824385644</v>
      </c>
    </row>
    <row r="143" spans="1:13" x14ac:dyDescent="0.25">
      <c r="A143" s="120">
        <v>43692</v>
      </c>
      <c r="B143" s="121"/>
      <c r="C143" s="121"/>
      <c r="D143" s="121">
        <f t="shared" si="28"/>
        <v>0</v>
      </c>
      <c r="E143" s="121">
        <f>'April-July 2019'!S140</f>
        <v>0</v>
      </c>
      <c r="F143" s="122">
        <f>'April-July 2019'!T140</f>
        <v>0</v>
      </c>
      <c r="G143" s="121">
        <f t="shared" si="29"/>
        <v>0</v>
      </c>
      <c r="H143" s="121">
        <f t="shared" si="30"/>
        <v>0</v>
      </c>
      <c r="I143" s="121"/>
      <c r="J143" s="121">
        <f t="shared" si="31"/>
        <v>0</v>
      </c>
      <c r="K143" s="123">
        <f t="shared" si="32"/>
        <v>0</v>
      </c>
      <c r="L143" s="124">
        <f t="shared" si="34"/>
        <v>0</v>
      </c>
      <c r="M143" s="129" t="e">
        <f t="shared" si="33"/>
        <v>#DIV/0!</v>
      </c>
    </row>
    <row r="144" spans="1:13" x14ac:dyDescent="0.25">
      <c r="A144" s="120">
        <v>43693</v>
      </c>
      <c r="B144" s="121">
        <v>14240</v>
      </c>
      <c r="C144" s="121">
        <v>15830</v>
      </c>
      <c r="D144" s="121">
        <f t="shared" si="28"/>
        <v>-1590</v>
      </c>
      <c r="E144" s="121">
        <v>15778082</v>
      </c>
      <c r="F144" s="122">
        <v>15781166</v>
      </c>
      <c r="G144" s="121">
        <f t="shared" si="29"/>
        <v>-3084</v>
      </c>
      <c r="H144" s="121">
        <f t="shared" si="30"/>
        <v>-3084</v>
      </c>
      <c r="I144" s="121">
        <v>3069</v>
      </c>
      <c r="J144" s="121">
        <f t="shared" si="31"/>
        <v>-6153</v>
      </c>
      <c r="K144" s="123">
        <f t="shared" si="32"/>
        <v>-2814.1592920353987</v>
      </c>
      <c r="L144" s="124">
        <f t="shared" si="34"/>
        <v>-5883.1592920353987</v>
      </c>
      <c r="M144" s="129">
        <f t="shared" si="33"/>
        <v>-1.9169629495064837</v>
      </c>
    </row>
    <row r="145" spans="1:13" x14ac:dyDescent="0.25">
      <c r="A145" s="120">
        <v>43694</v>
      </c>
      <c r="B145" s="121">
        <v>15788716</v>
      </c>
      <c r="C145" s="121">
        <v>15781216</v>
      </c>
      <c r="D145" s="121">
        <f t="shared" si="28"/>
        <v>7500</v>
      </c>
      <c r="E145" s="121">
        <v>15788716</v>
      </c>
      <c r="F145" s="122">
        <v>15781216</v>
      </c>
      <c r="G145" s="121">
        <f t="shared" si="29"/>
        <v>7500</v>
      </c>
      <c r="H145" s="121">
        <f t="shared" si="30"/>
        <v>7500</v>
      </c>
      <c r="I145" s="121">
        <v>7500</v>
      </c>
      <c r="J145" s="121">
        <f t="shared" si="31"/>
        <v>0</v>
      </c>
      <c r="K145" s="123">
        <f t="shared" si="32"/>
        <v>13274.336283185841</v>
      </c>
      <c r="L145" s="124">
        <f t="shared" si="34"/>
        <v>5774.3362831858412</v>
      </c>
      <c r="M145" s="129">
        <f t="shared" si="33"/>
        <v>0.76991150442477885</v>
      </c>
    </row>
    <row r="146" spans="1:13" x14ac:dyDescent="0.25">
      <c r="A146" s="120">
        <v>43695</v>
      </c>
      <c r="B146" s="121"/>
      <c r="C146" s="121"/>
      <c r="D146" s="121">
        <f t="shared" si="28"/>
        <v>0</v>
      </c>
      <c r="E146" s="121">
        <f>'April-July 2019'!S143</f>
        <v>0</v>
      </c>
      <c r="F146" s="122">
        <f>'April-July 2019'!T143</f>
        <v>0</v>
      </c>
      <c r="G146" s="121">
        <f t="shared" si="29"/>
        <v>0</v>
      </c>
      <c r="H146" s="121">
        <f t="shared" si="30"/>
        <v>0</v>
      </c>
      <c r="I146" s="121"/>
      <c r="J146" s="121">
        <f t="shared" si="31"/>
        <v>0</v>
      </c>
      <c r="K146" s="123">
        <f t="shared" si="32"/>
        <v>0</v>
      </c>
      <c r="L146" s="124">
        <f t="shared" si="34"/>
        <v>0</v>
      </c>
      <c r="M146" s="129" t="e">
        <f t="shared" si="33"/>
        <v>#DIV/0!</v>
      </c>
    </row>
    <row r="147" spans="1:13" x14ac:dyDescent="0.25">
      <c r="A147" s="120">
        <v>43696</v>
      </c>
      <c r="B147" s="121">
        <v>15796459</v>
      </c>
      <c r="C147" s="121">
        <v>15788716</v>
      </c>
      <c r="D147" s="121">
        <f t="shared" si="28"/>
        <v>7743</v>
      </c>
      <c r="E147" s="121">
        <v>15796459</v>
      </c>
      <c r="F147" s="122">
        <v>15788716</v>
      </c>
      <c r="G147" s="121">
        <f t="shared" si="29"/>
        <v>7743</v>
      </c>
      <c r="H147" s="121">
        <f t="shared" si="30"/>
        <v>7743</v>
      </c>
      <c r="I147" s="121">
        <v>7727</v>
      </c>
      <c r="J147" s="121">
        <f t="shared" si="31"/>
        <v>16</v>
      </c>
      <c r="K147" s="123">
        <f t="shared" si="32"/>
        <v>13704.424778761064</v>
      </c>
      <c r="L147" s="124">
        <f t="shared" si="34"/>
        <v>5977.4247787610639</v>
      </c>
      <c r="M147" s="129">
        <f t="shared" si="33"/>
        <v>0.77357639171231574</v>
      </c>
    </row>
    <row r="148" spans="1:13" x14ac:dyDescent="0.25">
      <c r="A148" s="120">
        <v>43697</v>
      </c>
      <c r="B148" s="121">
        <v>15804103</v>
      </c>
      <c r="C148" s="121">
        <v>15796479</v>
      </c>
      <c r="D148" s="121">
        <f t="shared" si="28"/>
        <v>7624</v>
      </c>
      <c r="E148" s="121">
        <v>16030</v>
      </c>
      <c r="F148" s="122">
        <v>12100</v>
      </c>
      <c r="G148" s="121">
        <f t="shared" si="29"/>
        <v>3930</v>
      </c>
      <c r="H148" s="121">
        <f t="shared" si="30"/>
        <v>3930</v>
      </c>
      <c r="I148" s="121">
        <v>7599</v>
      </c>
      <c r="J148" s="121">
        <f t="shared" si="31"/>
        <v>-3669</v>
      </c>
      <c r="K148" s="123">
        <f t="shared" si="32"/>
        <v>13493.805309734515</v>
      </c>
      <c r="L148" s="124">
        <f t="shared" si="34"/>
        <v>5894.8053097345146</v>
      </c>
      <c r="M148" s="129">
        <f t="shared" si="33"/>
        <v>0.7757343479055816</v>
      </c>
    </row>
    <row r="149" spans="1:13" x14ac:dyDescent="0.25">
      <c r="A149" s="120">
        <v>43698</v>
      </c>
      <c r="B149" s="121"/>
      <c r="C149" s="121">
        <v>16010</v>
      </c>
      <c r="D149" s="121">
        <f t="shared" si="28"/>
        <v>-16010</v>
      </c>
      <c r="E149" s="121">
        <v>15804103</v>
      </c>
      <c r="F149" s="122">
        <v>15812129</v>
      </c>
      <c r="G149" s="121">
        <f t="shared" si="29"/>
        <v>-8026</v>
      </c>
      <c r="H149" s="121">
        <f t="shared" si="30"/>
        <v>-8026</v>
      </c>
      <c r="I149" s="121">
        <v>8001</v>
      </c>
      <c r="J149" s="121">
        <f t="shared" si="31"/>
        <v>-16027</v>
      </c>
      <c r="K149" s="123">
        <f t="shared" si="32"/>
        <v>-28336.283185840712</v>
      </c>
      <c r="L149" s="124">
        <f t="shared" si="34"/>
        <v>-36337.283185840715</v>
      </c>
      <c r="M149" s="129">
        <f t="shared" si="33"/>
        <v>-4.5415926991426963</v>
      </c>
    </row>
    <row r="150" spans="1:13" x14ac:dyDescent="0.25">
      <c r="A150" s="120">
        <v>43699</v>
      </c>
      <c r="B150" s="121"/>
      <c r="C150" s="121"/>
      <c r="D150" s="121">
        <f t="shared" si="28"/>
        <v>0</v>
      </c>
      <c r="E150" s="121">
        <f>'April-July 2019'!S147</f>
        <v>0</v>
      </c>
      <c r="F150" s="122">
        <f>'April-July 2019'!T147</f>
        <v>0</v>
      </c>
      <c r="G150" s="121">
        <f t="shared" si="29"/>
        <v>0</v>
      </c>
      <c r="H150" s="121">
        <f t="shared" si="30"/>
        <v>0</v>
      </c>
      <c r="I150" s="121"/>
      <c r="J150" s="121">
        <f t="shared" si="31"/>
        <v>0</v>
      </c>
      <c r="K150" s="123">
        <f t="shared" si="32"/>
        <v>0</v>
      </c>
      <c r="L150" s="124">
        <f t="shared" si="34"/>
        <v>0</v>
      </c>
      <c r="M150" s="129" t="e">
        <f t="shared" si="33"/>
        <v>#DIV/0!</v>
      </c>
    </row>
    <row r="151" spans="1:13" x14ac:dyDescent="0.25">
      <c r="A151" s="120">
        <v>43700</v>
      </c>
      <c r="B151" s="121"/>
      <c r="C151" s="121">
        <v>16010</v>
      </c>
      <c r="D151" s="121">
        <f t="shared" si="28"/>
        <v>-16010</v>
      </c>
      <c r="E151" s="121">
        <v>15815581</v>
      </c>
      <c r="F151" s="122">
        <v>15822515</v>
      </c>
      <c r="G151" s="121">
        <f t="shared" si="29"/>
        <v>-6934</v>
      </c>
      <c r="H151" s="121">
        <f t="shared" si="30"/>
        <v>-6934</v>
      </c>
      <c r="I151" s="121">
        <v>6914</v>
      </c>
      <c r="J151" s="121">
        <f t="shared" si="31"/>
        <v>-13848</v>
      </c>
      <c r="K151" s="123">
        <f t="shared" si="32"/>
        <v>-28336.283185840712</v>
      </c>
      <c r="L151" s="124">
        <f t="shared" si="34"/>
        <v>-35250.283185840715</v>
      </c>
      <c r="M151" s="129">
        <f t="shared" si="33"/>
        <v>-5.0983921298583619</v>
      </c>
    </row>
    <row r="152" spans="1:13" x14ac:dyDescent="0.25">
      <c r="A152" s="120">
        <v>43701</v>
      </c>
      <c r="B152" s="121"/>
      <c r="C152" s="121"/>
      <c r="D152" s="121">
        <f t="shared" si="28"/>
        <v>0</v>
      </c>
      <c r="E152" s="121">
        <f>'April-July 2019'!S149</f>
        <v>0</v>
      </c>
      <c r="F152" s="122">
        <f>'April-July 2019'!T149</f>
        <v>0</v>
      </c>
      <c r="G152" s="121">
        <f t="shared" si="29"/>
        <v>0</v>
      </c>
      <c r="H152" s="121">
        <f t="shared" si="30"/>
        <v>0</v>
      </c>
      <c r="I152" s="121"/>
      <c r="J152" s="121">
        <f t="shared" si="31"/>
        <v>0</v>
      </c>
      <c r="K152" s="123">
        <f t="shared" si="32"/>
        <v>0</v>
      </c>
      <c r="L152" s="124">
        <f t="shared" si="34"/>
        <v>0</v>
      </c>
      <c r="M152" s="129" t="e">
        <f t="shared" si="33"/>
        <v>#DIV/0!</v>
      </c>
    </row>
    <row r="153" spans="1:13" x14ac:dyDescent="0.25">
      <c r="A153" s="120">
        <v>43702</v>
      </c>
      <c r="B153" s="121"/>
      <c r="C153" s="121"/>
      <c r="D153" s="121">
        <f t="shared" si="28"/>
        <v>0</v>
      </c>
      <c r="E153" s="121">
        <f>'April-July 2019'!S150</f>
        <v>0</v>
      </c>
      <c r="F153" s="122">
        <f>'April-July 2019'!T150</f>
        <v>0</v>
      </c>
      <c r="G153" s="121">
        <f t="shared" si="29"/>
        <v>0</v>
      </c>
      <c r="H153" s="121">
        <f t="shared" si="30"/>
        <v>0</v>
      </c>
      <c r="I153" s="121"/>
      <c r="J153" s="121">
        <f t="shared" si="31"/>
        <v>0</v>
      </c>
      <c r="K153" s="123">
        <f t="shared" si="32"/>
        <v>0</v>
      </c>
      <c r="L153" s="124">
        <f t="shared" si="34"/>
        <v>0</v>
      </c>
      <c r="M153" s="129" t="e">
        <f t="shared" si="33"/>
        <v>#DIV/0!</v>
      </c>
    </row>
    <row r="154" spans="1:13" x14ac:dyDescent="0.25">
      <c r="A154" s="120">
        <v>43703</v>
      </c>
      <c r="B154" s="121"/>
      <c r="C154" s="121">
        <v>12660</v>
      </c>
      <c r="D154" s="121">
        <f t="shared" si="28"/>
        <v>-12660</v>
      </c>
      <c r="E154" s="121">
        <v>15822515</v>
      </c>
      <c r="F154" s="122">
        <v>15836405</v>
      </c>
      <c r="G154" s="121">
        <f t="shared" si="29"/>
        <v>-13890</v>
      </c>
      <c r="H154" s="121">
        <f t="shared" si="30"/>
        <v>-13890</v>
      </c>
      <c r="I154" s="121">
        <v>13876</v>
      </c>
      <c r="J154" s="121">
        <f t="shared" si="31"/>
        <v>-27766</v>
      </c>
      <c r="K154" s="123">
        <f t="shared" si="32"/>
        <v>-22407.079646017701</v>
      </c>
      <c r="L154" s="124">
        <f t="shared" si="34"/>
        <v>-36283.079646017701</v>
      </c>
      <c r="M154" s="129">
        <f t="shared" si="33"/>
        <v>-2.6148082765939535</v>
      </c>
    </row>
    <row r="155" spans="1:13" x14ac:dyDescent="0.25">
      <c r="A155" s="120">
        <v>43704</v>
      </c>
      <c r="B155" s="121">
        <v>15000</v>
      </c>
      <c r="C155" s="121">
        <v>13580</v>
      </c>
      <c r="D155" s="121"/>
      <c r="E155" s="121">
        <v>15844174</v>
      </c>
      <c r="F155" s="122">
        <v>15846858</v>
      </c>
      <c r="G155" s="121">
        <f t="shared" si="29"/>
        <v>-2684</v>
      </c>
      <c r="H155" s="121">
        <f t="shared" si="30"/>
        <v>-2684</v>
      </c>
      <c r="I155" s="121">
        <v>2671</v>
      </c>
      <c r="J155" s="121">
        <f t="shared" si="31"/>
        <v>-5355</v>
      </c>
      <c r="K155" s="123">
        <f t="shared" si="32"/>
        <v>0</v>
      </c>
      <c r="L155" s="124">
        <f t="shared" si="34"/>
        <v>-2671</v>
      </c>
      <c r="M155" s="129">
        <f t="shared" si="33"/>
        <v>-1</v>
      </c>
    </row>
    <row r="156" spans="1:13" x14ac:dyDescent="0.25">
      <c r="A156" s="120">
        <v>43705</v>
      </c>
      <c r="B156" s="121"/>
      <c r="C156" s="121"/>
      <c r="D156" s="121">
        <f t="shared" si="28"/>
        <v>0</v>
      </c>
      <c r="E156" s="121">
        <f>'April-July 2019'!S153</f>
        <v>0</v>
      </c>
      <c r="F156" s="122">
        <f>'April-July 2019'!T153</f>
        <v>0</v>
      </c>
      <c r="G156" s="121">
        <f t="shared" si="29"/>
        <v>0</v>
      </c>
      <c r="H156" s="121">
        <f t="shared" si="30"/>
        <v>0</v>
      </c>
      <c r="I156" s="121"/>
      <c r="J156" s="121">
        <f t="shared" si="31"/>
        <v>0</v>
      </c>
      <c r="K156" s="123">
        <f t="shared" si="32"/>
        <v>0</v>
      </c>
      <c r="L156" s="124">
        <f t="shared" si="34"/>
        <v>0</v>
      </c>
      <c r="M156" s="129" t="e">
        <f t="shared" si="33"/>
        <v>#DIV/0!</v>
      </c>
    </row>
    <row r="157" spans="1:13" x14ac:dyDescent="0.25">
      <c r="A157" s="120">
        <v>43706</v>
      </c>
      <c r="B157" s="121"/>
      <c r="C157" s="121"/>
      <c r="D157" s="121">
        <f t="shared" si="28"/>
        <v>0</v>
      </c>
      <c r="E157" s="121">
        <f>'April-July 2019'!S154</f>
        <v>0</v>
      </c>
      <c r="F157" s="122">
        <f>'April-July 2019'!T154</f>
        <v>0</v>
      </c>
      <c r="G157" s="121">
        <f t="shared" si="29"/>
        <v>0</v>
      </c>
      <c r="H157" s="121">
        <f t="shared" si="30"/>
        <v>0</v>
      </c>
      <c r="I157" s="121"/>
      <c r="J157" s="121">
        <f t="shared" si="31"/>
        <v>0</v>
      </c>
      <c r="K157" s="123">
        <f t="shared" si="32"/>
        <v>0</v>
      </c>
      <c r="L157" s="124">
        <f t="shared" si="34"/>
        <v>0</v>
      </c>
      <c r="M157" s="129" t="e">
        <f t="shared" si="33"/>
        <v>#DIV/0!</v>
      </c>
    </row>
    <row r="158" spans="1:13" x14ac:dyDescent="0.25">
      <c r="A158" s="120">
        <v>43707</v>
      </c>
      <c r="B158" s="121">
        <v>15680</v>
      </c>
      <c r="C158" s="121">
        <v>11610</v>
      </c>
      <c r="D158" s="121">
        <f t="shared" si="28"/>
        <v>4070</v>
      </c>
      <c r="E158" s="121">
        <v>15846858</v>
      </c>
      <c r="F158" s="122">
        <v>1585487</v>
      </c>
      <c r="G158" s="121">
        <f t="shared" si="29"/>
        <v>14261371</v>
      </c>
      <c r="H158" s="121">
        <f t="shared" si="30"/>
        <v>14261371</v>
      </c>
      <c r="I158" s="121">
        <v>7996</v>
      </c>
      <c r="J158" s="121">
        <f t="shared" si="31"/>
        <v>14253375</v>
      </c>
      <c r="K158" s="123">
        <f t="shared" si="32"/>
        <v>7203.5398230088504</v>
      </c>
      <c r="L158" s="124">
        <f t="shared" si="34"/>
        <v>-792.46017699114964</v>
      </c>
      <c r="M158" s="129">
        <f t="shared" si="33"/>
        <v>-9.9107075661724567E-2</v>
      </c>
    </row>
    <row r="159" spans="1:13" x14ac:dyDescent="0.25">
      <c r="A159" s="120">
        <v>43708</v>
      </c>
      <c r="B159" s="121"/>
      <c r="C159" s="121"/>
      <c r="D159" s="121">
        <f t="shared" si="28"/>
        <v>0</v>
      </c>
      <c r="E159" s="121">
        <f>'April-July 2019'!S156</f>
        <v>0</v>
      </c>
      <c r="F159" s="122">
        <f>'April-July 2019'!T156</f>
        <v>0</v>
      </c>
      <c r="G159" s="121">
        <f t="shared" si="29"/>
        <v>0</v>
      </c>
      <c r="H159" s="121">
        <f t="shared" si="30"/>
        <v>0</v>
      </c>
      <c r="I159" s="121"/>
      <c r="J159" s="121">
        <f t="shared" si="31"/>
        <v>0</v>
      </c>
      <c r="K159" s="123">
        <f t="shared" si="32"/>
        <v>0</v>
      </c>
      <c r="L159" s="124">
        <f t="shared" si="34"/>
        <v>0</v>
      </c>
      <c r="M159" s="129" t="e">
        <f t="shared" si="33"/>
        <v>#DIV/0!</v>
      </c>
    </row>
    <row r="160" spans="1:13" x14ac:dyDescent="0.25">
      <c r="A160" s="120">
        <v>43709</v>
      </c>
      <c r="B160" s="121"/>
      <c r="C160" s="121"/>
      <c r="D160" s="121">
        <f t="shared" si="28"/>
        <v>0</v>
      </c>
      <c r="E160" s="121">
        <f>'April-July 2019'!S157</f>
        <v>0</v>
      </c>
      <c r="F160" s="122">
        <f>'April-July 2019'!T157</f>
        <v>0</v>
      </c>
      <c r="G160" s="121">
        <f t="shared" si="29"/>
        <v>0</v>
      </c>
      <c r="H160" s="121">
        <f t="shared" si="30"/>
        <v>0</v>
      </c>
      <c r="I160" s="121"/>
      <c r="J160" s="121">
        <f t="shared" si="31"/>
        <v>0</v>
      </c>
      <c r="K160" s="123">
        <f t="shared" si="32"/>
        <v>0</v>
      </c>
      <c r="L160" s="124">
        <f t="shared" si="34"/>
        <v>0</v>
      </c>
      <c r="M160" s="129" t="e">
        <f t="shared" si="33"/>
        <v>#DIV/0!</v>
      </c>
    </row>
    <row r="161" spans="1:13" x14ac:dyDescent="0.25">
      <c r="A161" s="120">
        <v>43710</v>
      </c>
      <c r="B161" s="121"/>
      <c r="C161" s="121">
        <v>15900</v>
      </c>
      <c r="D161" s="121">
        <f t="shared" si="28"/>
        <v>-15900</v>
      </c>
      <c r="E161" s="121">
        <v>15854881</v>
      </c>
      <c r="F161" s="122">
        <v>15866821</v>
      </c>
      <c r="G161" s="121">
        <f t="shared" si="29"/>
        <v>-11940</v>
      </c>
      <c r="H161" s="121">
        <f t="shared" si="30"/>
        <v>-11940</v>
      </c>
      <c r="I161" s="121">
        <v>11921</v>
      </c>
      <c r="J161" s="121">
        <f t="shared" si="31"/>
        <v>-23861</v>
      </c>
      <c r="K161" s="123">
        <f t="shared" si="32"/>
        <v>-28141.592920353985</v>
      </c>
      <c r="L161" s="124">
        <f t="shared" si="34"/>
        <v>-40062.592920353985</v>
      </c>
      <c r="M161" s="129">
        <f t="shared" si="33"/>
        <v>-3.3606738461835404</v>
      </c>
    </row>
    <row r="162" spans="1:13" x14ac:dyDescent="0.25">
      <c r="A162" s="120">
        <v>43711</v>
      </c>
      <c r="B162" s="121"/>
      <c r="C162" s="121"/>
      <c r="D162" s="121">
        <f t="shared" ref="D162:D225" si="35">B162-C162</f>
        <v>0</v>
      </c>
      <c r="E162" s="121">
        <f>'April-July 2019'!S159</f>
        <v>0</v>
      </c>
      <c r="F162" s="122">
        <f>'April-July 2019'!T159</f>
        <v>0</v>
      </c>
      <c r="G162" s="121">
        <f t="shared" ref="G162:G225" si="36">E162-F162</f>
        <v>0</v>
      </c>
      <c r="H162" s="121">
        <f t="shared" ref="H162:H225" si="37">G162*H$3</f>
        <v>0</v>
      </c>
      <c r="I162" s="121"/>
      <c r="J162" s="121">
        <f t="shared" ref="J162:J225" si="38">H162-I162</f>
        <v>0</v>
      </c>
      <c r="K162" s="123">
        <f t="shared" ref="K162:K225" si="39">D162/K$3</f>
        <v>0</v>
      </c>
      <c r="L162" s="124">
        <f t="shared" si="34"/>
        <v>0</v>
      </c>
      <c r="M162" s="129" t="e">
        <f t="shared" ref="M162:M225" si="40">L162/I162</f>
        <v>#DIV/0!</v>
      </c>
    </row>
    <row r="163" spans="1:13" x14ac:dyDescent="0.25">
      <c r="A163" s="120">
        <v>43712</v>
      </c>
      <c r="B163" s="121">
        <v>223</v>
      </c>
      <c r="C163" s="121">
        <v>1227</v>
      </c>
      <c r="D163" s="121">
        <f t="shared" si="35"/>
        <v>-1004</v>
      </c>
      <c r="E163" s="121">
        <v>12270</v>
      </c>
      <c r="F163" s="122">
        <v>11227</v>
      </c>
      <c r="G163" s="121">
        <f t="shared" si="36"/>
        <v>1043</v>
      </c>
      <c r="H163" s="121">
        <f t="shared" si="37"/>
        <v>1043</v>
      </c>
      <c r="I163" s="121">
        <v>5081</v>
      </c>
      <c r="J163" s="121">
        <f t="shared" si="38"/>
        <v>-4038</v>
      </c>
      <c r="K163" s="123">
        <f t="shared" si="39"/>
        <v>-1776.9911504424781</v>
      </c>
      <c r="L163" s="124">
        <f t="shared" ref="L163:L226" si="41">K163-I163</f>
        <v>-6857.9911504424781</v>
      </c>
      <c r="M163" s="129">
        <f t="shared" si="40"/>
        <v>-1.349732562574784</v>
      </c>
    </row>
    <row r="164" spans="1:13" x14ac:dyDescent="0.25">
      <c r="A164" s="120">
        <v>43713</v>
      </c>
      <c r="B164" s="121">
        <v>16200</v>
      </c>
      <c r="C164" s="121">
        <v>11090</v>
      </c>
      <c r="D164" s="121">
        <f t="shared" si="35"/>
        <v>5110</v>
      </c>
      <c r="E164" s="121">
        <v>15872019</v>
      </c>
      <c r="F164" s="122">
        <v>15881064</v>
      </c>
      <c r="G164" s="121">
        <f t="shared" si="36"/>
        <v>-9045</v>
      </c>
      <c r="H164" s="121">
        <f t="shared" si="37"/>
        <v>-9045</v>
      </c>
      <c r="I164" s="121">
        <v>9427</v>
      </c>
      <c r="J164" s="121">
        <f t="shared" si="38"/>
        <v>-18472</v>
      </c>
      <c r="K164" s="123">
        <f t="shared" si="39"/>
        <v>9044.2477876106204</v>
      </c>
      <c r="L164" s="124">
        <f t="shared" si="41"/>
        <v>-382.75221238937957</v>
      </c>
      <c r="M164" s="129">
        <f t="shared" si="40"/>
        <v>-4.0601698566816544E-2</v>
      </c>
    </row>
    <row r="165" spans="1:13" x14ac:dyDescent="0.25">
      <c r="A165" s="120">
        <v>43714</v>
      </c>
      <c r="B165" s="121">
        <v>14200</v>
      </c>
      <c r="C165" s="121">
        <v>10260</v>
      </c>
      <c r="D165" s="121">
        <f t="shared" si="35"/>
        <v>3940</v>
      </c>
      <c r="E165" s="121">
        <v>10752043</v>
      </c>
      <c r="F165" s="122">
        <v>10759678</v>
      </c>
      <c r="G165" s="121">
        <f t="shared" si="36"/>
        <v>-7635</v>
      </c>
      <c r="H165" s="121">
        <f t="shared" si="37"/>
        <v>-7635</v>
      </c>
      <c r="I165" s="121">
        <v>7630</v>
      </c>
      <c r="J165" s="121">
        <f t="shared" si="38"/>
        <v>-15265</v>
      </c>
      <c r="K165" s="123">
        <f t="shared" si="39"/>
        <v>6973.4513274336286</v>
      </c>
      <c r="L165" s="124">
        <f t="shared" si="41"/>
        <v>-656.54867256637135</v>
      </c>
      <c r="M165" s="129">
        <f t="shared" si="40"/>
        <v>-8.604831881603818E-2</v>
      </c>
    </row>
    <row r="166" spans="1:13" x14ac:dyDescent="0.25">
      <c r="A166" s="120">
        <v>43715</v>
      </c>
      <c r="B166" s="121"/>
      <c r="C166" s="121"/>
      <c r="D166" s="121">
        <f t="shared" si="35"/>
        <v>0</v>
      </c>
      <c r="E166" s="121">
        <f>'April-July 2019'!S163</f>
        <v>0</v>
      </c>
      <c r="F166" s="122">
        <f>'April-July 2019'!T163</f>
        <v>0</v>
      </c>
      <c r="G166" s="121">
        <f t="shared" si="36"/>
        <v>0</v>
      </c>
      <c r="H166" s="121">
        <f t="shared" si="37"/>
        <v>0</v>
      </c>
      <c r="I166" s="121"/>
      <c r="J166" s="121">
        <f t="shared" si="38"/>
        <v>0</v>
      </c>
      <c r="K166" s="123">
        <f t="shared" si="39"/>
        <v>0</v>
      </c>
      <c r="L166" s="124">
        <f t="shared" si="41"/>
        <v>0</v>
      </c>
      <c r="M166" s="129" t="e">
        <f t="shared" si="40"/>
        <v>#DIV/0!</v>
      </c>
    </row>
    <row r="167" spans="1:13" x14ac:dyDescent="0.25">
      <c r="A167" s="120">
        <v>43716</v>
      </c>
      <c r="B167" s="121"/>
      <c r="C167" s="121"/>
      <c r="D167" s="121">
        <f t="shared" si="35"/>
        <v>0</v>
      </c>
      <c r="E167" s="121">
        <f>'April-July 2019'!S164</f>
        <v>0</v>
      </c>
      <c r="F167" s="122">
        <f>'April-July 2019'!T164</f>
        <v>0</v>
      </c>
      <c r="G167" s="121">
        <f t="shared" si="36"/>
        <v>0</v>
      </c>
      <c r="H167" s="121">
        <f t="shared" si="37"/>
        <v>0</v>
      </c>
      <c r="I167" s="121"/>
      <c r="J167" s="121">
        <f t="shared" si="38"/>
        <v>0</v>
      </c>
      <c r="K167" s="123">
        <f t="shared" si="39"/>
        <v>0</v>
      </c>
      <c r="L167" s="124">
        <f t="shared" si="41"/>
        <v>0</v>
      </c>
      <c r="M167" s="129" t="e">
        <f t="shared" si="40"/>
        <v>#DIV/0!</v>
      </c>
    </row>
    <row r="168" spans="1:13" x14ac:dyDescent="0.25">
      <c r="A168" s="120">
        <v>43717</v>
      </c>
      <c r="B168" s="121"/>
      <c r="C168" s="121"/>
      <c r="D168" s="121">
        <f t="shared" si="35"/>
        <v>0</v>
      </c>
      <c r="E168" s="121">
        <f>'April-July 2019'!S165</f>
        <v>0</v>
      </c>
      <c r="F168" s="122">
        <f>'April-July 2019'!T165</f>
        <v>0</v>
      </c>
      <c r="G168" s="121">
        <f t="shared" si="36"/>
        <v>0</v>
      </c>
      <c r="H168" s="121">
        <f t="shared" si="37"/>
        <v>0</v>
      </c>
      <c r="I168" s="121"/>
      <c r="J168" s="121">
        <f t="shared" si="38"/>
        <v>0</v>
      </c>
      <c r="K168" s="123">
        <f t="shared" si="39"/>
        <v>0</v>
      </c>
      <c r="L168" s="124">
        <f t="shared" si="41"/>
        <v>0</v>
      </c>
      <c r="M168" s="129" t="e">
        <f t="shared" si="40"/>
        <v>#DIV/0!</v>
      </c>
    </row>
    <row r="169" spans="1:13" x14ac:dyDescent="0.25">
      <c r="A169" s="120">
        <v>43718</v>
      </c>
      <c r="B169" s="121"/>
      <c r="C169" s="121"/>
      <c r="D169" s="121">
        <f t="shared" si="35"/>
        <v>0</v>
      </c>
      <c r="E169" s="121">
        <f>'April-July 2019'!S166</f>
        <v>0</v>
      </c>
      <c r="F169" s="122">
        <f>'April-July 2019'!T166</f>
        <v>0</v>
      </c>
      <c r="G169" s="121">
        <f t="shared" si="36"/>
        <v>0</v>
      </c>
      <c r="H169" s="121">
        <f t="shared" si="37"/>
        <v>0</v>
      </c>
      <c r="I169" s="121"/>
      <c r="J169" s="121">
        <f t="shared" si="38"/>
        <v>0</v>
      </c>
      <c r="K169" s="123">
        <f t="shared" si="39"/>
        <v>0</v>
      </c>
      <c r="L169" s="124">
        <f t="shared" si="41"/>
        <v>0</v>
      </c>
      <c r="M169" s="129" t="e">
        <f t="shared" si="40"/>
        <v>#DIV/0!</v>
      </c>
    </row>
    <row r="170" spans="1:13" x14ac:dyDescent="0.25">
      <c r="A170" s="120">
        <v>43719</v>
      </c>
      <c r="B170" s="121">
        <v>15800</v>
      </c>
      <c r="C170" s="121">
        <v>14580</v>
      </c>
      <c r="D170" s="121">
        <f t="shared" si="35"/>
        <v>1220</v>
      </c>
      <c r="E170" s="121">
        <v>15885307</v>
      </c>
      <c r="F170" s="122">
        <v>15887395</v>
      </c>
      <c r="G170" s="121">
        <f t="shared" si="36"/>
        <v>-2088</v>
      </c>
      <c r="H170" s="121">
        <f t="shared" si="37"/>
        <v>-2088</v>
      </c>
      <c r="I170" s="121">
        <v>2087</v>
      </c>
      <c r="J170" s="121">
        <f t="shared" si="38"/>
        <v>-4175</v>
      </c>
      <c r="K170" s="123">
        <f t="shared" si="39"/>
        <v>2159.2920353982304</v>
      </c>
      <c r="L170" s="124">
        <f t="shared" si="41"/>
        <v>72.292035398230382</v>
      </c>
      <c r="M170" s="129">
        <f t="shared" si="40"/>
        <v>3.4639211978069184E-2</v>
      </c>
    </row>
    <row r="171" spans="1:13" x14ac:dyDescent="0.25">
      <c r="A171" s="120">
        <v>43720</v>
      </c>
      <c r="B171" s="121"/>
      <c r="C171" s="121"/>
      <c r="D171" s="121">
        <f t="shared" si="35"/>
        <v>0</v>
      </c>
      <c r="E171" s="121"/>
      <c r="F171" s="122">
        <f>'April-July 2019'!T168</f>
        <v>0</v>
      </c>
      <c r="G171" s="121">
        <f t="shared" si="36"/>
        <v>0</v>
      </c>
      <c r="H171" s="121">
        <f t="shared" si="37"/>
        <v>0</v>
      </c>
      <c r="I171" s="121"/>
      <c r="J171" s="121">
        <f t="shared" si="38"/>
        <v>0</v>
      </c>
      <c r="K171" s="123">
        <f t="shared" si="39"/>
        <v>0</v>
      </c>
      <c r="L171" s="124">
        <f t="shared" si="41"/>
        <v>0</v>
      </c>
      <c r="M171" s="129" t="e">
        <f t="shared" si="40"/>
        <v>#DIV/0!</v>
      </c>
    </row>
    <row r="172" spans="1:13" x14ac:dyDescent="0.25">
      <c r="A172" s="120">
        <v>43721</v>
      </c>
      <c r="B172" s="121">
        <v>13900</v>
      </c>
      <c r="C172" s="121">
        <v>11160</v>
      </c>
      <c r="D172" s="121">
        <f t="shared" si="35"/>
        <v>2740</v>
      </c>
      <c r="E172" s="121">
        <v>10801089</v>
      </c>
      <c r="F172" s="122">
        <v>10806354</v>
      </c>
      <c r="G172" s="121">
        <f t="shared" si="36"/>
        <v>-5265</v>
      </c>
      <c r="H172" s="121">
        <f t="shared" si="37"/>
        <v>-5265</v>
      </c>
      <c r="I172" s="121">
        <v>5260</v>
      </c>
      <c r="J172" s="121">
        <f t="shared" si="38"/>
        <v>-10525</v>
      </c>
      <c r="K172" s="123">
        <f t="shared" si="39"/>
        <v>4849.5575221238942</v>
      </c>
      <c r="L172" s="124">
        <f t="shared" si="41"/>
        <v>-410.44247787610584</v>
      </c>
      <c r="M172" s="129">
        <f t="shared" si="40"/>
        <v>-7.803088933005814E-2</v>
      </c>
    </row>
    <row r="173" spans="1:13" x14ac:dyDescent="0.25">
      <c r="A173" s="120">
        <v>43722</v>
      </c>
      <c r="B173" s="121"/>
      <c r="C173" s="121"/>
      <c r="D173" s="121">
        <f t="shared" si="35"/>
        <v>0</v>
      </c>
      <c r="E173" s="121">
        <f>'April-July 2019'!S170</f>
        <v>0</v>
      </c>
      <c r="F173" s="122">
        <f>'April-July 2019'!T170</f>
        <v>0</v>
      </c>
      <c r="G173" s="121">
        <f t="shared" si="36"/>
        <v>0</v>
      </c>
      <c r="H173" s="121">
        <f t="shared" si="37"/>
        <v>0</v>
      </c>
      <c r="I173" s="121"/>
      <c r="J173" s="121">
        <f t="shared" si="38"/>
        <v>0</v>
      </c>
      <c r="K173" s="123">
        <f t="shared" si="39"/>
        <v>0</v>
      </c>
      <c r="L173" s="124">
        <f t="shared" si="41"/>
        <v>0</v>
      </c>
      <c r="M173" s="129" t="e">
        <f t="shared" si="40"/>
        <v>#DIV/0!</v>
      </c>
    </row>
    <row r="174" spans="1:13" x14ac:dyDescent="0.25">
      <c r="A174" s="120">
        <v>43723</v>
      </c>
      <c r="B174" s="121"/>
      <c r="C174" s="121"/>
      <c r="D174" s="121">
        <f t="shared" si="35"/>
        <v>0</v>
      </c>
      <c r="E174" s="121">
        <f>'April-July 2019'!S171</f>
        <v>0</v>
      </c>
      <c r="F174" s="122">
        <f>'April-July 2019'!T171</f>
        <v>0</v>
      </c>
      <c r="G174" s="121">
        <f t="shared" si="36"/>
        <v>0</v>
      </c>
      <c r="H174" s="121">
        <f t="shared" si="37"/>
        <v>0</v>
      </c>
      <c r="I174" s="121"/>
      <c r="J174" s="121">
        <f t="shared" si="38"/>
        <v>0</v>
      </c>
      <c r="K174" s="123">
        <f t="shared" si="39"/>
        <v>0</v>
      </c>
      <c r="L174" s="124">
        <f t="shared" si="41"/>
        <v>0</v>
      </c>
      <c r="M174" s="129" t="e">
        <f t="shared" si="40"/>
        <v>#DIV/0!</v>
      </c>
    </row>
    <row r="175" spans="1:13" x14ac:dyDescent="0.25">
      <c r="A175" s="120">
        <v>43724</v>
      </c>
      <c r="B175" s="121">
        <v>15420</v>
      </c>
      <c r="C175" s="121">
        <v>10840</v>
      </c>
      <c r="D175" s="121">
        <f t="shared" si="35"/>
        <v>4580</v>
      </c>
      <c r="E175" s="121">
        <v>15888483</v>
      </c>
      <c r="F175" s="122">
        <v>1595925</v>
      </c>
      <c r="G175" s="121">
        <f t="shared" si="36"/>
        <v>14292558</v>
      </c>
      <c r="H175" s="121">
        <f t="shared" si="37"/>
        <v>14292558</v>
      </c>
      <c r="I175" s="121">
        <v>8372</v>
      </c>
      <c r="J175" s="121">
        <f t="shared" si="38"/>
        <v>14284186</v>
      </c>
      <c r="K175" s="123">
        <f t="shared" si="39"/>
        <v>8106.1946902654872</v>
      </c>
      <c r="L175" s="124">
        <f t="shared" si="41"/>
        <v>-265.80530973451278</v>
      </c>
      <c r="M175" s="129">
        <f t="shared" si="40"/>
        <v>-3.1749320321848157E-2</v>
      </c>
    </row>
    <row r="176" spans="1:13" x14ac:dyDescent="0.25">
      <c r="A176" s="120">
        <v>43725</v>
      </c>
      <c r="B176" s="121"/>
      <c r="C176" s="121"/>
      <c r="D176" s="121">
        <f t="shared" si="35"/>
        <v>0</v>
      </c>
      <c r="E176" s="121">
        <f>'April-July 2019'!S173</f>
        <v>0</v>
      </c>
      <c r="F176" s="122">
        <f>'April-July 2019'!T173</f>
        <v>0</v>
      </c>
      <c r="G176" s="121">
        <f t="shared" si="36"/>
        <v>0</v>
      </c>
      <c r="H176" s="121">
        <f t="shared" si="37"/>
        <v>0</v>
      </c>
      <c r="I176" s="121"/>
      <c r="J176" s="121">
        <f t="shared" si="38"/>
        <v>0</v>
      </c>
      <c r="K176" s="123">
        <f t="shared" si="39"/>
        <v>0</v>
      </c>
      <c r="L176" s="124">
        <f t="shared" si="41"/>
        <v>0</v>
      </c>
      <c r="M176" s="129" t="e">
        <f t="shared" si="40"/>
        <v>#DIV/0!</v>
      </c>
    </row>
    <row r="177" spans="1:13" x14ac:dyDescent="0.25">
      <c r="A177" s="120">
        <v>43726</v>
      </c>
      <c r="B177" s="121">
        <v>16020</v>
      </c>
      <c r="C177" s="121">
        <v>12720</v>
      </c>
      <c r="D177" s="121">
        <f t="shared" si="35"/>
        <v>3300</v>
      </c>
      <c r="E177" s="121">
        <v>15895925</v>
      </c>
      <c r="F177" s="122">
        <v>15902450</v>
      </c>
      <c r="G177" s="121">
        <f t="shared" si="36"/>
        <v>-6525</v>
      </c>
      <c r="H177" s="121">
        <f t="shared" si="37"/>
        <v>-6525</v>
      </c>
      <c r="I177" s="121">
        <v>6472</v>
      </c>
      <c r="J177" s="121">
        <f t="shared" si="38"/>
        <v>-12997</v>
      </c>
      <c r="K177" s="123">
        <f t="shared" si="39"/>
        <v>5840.7079646017701</v>
      </c>
      <c r="L177" s="124">
        <f t="shared" si="41"/>
        <v>-631.29203539822993</v>
      </c>
      <c r="M177" s="129">
        <f t="shared" si="40"/>
        <v>-9.7542032663508957E-2</v>
      </c>
    </row>
    <row r="178" spans="1:13" x14ac:dyDescent="0.25">
      <c r="A178" s="120">
        <v>43727</v>
      </c>
      <c r="B178" s="121">
        <v>16020</v>
      </c>
      <c r="C178" s="121">
        <v>12100</v>
      </c>
      <c r="D178" s="121">
        <f t="shared" si="35"/>
        <v>3920</v>
      </c>
      <c r="E178" s="121">
        <v>15902450</v>
      </c>
      <c r="F178" s="122">
        <v>15710234</v>
      </c>
      <c r="G178" s="121">
        <f t="shared" si="36"/>
        <v>192216</v>
      </c>
      <c r="H178" s="121">
        <f t="shared" si="37"/>
        <v>192216</v>
      </c>
      <c r="I178" s="121">
        <v>7708</v>
      </c>
      <c r="J178" s="121">
        <f t="shared" si="38"/>
        <v>184508</v>
      </c>
      <c r="K178" s="123">
        <f t="shared" si="39"/>
        <v>6938.0530973451332</v>
      </c>
      <c r="L178" s="124">
        <f t="shared" si="41"/>
        <v>-769.94690265486679</v>
      </c>
      <c r="M178" s="129">
        <f t="shared" si="40"/>
        <v>-9.9889323125955734E-2</v>
      </c>
    </row>
    <row r="179" spans="1:13" x14ac:dyDescent="0.25">
      <c r="A179" s="120">
        <v>43728</v>
      </c>
      <c r="B179" s="121"/>
      <c r="C179" s="121"/>
      <c r="D179" s="121">
        <f t="shared" si="35"/>
        <v>0</v>
      </c>
      <c r="E179" s="121">
        <f>'April-July 2019'!S176</f>
        <v>0</v>
      </c>
      <c r="F179" s="122">
        <f>'April-July 2019'!T176</f>
        <v>0</v>
      </c>
      <c r="G179" s="121">
        <f t="shared" si="36"/>
        <v>0</v>
      </c>
      <c r="H179" s="121">
        <f t="shared" si="37"/>
        <v>0</v>
      </c>
      <c r="I179" s="121"/>
      <c r="J179" s="121">
        <f t="shared" si="38"/>
        <v>0</v>
      </c>
      <c r="K179" s="123">
        <f t="shared" si="39"/>
        <v>0</v>
      </c>
      <c r="L179" s="124">
        <f t="shared" si="41"/>
        <v>0</v>
      </c>
      <c r="M179" s="129" t="e">
        <f t="shared" si="40"/>
        <v>#DIV/0!</v>
      </c>
    </row>
    <row r="180" spans="1:13" x14ac:dyDescent="0.25">
      <c r="A180" s="120">
        <v>43729</v>
      </c>
      <c r="B180" s="121"/>
      <c r="C180" s="121"/>
      <c r="D180" s="121">
        <f t="shared" si="35"/>
        <v>0</v>
      </c>
      <c r="E180" s="121">
        <f>'April-July 2019'!S177</f>
        <v>0</v>
      </c>
      <c r="F180" s="122">
        <f>'April-July 2019'!T177</f>
        <v>0</v>
      </c>
      <c r="G180" s="121">
        <f t="shared" si="36"/>
        <v>0</v>
      </c>
      <c r="H180" s="121">
        <f t="shared" si="37"/>
        <v>0</v>
      </c>
      <c r="I180" s="121"/>
      <c r="J180" s="121">
        <f t="shared" si="38"/>
        <v>0</v>
      </c>
      <c r="K180" s="123">
        <f t="shared" si="39"/>
        <v>0</v>
      </c>
      <c r="L180" s="124">
        <f t="shared" si="41"/>
        <v>0</v>
      </c>
      <c r="M180" s="129" t="e">
        <f t="shared" si="40"/>
        <v>#DIV/0!</v>
      </c>
    </row>
    <row r="181" spans="1:13" x14ac:dyDescent="0.25">
      <c r="A181" s="120">
        <v>43730</v>
      </c>
      <c r="B181" s="121"/>
      <c r="C181" s="121"/>
      <c r="D181" s="121">
        <f t="shared" si="35"/>
        <v>0</v>
      </c>
      <c r="E181" s="121">
        <f>'April-July 2019'!S178</f>
        <v>0</v>
      </c>
      <c r="F181" s="122">
        <f>'April-July 2019'!T178</f>
        <v>0</v>
      </c>
      <c r="G181" s="121">
        <f t="shared" si="36"/>
        <v>0</v>
      </c>
      <c r="H181" s="121">
        <f t="shared" si="37"/>
        <v>0</v>
      </c>
      <c r="I181" s="121"/>
      <c r="J181" s="121">
        <f t="shared" si="38"/>
        <v>0</v>
      </c>
      <c r="K181" s="123">
        <f t="shared" si="39"/>
        <v>0</v>
      </c>
      <c r="L181" s="124">
        <f t="shared" si="41"/>
        <v>0</v>
      </c>
      <c r="M181" s="129" t="e">
        <f t="shared" si="40"/>
        <v>#DIV/0!</v>
      </c>
    </row>
    <row r="182" spans="1:13" x14ac:dyDescent="0.25">
      <c r="A182" s="120">
        <v>43731</v>
      </c>
      <c r="B182" s="121">
        <v>15910</v>
      </c>
      <c r="C182" s="121">
        <v>11960</v>
      </c>
      <c r="D182" s="121">
        <f t="shared" si="35"/>
        <v>3950</v>
      </c>
      <c r="E182" s="121">
        <v>15913094</v>
      </c>
      <c r="F182" s="122">
        <v>15922664</v>
      </c>
      <c r="G182" s="121">
        <f t="shared" si="36"/>
        <v>-9570</v>
      </c>
      <c r="H182" s="121">
        <f t="shared" si="37"/>
        <v>-9570</v>
      </c>
      <c r="I182" s="121">
        <v>10379</v>
      </c>
      <c r="J182" s="121">
        <f t="shared" si="38"/>
        <v>-19949</v>
      </c>
      <c r="K182" s="123">
        <f t="shared" si="39"/>
        <v>6991.1504424778768</v>
      </c>
      <c r="L182" s="124">
        <f t="shared" si="41"/>
        <v>-3387.8495575221232</v>
      </c>
      <c r="M182" s="129">
        <f t="shared" si="40"/>
        <v>-0.32641387007631978</v>
      </c>
    </row>
    <row r="183" spans="1:13" x14ac:dyDescent="0.25">
      <c r="A183" s="120">
        <v>43732</v>
      </c>
      <c r="B183" s="121">
        <v>15000</v>
      </c>
      <c r="C183" s="121">
        <v>11790</v>
      </c>
      <c r="D183" s="121">
        <f t="shared" si="35"/>
        <v>3210</v>
      </c>
      <c r="E183" s="121">
        <v>15922661</v>
      </c>
      <c r="F183" s="122">
        <v>15928876</v>
      </c>
      <c r="G183" s="121">
        <f t="shared" si="36"/>
        <v>-6215</v>
      </c>
      <c r="H183" s="121">
        <f t="shared" si="37"/>
        <v>-6215</v>
      </c>
      <c r="I183" s="121">
        <v>6224</v>
      </c>
      <c r="J183" s="121">
        <f t="shared" si="38"/>
        <v>-12439</v>
      </c>
      <c r="K183" s="123">
        <f t="shared" si="39"/>
        <v>5681.4159292035401</v>
      </c>
      <c r="L183" s="124">
        <f t="shared" si="41"/>
        <v>-542.58407079645986</v>
      </c>
      <c r="M183" s="129">
        <f t="shared" si="40"/>
        <v>-8.7176103919739692E-2</v>
      </c>
    </row>
    <row r="184" spans="1:13" x14ac:dyDescent="0.25">
      <c r="A184" s="120">
        <v>43733</v>
      </c>
      <c r="B184" s="121">
        <v>15000</v>
      </c>
      <c r="C184" s="121">
        <v>11580</v>
      </c>
      <c r="D184" s="121">
        <f t="shared" si="35"/>
        <v>3420</v>
      </c>
      <c r="E184" s="121">
        <v>15928875</v>
      </c>
      <c r="F184" s="122">
        <v>15935541</v>
      </c>
      <c r="G184" s="121">
        <f t="shared" si="36"/>
        <v>-6666</v>
      </c>
      <c r="H184" s="121">
        <f t="shared" si="37"/>
        <v>-6666</v>
      </c>
      <c r="I184" s="121">
        <v>6665</v>
      </c>
      <c r="J184" s="121">
        <f t="shared" si="38"/>
        <v>-13331</v>
      </c>
      <c r="K184" s="123">
        <f t="shared" si="39"/>
        <v>6053.0973451327436</v>
      </c>
      <c r="L184" s="124">
        <f t="shared" si="41"/>
        <v>-611.90265486725639</v>
      </c>
      <c r="M184" s="129">
        <f t="shared" si="40"/>
        <v>-9.1808350317667875E-2</v>
      </c>
    </row>
    <row r="185" spans="1:13" x14ac:dyDescent="0.25">
      <c r="A185" s="120">
        <v>43734</v>
      </c>
      <c r="B185" s="121">
        <v>14800</v>
      </c>
      <c r="C185" s="121">
        <v>11470</v>
      </c>
      <c r="D185" s="121">
        <f t="shared" si="35"/>
        <v>3330</v>
      </c>
      <c r="E185" s="121">
        <v>1593541</v>
      </c>
      <c r="F185" s="122">
        <v>15941685</v>
      </c>
      <c r="G185" s="121">
        <f t="shared" si="36"/>
        <v>-14348144</v>
      </c>
      <c r="H185" s="121">
        <f t="shared" si="37"/>
        <v>-14348144</v>
      </c>
      <c r="I185" s="121">
        <v>6108</v>
      </c>
      <c r="J185" s="121">
        <f t="shared" si="38"/>
        <v>-14354252</v>
      </c>
      <c r="K185" s="123">
        <f t="shared" si="39"/>
        <v>5893.8053097345137</v>
      </c>
      <c r="L185" s="124">
        <f t="shared" si="41"/>
        <v>-214.19469026548632</v>
      </c>
      <c r="M185" s="129">
        <f t="shared" si="40"/>
        <v>-3.5067892970773791E-2</v>
      </c>
    </row>
    <row r="186" spans="1:13" x14ac:dyDescent="0.25">
      <c r="A186" s="120">
        <v>43735</v>
      </c>
      <c r="B186" s="121">
        <v>15150</v>
      </c>
      <c r="C186" s="121">
        <v>12360</v>
      </c>
      <c r="D186" s="121">
        <f t="shared" si="35"/>
        <v>2790</v>
      </c>
      <c r="E186" s="121">
        <v>15941685</v>
      </c>
      <c r="F186" s="122">
        <v>15947068</v>
      </c>
      <c r="G186" s="121">
        <f t="shared" si="36"/>
        <v>-5383</v>
      </c>
      <c r="H186" s="121">
        <f t="shared" si="37"/>
        <v>-5383</v>
      </c>
      <c r="I186" s="121">
        <v>5349</v>
      </c>
      <c r="J186" s="121">
        <f t="shared" si="38"/>
        <v>-10732</v>
      </c>
      <c r="K186" s="123">
        <f t="shared" si="39"/>
        <v>4938.0530973451332</v>
      </c>
      <c r="L186" s="124">
        <f t="shared" si="41"/>
        <v>-410.94690265486679</v>
      </c>
      <c r="M186" s="129">
        <f t="shared" si="40"/>
        <v>-7.6826865330878069E-2</v>
      </c>
    </row>
    <row r="187" spans="1:13" x14ac:dyDescent="0.25">
      <c r="A187" s="120">
        <v>43736</v>
      </c>
      <c r="B187" s="121"/>
      <c r="C187" s="121"/>
      <c r="D187" s="121">
        <f t="shared" si="35"/>
        <v>0</v>
      </c>
      <c r="E187" s="121">
        <f>'April-July 2019'!S184</f>
        <v>0</v>
      </c>
      <c r="F187" s="122">
        <f>'April-July 2019'!T184</f>
        <v>0</v>
      </c>
      <c r="G187" s="121">
        <f t="shared" si="36"/>
        <v>0</v>
      </c>
      <c r="H187" s="121">
        <f t="shared" si="37"/>
        <v>0</v>
      </c>
      <c r="I187" s="121"/>
      <c r="J187" s="121">
        <f t="shared" si="38"/>
        <v>0</v>
      </c>
      <c r="K187" s="123">
        <f t="shared" si="39"/>
        <v>0</v>
      </c>
      <c r="L187" s="124">
        <f t="shared" si="41"/>
        <v>0</v>
      </c>
      <c r="M187" s="129" t="e">
        <f t="shared" si="40"/>
        <v>#DIV/0!</v>
      </c>
    </row>
    <row r="188" spans="1:13" x14ac:dyDescent="0.25">
      <c r="A188" s="120">
        <v>43737</v>
      </c>
      <c r="B188" s="121"/>
      <c r="C188" s="121"/>
      <c r="D188" s="121">
        <f t="shared" si="35"/>
        <v>0</v>
      </c>
      <c r="E188" s="121">
        <f>'April-July 2019'!S185</f>
        <v>0</v>
      </c>
      <c r="F188" s="122">
        <f>'April-July 2019'!T185</f>
        <v>0</v>
      </c>
      <c r="G188" s="121">
        <f t="shared" si="36"/>
        <v>0</v>
      </c>
      <c r="H188" s="121">
        <f t="shared" si="37"/>
        <v>0</v>
      </c>
      <c r="I188" s="121"/>
      <c r="J188" s="121">
        <f t="shared" si="38"/>
        <v>0</v>
      </c>
      <c r="K188" s="123">
        <f t="shared" si="39"/>
        <v>0</v>
      </c>
      <c r="L188" s="124">
        <f t="shared" si="41"/>
        <v>0</v>
      </c>
      <c r="M188" s="129" t="e">
        <f t="shared" si="40"/>
        <v>#DIV/0!</v>
      </c>
    </row>
    <row r="189" spans="1:13" x14ac:dyDescent="0.25">
      <c r="A189" s="120">
        <v>43738</v>
      </c>
      <c r="B189" s="121">
        <v>15480</v>
      </c>
      <c r="C189" s="121">
        <v>11070</v>
      </c>
      <c r="D189" s="121">
        <f t="shared" si="35"/>
        <v>4410</v>
      </c>
      <c r="E189" s="121">
        <v>15947068</v>
      </c>
      <c r="F189" s="122">
        <v>15959189</v>
      </c>
      <c r="G189" s="121">
        <f t="shared" si="36"/>
        <v>-12121</v>
      </c>
      <c r="H189" s="121">
        <f t="shared" si="37"/>
        <v>-12121</v>
      </c>
      <c r="I189" s="121">
        <v>12125</v>
      </c>
      <c r="J189" s="121">
        <f t="shared" si="38"/>
        <v>-24246</v>
      </c>
      <c r="K189" s="123">
        <f t="shared" si="39"/>
        <v>7805.3097345132746</v>
      </c>
      <c r="L189" s="124">
        <f t="shared" si="41"/>
        <v>-4319.6902654867254</v>
      </c>
      <c r="M189" s="129">
        <f t="shared" si="40"/>
        <v>-0.35626311467931754</v>
      </c>
    </row>
    <row r="190" spans="1:13" x14ac:dyDescent="0.25">
      <c r="A190" s="120">
        <v>43739</v>
      </c>
      <c r="B190" s="121">
        <v>15570</v>
      </c>
      <c r="C190" s="121">
        <v>13740</v>
      </c>
      <c r="D190" s="121">
        <f t="shared" si="35"/>
        <v>1830</v>
      </c>
      <c r="E190" s="121">
        <v>15959189</v>
      </c>
      <c r="F190" s="122">
        <v>15962600</v>
      </c>
      <c r="G190" s="121">
        <f t="shared" si="36"/>
        <v>-3411</v>
      </c>
      <c r="H190" s="121">
        <f t="shared" si="37"/>
        <v>-3411</v>
      </c>
      <c r="I190" s="121">
        <v>3383</v>
      </c>
      <c r="J190" s="121">
        <f t="shared" si="38"/>
        <v>-6794</v>
      </c>
      <c r="K190" s="123">
        <f t="shared" si="39"/>
        <v>3238.9380530973453</v>
      </c>
      <c r="L190" s="124">
        <f t="shared" si="41"/>
        <v>-144.06194690265465</v>
      </c>
      <c r="M190" s="129">
        <f t="shared" si="40"/>
        <v>-4.2584081260022069E-2</v>
      </c>
    </row>
    <row r="191" spans="1:13" x14ac:dyDescent="0.25">
      <c r="A191" s="120">
        <v>43740</v>
      </c>
      <c r="B191" s="121">
        <v>15200</v>
      </c>
      <c r="C191" s="121">
        <v>12520</v>
      </c>
      <c r="D191" s="121">
        <f t="shared" si="35"/>
        <v>2680</v>
      </c>
      <c r="E191" s="121">
        <v>15962657</v>
      </c>
      <c r="F191" s="122">
        <v>15967846</v>
      </c>
      <c r="G191" s="121">
        <f t="shared" si="36"/>
        <v>-5189</v>
      </c>
      <c r="H191" s="121">
        <f t="shared" si="37"/>
        <v>-5189</v>
      </c>
      <c r="I191" s="121">
        <v>5182</v>
      </c>
      <c r="J191" s="121">
        <f t="shared" si="38"/>
        <v>-10371</v>
      </c>
      <c r="K191" s="123">
        <f t="shared" si="39"/>
        <v>4743.3628318584078</v>
      </c>
      <c r="L191" s="124">
        <f t="shared" si="41"/>
        <v>-438.63716814159216</v>
      </c>
      <c r="M191" s="129">
        <f t="shared" si="40"/>
        <v>-8.4646308016517208E-2</v>
      </c>
    </row>
    <row r="192" spans="1:13" x14ac:dyDescent="0.25">
      <c r="A192" s="120">
        <v>43741</v>
      </c>
      <c r="B192" s="121">
        <v>15510</v>
      </c>
      <c r="C192" s="121">
        <v>13560</v>
      </c>
      <c r="D192" s="121">
        <f t="shared" si="35"/>
        <v>1950</v>
      </c>
      <c r="E192" s="121">
        <v>15967846</v>
      </c>
      <c r="F192" s="122">
        <v>15971526</v>
      </c>
      <c r="G192" s="121">
        <f t="shared" si="36"/>
        <v>-3680</v>
      </c>
      <c r="H192" s="121">
        <f t="shared" si="37"/>
        <v>-3680</v>
      </c>
      <c r="I192" s="121">
        <v>3672</v>
      </c>
      <c r="J192" s="121">
        <f t="shared" si="38"/>
        <v>-7352</v>
      </c>
      <c r="K192" s="123">
        <f t="shared" si="39"/>
        <v>3451.3274336283189</v>
      </c>
      <c r="L192" s="124">
        <f t="shared" si="41"/>
        <v>-220.67256637168111</v>
      </c>
      <c r="M192" s="129">
        <f t="shared" si="40"/>
        <v>-6.00960148071027E-2</v>
      </c>
    </row>
    <row r="193" spans="1:13" x14ac:dyDescent="0.25">
      <c r="A193" s="120">
        <v>43742</v>
      </c>
      <c r="B193" s="121">
        <v>16160</v>
      </c>
      <c r="C193" s="121">
        <v>12400</v>
      </c>
      <c r="D193" s="121">
        <f t="shared" si="35"/>
        <v>3760</v>
      </c>
      <c r="E193" s="121">
        <v>15971526</v>
      </c>
      <c r="F193" s="122">
        <v>15978384</v>
      </c>
      <c r="G193" s="121">
        <f t="shared" si="36"/>
        <v>-6858</v>
      </c>
      <c r="H193" s="121">
        <f t="shared" si="37"/>
        <v>-6858</v>
      </c>
      <c r="I193" s="121">
        <v>6839</v>
      </c>
      <c r="J193" s="121">
        <f t="shared" si="38"/>
        <v>-13697</v>
      </c>
      <c r="K193" s="123">
        <f t="shared" si="39"/>
        <v>6654.8672566371688</v>
      </c>
      <c r="L193" s="124">
        <f t="shared" si="41"/>
        <v>-184.13274336283121</v>
      </c>
      <c r="M193" s="129">
        <f t="shared" si="40"/>
        <v>-2.6923927966490891E-2</v>
      </c>
    </row>
    <row r="194" spans="1:13" x14ac:dyDescent="0.25">
      <c r="A194" s="120">
        <v>43743</v>
      </c>
      <c r="B194" s="121"/>
      <c r="C194" s="121"/>
      <c r="D194" s="121">
        <f t="shared" si="35"/>
        <v>0</v>
      </c>
      <c r="E194" s="121">
        <f>'April-July 2019'!S191</f>
        <v>0</v>
      </c>
      <c r="F194" s="122">
        <f>'April-July 2019'!T191</f>
        <v>0</v>
      </c>
      <c r="G194" s="121">
        <f t="shared" si="36"/>
        <v>0</v>
      </c>
      <c r="H194" s="121">
        <f t="shared" si="37"/>
        <v>0</v>
      </c>
      <c r="I194" s="121"/>
      <c r="J194" s="121">
        <f t="shared" si="38"/>
        <v>0</v>
      </c>
      <c r="K194" s="123">
        <f t="shared" si="39"/>
        <v>0</v>
      </c>
      <c r="L194" s="124">
        <f t="shared" si="41"/>
        <v>0</v>
      </c>
      <c r="M194" s="129" t="e">
        <f t="shared" si="40"/>
        <v>#DIV/0!</v>
      </c>
    </row>
    <row r="195" spans="1:13" x14ac:dyDescent="0.25">
      <c r="A195" s="120">
        <v>43744</v>
      </c>
      <c r="B195" s="121"/>
      <c r="C195" s="121"/>
      <c r="D195" s="121">
        <f t="shared" si="35"/>
        <v>0</v>
      </c>
      <c r="E195" s="121">
        <f>'April-July 2019'!S192</f>
        <v>0</v>
      </c>
      <c r="F195" s="122">
        <f>'April-July 2019'!T192</f>
        <v>0</v>
      </c>
      <c r="G195" s="121">
        <f t="shared" si="36"/>
        <v>0</v>
      </c>
      <c r="H195" s="121">
        <f t="shared" si="37"/>
        <v>0</v>
      </c>
      <c r="I195" s="121"/>
      <c r="J195" s="121">
        <f t="shared" si="38"/>
        <v>0</v>
      </c>
      <c r="K195" s="123">
        <f t="shared" si="39"/>
        <v>0</v>
      </c>
      <c r="L195" s="124">
        <f t="shared" si="41"/>
        <v>0</v>
      </c>
      <c r="M195" s="129" t="e">
        <f t="shared" si="40"/>
        <v>#DIV/0!</v>
      </c>
    </row>
    <row r="196" spans="1:13" x14ac:dyDescent="0.25">
      <c r="A196" s="120">
        <v>43745</v>
      </c>
      <c r="B196" s="121">
        <v>16040</v>
      </c>
      <c r="C196" s="121">
        <v>10500</v>
      </c>
      <c r="D196" s="121">
        <f t="shared" si="35"/>
        <v>5540</v>
      </c>
      <c r="E196" s="121">
        <v>15978384</v>
      </c>
      <c r="F196" s="122">
        <v>15992000</v>
      </c>
      <c r="G196" s="121">
        <f t="shared" si="36"/>
        <v>-13616</v>
      </c>
      <c r="H196" s="121">
        <f t="shared" si="37"/>
        <v>-13616</v>
      </c>
      <c r="I196" s="121">
        <v>13594</v>
      </c>
      <c r="J196" s="121">
        <f t="shared" si="38"/>
        <v>-27210</v>
      </c>
      <c r="K196" s="123">
        <f t="shared" si="39"/>
        <v>9805.3097345132755</v>
      </c>
      <c r="L196" s="124">
        <f t="shared" si="41"/>
        <v>-3788.6902654867245</v>
      </c>
      <c r="M196" s="129">
        <f t="shared" si="40"/>
        <v>-0.27870312384042406</v>
      </c>
    </row>
    <row r="197" spans="1:13" x14ac:dyDescent="0.25">
      <c r="A197" s="120">
        <v>43746</v>
      </c>
      <c r="B197" s="121">
        <v>16040</v>
      </c>
      <c r="C197" s="121">
        <v>10820</v>
      </c>
      <c r="D197" s="121">
        <f t="shared" si="35"/>
        <v>5220</v>
      </c>
      <c r="E197" s="121">
        <v>15992052</v>
      </c>
      <c r="F197" s="122">
        <v>16002232</v>
      </c>
      <c r="G197" s="121">
        <f t="shared" si="36"/>
        <v>-10180</v>
      </c>
      <c r="H197" s="121">
        <f t="shared" si="37"/>
        <v>-10180</v>
      </c>
      <c r="I197" s="121">
        <v>10167</v>
      </c>
      <c r="J197" s="121">
        <f t="shared" si="38"/>
        <v>-20347</v>
      </c>
      <c r="K197" s="123">
        <f t="shared" si="39"/>
        <v>9238.9380530973467</v>
      </c>
      <c r="L197" s="124">
        <f t="shared" si="41"/>
        <v>-928.06194690265329</v>
      </c>
      <c r="M197" s="129">
        <f t="shared" si="40"/>
        <v>-9.1281788817021078E-2</v>
      </c>
    </row>
    <row r="198" spans="1:13" x14ac:dyDescent="0.25">
      <c r="A198" s="120">
        <v>43747</v>
      </c>
      <c r="B198" s="121">
        <v>15700</v>
      </c>
      <c r="C198" s="121">
        <v>12690</v>
      </c>
      <c r="D198" s="121">
        <f t="shared" si="35"/>
        <v>3010</v>
      </c>
      <c r="E198" s="121">
        <v>16002232</v>
      </c>
      <c r="F198" s="122">
        <v>16007933</v>
      </c>
      <c r="G198" s="121">
        <f t="shared" si="36"/>
        <v>-5701</v>
      </c>
      <c r="H198" s="121">
        <f t="shared" si="37"/>
        <v>-5701</v>
      </c>
      <c r="I198" s="121">
        <v>5666</v>
      </c>
      <c r="J198" s="121">
        <f t="shared" si="38"/>
        <v>-11367</v>
      </c>
      <c r="K198" s="123">
        <f t="shared" si="39"/>
        <v>5327.4336283185849</v>
      </c>
      <c r="L198" s="124">
        <f t="shared" si="41"/>
        <v>-338.56637168141515</v>
      </c>
      <c r="M198" s="129">
        <f t="shared" si="40"/>
        <v>-5.9754036653973726E-2</v>
      </c>
    </row>
    <row r="199" spans="1:13" x14ac:dyDescent="0.25">
      <c r="A199" s="120">
        <v>43748</v>
      </c>
      <c r="B199" s="121">
        <v>14740</v>
      </c>
      <c r="C199" s="121">
        <v>13660</v>
      </c>
      <c r="D199" s="121">
        <f t="shared" si="35"/>
        <v>1080</v>
      </c>
      <c r="E199" s="121">
        <v>16007943</v>
      </c>
      <c r="F199" s="122">
        <v>16009832</v>
      </c>
      <c r="G199" s="121">
        <f t="shared" si="36"/>
        <v>-1889</v>
      </c>
      <c r="H199" s="121">
        <f t="shared" si="37"/>
        <v>-1889</v>
      </c>
      <c r="I199" s="121">
        <v>1872</v>
      </c>
      <c r="J199" s="121">
        <f t="shared" si="38"/>
        <v>-3761</v>
      </c>
      <c r="K199" s="123">
        <f t="shared" si="39"/>
        <v>1911.5044247787612</v>
      </c>
      <c r="L199" s="124">
        <f t="shared" si="41"/>
        <v>39.504424778761177</v>
      </c>
      <c r="M199" s="129">
        <f t="shared" si="40"/>
        <v>2.1102791014295501E-2</v>
      </c>
    </row>
    <row r="200" spans="1:13" x14ac:dyDescent="0.25">
      <c r="A200" s="120">
        <v>43749</v>
      </c>
      <c r="B200" s="121">
        <v>16100</v>
      </c>
      <c r="C200" s="121">
        <v>13320</v>
      </c>
      <c r="D200" s="121">
        <f t="shared" si="35"/>
        <v>2780</v>
      </c>
      <c r="E200" s="121">
        <v>16009832</v>
      </c>
      <c r="F200" s="122">
        <v>16014951</v>
      </c>
      <c r="G200" s="121">
        <f t="shared" si="36"/>
        <v>-5119</v>
      </c>
      <c r="H200" s="121">
        <f t="shared" si="37"/>
        <v>-5119</v>
      </c>
      <c r="I200" s="121">
        <v>5094</v>
      </c>
      <c r="J200" s="121">
        <f t="shared" si="38"/>
        <v>-10213</v>
      </c>
      <c r="K200" s="123">
        <f t="shared" si="39"/>
        <v>4920.353982300885</v>
      </c>
      <c r="L200" s="124">
        <f t="shared" si="41"/>
        <v>-173.64601769911496</v>
      </c>
      <c r="M200" s="129">
        <f t="shared" si="40"/>
        <v>-3.4088342697117191E-2</v>
      </c>
    </row>
    <row r="201" spans="1:13" x14ac:dyDescent="0.25">
      <c r="A201" s="120">
        <v>43750</v>
      </c>
      <c r="B201" s="121">
        <v>15990</v>
      </c>
      <c r="C201" s="121">
        <v>12590</v>
      </c>
      <c r="D201" s="121">
        <f t="shared" si="35"/>
        <v>3400</v>
      </c>
      <c r="E201" s="121">
        <v>16014951</v>
      </c>
      <c r="F201" s="122">
        <v>16021716</v>
      </c>
      <c r="G201" s="121">
        <f t="shared" si="36"/>
        <v>-6765</v>
      </c>
      <c r="H201" s="121">
        <f t="shared" si="37"/>
        <v>-6765</v>
      </c>
      <c r="I201" s="121">
        <v>6758</v>
      </c>
      <c r="J201" s="121">
        <f t="shared" si="38"/>
        <v>-13523</v>
      </c>
      <c r="K201" s="123">
        <f t="shared" si="39"/>
        <v>6017.6991150442482</v>
      </c>
      <c r="L201" s="124">
        <f t="shared" si="41"/>
        <v>-740.30088495575183</v>
      </c>
      <c r="M201" s="129">
        <f t="shared" si="40"/>
        <v>-0.10954437480848651</v>
      </c>
    </row>
    <row r="202" spans="1:13" x14ac:dyDescent="0.25">
      <c r="A202" s="120">
        <v>43751</v>
      </c>
      <c r="B202" s="121"/>
      <c r="C202" s="121"/>
      <c r="D202" s="121">
        <f t="shared" si="35"/>
        <v>0</v>
      </c>
      <c r="E202" s="121">
        <f>'April-July 2019'!S199</f>
        <v>0</v>
      </c>
      <c r="F202" s="122">
        <f>'April-July 2019'!T199</f>
        <v>0</v>
      </c>
      <c r="G202" s="121">
        <f t="shared" si="36"/>
        <v>0</v>
      </c>
      <c r="H202" s="121">
        <f t="shared" si="37"/>
        <v>0</v>
      </c>
      <c r="I202" s="121"/>
      <c r="J202" s="121">
        <f t="shared" si="38"/>
        <v>0</v>
      </c>
      <c r="K202" s="123">
        <f t="shared" si="39"/>
        <v>0</v>
      </c>
      <c r="L202" s="124">
        <f t="shared" si="41"/>
        <v>0</v>
      </c>
      <c r="M202" s="129" t="e">
        <f t="shared" si="40"/>
        <v>#DIV/0!</v>
      </c>
    </row>
    <row r="203" spans="1:13" x14ac:dyDescent="0.25">
      <c r="A203" s="120">
        <v>43752</v>
      </c>
      <c r="B203" s="121"/>
      <c r="C203" s="121"/>
      <c r="D203" s="121">
        <f t="shared" si="35"/>
        <v>0</v>
      </c>
      <c r="E203" s="121">
        <f>'April-July 2019'!S200</f>
        <v>0</v>
      </c>
      <c r="F203" s="122">
        <f>'April-July 2019'!T200</f>
        <v>0</v>
      </c>
      <c r="G203" s="121">
        <f t="shared" si="36"/>
        <v>0</v>
      </c>
      <c r="H203" s="121">
        <f t="shared" si="37"/>
        <v>0</v>
      </c>
      <c r="I203" s="121"/>
      <c r="J203" s="121">
        <f t="shared" si="38"/>
        <v>0</v>
      </c>
      <c r="K203" s="123">
        <f t="shared" si="39"/>
        <v>0</v>
      </c>
      <c r="L203" s="124">
        <f t="shared" si="41"/>
        <v>0</v>
      </c>
      <c r="M203" s="129" t="e">
        <f t="shared" si="40"/>
        <v>#DIV/0!</v>
      </c>
    </row>
    <row r="204" spans="1:13" x14ac:dyDescent="0.25">
      <c r="A204" s="120">
        <v>43753</v>
      </c>
      <c r="B204" s="121">
        <v>16060</v>
      </c>
      <c r="C204" s="121">
        <v>11930</v>
      </c>
      <c r="D204" s="121">
        <f t="shared" si="35"/>
        <v>4130</v>
      </c>
      <c r="E204" s="121">
        <v>1601716</v>
      </c>
      <c r="F204" s="122">
        <v>16029498</v>
      </c>
      <c r="G204" s="121">
        <f t="shared" si="36"/>
        <v>-14427782</v>
      </c>
      <c r="H204" s="121">
        <f t="shared" si="37"/>
        <v>-14427782</v>
      </c>
      <c r="I204" s="121">
        <v>7769</v>
      </c>
      <c r="J204" s="121">
        <f t="shared" si="38"/>
        <v>-14435551</v>
      </c>
      <c r="K204" s="123">
        <f t="shared" si="39"/>
        <v>7309.7345132743367</v>
      </c>
      <c r="L204" s="124">
        <f t="shared" si="41"/>
        <v>-459.26548672566332</v>
      </c>
      <c r="M204" s="129">
        <f t="shared" si="40"/>
        <v>-5.9115135374650962E-2</v>
      </c>
    </row>
    <row r="205" spans="1:13" x14ac:dyDescent="0.25">
      <c r="A205" s="120">
        <v>43754</v>
      </c>
      <c r="B205" s="121">
        <v>15910</v>
      </c>
      <c r="C205" s="121">
        <v>12660</v>
      </c>
      <c r="D205" s="121">
        <f t="shared" si="35"/>
        <v>3250</v>
      </c>
      <c r="E205" s="121">
        <v>16029598</v>
      </c>
      <c r="F205" s="122">
        <v>16035455</v>
      </c>
      <c r="G205" s="121">
        <f t="shared" si="36"/>
        <v>-5857</v>
      </c>
      <c r="H205" s="121">
        <f t="shared" si="37"/>
        <v>-5857</v>
      </c>
      <c r="I205" s="121">
        <v>5831</v>
      </c>
      <c r="J205" s="121">
        <f t="shared" si="38"/>
        <v>-11688</v>
      </c>
      <c r="K205" s="123">
        <f t="shared" si="39"/>
        <v>5752.2123893805319</v>
      </c>
      <c r="L205" s="124">
        <f t="shared" si="41"/>
        <v>-78.787610619468069</v>
      </c>
      <c r="M205" s="129">
        <f t="shared" si="40"/>
        <v>-1.3511852275676224E-2</v>
      </c>
    </row>
    <row r="206" spans="1:13" x14ac:dyDescent="0.25">
      <c r="A206" s="120">
        <v>43755</v>
      </c>
      <c r="B206" s="121">
        <v>15900</v>
      </c>
      <c r="C206" s="121">
        <v>11830</v>
      </c>
      <c r="D206" s="121">
        <f t="shared" si="35"/>
        <v>4070</v>
      </c>
      <c r="E206" s="121">
        <v>16035455</v>
      </c>
      <c r="F206" s="122">
        <v>16043122</v>
      </c>
      <c r="G206" s="121">
        <f t="shared" si="36"/>
        <v>-7667</v>
      </c>
      <c r="H206" s="121">
        <f t="shared" si="37"/>
        <v>-7667</v>
      </c>
      <c r="I206" s="121">
        <v>7628</v>
      </c>
      <c r="J206" s="121">
        <f t="shared" si="38"/>
        <v>-15295</v>
      </c>
      <c r="K206" s="123">
        <f t="shared" si="39"/>
        <v>7203.5398230088504</v>
      </c>
      <c r="L206" s="124">
        <f t="shared" si="41"/>
        <v>-424.46017699114964</v>
      </c>
      <c r="M206" s="129">
        <f t="shared" si="40"/>
        <v>-5.5645015337067338E-2</v>
      </c>
    </row>
    <row r="207" spans="1:13" x14ac:dyDescent="0.25">
      <c r="A207" s="120">
        <v>43756</v>
      </c>
      <c r="B207" s="121">
        <v>16070</v>
      </c>
      <c r="C207" s="121">
        <v>13180</v>
      </c>
      <c r="D207" s="121">
        <f t="shared" si="35"/>
        <v>2890</v>
      </c>
      <c r="E207" s="121">
        <v>16043122</v>
      </c>
      <c r="F207" s="122">
        <v>16048700</v>
      </c>
      <c r="G207" s="121">
        <f t="shared" si="36"/>
        <v>-5578</v>
      </c>
      <c r="H207" s="121">
        <f t="shared" si="37"/>
        <v>-5578</v>
      </c>
      <c r="I207" s="121">
        <v>4767</v>
      </c>
      <c r="J207" s="121">
        <f t="shared" si="38"/>
        <v>-10345</v>
      </c>
      <c r="K207" s="123">
        <f t="shared" si="39"/>
        <v>5115.0442477876113</v>
      </c>
      <c r="L207" s="124">
        <f t="shared" si="41"/>
        <v>348.04424778761131</v>
      </c>
      <c r="M207" s="129">
        <f t="shared" si="40"/>
        <v>7.3011170083409127E-2</v>
      </c>
    </row>
    <row r="208" spans="1:13" x14ac:dyDescent="0.25">
      <c r="A208" s="120">
        <v>43757</v>
      </c>
      <c r="B208" s="121">
        <v>16000</v>
      </c>
      <c r="C208" s="121">
        <v>14010</v>
      </c>
      <c r="D208" s="121">
        <f t="shared" si="35"/>
        <v>1990</v>
      </c>
      <c r="E208" s="121">
        <f>'April-July 2019'!S205</f>
        <v>0</v>
      </c>
      <c r="F208" s="122">
        <f>'April-July 2019'!T205</f>
        <v>0</v>
      </c>
      <c r="G208" s="121">
        <f t="shared" si="36"/>
        <v>0</v>
      </c>
      <c r="H208" s="121">
        <f t="shared" si="37"/>
        <v>0</v>
      </c>
      <c r="I208" s="121"/>
      <c r="J208" s="121">
        <f t="shared" si="38"/>
        <v>0</v>
      </c>
      <c r="K208" s="123">
        <f t="shared" si="39"/>
        <v>3522.1238938053102</v>
      </c>
      <c r="L208" s="124">
        <f t="shared" si="41"/>
        <v>3522.1238938053102</v>
      </c>
      <c r="M208" s="129" t="e">
        <f t="shared" si="40"/>
        <v>#DIV/0!</v>
      </c>
    </row>
    <row r="209" spans="1:13" x14ac:dyDescent="0.25">
      <c r="A209" s="120">
        <v>43758</v>
      </c>
      <c r="B209" s="121"/>
      <c r="C209" s="121"/>
      <c r="D209" s="121">
        <f t="shared" si="35"/>
        <v>0</v>
      </c>
      <c r="E209" s="121">
        <f>'April-July 2019'!S206</f>
        <v>0</v>
      </c>
      <c r="F209" s="122">
        <f>'April-July 2019'!T206</f>
        <v>0</v>
      </c>
      <c r="G209" s="121">
        <f t="shared" si="36"/>
        <v>0</v>
      </c>
      <c r="H209" s="121">
        <f t="shared" si="37"/>
        <v>0</v>
      </c>
      <c r="I209" s="121"/>
      <c r="J209" s="121">
        <f t="shared" si="38"/>
        <v>0</v>
      </c>
      <c r="K209" s="123">
        <f t="shared" si="39"/>
        <v>0</v>
      </c>
      <c r="L209" s="124">
        <f t="shared" si="41"/>
        <v>0</v>
      </c>
      <c r="M209" s="129" t="e">
        <f t="shared" si="40"/>
        <v>#DIV/0!</v>
      </c>
    </row>
    <row r="210" spans="1:13" x14ac:dyDescent="0.25">
      <c r="A210" s="120">
        <v>43759</v>
      </c>
      <c r="B210" s="121">
        <v>15740</v>
      </c>
      <c r="C210" s="121">
        <v>11280</v>
      </c>
      <c r="D210" s="121">
        <f t="shared" si="35"/>
        <v>4460</v>
      </c>
      <c r="E210" s="121">
        <v>16048735</v>
      </c>
      <c r="F210" s="122">
        <v>16060075</v>
      </c>
      <c r="G210" s="121">
        <f t="shared" si="36"/>
        <v>-11340</v>
      </c>
      <c r="H210" s="121">
        <f t="shared" si="37"/>
        <v>-11340</v>
      </c>
      <c r="I210" s="121">
        <v>11320</v>
      </c>
      <c r="J210" s="121">
        <f t="shared" si="38"/>
        <v>-22660</v>
      </c>
      <c r="K210" s="123">
        <f t="shared" si="39"/>
        <v>7893.8053097345137</v>
      </c>
      <c r="L210" s="124">
        <f t="shared" si="41"/>
        <v>-3426.1946902654863</v>
      </c>
      <c r="M210" s="129">
        <f t="shared" si="40"/>
        <v>-0.30266737546514899</v>
      </c>
    </row>
    <row r="211" spans="1:13" x14ac:dyDescent="0.25">
      <c r="A211" s="120">
        <v>43760</v>
      </c>
      <c r="B211" s="121">
        <v>15040</v>
      </c>
      <c r="C211" s="121">
        <v>12760</v>
      </c>
      <c r="D211" s="121">
        <f t="shared" si="35"/>
        <v>2280</v>
      </c>
      <c r="E211" s="121">
        <v>16060075</v>
      </c>
      <c r="F211" s="122">
        <v>16064370</v>
      </c>
      <c r="G211" s="121">
        <f t="shared" si="36"/>
        <v>-4295</v>
      </c>
      <c r="H211" s="121">
        <f t="shared" si="37"/>
        <v>-4295</v>
      </c>
      <c r="I211" s="121">
        <v>4278</v>
      </c>
      <c r="J211" s="121">
        <f t="shared" si="38"/>
        <v>-8573</v>
      </c>
      <c r="K211" s="123">
        <f t="shared" si="39"/>
        <v>4035.3982300884959</v>
      </c>
      <c r="L211" s="124">
        <f t="shared" si="41"/>
        <v>-242.60176991150411</v>
      </c>
      <c r="M211" s="129">
        <f t="shared" si="40"/>
        <v>-5.6709156127046308E-2</v>
      </c>
    </row>
    <row r="212" spans="1:13" x14ac:dyDescent="0.25">
      <c r="A212" s="120">
        <v>43761</v>
      </c>
      <c r="B212" s="121">
        <v>15500</v>
      </c>
      <c r="C212" s="121">
        <v>11280</v>
      </c>
      <c r="D212" s="121">
        <f t="shared" si="35"/>
        <v>4220</v>
      </c>
      <c r="E212" s="121">
        <v>16064470</v>
      </c>
      <c r="F212" s="122">
        <v>16071140</v>
      </c>
      <c r="G212" s="121">
        <f t="shared" si="36"/>
        <v>-6670</v>
      </c>
      <c r="H212" s="121">
        <f t="shared" si="37"/>
        <v>-6670</v>
      </c>
      <c r="I212" s="121">
        <v>7840</v>
      </c>
      <c r="J212" s="121">
        <f t="shared" si="38"/>
        <v>-14510</v>
      </c>
      <c r="K212" s="123">
        <f t="shared" si="39"/>
        <v>7469.0265486725675</v>
      </c>
      <c r="L212" s="124">
        <f t="shared" si="41"/>
        <v>-370.97345132743249</v>
      </c>
      <c r="M212" s="129">
        <f t="shared" si="40"/>
        <v>-4.7318042261152105E-2</v>
      </c>
    </row>
    <row r="213" spans="1:13" x14ac:dyDescent="0.25">
      <c r="A213" s="120">
        <v>43762</v>
      </c>
      <c r="B213" s="121">
        <v>7960</v>
      </c>
      <c r="C213" s="121">
        <v>6070</v>
      </c>
      <c r="D213" s="121">
        <f t="shared" si="35"/>
        <v>1890</v>
      </c>
      <c r="E213" s="121">
        <v>16071140</v>
      </c>
      <c r="F213" s="122">
        <v>16078983</v>
      </c>
      <c r="G213" s="121">
        <f t="shared" si="36"/>
        <v>-7843</v>
      </c>
      <c r="H213" s="121">
        <f t="shared" si="37"/>
        <v>-7843</v>
      </c>
      <c r="I213" s="121">
        <v>7827</v>
      </c>
      <c r="J213" s="121">
        <f t="shared" si="38"/>
        <v>-15670</v>
      </c>
      <c r="K213" s="123">
        <f t="shared" si="39"/>
        <v>3345.1327433628321</v>
      </c>
      <c r="L213" s="124">
        <f t="shared" si="41"/>
        <v>-4481.8672566371679</v>
      </c>
      <c r="M213" s="129">
        <f t="shared" si="40"/>
        <v>-0.57261623312088517</v>
      </c>
    </row>
    <row r="214" spans="1:13" x14ac:dyDescent="0.25">
      <c r="A214" s="120">
        <v>43763</v>
      </c>
      <c r="B214" s="121">
        <v>29090</v>
      </c>
      <c r="C214" s="121">
        <v>23760</v>
      </c>
      <c r="D214" s="121">
        <f t="shared" si="35"/>
        <v>5330</v>
      </c>
      <c r="E214" s="121">
        <v>16078983</v>
      </c>
      <c r="F214" s="122">
        <v>16088972</v>
      </c>
      <c r="G214" s="121">
        <f t="shared" si="36"/>
        <v>-9989</v>
      </c>
      <c r="H214" s="121">
        <f t="shared" si="37"/>
        <v>-9989</v>
      </c>
      <c r="I214" s="121">
        <v>9989</v>
      </c>
      <c r="J214" s="121">
        <f t="shared" si="38"/>
        <v>-19978</v>
      </c>
      <c r="K214" s="123">
        <f t="shared" si="39"/>
        <v>9433.6283185840712</v>
      </c>
      <c r="L214" s="124">
        <f t="shared" si="41"/>
        <v>-555.37168141592883</v>
      </c>
      <c r="M214" s="129">
        <f t="shared" si="40"/>
        <v>-5.5598326300523457E-2</v>
      </c>
    </row>
    <row r="215" spans="1:13" x14ac:dyDescent="0.25">
      <c r="A215" s="120">
        <v>43764</v>
      </c>
      <c r="B215" s="121">
        <v>14910</v>
      </c>
      <c r="C215" s="121">
        <v>13270</v>
      </c>
      <c r="D215" s="121">
        <f t="shared" si="35"/>
        <v>1640</v>
      </c>
      <c r="E215" s="121">
        <v>16088972</v>
      </c>
      <c r="F215" s="122">
        <v>16092193</v>
      </c>
      <c r="G215" s="121">
        <f t="shared" si="36"/>
        <v>-3221</v>
      </c>
      <c r="H215" s="121">
        <f t="shared" si="37"/>
        <v>-3221</v>
      </c>
      <c r="I215" s="121">
        <v>3221</v>
      </c>
      <c r="J215" s="121">
        <f t="shared" si="38"/>
        <v>-6442</v>
      </c>
      <c r="K215" s="123">
        <f t="shared" si="39"/>
        <v>2902.6548672566373</v>
      </c>
      <c r="L215" s="124">
        <f t="shared" si="41"/>
        <v>-318.34513274336268</v>
      </c>
      <c r="M215" s="129">
        <f t="shared" si="40"/>
        <v>-9.8834254189184317E-2</v>
      </c>
    </row>
    <row r="216" spans="1:13" x14ac:dyDescent="0.25">
      <c r="A216" s="120">
        <v>43765</v>
      </c>
      <c r="B216" s="121"/>
      <c r="C216" s="121"/>
      <c r="D216" s="121">
        <f t="shared" si="35"/>
        <v>0</v>
      </c>
      <c r="E216" s="121">
        <f>'April-July 2019'!S213</f>
        <v>0</v>
      </c>
      <c r="F216" s="122">
        <f>'April-July 2019'!T213</f>
        <v>0</v>
      </c>
      <c r="G216" s="121">
        <f t="shared" si="36"/>
        <v>0</v>
      </c>
      <c r="H216" s="121">
        <f t="shared" si="37"/>
        <v>0</v>
      </c>
      <c r="I216" s="121"/>
      <c r="J216" s="121">
        <f t="shared" si="38"/>
        <v>0</v>
      </c>
      <c r="K216" s="123">
        <f t="shared" si="39"/>
        <v>0</v>
      </c>
      <c r="L216" s="124">
        <f t="shared" si="41"/>
        <v>0</v>
      </c>
      <c r="M216" s="129" t="e">
        <f t="shared" si="40"/>
        <v>#DIV/0!</v>
      </c>
    </row>
    <row r="217" spans="1:13" x14ac:dyDescent="0.25">
      <c r="A217" s="120">
        <v>43766</v>
      </c>
      <c r="B217" s="121">
        <v>32030</v>
      </c>
      <c r="C217" s="121">
        <v>22580</v>
      </c>
      <c r="D217" s="121">
        <f t="shared" si="35"/>
        <v>9450</v>
      </c>
      <c r="E217" s="121">
        <v>16092193</v>
      </c>
      <c r="F217" s="122">
        <v>16103880</v>
      </c>
      <c r="G217" s="121">
        <f t="shared" si="36"/>
        <v>-11687</v>
      </c>
      <c r="H217" s="121">
        <f t="shared" si="37"/>
        <v>-11687</v>
      </c>
      <c r="I217" s="121">
        <v>11680</v>
      </c>
      <c r="J217" s="121">
        <f t="shared" si="38"/>
        <v>-23367</v>
      </c>
      <c r="K217" s="123">
        <f t="shared" si="39"/>
        <v>16725.663716814161</v>
      </c>
      <c r="L217" s="124">
        <f t="shared" si="41"/>
        <v>5045.6637168141606</v>
      </c>
      <c r="M217" s="129">
        <f t="shared" si="40"/>
        <v>0.43199175657655486</v>
      </c>
    </row>
    <row r="218" spans="1:13" x14ac:dyDescent="0.25">
      <c r="A218" s="120">
        <v>43767</v>
      </c>
      <c r="B218" s="121">
        <v>16100</v>
      </c>
      <c r="C218" s="121">
        <v>12420</v>
      </c>
      <c r="D218" s="121">
        <f t="shared" si="35"/>
        <v>3680</v>
      </c>
      <c r="E218" s="121">
        <v>16103880</v>
      </c>
      <c r="F218" s="122">
        <v>16110612</v>
      </c>
      <c r="G218" s="121">
        <f t="shared" si="36"/>
        <v>-6732</v>
      </c>
      <c r="H218" s="121">
        <f t="shared" si="37"/>
        <v>-6732</v>
      </c>
      <c r="I218" s="121">
        <v>6718</v>
      </c>
      <c r="J218" s="121">
        <f t="shared" si="38"/>
        <v>-13450</v>
      </c>
      <c r="K218" s="123">
        <f t="shared" si="39"/>
        <v>6513.2743362831861</v>
      </c>
      <c r="L218" s="124">
        <f t="shared" si="41"/>
        <v>-204.72566371681387</v>
      </c>
      <c r="M218" s="129">
        <f t="shared" si="40"/>
        <v>-3.0474198231142283E-2</v>
      </c>
    </row>
    <row r="219" spans="1:13" x14ac:dyDescent="0.25">
      <c r="A219" s="120">
        <v>43768</v>
      </c>
      <c r="B219" s="121">
        <v>16070</v>
      </c>
      <c r="C219" s="121">
        <v>12900</v>
      </c>
      <c r="D219" s="121">
        <f t="shared" si="35"/>
        <v>3170</v>
      </c>
      <c r="E219" s="121">
        <v>16110712</v>
      </c>
      <c r="F219" s="122">
        <v>16116400</v>
      </c>
      <c r="G219" s="121">
        <f t="shared" si="36"/>
        <v>-5688</v>
      </c>
      <c r="H219" s="121">
        <f t="shared" si="37"/>
        <v>-5688</v>
      </c>
      <c r="I219" s="121">
        <v>5661</v>
      </c>
      <c r="J219" s="121">
        <f t="shared" si="38"/>
        <v>-11349</v>
      </c>
      <c r="K219" s="123">
        <f t="shared" si="39"/>
        <v>5610.6194690265493</v>
      </c>
      <c r="L219" s="124">
        <f t="shared" si="41"/>
        <v>-50.380530973450732</v>
      </c>
      <c r="M219" s="129">
        <f t="shared" si="40"/>
        <v>-8.8995815180093144E-3</v>
      </c>
    </row>
    <row r="220" spans="1:13" x14ac:dyDescent="0.25">
      <c r="A220" s="120">
        <v>43769</v>
      </c>
      <c r="B220" s="121">
        <v>15800</v>
      </c>
      <c r="C220" s="121">
        <v>13000</v>
      </c>
      <c r="D220" s="121">
        <f t="shared" si="35"/>
        <v>2800</v>
      </c>
      <c r="E220" s="121">
        <v>16116413</v>
      </c>
      <c r="F220" s="122">
        <v>16121679</v>
      </c>
      <c r="G220" s="121">
        <f t="shared" si="36"/>
        <v>-5266</v>
      </c>
      <c r="H220" s="121">
        <f t="shared" si="37"/>
        <v>-5266</v>
      </c>
      <c r="I220" s="121">
        <v>5264</v>
      </c>
      <c r="J220" s="121">
        <f t="shared" si="38"/>
        <v>-10530</v>
      </c>
      <c r="K220" s="123">
        <f t="shared" si="39"/>
        <v>4955.7522123893814</v>
      </c>
      <c r="L220" s="124">
        <f t="shared" si="41"/>
        <v>-308.24778761061862</v>
      </c>
      <c r="M220" s="129">
        <f t="shared" si="40"/>
        <v>-5.8557710412351562E-2</v>
      </c>
    </row>
    <row r="221" spans="1:13" x14ac:dyDescent="0.25">
      <c r="A221" s="120">
        <v>43770</v>
      </c>
      <c r="B221" s="121">
        <v>16180</v>
      </c>
      <c r="C221" s="121">
        <v>11080</v>
      </c>
      <c r="D221" s="121">
        <f t="shared" si="35"/>
        <v>5100</v>
      </c>
      <c r="E221" s="121">
        <v>16121679</v>
      </c>
      <c r="F221" s="122">
        <v>16123775</v>
      </c>
      <c r="G221" s="121">
        <f t="shared" si="36"/>
        <v>-2096</v>
      </c>
      <c r="H221" s="121">
        <f t="shared" si="37"/>
        <v>-2096</v>
      </c>
      <c r="I221" s="121">
        <v>11072</v>
      </c>
      <c r="J221" s="121">
        <f t="shared" si="38"/>
        <v>-13168</v>
      </c>
      <c r="K221" s="123">
        <f t="shared" si="39"/>
        <v>9026.5486725663723</v>
      </c>
      <c r="L221" s="124">
        <f t="shared" si="41"/>
        <v>-2045.4513274336277</v>
      </c>
      <c r="M221" s="129">
        <f t="shared" si="40"/>
        <v>-0.1847409074632973</v>
      </c>
    </row>
    <row r="222" spans="1:13" x14ac:dyDescent="0.25">
      <c r="A222" s="120">
        <v>43771</v>
      </c>
      <c r="B222" s="121"/>
      <c r="C222" s="121"/>
      <c r="D222" s="121">
        <f t="shared" si="35"/>
        <v>0</v>
      </c>
      <c r="E222" s="121"/>
      <c r="F222" s="122"/>
      <c r="G222" s="121">
        <f t="shared" si="36"/>
        <v>0</v>
      </c>
      <c r="H222" s="121">
        <f t="shared" si="37"/>
        <v>0</v>
      </c>
      <c r="I222" s="121"/>
      <c r="J222" s="121">
        <f t="shared" si="38"/>
        <v>0</v>
      </c>
      <c r="K222" s="123">
        <f t="shared" si="39"/>
        <v>0</v>
      </c>
      <c r="L222" s="124">
        <f t="shared" si="41"/>
        <v>0</v>
      </c>
      <c r="M222" s="129" t="e">
        <f t="shared" si="40"/>
        <v>#DIV/0!</v>
      </c>
    </row>
    <row r="223" spans="1:13" x14ac:dyDescent="0.25">
      <c r="A223" s="120">
        <v>43772</v>
      </c>
      <c r="B223" s="121"/>
      <c r="C223" s="121"/>
      <c r="D223" s="121">
        <f t="shared" si="35"/>
        <v>0</v>
      </c>
      <c r="E223" s="121"/>
      <c r="F223" s="122"/>
      <c r="G223" s="121">
        <f t="shared" si="36"/>
        <v>0</v>
      </c>
      <c r="H223" s="121">
        <f t="shared" si="37"/>
        <v>0</v>
      </c>
      <c r="I223" s="121"/>
      <c r="J223" s="121">
        <f t="shared" si="38"/>
        <v>0</v>
      </c>
      <c r="K223" s="123">
        <f t="shared" si="39"/>
        <v>0</v>
      </c>
      <c r="L223" s="124">
        <f t="shared" si="41"/>
        <v>0</v>
      </c>
      <c r="M223" s="129" t="e">
        <f t="shared" si="40"/>
        <v>#DIV/0!</v>
      </c>
    </row>
    <row r="224" spans="1:13" x14ac:dyDescent="0.25">
      <c r="A224" s="120">
        <v>43773</v>
      </c>
      <c r="B224" s="121">
        <v>31690</v>
      </c>
      <c r="C224" s="121">
        <v>25320</v>
      </c>
      <c r="D224" s="121">
        <f t="shared" si="35"/>
        <v>6370</v>
      </c>
      <c r="E224" s="121">
        <v>16132775</v>
      </c>
      <c r="F224" s="122">
        <v>16144550</v>
      </c>
      <c r="G224" s="121">
        <f t="shared" si="36"/>
        <v>-11775</v>
      </c>
      <c r="H224" s="121">
        <f t="shared" si="37"/>
        <v>-11775</v>
      </c>
      <c r="I224" s="121">
        <v>11772</v>
      </c>
      <c r="J224" s="121">
        <f t="shared" si="38"/>
        <v>-23547</v>
      </c>
      <c r="K224" s="123">
        <f t="shared" si="39"/>
        <v>11274.336283185841</v>
      </c>
      <c r="L224" s="124">
        <f t="shared" si="41"/>
        <v>-497.66371681415876</v>
      </c>
      <c r="M224" s="129">
        <f t="shared" si="40"/>
        <v>-4.2275205301916308E-2</v>
      </c>
    </row>
    <row r="225" spans="1:13" x14ac:dyDescent="0.25">
      <c r="A225" s="120">
        <v>43774</v>
      </c>
      <c r="B225" s="121">
        <v>15000</v>
      </c>
      <c r="C225" s="121">
        <v>11780</v>
      </c>
      <c r="D225" s="121">
        <f t="shared" si="35"/>
        <v>3220</v>
      </c>
      <c r="E225" s="121">
        <v>16144507</v>
      </c>
      <c r="F225" s="122">
        <v>16150491</v>
      </c>
      <c r="G225" s="121">
        <f t="shared" si="36"/>
        <v>-5984</v>
      </c>
      <c r="H225" s="121">
        <f t="shared" si="37"/>
        <v>-5984</v>
      </c>
      <c r="I225" s="121">
        <v>5964</v>
      </c>
      <c r="J225" s="121">
        <f t="shared" si="38"/>
        <v>-11948</v>
      </c>
      <c r="K225" s="123">
        <f t="shared" si="39"/>
        <v>5699.1150442477883</v>
      </c>
      <c r="L225" s="124">
        <f t="shared" si="41"/>
        <v>-264.88495575221168</v>
      </c>
      <c r="M225" s="129">
        <f t="shared" si="40"/>
        <v>-4.441397648427426E-2</v>
      </c>
    </row>
    <row r="226" spans="1:13" ht="15.75" thickBot="1" x14ac:dyDescent="0.3">
      <c r="A226" s="120">
        <v>43775</v>
      </c>
      <c r="B226" s="121">
        <v>15800</v>
      </c>
      <c r="C226" s="121">
        <v>13280</v>
      </c>
      <c r="D226" s="121">
        <f>B226-C226</f>
        <v>2520</v>
      </c>
      <c r="E226" s="121">
        <v>16150491</v>
      </c>
      <c r="F226" s="126">
        <v>16155170</v>
      </c>
      <c r="G226" s="121">
        <f>E226-F226</f>
        <v>-4679</v>
      </c>
      <c r="H226" s="121">
        <f>G226*H$3</f>
        <v>-4679</v>
      </c>
      <c r="I226" s="121">
        <v>4663</v>
      </c>
      <c r="J226" s="121">
        <f>H226-I226</f>
        <v>-9342</v>
      </c>
      <c r="K226" s="123">
        <f>D226/K$3</f>
        <v>4460.1769911504425</v>
      </c>
      <c r="L226" s="124">
        <f t="shared" si="41"/>
        <v>-202.82300884955748</v>
      </c>
      <c r="M226" s="129">
        <f>L226/I226</f>
        <v>-4.3496248949079448E-2</v>
      </c>
    </row>
    <row r="227" spans="1:13" ht="15.75" thickBot="1" x14ac:dyDescent="0.3">
      <c r="A227" s="120">
        <v>43776</v>
      </c>
      <c r="B227" s="121">
        <v>31330</v>
      </c>
      <c r="C227" s="121">
        <v>25220</v>
      </c>
      <c r="D227" s="121">
        <f>B227-C227</f>
        <v>6110</v>
      </c>
      <c r="E227" s="121">
        <v>16155170</v>
      </c>
      <c r="F227" s="126">
        <v>16166333</v>
      </c>
      <c r="G227" s="121">
        <f>E227-F227</f>
        <v>-11163</v>
      </c>
      <c r="H227" s="121">
        <f>G227*H$3</f>
        <v>-11163</v>
      </c>
      <c r="I227" s="121">
        <v>11086</v>
      </c>
      <c r="J227" s="121">
        <f>H227-I227</f>
        <v>-22249</v>
      </c>
      <c r="K227" s="123">
        <f>D227/K$3</f>
        <v>10814.1592920354</v>
      </c>
      <c r="L227" s="124">
        <f>K227-I227</f>
        <v>-271.84070796460037</v>
      </c>
      <c r="M227" s="129">
        <f>L227/I227</f>
        <v>-2.452108136068919E-2</v>
      </c>
    </row>
    <row r="228" spans="1:13" x14ac:dyDescent="0.25">
      <c r="A228" s="120">
        <v>43777</v>
      </c>
      <c r="B228" s="136">
        <v>15030</v>
      </c>
      <c r="C228" s="136">
        <v>10660</v>
      </c>
      <c r="D228" s="121">
        <f>B228-C228</f>
        <v>4370</v>
      </c>
      <c r="E228" s="136">
        <v>16166333</v>
      </c>
      <c r="F228" s="136">
        <v>16174032</v>
      </c>
      <c r="G228" s="121">
        <f>E228-F228</f>
        <v>-7699</v>
      </c>
      <c r="H228" s="121">
        <f>G228*H$3</f>
        <v>-7699</v>
      </c>
      <c r="I228" s="136">
        <v>7683</v>
      </c>
      <c r="J228" s="121">
        <f>H228-I228</f>
        <v>-15382</v>
      </c>
      <c r="K228" s="123">
        <f>D228/K$3</f>
        <v>7734.5132743362838</v>
      </c>
      <c r="L228" s="124">
        <f>K228-I228</f>
        <v>51.513274336283757</v>
      </c>
      <c r="M228" s="129">
        <f>L228/I228</f>
        <v>6.7048385183240602E-3</v>
      </c>
    </row>
    <row r="229" spans="1:13" x14ac:dyDescent="0.25">
      <c r="A229" s="120">
        <v>43778</v>
      </c>
      <c r="D229" s="121">
        <f t="shared" ref="D229:D292" si="42">B229-C229</f>
        <v>0</v>
      </c>
      <c r="G229" s="121">
        <f t="shared" ref="G229:G292" si="43">E229-F229</f>
        <v>0</v>
      </c>
      <c r="H229" s="121">
        <f t="shared" ref="H229:H292" si="44">G229*H$3</f>
        <v>0</v>
      </c>
      <c r="J229" s="121">
        <f t="shared" ref="J229:J292" si="45">H229-I229</f>
        <v>0</v>
      </c>
      <c r="K229" s="123">
        <f t="shared" ref="K229:K292" si="46">D229/K$3</f>
        <v>0</v>
      </c>
      <c r="L229" s="124">
        <f t="shared" ref="L229:L292" si="47">K229-I229</f>
        <v>0</v>
      </c>
      <c r="M229" s="129" t="e">
        <f t="shared" ref="M229:M292" si="48">L229/I229</f>
        <v>#DIV/0!</v>
      </c>
    </row>
    <row r="230" spans="1:13" x14ac:dyDescent="0.25">
      <c r="A230" s="120">
        <v>43779</v>
      </c>
      <c r="D230" s="121">
        <f t="shared" si="42"/>
        <v>0</v>
      </c>
      <c r="G230" s="121">
        <f t="shared" si="43"/>
        <v>0</v>
      </c>
      <c r="H230" s="121">
        <f t="shared" si="44"/>
        <v>0</v>
      </c>
      <c r="J230" s="121">
        <f t="shared" si="45"/>
        <v>0</v>
      </c>
      <c r="K230" s="123">
        <f t="shared" si="46"/>
        <v>0</v>
      </c>
      <c r="L230" s="124">
        <f t="shared" si="47"/>
        <v>0</v>
      </c>
      <c r="M230" s="129" t="e">
        <f t="shared" si="48"/>
        <v>#DIV/0!</v>
      </c>
    </row>
    <row r="231" spans="1:13" x14ac:dyDescent="0.25">
      <c r="A231" s="120">
        <v>43780</v>
      </c>
      <c r="B231">
        <v>2000</v>
      </c>
      <c r="C231">
        <v>1000</v>
      </c>
      <c r="D231" s="121">
        <f t="shared" si="42"/>
        <v>1000</v>
      </c>
      <c r="E231">
        <v>16175743</v>
      </c>
      <c r="F231">
        <v>16192005</v>
      </c>
      <c r="G231" s="121">
        <f t="shared" si="43"/>
        <v>-16262</v>
      </c>
      <c r="H231" s="121">
        <f t="shared" si="44"/>
        <v>-16262</v>
      </c>
      <c r="I231">
        <v>15886</v>
      </c>
      <c r="J231" s="121">
        <f t="shared" si="45"/>
        <v>-32148</v>
      </c>
      <c r="K231" s="123">
        <f t="shared" si="46"/>
        <v>1769.911504424779</v>
      </c>
      <c r="L231" s="124">
        <f t="shared" si="47"/>
        <v>-14116.088495575221</v>
      </c>
      <c r="M231" s="129">
        <f t="shared" si="48"/>
        <v>-0.88858671129140254</v>
      </c>
    </row>
    <row r="232" spans="1:13" x14ac:dyDescent="0.25">
      <c r="A232" s="120">
        <v>43781</v>
      </c>
      <c r="B232">
        <v>15860</v>
      </c>
      <c r="C232">
        <v>12140</v>
      </c>
      <c r="D232" s="121">
        <f t="shared" si="42"/>
        <v>3720</v>
      </c>
      <c r="E232" s="33">
        <v>16192005</v>
      </c>
      <c r="F232" s="33">
        <v>16200146</v>
      </c>
      <c r="G232" s="121">
        <f t="shared" si="43"/>
        <v>-8141</v>
      </c>
      <c r="H232" s="121">
        <f t="shared" si="44"/>
        <v>-8141</v>
      </c>
      <c r="I232">
        <v>8130</v>
      </c>
      <c r="J232" s="121">
        <f t="shared" si="45"/>
        <v>-16271</v>
      </c>
      <c r="K232" s="123">
        <f t="shared" si="46"/>
        <v>6584.0707964601779</v>
      </c>
      <c r="L232" s="124">
        <f t="shared" si="47"/>
        <v>-1545.9292035398221</v>
      </c>
      <c r="M232" s="129">
        <f t="shared" si="48"/>
        <v>-0.19015119354733359</v>
      </c>
    </row>
    <row r="233" spans="1:13" x14ac:dyDescent="0.25">
      <c r="A233" s="120">
        <v>43782</v>
      </c>
      <c r="B233">
        <v>15970</v>
      </c>
      <c r="C233">
        <v>12650</v>
      </c>
      <c r="D233" s="121">
        <f t="shared" si="42"/>
        <v>3320</v>
      </c>
      <c r="E233" s="33">
        <v>16200296</v>
      </c>
      <c r="F233" s="33">
        <v>16206563</v>
      </c>
      <c r="G233" s="121">
        <f t="shared" si="43"/>
        <v>-6267</v>
      </c>
      <c r="H233" s="121">
        <f t="shared" si="44"/>
        <v>-6267</v>
      </c>
      <c r="I233">
        <v>6248</v>
      </c>
      <c r="J233" s="121">
        <f t="shared" si="45"/>
        <v>-12515</v>
      </c>
      <c r="K233" s="123">
        <f t="shared" si="46"/>
        <v>5876.1061946902664</v>
      </c>
      <c r="L233" s="124">
        <f t="shared" si="47"/>
        <v>-371.89380530973358</v>
      </c>
      <c r="M233" s="129">
        <f t="shared" si="48"/>
        <v>-5.9522055907447753E-2</v>
      </c>
    </row>
    <row r="234" spans="1:13" x14ac:dyDescent="0.25">
      <c r="A234" s="120">
        <v>43783</v>
      </c>
      <c r="B234">
        <v>15900</v>
      </c>
      <c r="C234">
        <v>10940</v>
      </c>
      <c r="D234" s="121">
        <f t="shared" si="42"/>
        <v>4960</v>
      </c>
      <c r="E234" s="33">
        <v>16206563</v>
      </c>
      <c r="F234" s="33">
        <v>16215793</v>
      </c>
      <c r="G234" s="121">
        <f t="shared" si="43"/>
        <v>-9230</v>
      </c>
      <c r="H234" s="121">
        <f t="shared" si="44"/>
        <v>-9230</v>
      </c>
      <c r="I234">
        <v>9215</v>
      </c>
      <c r="J234" s="121">
        <f t="shared" si="45"/>
        <v>-18445</v>
      </c>
      <c r="K234" s="123">
        <f t="shared" si="46"/>
        <v>8778.7610619469033</v>
      </c>
      <c r="L234" s="124">
        <f t="shared" si="47"/>
        <v>-436.23893805309672</v>
      </c>
      <c r="M234" s="129">
        <f t="shared" si="48"/>
        <v>-4.7340090944448909E-2</v>
      </c>
    </row>
    <row r="235" spans="1:13" x14ac:dyDescent="0.25">
      <c r="A235" s="120">
        <v>43784</v>
      </c>
      <c r="B235">
        <v>30200</v>
      </c>
      <c r="C235">
        <v>27030</v>
      </c>
      <c r="D235" s="121">
        <f t="shared" si="42"/>
        <v>3170</v>
      </c>
      <c r="E235" s="33">
        <v>16215793</v>
      </c>
      <c r="F235" s="33">
        <v>16223839</v>
      </c>
      <c r="G235" s="121">
        <f t="shared" si="43"/>
        <v>-8046</v>
      </c>
      <c r="H235" s="121">
        <f t="shared" si="44"/>
        <v>-8046</v>
      </c>
      <c r="I235">
        <v>8043</v>
      </c>
      <c r="J235" s="121">
        <f t="shared" si="45"/>
        <v>-16089</v>
      </c>
      <c r="K235" s="123">
        <f t="shared" si="46"/>
        <v>5610.6194690265493</v>
      </c>
      <c r="L235" s="124">
        <f t="shared" si="47"/>
        <v>-2432.3805309734507</v>
      </c>
      <c r="M235" s="129">
        <f t="shared" si="48"/>
        <v>-0.30242204786441013</v>
      </c>
    </row>
    <row r="236" spans="1:13" x14ac:dyDescent="0.25">
      <c r="A236" s="120">
        <v>43785</v>
      </c>
      <c r="B236">
        <v>14360</v>
      </c>
      <c r="C236">
        <v>9210</v>
      </c>
      <c r="D236" s="121">
        <f t="shared" si="42"/>
        <v>5150</v>
      </c>
      <c r="E236" s="33">
        <v>11269497</v>
      </c>
      <c r="F236" s="33">
        <v>11259527</v>
      </c>
      <c r="G236" s="121">
        <f t="shared" si="43"/>
        <v>9970</v>
      </c>
      <c r="H236" s="121">
        <f t="shared" si="44"/>
        <v>9970</v>
      </c>
      <c r="I236">
        <v>9970</v>
      </c>
      <c r="J236" s="121">
        <f t="shared" si="45"/>
        <v>0</v>
      </c>
      <c r="K236" s="123">
        <f t="shared" si="46"/>
        <v>9115.0442477876113</v>
      </c>
      <c r="L236" s="124">
        <f t="shared" si="47"/>
        <v>-854.95575221238869</v>
      </c>
      <c r="M236" s="129">
        <f t="shared" si="48"/>
        <v>-8.5752833722406094E-2</v>
      </c>
    </row>
    <row r="237" spans="1:13" x14ac:dyDescent="0.25">
      <c r="A237" s="120">
        <v>43786</v>
      </c>
      <c r="D237" s="121">
        <f t="shared" si="42"/>
        <v>0</v>
      </c>
      <c r="G237" s="121">
        <f t="shared" si="43"/>
        <v>0</v>
      </c>
      <c r="H237" s="121">
        <f t="shared" si="44"/>
        <v>0</v>
      </c>
      <c r="J237" s="121">
        <f t="shared" si="45"/>
        <v>0</v>
      </c>
      <c r="K237" s="123">
        <f t="shared" si="46"/>
        <v>0</v>
      </c>
      <c r="L237" s="124">
        <f t="shared" si="47"/>
        <v>0</v>
      </c>
      <c r="M237" s="129" t="e">
        <f t="shared" si="48"/>
        <v>#DIV/0!</v>
      </c>
    </row>
    <row r="238" spans="1:13" x14ac:dyDescent="0.25">
      <c r="A238" s="120">
        <v>43787</v>
      </c>
      <c r="B238">
        <v>32120</v>
      </c>
      <c r="C238">
        <v>27100</v>
      </c>
      <c r="D238" s="121">
        <f t="shared" si="42"/>
        <v>5020</v>
      </c>
      <c r="E238" s="33">
        <v>16233400</v>
      </c>
      <c r="F238" s="33">
        <v>16223839</v>
      </c>
      <c r="G238" s="121">
        <f t="shared" si="43"/>
        <v>9561</v>
      </c>
      <c r="H238" s="121">
        <f t="shared" si="44"/>
        <v>9561</v>
      </c>
      <c r="I238">
        <v>9518</v>
      </c>
      <c r="J238" s="121">
        <f t="shared" si="45"/>
        <v>43</v>
      </c>
      <c r="K238" s="123">
        <f t="shared" si="46"/>
        <v>8884.9557522123905</v>
      </c>
      <c r="L238" s="124">
        <f t="shared" si="47"/>
        <v>-633.04424778760949</v>
      </c>
      <c r="M238" s="129">
        <f t="shared" si="48"/>
        <v>-6.6510217250221632E-2</v>
      </c>
    </row>
    <row r="239" spans="1:13" x14ac:dyDescent="0.25">
      <c r="A239" s="120">
        <v>43788</v>
      </c>
      <c r="B239">
        <v>15300</v>
      </c>
      <c r="C239">
        <v>13330</v>
      </c>
      <c r="D239" s="121">
        <f t="shared" si="42"/>
        <v>1970</v>
      </c>
      <c r="E239" s="33">
        <v>16237268</v>
      </c>
      <c r="F239" s="33">
        <v>16233405</v>
      </c>
      <c r="G239" s="121">
        <f t="shared" si="43"/>
        <v>3863</v>
      </c>
      <c r="H239" s="121">
        <f t="shared" si="44"/>
        <v>3863</v>
      </c>
      <c r="I239">
        <v>3847</v>
      </c>
      <c r="J239" s="121">
        <f t="shared" si="45"/>
        <v>16</v>
      </c>
      <c r="K239" s="123">
        <f t="shared" si="46"/>
        <v>3486.7256637168143</v>
      </c>
      <c r="L239" s="124">
        <f t="shared" si="47"/>
        <v>-360.27433628318568</v>
      </c>
      <c r="M239" s="129">
        <f t="shared" si="48"/>
        <v>-9.365072427428793E-2</v>
      </c>
    </row>
    <row r="240" spans="1:13" x14ac:dyDescent="0.25">
      <c r="A240" s="120">
        <v>43789</v>
      </c>
      <c r="B240">
        <v>30550</v>
      </c>
      <c r="C240">
        <v>27930</v>
      </c>
      <c r="D240" s="121">
        <f t="shared" si="42"/>
        <v>2620</v>
      </c>
      <c r="E240" s="33">
        <v>16245210</v>
      </c>
      <c r="F240" s="33">
        <v>16237268</v>
      </c>
      <c r="G240" s="121">
        <f t="shared" si="43"/>
        <v>7942</v>
      </c>
      <c r="H240" s="121">
        <f t="shared" si="44"/>
        <v>7942</v>
      </c>
      <c r="I240">
        <v>7960</v>
      </c>
      <c r="J240" s="121">
        <f t="shared" si="45"/>
        <v>-18</v>
      </c>
      <c r="K240" s="123">
        <f t="shared" si="46"/>
        <v>4637.1681415929206</v>
      </c>
      <c r="L240" s="124">
        <f t="shared" si="47"/>
        <v>-3322.8318584070794</v>
      </c>
      <c r="M240" s="129">
        <f t="shared" si="48"/>
        <v>-0.41744118824209542</v>
      </c>
    </row>
    <row r="241" spans="1:13" x14ac:dyDescent="0.25">
      <c r="A241" s="120">
        <v>43790</v>
      </c>
      <c r="B241">
        <v>15950</v>
      </c>
      <c r="C241">
        <v>10620</v>
      </c>
      <c r="D241" s="121">
        <f t="shared" si="42"/>
        <v>5330</v>
      </c>
      <c r="E241" s="33">
        <v>16255356</v>
      </c>
      <c r="F241" s="33">
        <v>16245210</v>
      </c>
      <c r="G241" s="121">
        <f t="shared" si="43"/>
        <v>10146</v>
      </c>
      <c r="H241" s="121">
        <f t="shared" si="44"/>
        <v>10146</v>
      </c>
      <c r="I241">
        <v>10089</v>
      </c>
      <c r="J241" s="121">
        <f t="shared" si="45"/>
        <v>57</v>
      </c>
      <c r="K241" s="123">
        <f t="shared" si="46"/>
        <v>9433.6283185840712</v>
      </c>
      <c r="L241" s="124">
        <f t="shared" si="47"/>
        <v>-655.37168141592883</v>
      </c>
      <c r="M241" s="129">
        <f t="shared" si="48"/>
        <v>-6.4959032750116844E-2</v>
      </c>
    </row>
    <row r="242" spans="1:13" x14ac:dyDescent="0.25">
      <c r="A242" s="120">
        <v>43791</v>
      </c>
      <c r="B242">
        <f>14600+14580</f>
        <v>29180</v>
      </c>
      <c r="C242">
        <f>13320+11890</f>
        <v>25210</v>
      </c>
      <c r="D242" s="121">
        <f t="shared" si="42"/>
        <v>3970</v>
      </c>
      <c r="E242" s="33">
        <v>16262927</v>
      </c>
      <c r="F242" s="33">
        <v>16255396</v>
      </c>
      <c r="G242" s="121">
        <f t="shared" si="43"/>
        <v>7531</v>
      </c>
      <c r="H242" s="121">
        <f t="shared" si="44"/>
        <v>7531</v>
      </c>
      <c r="I242">
        <v>7529</v>
      </c>
      <c r="J242" s="121">
        <f t="shared" si="45"/>
        <v>2</v>
      </c>
      <c r="K242" s="123">
        <f t="shared" si="46"/>
        <v>7026.5486725663723</v>
      </c>
      <c r="L242" s="124">
        <f t="shared" si="47"/>
        <v>-502.45132743362774</v>
      </c>
      <c r="M242" s="129">
        <f t="shared" si="48"/>
        <v>-6.6735466520604025E-2</v>
      </c>
    </row>
    <row r="243" spans="1:13" x14ac:dyDescent="0.25">
      <c r="A243" s="120">
        <v>43792</v>
      </c>
      <c r="B243">
        <f>15990+15500</f>
        <v>31490</v>
      </c>
      <c r="C243">
        <f>13280+11140</f>
        <v>24420</v>
      </c>
      <c r="D243" s="121">
        <f t="shared" si="42"/>
        <v>7070</v>
      </c>
      <c r="E243" s="33">
        <v>16276405</v>
      </c>
      <c r="F243" s="33">
        <v>16262947</v>
      </c>
      <c r="G243" s="121">
        <f t="shared" si="43"/>
        <v>13458</v>
      </c>
      <c r="H243" s="121">
        <f t="shared" si="44"/>
        <v>13458</v>
      </c>
      <c r="I243">
        <v>13447</v>
      </c>
      <c r="J243" s="121">
        <f t="shared" si="45"/>
        <v>11</v>
      </c>
      <c r="K243" s="123">
        <f t="shared" si="46"/>
        <v>12513.274336283186</v>
      </c>
      <c r="L243" s="124">
        <f t="shared" si="47"/>
        <v>-933.72566371681387</v>
      </c>
      <c r="M243" s="129">
        <f t="shared" si="48"/>
        <v>-6.9437470344077781E-2</v>
      </c>
    </row>
    <row r="244" spans="1:13" x14ac:dyDescent="0.25">
      <c r="A244" s="120">
        <v>43793</v>
      </c>
      <c r="D244" s="121">
        <f t="shared" si="42"/>
        <v>0</v>
      </c>
      <c r="G244" s="121">
        <f t="shared" si="43"/>
        <v>0</v>
      </c>
      <c r="H244" s="121">
        <f t="shared" si="44"/>
        <v>0</v>
      </c>
      <c r="J244" s="121">
        <f t="shared" si="45"/>
        <v>0</v>
      </c>
      <c r="K244" s="123">
        <f t="shared" si="46"/>
        <v>0</v>
      </c>
      <c r="L244" s="124">
        <f t="shared" si="47"/>
        <v>0</v>
      </c>
      <c r="M244" s="129" t="e">
        <f t="shared" si="48"/>
        <v>#DIV/0!</v>
      </c>
    </row>
    <row r="245" spans="1:13" x14ac:dyDescent="0.25">
      <c r="A245" s="120">
        <v>43794</v>
      </c>
      <c r="D245" s="121">
        <f t="shared" si="42"/>
        <v>0</v>
      </c>
      <c r="G245" s="121">
        <f t="shared" si="43"/>
        <v>0</v>
      </c>
      <c r="H245" s="121">
        <f t="shared" si="44"/>
        <v>0</v>
      </c>
      <c r="J245" s="121">
        <f t="shared" si="45"/>
        <v>0</v>
      </c>
      <c r="K245" s="123">
        <f t="shared" si="46"/>
        <v>0</v>
      </c>
      <c r="L245" s="124">
        <f t="shared" si="47"/>
        <v>0</v>
      </c>
      <c r="M245" s="129" t="e">
        <f t="shared" si="48"/>
        <v>#DIV/0!</v>
      </c>
    </row>
    <row r="246" spans="1:13" x14ac:dyDescent="0.25">
      <c r="A246" s="120">
        <v>43795</v>
      </c>
      <c r="D246" s="121">
        <f t="shared" si="42"/>
        <v>0</v>
      </c>
      <c r="G246" s="121">
        <f t="shared" si="43"/>
        <v>0</v>
      </c>
      <c r="H246" s="121">
        <f t="shared" si="44"/>
        <v>0</v>
      </c>
      <c r="J246" s="121">
        <f t="shared" si="45"/>
        <v>0</v>
      </c>
      <c r="K246" s="123">
        <f t="shared" si="46"/>
        <v>0</v>
      </c>
      <c r="L246" s="124">
        <f t="shared" si="47"/>
        <v>0</v>
      </c>
      <c r="M246" s="129" t="e">
        <f t="shared" si="48"/>
        <v>#DIV/0!</v>
      </c>
    </row>
    <row r="247" spans="1:13" x14ac:dyDescent="0.25">
      <c r="A247" s="120">
        <v>43796</v>
      </c>
      <c r="B247">
        <v>16020</v>
      </c>
      <c r="C247">
        <v>14130</v>
      </c>
      <c r="D247" s="121">
        <f t="shared" si="42"/>
        <v>1890</v>
      </c>
      <c r="E247" s="33">
        <v>16279850</v>
      </c>
      <c r="F247" s="33">
        <v>16276505</v>
      </c>
      <c r="G247" s="121">
        <f t="shared" si="43"/>
        <v>3345</v>
      </c>
      <c r="H247" s="121">
        <f t="shared" si="44"/>
        <v>3345</v>
      </c>
      <c r="I247">
        <v>3247</v>
      </c>
      <c r="J247" s="121">
        <f t="shared" si="45"/>
        <v>98</v>
      </c>
      <c r="K247" s="123">
        <f t="shared" si="46"/>
        <v>3345.1327433628321</v>
      </c>
      <c r="L247" s="124">
        <f t="shared" si="47"/>
        <v>98.132743362832116</v>
      </c>
      <c r="M247" s="129">
        <f t="shared" si="48"/>
        <v>3.0222588039061322E-2</v>
      </c>
    </row>
    <row r="248" spans="1:13" x14ac:dyDescent="0.25">
      <c r="A248" s="120">
        <v>43797</v>
      </c>
      <c r="B248">
        <f>16040+16130</f>
        <v>32170</v>
      </c>
      <c r="C248">
        <f>11030+12060</f>
        <v>23090</v>
      </c>
      <c r="D248" s="121">
        <f t="shared" si="42"/>
        <v>9080</v>
      </c>
      <c r="E248">
        <v>16297008</v>
      </c>
      <c r="F248">
        <v>16279850</v>
      </c>
      <c r="G248" s="121">
        <f t="shared" si="43"/>
        <v>17158</v>
      </c>
      <c r="H248" s="121">
        <f t="shared" si="44"/>
        <v>17158</v>
      </c>
      <c r="I248">
        <v>17147</v>
      </c>
      <c r="J248" s="121">
        <f t="shared" si="45"/>
        <v>11</v>
      </c>
      <c r="K248" s="123">
        <f t="shared" si="46"/>
        <v>16070.796460176993</v>
      </c>
      <c r="L248" s="124">
        <f t="shared" si="47"/>
        <v>-1076.2035398230073</v>
      </c>
      <c r="M248" s="129">
        <f t="shared" si="48"/>
        <v>-6.2763372008106805E-2</v>
      </c>
    </row>
    <row r="249" spans="1:13" x14ac:dyDescent="0.25">
      <c r="A249" s="120">
        <v>43798</v>
      </c>
      <c r="B249">
        <v>16000</v>
      </c>
      <c r="C249">
        <v>12140</v>
      </c>
      <c r="D249" s="121">
        <f t="shared" si="42"/>
        <v>3860</v>
      </c>
      <c r="E249" s="33">
        <v>16304400</v>
      </c>
      <c r="F249" s="33">
        <v>16297008</v>
      </c>
      <c r="G249" s="121">
        <f t="shared" si="43"/>
        <v>7392</v>
      </c>
      <c r="H249" s="121">
        <f t="shared" si="44"/>
        <v>7392</v>
      </c>
      <c r="I249">
        <v>7360</v>
      </c>
      <c r="J249" s="121">
        <f t="shared" si="45"/>
        <v>32</v>
      </c>
      <c r="K249" s="123">
        <f t="shared" si="46"/>
        <v>6831.8584070796469</v>
      </c>
      <c r="L249" s="124">
        <f t="shared" si="47"/>
        <v>-528.14159292035311</v>
      </c>
      <c r="M249" s="129">
        <f t="shared" si="48"/>
        <v>-7.175836860330885E-2</v>
      </c>
    </row>
    <row r="250" spans="1:13" x14ac:dyDescent="0.25">
      <c r="A250" s="120">
        <v>43799</v>
      </c>
      <c r="D250" s="121">
        <f t="shared" si="42"/>
        <v>0</v>
      </c>
      <c r="G250" s="121">
        <f t="shared" si="43"/>
        <v>0</v>
      </c>
      <c r="H250" s="121">
        <f t="shared" si="44"/>
        <v>0</v>
      </c>
      <c r="J250" s="121">
        <f t="shared" si="45"/>
        <v>0</v>
      </c>
      <c r="K250" s="123">
        <f t="shared" si="46"/>
        <v>0</v>
      </c>
      <c r="L250" s="124">
        <f t="shared" si="47"/>
        <v>0</v>
      </c>
      <c r="M250" s="129" t="e">
        <f t="shared" si="48"/>
        <v>#DIV/0!</v>
      </c>
    </row>
    <row r="251" spans="1:13" x14ac:dyDescent="0.25">
      <c r="A251" s="120">
        <v>43800</v>
      </c>
      <c r="D251" s="121">
        <f t="shared" si="42"/>
        <v>0</v>
      </c>
      <c r="G251" s="121">
        <f t="shared" si="43"/>
        <v>0</v>
      </c>
      <c r="H251" s="121">
        <f t="shared" si="44"/>
        <v>0</v>
      </c>
      <c r="J251" s="121">
        <f t="shared" si="45"/>
        <v>0</v>
      </c>
      <c r="K251" s="123">
        <f t="shared" si="46"/>
        <v>0</v>
      </c>
      <c r="L251" s="124">
        <f t="shared" si="47"/>
        <v>0</v>
      </c>
      <c r="M251" s="129" t="e">
        <f t="shared" si="48"/>
        <v>#DIV/0!</v>
      </c>
    </row>
    <row r="252" spans="1:13" x14ac:dyDescent="0.25">
      <c r="A252" s="120">
        <v>43801</v>
      </c>
      <c r="B252">
        <f>15000+16010</f>
        <v>31010</v>
      </c>
      <c r="C252">
        <f>12740+12120</f>
        <v>24860</v>
      </c>
      <c r="D252" s="121">
        <f t="shared" si="42"/>
        <v>6150</v>
      </c>
      <c r="E252" s="33">
        <v>16316230</v>
      </c>
      <c r="F252" s="33">
        <v>16304400</v>
      </c>
      <c r="G252" s="121">
        <f t="shared" si="43"/>
        <v>11830</v>
      </c>
      <c r="H252" s="121">
        <f t="shared" si="44"/>
        <v>11830</v>
      </c>
      <c r="I252">
        <v>11817</v>
      </c>
      <c r="J252" s="121">
        <f t="shared" si="45"/>
        <v>13</v>
      </c>
      <c r="K252" s="123">
        <f t="shared" si="46"/>
        <v>10884.955752212391</v>
      </c>
      <c r="L252" s="124">
        <f t="shared" si="47"/>
        <v>-932.04424778760949</v>
      </c>
      <c r="M252" s="129">
        <f t="shared" si="48"/>
        <v>-7.8873169822087627E-2</v>
      </c>
    </row>
    <row r="253" spans="1:13" x14ac:dyDescent="0.25">
      <c r="A253" s="120">
        <v>43802</v>
      </c>
      <c r="B253">
        <v>15990</v>
      </c>
      <c r="C253">
        <v>12730</v>
      </c>
      <c r="D253" s="121">
        <f t="shared" si="42"/>
        <v>3260</v>
      </c>
      <c r="E253" s="33">
        <v>16322387</v>
      </c>
      <c r="F253" s="33">
        <v>16316280</v>
      </c>
      <c r="G253" s="121">
        <f t="shared" si="43"/>
        <v>6107</v>
      </c>
      <c r="H253" s="121">
        <f t="shared" si="44"/>
        <v>6107</v>
      </c>
      <c r="I253">
        <v>6088</v>
      </c>
      <c r="J253" s="121">
        <f t="shared" si="45"/>
        <v>19</v>
      </c>
      <c r="K253" s="123">
        <f t="shared" si="46"/>
        <v>5769.9115044247792</v>
      </c>
      <c r="L253" s="124">
        <f t="shared" si="47"/>
        <v>-318.0884955752208</v>
      </c>
      <c r="M253" s="129">
        <f t="shared" si="48"/>
        <v>-5.2248438826416034E-2</v>
      </c>
    </row>
    <row r="254" spans="1:13" x14ac:dyDescent="0.25">
      <c r="A254" s="120">
        <v>43803</v>
      </c>
      <c r="D254" s="121">
        <f t="shared" si="42"/>
        <v>0</v>
      </c>
      <c r="E254" s="33"/>
      <c r="F254" s="33"/>
      <c r="G254" s="121">
        <f t="shared" si="43"/>
        <v>0</v>
      </c>
      <c r="H254" s="121">
        <f t="shared" si="44"/>
        <v>0</v>
      </c>
      <c r="J254" s="121">
        <f t="shared" si="45"/>
        <v>0</v>
      </c>
      <c r="K254" s="123">
        <f t="shared" si="46"/>
        <v>0</v>
      </c>
      <c r="L254" s="124">
        <f t="shared" si="47"/>
        <v>0</v>
      </c>
      <c r="M254" s="129" t="e">
        <f t="shared" si="48"/>
        <v>#DIV/0!</v>
      </c>
    </row>
    <row r="255" spans="1:13" x14ac:dyDescent="0.25">
      <c r="A255" s="120">
        <v>43804</v>
      </c>
      <c r="D255" s="121">
        <f t="shared" si="42"/>
        <v>0</v>
      </c>
      <c r="G255" s="121">
        <f t="shared" si="43"/>
        <v>0</v>
      </c>
      <c r="H255" s="121">
        <f t="shared" si="44"/>
        <v>0</v>
      </c>
      <c r="J255" s="121">
        <f t="shared" si="45"/>
        <v>0</v>
      </c>
      <c r="K255" s="123">
        <f t="shared" si="46"/>
        <v>0</v>
      </c>
      <c r="L255" s="124">
        <f t="shared" si="47"/>
        <v>0</v>
      </c>
      <c r="M255" s="129" t="e">
        <f t="shared" si="48"/>
        <v>#DIV/0!</v>
      </c>
    </row>
    <row r="256" spans="1:13" x14ac:dyDescent="0.25">
      <c r="A256" s="120">
        <v>43805</v>
      </c>
      <c r="D256" s="121">
        <f t="shared" si="42"/>
        <v>0</v>
      </c>
      <c r="G256" s="121">
        <f t="shared" si="43"/>
        <v>0</v>
      </c>
      <c r="H256" s="121">
        <f t="shared" si="44"/>
        <v>0</v>
      </c>
      <c r="J256" s="121">
        <f t="shared" si="45"/>
        <v>0</v>
      </c>
      <c r="K256" s="123">
        <f t="shared" si="46"/>
        <v>0</v>
      </c>
      <c r="L256" s="124">
        <f t="shared" si="47"/>
        <v>0</v>
      </c>
      <c r="M256" s="129" t="e">
        <f t="shared" si="48"/>
        <v>#DIV/0!</v>
      </c>
    </row>
    <row r="257" spans="1:39" x14ac:dyDescent="0.25">
      <c r="A257" s="120">
        <v>43806</v>
      </c>
      <c r="D257" s="121">
        <f t="shared" si="42"/>
        <v>0</v>
      </c>
      <c r="G257" s="121">
        <f t="shared" si="43"/>
        <v>0</v>
      </c>
      <c r="H257" s="121">
        <f t="shared" si="44"/>
        <v>0</v>
      </c>
      <c r="J257" s="121">
        <f t="shared" si="45"/>
        <v>0</v>
      </c>
      <c r="K257" s="123">
        <f t="shared" si="46"/>
        <v>0</v>
      </c>
      <c r="L257" s="124">
        <f t="shared" si="47"/>
        <v>0</v>
      </c>
      <c r="M257" s="129" t="e">
        <f t="shared" si="48"/>
        <v>#DIV/0!</v>
      </c>
    </row>
    <row r="258" spans="1:39" x14ac:dyDescent="0.25">
      <c r="A258" s="120">
        <v>43807</v>
      </c>
      <c r="D258" s="121">
        <f t="shared" si="42"/>
        <v>0</v>
      </c>
      <c r="G258" s="121">
        <f t="shared" si="43"/>
        <v>0</v>
      </c>
      <c r="H258" s="121">
        <f t="shared" si="44"/>
        <v>0</v>
      </c>
      <c r="J258" s="121">
        <f t="shared" si="45"/>
        <v>0</v>
      </c>
      <c r="K258" s="123">
        <f t="shared" si="46"/>
        <v>0</v>
      </c>
      <c r="L258" s="124">
        <f t="shared" si="47"/>
        <v>0</v>
      </c>
      <c r="M258" s="129" t="e">
        <f t="shared" si="48"/>
        <v>#DIV/0!</v>
      </c>
    </row>
    <row r="259" spans="1:39" x14ac:dyDescent="0.25">
      <c r="A259" s="120">
        <v>43808</v>
      </c>
      <c r="B259">
        <f>16030+16010</f>
        <v>32040</v>
      </c>
      <c r="C259">
        <f>10470+11920</f>
        <v>22390</v>
      </c>
      <c r="D259" s="121">
        <f t="shared" si="42"/>
        <v>9650</v>
      </c>
      <c r="E259">
        <v>16365878</v>
      </c>
      <c r="F259">
        <v>16353532</v>
      </c>
      <c r="G259" s="121">
        <f t="shared" si="43"/>
        <v>12346</v>
      </c>
      <c r="H259" s="121">
        <f t="shared" si="44"/>
        <v>12346</v>
      </c>
      <c r="I259">
        <v>22346</v>
      </c>
      <c r="J259" s="121">
        <f t="shared" si="45"/>
        <v>-10000</v>
      </c>
      <c r="K259" s="123">
        <f t="shared" si="46"/>
        <v>17079.646017699117</v>
      </c>
      <c r="L259" s="124">
        <f t="shared" si="47"/>
        <v>-5266.3539823008832</v>
      </c>
      <c r="M259" s="129">
        <f t="shared" si="48"/>
        <v>-0.23567322931624823</v>
      </c>
    </row>
    <row r="260" spans="1:39" x14ac:dyDescent="0.25">
      <c r="A260" s="120">
        <v>43809</v>
      </c>
      <c r="B260">
        <v>18840</v>
      </c>
      <c r="C260">
        <v>15810</v>
      </c>
      <c r="D260" s="121">
        <f t="shared" si="42"/>
        <v>3030</v>
      </c>
      <c r="E260" s="33">
        <v>16391972</v>
      </c>
      <c r="F260" s="33">
        <v>16382754</v>
      </c>
      <c r="G260" s="121">
        <f t="shared" si="43"/>
        <v>9218</v>
      </c>
      <c r="H260" s="121">
        <f t="shared" si="44"/>
        <v>9218</v>
      </c>
      <c r="I260">
        <v>6185</v>
      </c>
      <c r="J260" s="121">
        <f t="shared" si="45"/>
        <v>3033</v>
      </c>
      <c r="K260" s="123">
        <f t="shared" si="46"/>
        <v>5362.8318584070803</v>
      </c>
      <c r="L260" s="124">
        <f t="shared" si="47"/>
        <v>-822.16814159291971</v>
      </c>
      <c r="M260" s="129">
        <f t="shared" si="48"/>
        <v>-0.13292936808292963</v>
      </c>
    </row>
    <row r="261" spans="1:39" x14ac:dyDescent="0.25">
      <c r="A261" s="120">
        <v>43810</v>
      </c>
      <c r="D261" s="121">
        <f t="shared" si="42"/>
        <v>0</v>
      </c>
      <c r="G261" s="121">
        <f t="shared" si="43"/>
        <v>0</v>
      </c>
      <c r="H261" s="121">
        <f t="shared" si="44"/>
        <v>0</v>
      </c>
      <c r="J261" s="121">
        <f t="shared" si="45"/>
        <v>0</v>
      </c>
      <c r="K261" s="123">
        <f t="shared" si="46"/>
        <v>0</v>
      </c>
      <c r="L261" s="124">
        <f t="shared" si="47"/>
        <v>0</v>
      </c>
      <c r="M261" s="129" t="e">
        <f t="shared" si="48"/>
        <v>#DIV/0!</v>
      </c>
    </row>
    <row r="262" spans="1:39" x14ac:dyDescent="0.25">
      <c r="A262" s="120">
        <v>43811</v>
      </c>
      <c r="D262" s="121">
        <f t="shared" si="42"/>
        <v>0</v>
      </c>
      <c r="G262" s="121">
        <f t="shared" si="43"/>
        <v>0</v>
      </c>
      <c r="H262" s="121">
        <f t="shared" si="44"/>
        <v>0</v>
      </c>
      <c r="J262" s="121">
        <f t="shared" si="45"/>
        <v>0</v>
      </c>
      <c r="K262" s="123">
        <f t="shared" si="46"/>
        <v>0</v>
      </c>
      <c r="L262" s="124">
        <f t="shared" si="47"/>
        <v>0</v>
      </c>
      <c r="M262" s="129" t="e">
        <f t="shared" si="48"/>
        <v>#DIV/0!</v>
      </c>
    </row>
    <row r="263" spans="1:39" x14ac:dyDescent="0.25">
      <c r="A263" s="120">
        <v>43812</v>
      </c>
      <c r="D263" s="121">
        <f t="shared" si="42"/>
        <v>0</v>
      </c>
      <c r="G263" s="121">
        <f t="shared" si="43"/>
        <v>0</v>
      </c>
      <c r="H263" s="121">
        <f t="shared" si="44"/>
        <v>0</v>
      </c>
      <c r="J263" s="121">
        <f t="shared" si="45"/>
        <v>0</v>
      </c>
      <c r="K263" s="123">
        <f t="shared" si="46"/>
        <v>0</v>
      </c>
      <c r="L263" s="124">
        <f t="shared" si="47"/>
        <v>0</v>
      </c>
      <c r="M263" s="129" t="e">
        <f t="shared" si="48"/>
        <v>#DIV/0!</v>
      </c>
    </row>
    <row r="264" spans="1:39" x14ac:dyDescent="0.25">
      <c r="A264" s="120">
        <v>43813</v>
      </c>
      <c r="D264" s="121">
        <f t="shared" si="42"/>
        <v>0</v>
      </c>
      <c r="G264" s="121">
        <f t="shared" si="43"/>
        <v>0</v>
      </c>
      <c r="H264" s="121">
        <f t="shared" si="44"/>
        <v>0</v>
      </c>
      <c r="J264" s="121">
        <f t="shared" si="45"/>
        <v>0</v>
      </c>
      <c r="K264" s="123">
        <f t="shared" si="46"/>
        <v>0</v>
      </c>
      <c r="L264" s="124">
        <f t="shared" si="47"/>
        <v>0</v>
      </c>
      <c r="M264" s="129" t="e">
        <f t="shared" si="48"/>
        <v>#DIV/0!</v>
      </c>
    </row>
    <row r="265" spans="1:39" x14ac:dyDescent="0.25">
      <c r="A265" s="120">
        <v>43814</v>
      </c>
      <c r="D265" s="121">
        <f t="shared" si="42"/>
        <v>0</v>
      </c>
      <c r="G265" s="121">
        <f t="shared" si="43"/>
        <v>0</v>
      </c>
      <c r="H265" s="121">
        <f t="shared" si="44"/>
        <v>0</v>
      </c>
      <c r="J265" s="121">
        <f t="shared" si="45"/>
        <v>0</v>
      </c>
      <c r="K265" s="123">
        <f t="shared" si="46"/>
        <v>0</v>
      </c>
      <c r="L265" s="124">
        <f t="shared" si="47"/>
        <v>0</v>
      </c>
      <c r="M265" s="129" t="e">
        <f t="shared" si="48"/>
        <v>#DIV/0!</v>
      </c>
    </row>
    <row r="266" spans="1:39" x14ac:dyDescent="0.25">
      <c r="A266" s="120">
        <v>43815</v>
      </c>
      <c r="B266">
        <v>31070</v>
      </c>
      <c r="C266">
        <v>24710</v>
      </c>
      <c r="D266" s="121">
        <f t="shared" si="42"/>
        <v>6360</v>
      </c>
      <c r="E266" s="33">
        <v>16404004</v>
      </c>
      <c r="F266" s="33">
        <v>16391972</v>
      </c>
      <c r="G266" s="121">
        <f t="shared" si="43"/>
        <v>12032</v>
      </c>
      <c r="H266" s="121">
        <f t="shared" si="44"/>
        <v>12032</v>
      </c>
      <c r="I266">
        <v>12023</v>
      </c>
      <c r="J266" s="121">
        <f t="shared" si="45"/>
        <v>9</v>
      </c>
      <c r="K266" s="123">
        <f t="shared" si="46"/>
        <v>11256.637168141595</v>
      </c>
      <c r="L266" s="124">
        <f t="shared" si="47"/>
        <v>-766.36283185840512</v>
      </c>
      <c r="M266" s="129">
        <f t="shared" si="48"/>
        <v>-6.3741398308109876E-2</v>
      </c>
    </row>
    <row r="267" spans="1:39" x14ac:dyDescent="0.25">
      <c r="A267" s="120">
        <v>43816</v>
      </c>
      <c r="B267">
        <v>15730</v>
      </c>
      <c r="C267">
        <v>13950</v>
      </c>
      <c r="D267" s="121">
        <f t="shared" si="42"/>
        <v>1780</v>
      </c>
      <c r="E267" s="33">
        <v>16407511</v>
      </c>
      <c r="F267" s="33">
        <v>16404004</v>
      </c>
      <c r="G267" s="121">
        <f t="shared" si="43"/>
        <v>3507</v>
      </c>
      <c r="H267" s="121">
        <f t="shared" si="44"/>
        <v>3507</v>
      </c>
      <c r="I267">
        <v>3499</v>
      </c>
      <c r="J267" s="121">
        <f t="shared" si="45"/>
        <v>8</v>
      </c>
      <c r="K267" s="123">
        <f t="shared" si="46"/>
        <v>3150.4424778761063</v>
      </c>
      <c r="L267" s="124">
        <f t="shared" si="47"/>
        <v>-348.5575221238937</v>
      </c>
      <c r="M267" s="129">
        <f t="shared" si="48"/>
        <v>-9.9616325271189965E-2</v>
      </c>
    </row>
    <row r="268" spans="1:39" x14ac:dyDescent="0.25">
      <c r="A268" s="120">
        <v>43817</v>
      </c>
      <c r="B268">
        <v>15800</v>
      </c>
      <c r="C268">
        <v>14830</v>
      </c>
      <c r="D268" s="121">
        <f t="shared" si="42"/>
        <v>970</v>
      </c>
      <c r="E268" s="33">
        <v>16409345</v>
      </c>
      <c r="F268" s="33">
        <v>16407511</v>
      </c>
      <c r="G268" s="121">
        <f t="shared" si="43"/>
        <v>1834</v>
      </c>
      <c r="H268" s="121">
        <f t="shared" si="44"/>
        <v>1834</v>
      </c>
      <c r="I268">
        <v>1802</v>
      </c>
      <c r="J268" s="121">
        <f t="shared" si="45"/>
        <v>32</v>
      </c>
      <c r="K268" s="123">
        <f t="shared" si="46"/>
        <v>1716.8141592920356</v>
      </c>
      <c r="L268" s="124">
        <f t="shared" si="47"/>
        <v>-85.185840707964417</v>
      </c>
      <c r="M268" s="129">
        <f t="shared" si="48"/>
        <v>-4.7272941569347623E-2</v>
      </c>
    </row>
    <row r="269" spans="1:39" x14ac:dyDescent="0.25">
      <c r="A269" s="120">
        <v>43818</v>
      </c>
      <c r="B269">
        <v>15700</v>
      </c>
      <c r="C269">
        <v>12090</v>
      </c>
      <c r="D269" s="121">
        <f t="shared" si="42"/>
        <v>3610</v>
      </c>
      <c r="E269" s="33">
        <v>16415995</v>
      </c>
      <c r="F269" s="33">
        <v>16409343</v>
      </c>
      <c r="G269" s="121">
        <f t="shared" si="43"/>
        <v>6652</v>
      </c>
      <c r="H269" s="121">
        <f t="shared" si="44"/>
        <v>6652</v>
      </c>
      <c r="I269">
        <v>6664</v>
      </c>
      <c r="J269" s="121">
        <f t="shared" si="45"/>
        <v>-12</v>
      </c>
      <c r="K269" s="123">
        <f t="shared" si="46"/>
        <v>6389.3805309734516</v>
      </c>
      <c r="L269" s="124">
        <f t="shared" si="47"/>
        <v>-274.61946902654836</v>
      </c>
      <c r="M269" s="129">
        <f t="shared" si="48"/>
        <v>-4.1209404115628505E-2</v>
      </c>
    </row>
    <row r="270" spans="1:39" x14ac:dyDescent="0.25">
      <c r="A270" s="120">
        <v>43819</v>
      </c>
      <c r="B270">
        <v>15830</v>
      </c>
      <c r="C270">
        <v>10600</v>
      </c>
      <c r="D270" s="121">
        <f t="shared" si="42"/>
        <v>5230</v>
      </c>
      <c r="E270" s="33">
        <v>16425500</v>
      </c>
      <c r="F270" s="33">
        <v>16415995</v>
      </c>
      <c r="G270" s="121">
        <f t="shared" si="43"/>
        <v>9505</v>
      </c>
      <c r="H270" s="121">
        <f t="shared" si="44"/>
        <v>9505</v>
      </c>
      <c r="I270">
        <v>9525</v>
      </c>
      <c r="J270" s="121">
        <f t="shared" si="45"/>
        <v>-20</v>
      </c>
      <c r="K270" s="123">
        <f t="shared" si="46"/>
        <v>9256.6371681415931</v>
      </c>
      <c r="L270" s="124">
        <f t="shared" si="47"/>
        <v>-268.36283185840693</v>
      </c>
      <c r="M270" s="129">
        <f t="shared" si="48"/>
        <v>-2.817457552319233E-2</v>
      </c>
    </row>
    <row r="271" spans="1:39" x14ac:dyDescent="0.25">
      <c r="A271" s="120">
        <v>43820</v>
      </c>
      <c r="B271">
        <v>28740</v>
      </c>
      <c r="C271">
        <v>27000</v>
      </c>
      <c r="D271" s="121">
        <f t="shared" si="42"/>
        <v>1740</v>
      </c>
      <c r="E271" s="33">
        <v>16437476</v>
      </c>
      <c r="F271" s="33">
        <v>16425502</v>
      </c>
      <c r="G271" s="121">
        <f t="shared" si="43"/>
        <v>11974</v>
      </c>
      <c r="H271" s="121">
        <f t="shared" si="44"/>
        <v>11974</v>
      </c>
      <c r="I271">
        <v>11953</v>
      </c>
      <c r="J271" s="121">
        <f t="shared" si="45"/>
        <v>21</v>
      </c>
      <c r="K271" s="123">
        <f t="shared" si="46"/>
        <v>3079.6460176991154</v>
      </c>
      <c r="L271" s="124">
        <f t="shared" si="47"/>
        <v>-8873.353982300885</v>
      </c>
      <c r="M271" s="129">
        <f t="shared" si="48"/>
        <v>-0.74235371725097343</v>
      </c>
      <c r="AK271">
        <f>AJ271-AI271</f>
        <v>0</v>
      </c>
      <c r="AM271">
        <f>AL271-AK271</f>
        <v>0</v>
      </c>
    </row>
    <row r="272" spans="1:39" x14ac:dyDescent="0.25">
      <c r="A272" s="120">
        <v>43821</v>
      </c>
      <c r="D272" s="121">
        <f t="shared" si="42"/>
        <v>0</v>
      </c>
      <c r="G272" s="121">
        <f t="shared" si="43"/>
        <v>0</v>
      </c>
      <c r="H272" s="121">
        <f t="shared" si="44"/>
        <v>0</v>
      </c>
      <c r="J272" s="121">
        <f t="shared" si="45"/>
        <v>0</v>
      </c>
      <c r="K272" s="123">
        <f t="shared" si="46"/>
        <v>0</v>
      </c>
      <c r="L272" s="124">
        <f t="shared" si="47"/>
        <v>0</v>
      </c>
      <c r="M272" s="129" t="e">
        <f t="shared" si="48"/>
        <v>#DIV/0!</v>
      </c>
    </row>
    <row r="273" spans="1:13" x14ac:dyDescent="0.25">
      <c r="A273" s="120">
        <v>43822</v>
      </c>
      <c r="D273" s="121">
        <f t="shared" si="42"/>
        <v>0</v>
      </c>
      <c r="G273" s="121">
        <f t="shared" si="43"/>
        <v>0</v>
      </c>
      <c r="H273" s="121">
        <f t="shared" si="44"/>
        <v>0</v>
      </c>
      <c r="J273" s="121">
        <f t="shared" si="45"/>
        <v>0</v>
      </c>
      <c r="K273" s="123">
        <f t="shared" si="46"/>
        <v>0</v>
      </c>
      <c r="L273" s="124">
        <f t="shared" si="47"/>
        <v>0</v>
      </c>
      <c r="M273" s="129" t="e">
        <f t="shared" si="48"/>
        <v>#DIV/0!</v>
      </c>
    </row>
    <row r="274" spans="1:13" x14ac:dyDescent="0.25">
      <c r="A274" s="120">
        <v>43823</v>
      </c>
      <c r="B274">
        <v>15740</v>
      </c>
      <c r="C274">
        <v>13910</v>
      </c>
      <c r="D274" s="121">
        <f t="shared" si="42"/>
        <v>1830</v>
      </c>
      <c r="E274" s="33">
        <v>16441174</v>
      </c>
      <c r="F274" s="33">
        <v>16437576</v>
      </c>
      <c r="G274" s="121">
        <f t="shared" si="43"/>
        <v>3598</v>
      </c>
      <c r="H274" s="121">
        <f t="shared" si="44"/>
        <v>3598</v>
      </c>
      <c r="I274">
        <v>3606</v>
      </c>
      <c r="J274" s="121">
        <f t="shared" si="45"/>
        <v>-8</v>
      </c>
      <c r="K274" s="123">
        <f t="shared" si="46"/>
        <v>3238.9380530973453</v>
      </c>
      <c r="L274" s="124">
        <f t="shared" si="47"/>
        <v>-367.06194690265465</v>
      </c>
      <c r="M274" s="129">
        <f t="shared" si="48"/>
        <v>-0.10179199858642669</v>
      </c>
    </row>
    <row r="275" spans="1:13" x14ac:dyDescent="0.25">
      <c r="A275" s="120">
        <v>43824</v>
      </c>
      <c r="D275" s="121">
        <f t="shared" si="42"/>
        <v>0</v>
      </c>
      <c r="G275" s="121">
        <f t="shared" si="43"/>
        <v>0</v>
      </c>
      <c r="H275" s="121">
        <f t="shared" si="44"/>
        <v>0</v>
      </c>
      <c r="J275" s="121">
        <f t="shared" si="45"/>
        <v>0</v>
      </c>
      <c r="K275" s="123">
        <f t="shared" si="46"/>
        <v>0</v>
      </c>
      <c r="L275" s="124">
        <f t="shared" si="47"/>
        <v>0</v>
      </c>
      <c r="M275" s="129" t="e">
        <f t="shared" si="48"/>
        <v>#DIV/0!</v>
      </c>
    </row>
    <row r="276" spans="1:13" x14ac:dyDescent="0.25">
      <c r="A276" s="120">
        <v>43825</v>
      </c>
      <c r="B276">
        <v>16130</v>
      </c>
      <c r="C276">
        <v>11720</v>
      </c>
      <c r="D276" s="121">
        <f t="shared" si="42"/>
        <v>4410</v>
      </c>
      <c r="E276" s="33">
        <v>16449479</v>
      </c>
      <c r="F276" s="33">
        <v>16441184</v>
      </c>
      <c r="G276" s="121">
        <f t="shared" si="43"/>
        <v>8295</v>
      </c>
      <c r="H276" s="121">
        <f t="shared" si="44"/>
        <v>8295</v>
      </c>
      <c r="I276">
        <v>8290</v>
      </c>
      <c r="J276" s="121">
        <f t="shared" si="45"/>
        <v>5</v>
      </c>
      <c r="K276" s="123">
        <f t="shared" si="46"/>
        <v>7805.3097345132746</v>
      </c>
      <c r="L276" s="124">
        <f t="shared" si="47"/>
        <v>-484.69026548672537</v>
      </c>
      <c r="M276" s="129">
        <f t="shared" si="48"/>
        <v>-5.8466859527952393E-2</v>
      </c>
    </row>
    <row r="277" spans="1:13" x14ac:dyDescent="0.25">
      <c r="A277" s="120">
        <v>43826</v>
      </c>
      <c r="B277">
        <v>16010</v>
      </c>
      <c r="C277">
        <v>12880</v>
      </c>
      <c r="D277" s="121">
        <f t="shared" si="42"/>
        <v>3130</v>
      </c>
      <c r="E277" s="33">
        <v>16455361</v>
      </c>
      <c r="F277" s="33">
        <v>16449479</v>
      </c>
      <c r="G277" s="121">
        <f t="shared" si="43"/>
        <v>5882</v>
      </c>
      <c r="H277" s="121">
        <f t="shared" si="44"/>
        <v>5882</v>
      </c>
      <c r="I277">
        <v>5876</v>
      </c>
      <c r="J277" s="121">
        <f t="shared" si="45"/>
        <v>6</v>
      </c>
      <c r="K277" s="123">
        <f t="shared" si="46"/>
        <v>5539.8230088495584</v>
      </c>
      <c r="L277" s="124">
        <f t="shared" si="47"/>
        <v>-336.17699115044161</v>
      </c>
      <c r="M277" s="129">
        <f t="shared" si="48"/>
        <v>-5.7211877323084005E-2</v>
      </c>
    </row>
    <row r="278" spans="1:13" x14ac:dyDescent="0.25">
      <c r="A278" s="120">
        <v>43827</v>
      </c>
      <c r="D278" s="121">
        <f t="shared" si="42"/>
        <v>0</v>
      </c>
      <c r="G278" s="121">
        <f t="shared" si="43"/>
        <v>0</v>
      </c>
      <c r="H278" s="121">
        <f t="shared" si="44"/>
        <v>0</v>
      </c>
      <c r="J278" s="121">
        <f t="shared" si="45"/>
        <v>0</v>
      </c>
      <c r="K278" s="123">
        <f t="shared" si="46"/>
        <v>0</v>
      </c>
      <c r="L278" s="124">
        <f t="shared" si="47"/>
        <v>0</v>
      </c>
      <c r="M278" s="129" t="e">
        <f t="shared" si="48"/>
        <v>#DIV/0!</v>
      </c>
    </row>
    <row r="279" spans="1:13" x14ac:dyDescent="0.25">
      <c r="A279" s="120">
        <v>43828</v>
      </c>
      <c r="D279" s="121">
        <f t="shared" si="42"/>
        <v>0</v>
      </c>
      <c r="G279" s="121">
        <f t="shared" si="43"/>
        <v>0</v>
      </c>
      <c r="H279" s="121">
        <f t="shared" si="44"/>
        <v>0</v>
      </c>
      <c r="J279" s="121">
        <f t="shared" si="45"/>
        <v>0</v>
      </c>
      <c r="K279" s="123">
        <f t="shared" si="46"/>
        <v>0</v>
      </c>
      <c r="L279" s="124">
        <f t="shared" si="47"/>
        <v>0</v>
      </c>
      <c r="M279" s="129" t="e">
        <f t="shared" si="48"/>
        <v>#DIV/0!</v>
      </c>
    </row>
    <row r="280" spans="1:13" x14ac:dyDescent="0.25">
      <c r="A280" s="120">
        <v>43829</v>
      </c>
      <c r="B280">
        <f>16080+14030</f>
        <v>30110</v>
      </c>
      <c r="C280">
        <f>11350+12580</f>
        <v>23930</v>
      </c>
      <c r="D280" s="121">
        <f t="shared" si="42"/>
        <v>6180</v>
      </c>
      <c r="E280">
        <v>16466748</v>
      </c>
      <c r="F280">
        <v>16455361</v>
      </c>
      <c r="G280" s="121">
        <f t="shared" si="43"/>
        <v>11387</v>
      </c>
      <c r="H280" s="121">
        <f t="shared" si="44"/>
        <v>11387</v>
      </c>
      <c r="I280">
        <v>11391</v>
      </c>
      <c r="J280" s="121">
        <f t="shared" si="45"/>
        <v>-4</v>
      </c>
      <c r="K280" s="123">
        <f t="shared" si="46"/>
        <v>10938.053097345133</v>
      </c>
      <c r="L280" s="124">
        <f t="shared" si="47"/>
        <v>-452.94690265486679</v>
      </c>
      <c r="M280" s="129">
        <f t="shared" si="48"/>
        <v>-3.9763576740836346E-2</v>
      </c>
    </row>
    <row r="281" spans="1:13" x14ac:dyDescent="0.25">
      <c r="A281" s="120">
        <v>43830</v>
      </c>
      <c r="D281" s="121">
        <f t="shared" si="42"/>
        <v>0</v>
      </c>
      <c r="G281" s="121">
        <f t="shared" si="43"/>
        <v>0</v>
      </c>
      <c r="H281" s="121">
        <f t="shared" si="44"/>
        <v>0</v>
      </c>
      <c r="J281" s="121">
        <f t="shared" si="45"/>
        <v>0</v>
      </c>
      <c r="K281" s="123">
        <f t="shared" si="46"/>
        <v>0</v>
      </c>
      <c r="L281" s="124">
        <f t="shared" si="47"/>
        <v>0</v>
      </c>
      <c r="M281" s="129" t="e">
        <f t="shared" si="48"/>
        <v>#DIV/0!</v>
      </c>
    </row>
    <row r="282" spans="1:13" x14ac:dyDescent="0.25">
      <c r="A282" s="120">
        <v>43831</v>
      </c>
      <c r="D282" s="121">
        <f t="shared" si="42"/>
        <v>0</v>
      </c>
      <c r="G282" s="121">
        <f t="shared" si="43"/>
        <v>0</v>
      </c>
      <c r="H282" s="121">
        <f t="shared" si="44"/>
        <v>0</v>
      </c>
      <c r="J282" s="121">
        <f t="shared" si="45"/>
        <v>0</v>
      </c>
      <c r="K282" s="123">
        <f t="shared" si="46"/>
        <v>0</v>
      </c>
      <c r="L282" s="124">
        <f t="shared" si="47"/>
        <v>0</v>
      </c>
      <c r="M282" s="129" t="e">
        <f t="shared" si="48"/>
        <v>#DIV/0!</v>
      </c>
    </row>
    <row r="283" spans="1:13" x14ac:dyDescent="0.25">
      <c r="A283" s="120">
        <v>43832</v>
      </c>
      <c r="B283">
        <v>8010</v>
      </c>
      <c r="C283">
        <v>5780</v>
      </c>
      <c r="D283" s="121">
        <f t="shared" si="42"/>
        <v>2230</v>
      </c>
      <c r="E283" s="33">
        <v>15252677</v>
      </c>
      <c r="F283" s="33">
        <v>15248554</v>
      </c>
      <c r="G283" s="121">
        <f t="shared" si="43"/>
        <v>4123</v>
      </c>
      <c r="H283" s="121">
        <f t="shared" si="44"/>
        <v>4123</v>
      </c>
      <c r="I283">
        <v>4123</v>
      </c>
      <c r="J283" s="121">
        <f t="shared" si="45"/>
        <v>0</v>
      </c>
      <c r="K283" s="123">
        <f t="shared" si="46"/>
        <v>3946.9026548672568</v>
      </c>
      <c r="L283" s="124">
        <f t="shared" si="47"/>
        <v>-176.09734513274316</v>
      </c>
      <c r="M283" s="129">
        <f t="shared" si="48"/>
        <v>-4.2710973837677212E-2</v>
      </c>
    </row>
    <row r="284" spans="1:13" x14ac:dyDescent="0.25">
      <c r="A284" s="120">
        <v>43833</v>
      </c>
      <c r="B284">
        <v>15900</v>
      </c>
      <c r="C284">
        <v>11740</v>
      </c>
      <c r="D284" s="121">
        <f t="shared" si="42"/>
        <v>4160</v>
      </c>
      <c r="E284" s="33">
        <v>16474650</v>
      </c>
      <c r="F284" s="33">
        <v>16467542</v>
      </c>
      <c r="G284" s="121">
        <f t="shared" si="43"/>
        <v>7108</v>
      </c>
      <c r="H284" s="121">
        <f t="shared" si="44"/>
        <v>7108</v>
      </c>
      <c r="I284">
        <v>7121</v>
      </c>
      <c r="J284" s="121">
        <f t="shared" si="45"/>
        <v>-13</v>
      </c>
      <c r="K284" s="123">
        <f t="shared" si="46"/>
        <v>7362.8318584070803</v>
      </c>
      <c r="L284" s="124">
        <f t="shared" si="47"/>
        <v>241.83185840708029</v>
      </c>
      <c r="M284" s="129">
        <f t="shared" si="48"/>
        <v>3.3960378936537042E-2</v>
      </c>
    </row>
    <row r="285" spans="1:13" x14ac:dyDescent="0.25">
      <c r="A285" s="120">
        <v>43834</v>
      </c>
      <c r="D285" s="121">
        <f t="shared" si="42"/>
        <v>0</v>
      </c>
      <c r="G285" s="121">
        <f t="shared" si="43"/>
        <v>0</v>
      </c>
      <c r="H285" s="121">
        <f t="shared" si="44"/>
        <v>0</v>
      </c>
      <c r="J285" s="121">
        <f t="shared" si="45"/>
        <v>0</v>
      </c>
      <c r="K285" s="123">
        <f t="shared" si="46"/>
        <v>0</v>
      </c>
      <c r="L285" s="124">
        <f t="shared" si="47"/>
        <v>0</v>
      </c>
      <c r="M285" s="129" t="e">
        <f t="shared" si="48"/>
        <v>#DIV/0!</v>
      </c>
    </row>
    <row r="286" spans="1:13" x14ac:dyDescent="0.25">
      <c r="A286" s="120">
        <v>43835</v>
      </c>
      <c r="D286" s="121">
        <f t="shared" si="42"/>
        <v>0</v>
      </c>
      <c r="G286" s="121">
        <f t="shared" si="43"/>
        <v>0</v>
      </c>
      <c r="H286" s="121">
        <f t="shared" si="44"/>
        <v>0</v>
      </c>
      <c r="J286" s="121">
        <f t="shared" si="45"/>
        <v>0</v>
      </c>
      <c r="K286" s="123">
        <f t="shared" si="46"/>
        <v>0</v>
      </c>
      <c r="L286" s="124">
        <f t="shared" si="47"/>
        <v>0</v>
      </c>
      <c r="M286" s="129" t="e">
        <f t="shared" si="48"/>
        <v>#DIV/0!</v>
      </c>
    </row>
    <row r="287" spans="1:13" x14ac:dyDescent="0.25">
      <c r="A287" s="120">
        <v>43836</v>
      </c>
      <c r="B287">
        <v>16060</v>
      </c>
      <c r="C287">
        <v>11880</v>
      </c>
      <c r="D287" s="121">
        <f t="shared" si="42"/>
        <v>4180</v>
      </c>
      <c r="E287" s="33">
        <v>16482911</v>
      </c>
      <c r="F287" s="33">
        <v>16474656</v>
      </c>
      <c r="G287" s="121">
        <f t="shared" si="43"/>
        <v>8255</v>
      </c>
      <c r="H287" s="121">
        <f t="shared" si="44"/>
        <v>8255</v>
      </c>
      <c r="I287">
        <v>8240</v>
      </c>
      <c r="J287" s="121">
        <f t="shared" si="45"/>
        <v>15</v>
      </c>
      <c r="K287" s="123">
        <f t="shared" si="46"/>
        <v>7398.2300884955757</v>
      </c>
      <c r="L287" s="124">
        <f t="shared" si="47"/>
        <v>-841.76991150442427</v>
      </c>
      <c r="M287" s="129">
        <f t="shared" si="48"/>
        <v>-0.10215654265830391</v>
      </c>
    </row>
    <row r="288" spans="1:13" x14ac:dyDescent="0.25">
      <c r="A288" s="120">
        <v>43837</v>
      </c>
      <c r="B288">
        <v>16020</v>
      </c>
      <c r="C288">
        <v>12430</v>
      </c>
      <c r="D288" s="121">
        <f t="shared" si="42"/>
        <v>3590</v>
      </c>
      <c r="E288" s="33">
        <v>16489620</v>
      </c>
      <c r="F288" s="33">
        <v>16482912</v>
      </c>
      <c r="G288" s="121">
        <f t="shared" si="43"/>
        <v>6708</v>
      </c>
      <c r="H288" s="121">
        <f t="shared" si="44"/>
        <v>6708</v>
      </c>
      <c r="I288">
        <v>6683</v>
      </c>
      <c r="J288" s="121">
        <f t="shared" si="45"/>
        <v>25</v>
      </c>
      <c r="K288" s="123">
        <f t="shared" si="46"/>
        <v>6353.9823008849562</v>
      </c>
      <c r="L288" s="124">
        <f t="shared" si="47"/>
        <v>-329.0176991150438</v>
      </c>
      <c r="M288" s="129">
        <f t="shared" si="48"/>
        <v>-4.9232036378130152E-2</v>
      </c>
    </row>
    <row r="289" spans="1:13" x14ac:dyDescent="0.25">
      <c r="A289" s="120">
        <v>43838</v>
      </c>
      <c r="B289">
        <v>16000</v>
      </c>
      <c r="C289">
        <v>11460</v>
      </c>
      <c r="D289" s="121">
        <f t="shared" si="42"/>
        <v>4540</v>
      </c>
      <c r="E289" s="33">
        <v>16498220</v>
      </c>
      <c r="F289" s="33">
        <v>16489629</v>
      </c>
      <c r="G289" s="121">
        <f t="shared" si="43"/>
        <v>8591</v>
      </c>
      <c r="H289" s="121">
        <f t="shared" si="44"/>
        <v>8591</v>
      </c>
      <c r="I289">
        <v>8603</v>
      </c>
      <c r="J289" s="121">
        <f t="shared" si="45"/>
        <v>-12</v>
      </c>
      <c r="K289" s="123">
        <f t="shared" si="46"/>
        <v>8035.3982300884963</v>
      </c>
      <c r="L289" s="124">
        <f t="shared" si="47"/>
        <v>-567.60176991150365</v>
      </c>
      <c r="M289" s="129">
        <f t="shared" si="48"/>
        <v>-6.5977190504649966E-2</v>
      </c>
    </row>
    <row r="290" spans="1:13" x14ac:dyDescent="0.25">
      <c r="A290" s="120">
        <v>43839</v>
      </c>
      <c r="B290">
        <f>14020+15410</f>
        <v>29430</v>
      </c>
      <c r="C290">
        <f>12200+11610</f>
        <v>23810</v>
      </c>
      <c r="D290" s="121">
        <f t="shared" si="42"/>
        <v>5620</v>
      </c>
      <c r="E290" s="33">
        <v>16509370</v>
      </c>
      <c r="F290" s="33">
        <v>16498270</v>
      </c>
      <c r="G290" s="121">
        <f t="shared" si="43"/>
        <v>11100</v>
      </c>
      <c r="H290" s="121">
        <f t="shared" si="44"/>
        <v>11100</v>
      </c>
      <c r="I290">
        <v>11091</v>
      </c>
      <c r="J290" s="121">
        <f t="shared" si="45"/>
        <v>9</v>
      </c>
      <c r="K290" s="123">
        <f t="shared" si="46"/>
        <v>9946.9026548672573</v>
      </c>
      <c r="L290" s="124">
        <f t="shared" si="47"/>
        <v>-1144.0973451327427</v>
      </c>
      <c r="M290" s="129">
        <f t="shared" si="48"/>
        <v>-0.10315547246711232</v>
      </c>
    </row>
    <row r="291" spans="1:13" x14ac:dyDescent="0.25">
      <c r="A291" s="120">
        <v>43840</v>
      </c>
      <c r="B291">
        <v>15330</v>
      </c>
      <c r="C291">
        <v>12360</v>
      </c>
      <c r="D291" s="121">
        <f t="shared" si="42"/>
        <v>2970</v>
      </c>
      <c r="E291" s="33">
        <v>16514537</v>
      </c>
      <c r="F291" s="33">
        <v>16509380</v>
      </c>
      <c r="G291" s="121">
        <f t="shared" si="43"/>
        <v>5157</v>
      </c>
      <c r="H291" s="121">
        <f t="shared" si="44"/>
        <v>5157</v>
      </c>
      <c r="I291">
        <v>5153</v>
      </c>
      <c r="J291" s="121">
        <f t="shared" si="45"/>
        <v>4</v>
      </c>
      <c r="K291" s="123">
        <f t="shared" si="46"/>
        <v>5256.6371681415931</v>
      </c>
      <c r="L291" s="124">
        <f t="shared" si="47"/>
        <v>103.63716814159307</v>
      </c>
      <c r="M291" s="129">
        <f t="shared" si="48"/>
        <v>2.0112006237452566E-2</v>
      </c>
    </row>
    <row r="292" spans="1:13" x14ac:dyDescent="0.25">
      <c r="A292" s="120">
        <v>43841</v>
      </c>
      <c r="B292">
        <v>15450</v>
      </c>
      <c r="C292">
        <v>11430</v>
      </c>
      <c r="D292" s="121">
        <f t="shared" si="42"/>
        <v>4020</v>
      </c>
      <c r="E292" s="33">
        <v>16522232</v>
      </c>
      <c r="F292" s="33">
        <v>16514587</v>
      </c>
      <c r="G292" s="121">
        <f t="shared" si="43"/>
        <v>7645</v>
      </c>
      <c r="H292" s="121">
        <f t="shared" si="44"/>
        <v>7645</v>
      </c>
      <c r="I292">
        <v>7640</v>
      </c>
      <c r="J292" s="121">
        <f t="shared" si="45"/>
        <v>5</v>
      </c>
      <c r="K292" s="123">
        <f t="shared" si="46"/>
        <v>7115.0442477876113</v>
      </c>
      <c r="L292" s="124">
        <f t="shared" si="47"/>
        <v>-524.95575221238869</v>
      </c>
      <c r="M292" s="129">
        <f t="shared" si="48"/>
        <v>-6.8711485891673918E-2</v>
      </c>
    </row>
    <row r="293" spans="1:13" x14ac:dyDescent="0.25">
      <c r="A293" s="120">
        <v>43846</v>
      </c>
      <c r="B293">
        <v>15980</v>
      </c>
      <c r="C293">
        <v>11150</v>
      </c>
      <c r="D293" s="121">
        <f t="shared" ref="D293:D312" si="49">B293-C293</f>
        <v>4830</v>
      </c>
      <c r="E293" s="33">
        <v>16530972</v>
      </c>
      <c r="F293" s="33">
        <v>16522232</v>
      </c>
      <c r="G293" s="121">
        <f t="shared" ref="G293:G311" si="50">E293-F293</f>
        <v>8740</v>
      </c>
      <c r="H293" s="121">
        <f t="shared" ref="H293:H311" si="51">G293*H$3</f>
        <v>8740</v>
      </c>
      <c r="I293">
        <v>8728</v>
      </c>
      <c r="J293" s="121">
        <f t="shared" ref="J293:J311" si="52">H293-I293</f>
        <v>12</v>
      </c>
      <c r="K293" s="123">
        <f t="shared" ref="K293:K311" si="53">D293/K$3</f>
        <v>8548.6725663716825</v>
      </c>
      <c r="L293" s="124">
        <f t="shared" ref="L293:L311" si="54">K293-I293</f>
        <v>-179.32743362831752</v>
      </c>
      <c r="M293" s="129">
        <f t="shared" ref="M293:M311" si="55">L293/I293</f>
        <v>-2.0546222918001549E-2</v>
      </c>
    </row>
    <row r="294" spans="1:13" x14ac:dyDescent="0.25">
      <c r="A294" s="120">
        <v>43847</v>
      </c>
      <c r="B294">
        <f>15000+14700</f>
        <v>29700</v>
      </c>
      <c r="C294">
        <f>12820+11250</f>
        <v>24070</v>
      </c>
      <c r="D294" s="121">
        <f t="shared" si="49"/>
        <v>5630</v>
      </c>
      <c r="E294" s="33">
        <v>16541198</v>
      </c>
      <c r="F294" s="33">
        <v>16530972</v>
      </c>
      <c r="G294" s="121">
        <f t="shared" si="50"/>
        <v>10226</v>
      </c>
      <c r="H294" s="121">
        <f t="shared" si="51"/>
        <v>10226</v>
      </c>
      <c r="I294">
        <v>10222</v>
      </c>
      <c r="J294" s="121">
        <f t="shared" si="52"/>
        <v>4</v>
      </c>
      <c r="K294" s="123">
        <f t="shared" si="53"/>
        <v>9964.6017699115055</v>
      </c>
      <c r="L294" s="124">
        <f t="shared" si="54"/>
        <v>-257.39823008849453</v>
      </c>
      <c r="M294" s="129">
        <f t="shared" si="55"/>
        <v>-2.5180809047984202E-2</v>
      </c>
    </row>
    <row r="295" spans="1:13" x14ac:dyDescent="0.25">
      <c r="A295" s="120">
        <v>43848</v>
      </c>
      <c r="B295">
        <v>13320</v>
      </c>
      <c r="C295">
        <v>11740</v>
      </c>
      <c r="D295" s="121">
        <f t="shared" si="49"/>
        <v>1580</v>
      </c>
      <c r="E295" s="33">
        <v>11561770</v>
      </c>
      <c r="F295" s="33">
        <v>11558570</v>
      </c>
      <c r="G295" s="121">
        <f t="shared" si="50"/>
        <v>3200</v>
      </c>
      <c r="H295" s="121">
        <f t="shared" si="51"/>
        <v>3200</v>
      </c>
      <c r="I295">
        <v>3200</v>
      </c>
      <c r="J295" s="121">
        <f t="shared" si="52"/>
        <v>0</v>
      </c>
      <c r="K295" s="123">
        <f t="shared" si="53"/>
        <v>2796.4601769911505</v>
      </c>
      <c r="L295" s="124">
        <f t="shared" si="54"/>
        <v>-403.53982300884945</v>
      </c>
      <c r="M295" s="129">
        <f t="shared" si="55"/>
        <v>-0.12610619469026546</v>
      </c>
    </row>
    <row r="296" spans="1:13" x14ac:dyDescent="0.25">
      <c r="A296" s="120">
        <v>43849</v>
      </c>
      <c r="D296" s="121">
        <f t="shared" si="49"/>
        <v>0</v>
      </c>
      <c r="G296" s="121">
        <f t="shared" si="50"/>
        <v>0</v>
      </c>
      <c r="H296" s="121">
        <f t="shared" si="51"/>
        <v>0</v>
      </c>
      <c r="J296" s="121">
        <f t="shared" si="52"/>
        <v>0</v>
      </c>
      <c r="K296" s="123">
        <f t="shared" si="53"/>
        <v>0</v>
      </c>
      <c r="L296" s="124">
        <f t="shared" si="54"/>
        <v>0</v>
      </c>
      <c r="M296" s="129" t="e">
        <f t="shared" si="55"/>
        <v>#DIV/0!</v>
      </c>
    </row>
    <row r="297" spans="1:13" x14ac:dyDescent="0.25">
      <c r="A297" s="120">
        <v>43850</v>
      </c>
      <c r="D297" s="121">
        <f t="shared" si="49"/>
        <v>0</v>
      </c>
      <c r="G297" s="121">
        <f t="shared" si="50"/>
        <v>0</v>
      </c>
      <c r="H297" s="121">
        <f t="shared" si="51"/>
        <v>0</v>
      </c>
      <c r="J297" s="121">
        <f t="shared" si="52"/>
        <v>0</v>
      </c>
      <c r="K297" s="123">
        <f t="shared" si="53"/>
        <v>0</v>
      </c>
      <c r="L297" s="124">
        <f t="shared" si="54"/>
        <v>0</v>
      </c>
      <c r="M297" s="129" t="e">
        <f t="shared" si="55"/>
        <v>#DIV/0!</v>
      </c>
    </row>
    <row r="298" spans="1:13" x14ac:dyDescent="0.25">
      <c r="A298" s="120">
        <v>43851</v>
      </c>
      <c r="B298">
        <v>16090</v>
      </c>
      <c r="C298">
        <v>11490</v>
      </c>
      <c r="D298" s="121">
        <f t="shared" si="49"/>
        <v>4600</v>
      </c>
      <c r="E298" s="33">
        <v>16549963</v>
      </c>
      <c r="F298" s="33">
        <v>16542401</v>
      </c>
      <c r="G298" s="121">
        <f t="shared" si="50"/>
        <v>7562</v>
      </c>
      <c r="H298" s="121">
        <f t="shared" si="51"/>
        <v>7562</v>
      </c>
      <c r="I298">
        <v>7552</v>
      </c>
      <c r="J298" s="121">
        <f t="shared" si="52"/>
        <v>10</v>
      </c>
      <c r="K298" s="123">
        <f t="shared" si="53"/>
        <v>8141.5929203539827</v>
      </c>
      <c r="L298" s="124">
        <f t="shared" si="54"/>
        <v>589.59292035398266</v>
      </c>
      <c r="M298" s="129">
        <f t="shared" si="55"/>
        <v>7.807109644517779E-2</v>
      </c>
    </row>
    <row r="299" spans="1:13" x14ac:dyDescent="0.25">
      <c r="A299" s="120">
        <v>43852</v>
      </c>
      <c r="B299">
        <v>15900</v>
      </c>
      <c r="C299">
        <v>12130</v>
      </c>
      <c r="D299" s="121">
        <f t="shared" si="49"/>
        <v>3770</v>
      </c>
      <c r="E299" s="33">
        <v>16556890</v>
      </c>
      <c r="F299" s="33">
        <v>16549964</v>
      </c>
      <c r="G299" s="121">
        <f t="shared" si="50"/>
        <v>6926</v>
      </c>
      <c r="H299" s="121">
        <f t="shared" si="51"/>
        <v>6926</v>
      </c>
      <c r="I299">
        <v>6926</v>
      </c>
      <c r="J299" s="121">
        <f t="shared" si="52"/>
        <v>0</v>
      </c>
      <c r="K299" s="123">
        <f t="shared" si="53"/>
        <v>6672.566371681417</v>
      </c>
      <c r="L299" s="124">
        <f t="shared" si="54"/>
        <v>-253.43362831858303</v>
      </c>
      <c r="M299" s="129">
        <f t="shared" si="55"/>
        <v>-3.6591629846748921E-2</v>
      </c>
    </row>
    <row r="300" spans="1:13" x14ac:dyDescent="0.25">
      <c r="A300" s="120">
        <v>43853</v>
      </c>
      <c r="B300">
        <f>16070+14700</f>
        <v>30770</v>
      </c>
      <c r="C300">
        <f>13140+12200</f>
        <v>25340</v>
      </c>
      <c r="D300" s="121">
        <f t="shared" si="49"/>
        <v>5430</v>
      </c>
      <c r="E300" s="33">
        <v>16567854</v>
      </c>
      <c r="F300" s="33">
        <v>16556890</v>
      </c>
      <c r="G300" s="121">
        <f t="shared" si="50"/>
        <v>10964</v>
      </c>
      <c r="H300" s="121">
        <f t="shared" si="51"/>
        <v>10964</v>
      </c>
      <c r="I300">
        <v>10962</v>
      </c>
      <c r="J300" s="121">
        <f t="shared" si="52"/>
        <v>2</v>
      </c>
      <c r="K300" s="123">
        <f t="shared" si="53"/>
        <v>9610.6194690265493</v>
      </c>
      <c r="L300" s="124">
        <f t="shared" si="54"/>
        <v>-1351.3805309734507</v>
      </c>
      <c r="M300" s="129">
        <f t="shared" si="55"/>
        <v>-0.12327864723348392</v>
      </c>
    </row>
    <row r="301" spans="1:13" x14ac:dyDescent="0.25">
      <c r="A301" s="120">
        <v>43854</v>
      </c>
      <c r="B301">
        <v>15900</v>
      </c>
      <c r="C301">
        <v>12350</v>
      </c>
      <c r="D301" s="121">
        <f t="shared" si="49"/>
        <v>3550</v>
      </c>
      <c r="E301" s="33">
        <v>16574260</v>
      </c>
      <c r="F301" s="33">
        <v>16547924</v>
      </c>
      <c r="G301" s="121">
        <f t="shared" si="50"/>
        <v>26336</v>
      </c>
      <c r="H301" s="121">
        <f t="shared" si="51"/>
        <v>26336</v>
      </c>
      <c r="I301">
        <v>6312</v>
      </c>
      <c r="J301" s="121">
        <f t="shared" si="52"/>
        <v>20024</v>
      </c>
      <c r="K301" s="123">
        <f t="shared" si="53"/>
        <v>6283.1858407079653</v>
      </c>
      <c r="L301" s="124">
        <f t="shared" si="54"/>
        <v>-28.814159292034674</v>
      </c>
      <c r="M301" s="129">
        <f t="shared" si="55"/>
        <v>-4.5649808764313491E-3</v>
      </c>
    </row>
    <row r="302" spans="1:13" x14ac:dyDescent="0.25">
      <c r="A302" s="120">
        <v>43855</v>
      </c>
      <c r="D302" s="121">
        <f t="shared" si="49"/>
        <v>0</v>
      </c>
      <c r="G302" s="121">
        <f t="shared" si="50"/>
        <v>0</v>
      </c>
      <c r="H302" s="121">
        <f t="shared" si="51"/>
        <v>0</v>
      </c>
      <c r="J302" s="121">
        <f t="shared" si="52"/>
        <v>0</v>
      </c>
      <c r="K302" s="123">
        <f t="shared" si="53"/>
        <v>0</v>
      </c>
      <c r="L302" s="124">
        <f t="shared" si="54"/>
        <v>0</v>
      </c>
      <c r="M302" s="129" t="e">
        <f t="shared" si="55"/>
        <v>#DIV/0!</v>
      </c>
    </row>
    <row r="303" spans="1:13" x14ac:dyDescent="0.25">
      <c r="A303" s="120">
        <v>43856</v>
      </c>
      <c r="D303" s="121">
        <f t="shared" si="49"/>
        <v>0</v>
      </c>
      <c r="G303" s="121">
        <f t="shared" si="50"/>
        <v>0</v>
      </c>
      <c r="H303" s="121">
        <f t="shared" si="51"/>
        <v>0</v>
      </c>
      <c r="J303" s="121">
        <f t="shared" si="52"/>
        <v>0</v>
      </c>
      <c r="K303" s="123">
        <f t="shared" si="53"/>
        <v>0</v>
      </c>
      <c r="L303" s="124">
        <f t="shared" si="54"/>
        <v>0</v>
      </c>
      <c r="M303" s="129" t="e">
        <f t="shared" si="55"/>
        <v>#DIV/0!</v>
      </c>
    </row>
    <row r="304" spans="1:13" x14ac:dyDescent="0.25">
      <c r="A304" s="120">
        <v>43857</v>
      </c>
      <c r="B304">
        <f>13050+16030</f>
        <v>29080</v>
      </c>
      <c r="C304">
        <f>10920+11670</f>
        <v>22590</v>
      </c>
      <c r="D304" s="121">
        <f t="shared" si="49"/>
        <v>6490</v>
      </c>
      <c r="E304">
        <v>16586285</v>
      </c>
      <c r="F304">
        <v>16574261</v>
      </c>
      <c r="G304" s="121">
        <f t="shared" si="50"/>
        <v>12024</v>
      </c>
      <c r="H304" s="121">
        <f t="shared" si="51"/>
        <v>12024</v>
      </c>
      <c r="I304">
        <v>12022</v>
      </c>
      <c r="J304" s="121">
        <f t="shared" si="52"/>
        <v>2</v>
      </c>
      <c r="K304" s="123">
        <f t="shared" si="53"/>
        <v>11486.725663716816</v>
      </c>
      <c r="L304" s="124">
        <f t="shared" si="54"/>
        <v>-535.27433628318431</v>
      </c>
      <c r="M304" s="129">
        <f t="shared" si="55"/>
        <v>-4.4524566318681111E-2</v>
      </c>
    </row>
    <row r="305" spans="1:13" x14ac:dyDescent="0.25">
      <c r="A305" s="120">
        <v>43858</v>
      </c>
      <c r="B305">
        <v>15620</v>
      </c>
      <c r="C305">
        <v>12290</v>
      </c>
      <c r="D305" s="121">
        <f t="shared" si="49"/>
        <v>3330</v>
      </c>
      <c r="E305" s="33">
        <v>16592714</v>
      </c>
      <c r="F305" s="33">
        <v>16586290</v>
      </c>
      <c r="G305" s="121">
        <f t="shared" si="50"/>
        <v>6424</v>
      </c>
      <c r="H305" s="121">
        <f t="shared" si="51"/>
        <v>6424</v>
      </c>
      <c r="I305">
        <v>4717</v>
      </c>
      <c r="J305" s="121">
        <f t="shared" si="52"/>
        <v>1707</v>
      </c>
      <c r="K305" s="123">
        <f t="shared" si="53"/>
        <v>5893.8053097345137</v>
      </c>
      <c r="L305" s="124">
        <f t="shared" si="54"/>
        <v>1176.8053097345137</v>
      </c>
      <c r="M305" s="129">
        <f t="shared" si="55"/>
        <v>0.24948172773680596</v>
      </c>
    </row>
    <row r="306" spans="1:13" x14ac:dyDescent="0.25">
      <c r="A306" s="120">
        <v>43859</v>
      </c>
      <c r="D306" s="121">
        <f t="shared" si="49"/>
        <v>0</v>
      </c>
      <c r="G306" s="121">
        <f t="shared" si="50"/>
        <v>0</v>
      </c>
      <c r="H306" s="121">
        <f t="shared" si="51"/>
        <v>0</v>
      </c>
      <c r="J306" s="121">
        <f t="shared" si="52"/>
        <v>0</v>
      </c>
      <c r="K306" s="123">
        <f t="shared" si="53"/>
        <v>0</v>
      </c>
      <c r="L306" s="124">
        <f t="shared" si="54"/>
        <v>0</v>
      </c>
      <c r="M306" s="129" t="e">
        <f t="shared" si="55"/>
        <v>#DIV/0!</v>
      </c>
    </row>
    <row r="307" spans="1:13" x14ac:dyDescent="0.25">
      <c r="A307" s="120">
        <v>43860</v>
      </c>
      <c r="D307" s="121">
        <f t="shared" si="49"/>
        <v>0</v>
      </c>
      <c r="G307" s="121">
        <f t="shared" si="50"/>
        <v>0</v>
      </c>
      <c r="H307" s="121">
        <f t="shared" si="51"/>
        <v>0</v>
      </c>
      <c r="J307" s="121">
        <f t="shared" si="52"/>
        <v>0</v>
      </c>
      <c r="K307" s="123">
        <f t="shared" si="53"/>
        <v>0</v>
      </c>
      <c r="L307" s="124">
        <f t="shared" si="54"/>
        <v>0</v>
      </c>
      <c r="M307" s="129" t="e">
        <f t="shared" si="55"/>
        <v>#DIV/0!</v>
      </c>
    </row>
    <row r="308" spans="1:13" x14ac:dyDescent="0.25">
      <c r="A308" s="120">
        <v>43861</v>
      </c>
      <c r="B308">
        <v>16200</v>
      </c>
      <c r="C308">
        <v>13380</v>
      </c>
      <c r="D308" s="121">
        <f t="shared" si="49"/>
        <v>2820</v>
      </c>
      <c r="E308" s="33">
        <v>16597759</v>
      </c>
      <c r="F308" s="33">
        <v>16592714</v>
      </c>
      <c r="G308" s="121">
        <f t="shared" si="50"/>
        <v>5045</v>
      </c>
      <c r="H308" s="121">
        <f t="shared" si="51"/>
        <v>5045</v>
      </c>
      <c r="I308">
        <v>5037</v>
      </c>
      <c r="J308" s="121">
        <f t="shared" si="52"/>
        <v>8</v>
      </c>
      <c r="K308" s="123">
        <f t="shared" si="53"/>
        <v>4991.1504424778768</v>
      </c>
      <c r="L308" s="124">
        <f t="shared" si="54"/>
        <v>-45.849557522123177</v>
      </c>
      <c r="M308" s="129">
        <f t="shared" si="55"/>
        <v>-9.1025526150730948E-3</v>
      </c>
    </row>
    <row r="309" spans="1:13" x14ac:dyDescent="0.25">
      <c r="A309" s="120">
        <v>43862</v>
      </c>
      <c r="D309" s="121">
        <f t="shared" si="49"/>
        <v>0</v>
      </c>
      <c r="G309" s="121">
        <f t="shared" si="50"/>
        <v>0</v>
      </c>
      <c r="H309" s="121">
        <f t="shared" si="51"/>
        <v>0</v>
      </c>
      <c r="J309" s="121">
        <f t="shared" si="52"/>
        <v>0</v>
      </c>
      <c r="K309" s="123">
        <f t="shared" si="53"/>
        <v>0</v>
      </c>
      <c r="L309" s="124">
        <f t="shared" si="54"/>
        <v>0</v>
      </c>
      <c r="M309" s="129" t="e">
        <f t="shared" si="55"/>
        <v>#DIV/0!</v>
      </c>
    </row>
    <row r="310" spans="1:13" x14ac:dyDescent="0.25">
      <c r="A310" s="120">
        <v>43863</v>
      </c>
      <c r="D310" s="121">
        <f t="shared" si="49"/>
        <v>0</v>
      </c>
      <c r="G310" s="121">
        <f t="shared" si="50"/>
        <v>0</v>
      </c>
      <c r="H310" s="121">
        <f t="shared" si="51"/>
        <v>0</v>
      </c>
      <c r="J310" s="121">
        <f t="shared" si="52"/>
        <v>0</v>
      </c>
      <c r="K310" s="123">
        <f t="shared" si="53"/>
        <v>0</v>
      </c>
      <c r="L310" s="124">
        <f t="shared" si="54"/>
        <v>0</v>
      </c>
      <c r="M310" s="129" t="e">
        <f t="shared" si="55"/>
        <v>#DIV/0!</v>
      </c>
    </row>
    <row r="311" spans="1:13" x14ac:dyDescent="0.25">
      <c r="A311" s="120">
        <v>43864</v>
      </c>
      <c r="B311">
        <v>14200</v>
      </c>
      <c r="C311">
        <v>10960</v>
      </c>
      <c r="D311" s="121">
        <f t="shared" si="49"/>
        <v>3240</v>
      </c>
      <c r="E311" s="33">
        <v>16618109</v>
      </c>
      <c r="F311" s="33">
        <v>16597759</v>
      </c>
      <c r="G311" s="121">
        <f t="shared" si="50"/>
        <v>20350</v>
      </c>
      <c r="H311" s="121">
        <f t="shared" si="51"/>
        <v>20350</v>
      </c>
      <c r="I311">
        <v>20350</v>
      </c>
      <c r="J311" s="121">
        <f t="shared" si="52"/>
        <v>0</v>
      </c>
      <c r="K311" s="123">
        <f t="shared" si="53"/>
        <v>5734.5132743362838</v>
      </c>
      <c r="L311" s="124">
        <f t="shared" si="54"/>
        <v>-14615.486725663715</v>
      </c>
      <c r="M311" s="129">
        <f t="shared" si="55"/>
        <v>-0.71820573590485093</v>
      </c>
    </row>
    <row r="312" spans="1:13" x14ac:dyDescent="0.25">
      <c r="A312" s="120">
        <v>43865</v>
      </c>
      <c r="B312">
        <v>15450</v>
      </c>
      <c r="C312">
        <v>11420</v>
      </c>
      <c r="D312" s="121">
        <f t="shared" si="49"/>
        <v>4030</v>
      </c>
      <c r="E312" s="33">
        <v>16625434</v>
      </c>
      <c r="F312" s="33">
        <v>16618169</v>
      </c>
      <c r="G312" s="121">
        <f>E312-F312</f>
        <v>7265</v>
      </c>
      <c r="H312" s="121">
        <f>G312*H$3</f>
        <v>7265</v>
      </c>
      <c r="I312">
        <v>7253</v>
      </c>
      <c r="J312" s="121">
        <f>H312-I312</f>
        <v>12</v>
      </c>
      <c r="K312" s="123">
        <f>D312/K$3</f>
        <v>7132.7433628318595</v>
      </c>
      <c r="L312" s="124">
        <f>K312-I312</f>
        <v>-120.25663716814051</v>
      </c>
      <c r="M312" s="129">
        <f>L312/I312</f>
        <v>-1.6580261570128294E-2</v>
      </c>
    </row>
    <row r="313" spans="1:13" x14ac:dyDescent="0.25">
      <c r="A313" s="120">
        <v>43866</v>
      </c>
      <c r="B313">
        <v>15800</v>
      </c>
      <c r="C313">
        <v>11360</v>
      </c>
      <c r="D313" s="121">
        <f t="shared" ref="D313:D350" si="56">B313-C313</f>
        <v>4440</v>
      </c>
      <c r="E313" s="33">
        <v>16633426</v>
      </c>
      <c r="F313" s="33">
        <v>16625484</v>
      </c>
      <c r="G313" s="121">
        <f t="shared" ref="G313:G350" si="57">E313-F313</f>
        <v>7942</v>
      </c>
      <c r="H313" s="121">
        <f t="shared" ref="H313:H350" si="58">G313*H$3</f>
        <v>7942</v>
      </c>
      <c r="I313">
        <v>7942</v>
      </c>
      <c r="J313" s="121">
        <f t="shared" ref="J313:J350" si="59">H313-I313</f>
        <v>0</v>
      </c>
      <c r="K313" s="123">
        <f t="shared" ref="K313:K350" si="60">D313/K$3</f>
        <v>7858.4070796460182</v>
      </c>
      <c r="L313" s="124">
        <f t="shared" ref="L313:L350" si="61">K313-I313</f>
        <v>-83.592920353981754</v>
      </c>
      <c r="M313" s="129">
        <f t="shared" ref="M313:M350" si="62">L313/I313</f>
        <v>-1.0525424370937012E-2</v>
      </c>
    </row>
    <row r="314" spans="1:13" x14ac:dyDescent="0.25">
      <c r="A314" s="120">
        <v>43867</v>
      </c>
      <c r="D314" s="121">
        <f t="shared" si="56"/>
        <v>0</v>
      </c>
      <c r="G314" s="121">
        <f t="shared" si="57"/>
        <v>0</v>
      </c>
      <c r="H314" s="121">
        <f t="shared" si="58"/>
        <v>0</v>
      </c>
      <c r="J314" s="121">
        <f t="shared" si="59"/>
        <v>0</v>
      </c>
      <c r="K314" s="123">
        <f t="shared" si="60"/>
        <v>0</v>
      </c>
      <c r="L314" s="124">
        <f t="shared" si="61"/>
        <v>0</v>
      </c>
      <c r="M314" s="129" t="e">
        <f t="shared" si="62"/>
        <v>#DIV/0!</v>
      </c>
    </row>
    <row r="315" spans="1:13" x14ac:dyDescent="0.25">
      <c r="A315" s="120">
        <v>43868</v>
      </c>
      <c r="B315">
        <v>15820</v>
      </c>
      <c r="C315">
        <v>11760</v>
      </c>
      <c r="D315" s="121">
        <f t="shared" si="56"/>
        <v>4060</v>
      </c>
      <c r="E315" s="33">
        <v>16641476</v>
      </c>
      <c r="F315" s="33">
        <v>16633426</v>
      </c>
      <c r="G315" s="121">
        <f t="shared" si="57"/>
        <v>8050</v>
      </c>
      <c r="H315" s="121">
        <f t="shared" si="58"/>
        <v>8050</v>
      </c>
      <c r="I315">
        <v>8037</v>
      </c>
      <c r="J315" s="121">
        <f t="shared" si="59"/>
        <v>13</v>
      </c>
      <c r="K315" s="123">
        <f t="shared" si="60"/>
        <v>7185.8407079646022</v>
      </c>
      <c r="L315" s="124">
        <f t="shared" si="61"/>
        <v>-851.15929203539781</v>
      </c>
      <c r="M315" s="129">
        <f t="shared" si="62"/>
        <v>-0.10590510041500532</v>
      </c>
    </row>
    <row r="316" spans="1:13" x14ac:dyDescent="0.25">
      <c r="A316" s="120">
        <v>43869</v>
      </c>
      <c r="D316" s="121">
        <f t="shared" si="56"/>
        <v>0</v>
      </c>
      <c r="G316" s="121">
        <f t="shared" si="57"/>
        <v>0</v>
      </c>
      <c r="H316" s="121">
        <f t="shared" si="58"/>
        <v>0</v>
      </c>
      <c r="J316" s="121">
        <f t="shared" si="59"/>
        <v>0</v>
      </c>
      <c r="K316" s="123">
        <f t="shared" si="60"/>
        <v>0</v>
      </c>
      <c r="L316" s="124">
        <f t="shared" si="61"/>
        <v>0</v>
      </c>
      <c r="M316" s="129" t="e">
        <f t="shared" si="62"/>
        <v>#DIV/0!</v>
      </c>
    </row>
    <row r="317" spans="1:13" x14ac:dyDescent="0.25">
      <c r="A317" s="120">
        <v>43870</v>
      </c>
      <c r="D317" s="121">
        <f t="shared" si="56"/>
        <v>0</v>
      </c>
      <c r="G317" s="121">
        <f t="shared" si="57"/>
        <v>0</v>
      </c>
      <c r="H317" s="121">
        <f t="shared" si="58"/>
        <v>0</v>
      </c>
      <c r="J317" s="121">
        <f t="shared" si="59"/>
        <v>0</v>
      </c>
      <c r="K317" s="123">
        <f t="shared" si="60"/>
        <v>0</v>
      </c>
      <c r="L317" s="124">
        <f t="shared" si="61"/>
        <v>0</v>
      </c>
      <c r="M317" s="129" t="e">
        <f t="shared" si="62"/>
        <v>#DIV/0!</v>
      </c>
    </row>
    <row r="318" spans="1:13" x14ac:dyDescent="0.25">
      <c r="A318" s="120">
        <v>43871</v>
      </c>
      <c r="D318" s="121">
        <f t="shared" si="56"/>
        <v>0</v>
      </c>
      <c r="G318" s="121">
        <f t="shared" si="57"/>
        <v>0</v>
      </c>
      <c r="H318" s="121">
        <f t="shared" si="58"/>
        <v>0</v>
      </c>
      <c r="J318" s="121">
        <f t="shared" si="59"/>
        <v>0</v>
      </c>
      <c r="K318" s="123">
        <f t="shared" si="60"/>
        <v>0</v>
      </c>
      <c r="L318" s="124">
        <f t="shared" si="61"/>
        <v>0</v>
      </c>
      <c r="M318" s="129" t="e">
        <f t="shared" si="62"/>
        <v>#DIV/0!</v>
      </c>
    </row>
    <row r="319" spans="1:13" x14ac:dyDescent="0.25">
      <c r="A319" s="120">
        <v>43872</v>
      </c>
      <c r="D319" s="121">
        <f t="shared" si="56"/>
        <v>0</v>
      </c>
      <c r="G319" s="121">
        <f t="shared" si="57"/>
        <v>0</v>
      </c>
      <c r="H319" s="121">
        <f t="shared" si="58"/>
        <v>0</v>
      </c>
      <c r="J319" s="121">
        <f t="shared" si="59"/>
        <v>0</v>
      </c>
      <c r="K319" s="123">
        <f t="shared" si="60"/>
        <v>0</v>
      </c>
      <c r="L319" s="124">
        <f t="shared" si="61"/>
        <v>0</v>
      </c>
      <c r="M319" s="129" t="e">
        <f t="shared" si="62"/>
        <v>#DIV/0!</v>
      </c>
    </row>
    <row r="320" spans="1:13" x14ac:dyDescent="0.25">
      <c r="A320" s="120">
        <v>43873</v>
      </c>
      <c r="D320" s="121">
        <f t="shared" si="56"/>
        <v>0</v>
      </c>
      <c r="G320" s="121">
        <f t="shared" si="57"/>
        <v>0</v>
      </c>
      <c r="H320" s="121">
        <f t="shared" si="58"/>
        <v>0</v>
      </c>
      <c r="J320" s="121">
        <f t="shared" si="59"/>
        <v>0</v>
      </c>
      <c r="K320" s="123">
        <f t="shared" si="60"/>
        <v>0</v>
      </c>
      <c r="L320" s="124">
        <f t="shared" si="61"/>
        <v>0</v>
      </c>
      <c r="M320" s="129" t="e">
        <f t="shared" si="62"/>
        <v>#DIV/0!</v>
      </c>
    </row>
    <row r="321" spans="1:13" x14ac:dyDescent="0.25">
      <c r="A321" s="120">
        <v>43874</v>
      </c>
      <c r="D321" s="121">
        <f t="shared" si="56"/>
        <v>0</v>
      </c>
      <c r="G321" s="121">
        <f t="shared" si="57"/>
        <v>0</v>
      </c>
      <c r="H321" s="121">
        <f t="shared" si="58"/>
        <v>0</v>
      </c>
      <c r="J321" s="121">
        <f t="shared" si="59"/>
        <v>0</v>
      </c>
      <c r="K321" s="123">
        <f t="shared" si="60"/>
        <v>0</v>
      </c>
      <c r="L321" s="124">
        <f t="shared" si="61"/>
        <v>0</v>
      </c>
      <c r="M321" s="129" t="e">
        <f t="shared" si="62"/>
        <v>#DIV/0!</v>
      </c>
    </row>
    <row r="322" spans="1:13" x14ac:dyDescent="0.25">
      <c r="A322" s="120">
        <v>43875</v>
      </c>
      <c r="B322">
        <v>14700</v>
      </c>
      <c r="C322">
        <v>10730</v>
      </c>
      <c r="D322" s="121">
        <f t="shared" si="56"/>
        <v>3970</v>
      </c>
      <c r="E322" s="33">
        <v>16656358</v>
      </c>
      <c r="F322" s="33">
        <v>16649114</v>
      </c>
      <c r="G322" s="121">
        <f t="shared" si="57"/>
        <v>7244</v>
      </c>
      <c r="H322" s="121">
        <f t="shared" si="58"/>
        <v>7244</v>
      </c>
      <c r="I322">
        <v>7244</v>
      </c>
      <c r="J322" s="121">
        <f t="shared" si="59"/>
        <v>0</v>
      </c>
      <c r="K322" s="123">
        <f t="shared" si="60"/>
        <v>7026.5486725663723</v>
      </c>
      <c r="L322" s="124">
        <f t="shared" si="61"/>
        <v>-217.45132743362774</v>
      </c>
      <c r="M322" s="129">
        <f t="shared" si="62"/>
        <v>-3.0018129132195988E-2</v>
      </c>
    </row>
    <row r="323" spans="1:13" x14ac:dyDescent="0.25">
      <c r="A323" s="120">
        <v>43876</v>
      </c>
      <c r="D323" s="121">
        <f t="shared" si="56"/>
        <v>0</v>
      </c>
      <c r="G323" s="121">
        <f t="shared" si="57"/>
        <v>0</v>
      </c>
      <c r="H323" s="121">
        <f t="shared" si="58"/>
        <v>0</v>
      </c>
      <c r="J323" s="121">
        <f t="shared" si="59"/>
        <v>0</v>
      </c>
      <c r="K323" s="123">
        <f t="shared" si="60"/>
        <v>0</v>
      </c>
      <c r="L323" s="124">
        <f t="shared" si="61"/>
        <v>0</v>
      </c>
      <c r="M323" s="129" t="e">
        <f t="shared" si="62"/>
        <v>#DIV/0!</v>
      </c>
    </row>
    <row r="324" spans="1:13" x14ac:dyDescent="0.25">
      <c r="A324" s="120">
        <v>43877</v>
      </c>
      <c r="D324" s="121">
        <f t="shared" si="56"/>
        <v>0</v>
      </c>
      <c r="G324" s="121">
        <f t="shared" si="57"/>
        <v>0</v>
      </c>
      <c r="H324" s="121">
        <f t="shared" si="58"/>
        <v>0</v>
      </c>
      <c r="J324" s="121">
        <f t="shared" si="59"/>
        <v>0</v>
      </c>
      <c r="K324" s="123">
        <f t="shared" si="60"/>
        <v>0</v>
      </c>
      <c r="L324" s="124">
        <f t="shared" si="61"/>
        <v>0</v>
      </c>
      <c r="M324" s="129" t="e">
        <f t="shared" si="62"/>
        <v>#DIV/0!</v>
      </c>
    </row>
    <row r="325" spans="1:13" x14ac:dyDescent="0.25">
      <c r="A325" s="120">
        <v>43878</v>
      </c>
      <c r="D325" s="121">
        <f t="shared" si="56"/>
        <v>0</v>
      </c>
      <c r="G325" s="121">
        <f t="shared" si="57"/>
        <v>0</v>
      </c>
      <c r="H325" s="121">
        <f t="shared" si="58"/>
        <v>0</v>
      </c>
      <c r="J325" s="121">
        <f t="shared" si="59"/>
        <v>0</v>
      </c>
      <c r="K325" s="123">
        <f t="shared" si="60"/>
        <v>0</v>
      </c>
      <c r="L325" s="124">
        <f t="shared" si="61"/>
        <v>0</v>
      </c>
      <c r="M325" s="129" t="e">
        <f t="shared" si="62"/>
        <v>#DIV/0!</v>
      </c>
    </row>
    <row r="326" spans="1:13" x14ac:dyDescent="0.25">
      <c r="A326" s="120">
        <v>43879</v>
      </c>
      <c r="B326">
        <v>16050</v>
      </c>
      <c r="C326">
        <v>11980</v>
      </c>
      <c r="D326" s="121">
        <f t="shared" si="56"/>
        <v>4070</v>
      </c>
      <c r="E326" s="33">
        <v>16663529</v>
      </c>
      <c r="F326" s="33">
        <v>16656358</v>
      </c>
      <c r="G326" s="121">
        <f t="shared" si="57"/>
        <v>7171</v>
      </c>
      <c r="H326" s="121">
        <f t="shared" si="58"/>
        <v>7171</v>
      </c>
      <c r="I326">
        <v>7147</v>
      </c>
      <c r="J326" s="121">
        <f t="shared" si="59"/>
        <v>24</v>
      </c>
      <c r="K326" s="123">
        <f t="shared" si="60"/>
        <v>7203.5398230088504</v>
      </c>
      <c r="L326" s="124">
        <f t="shared" si="61"/>
        <v>56.539823008850362</v>
      </c>
      <c r="M326" s="129">
        <f t="shared" si="62"/>
        <v>7.9109868488667079E-3</v>
      </c>
    </row>
    <row r="327" spans="1:13" x14ac:dyDescent="0.25">
      <c r="A327" s="120">
        <v>43880</v>
      </c>
      <c r="D327" s="121">
        <f t="shared" si="56"/>
        <v>0</v>
      </c>
      <c r="G327" s="121">
        <f t="shared" si="57"/>
        <v>0</v>
      </c>
      <c r="H327" s="121">
        <f t="shared" si="58"/>
        <v>0</v>
      </c>
      <c r="J327" s="121">
        <f t="shared" si="59"/>
        <v>0</v>
      </c>
      <c r="K327" s="123">
        <f t="shared" si="60"/>
        <v>0</v>
      </c>
      <c r="L327" s="124">
        <f t="shared" si="61"/>
        <v>0</v>
      </c>
      <c r="M327" s="129" t="e">
        <f t="shared" si="62"/>
        <v>#DIV/0!</v>
      </c>
    </row>
    <row r="328" spans="1:13" x14ac:dyDescent="0.25">
      <c r="A328" s="120">
        <v>43881</v>
      </c>
      <c r="B328">
        <v>43800</v>
      </c>
      <c r="C328">
        <v>16010</v>
      </c>
      <c r="D328" s="121">
        <f t="shared" si="56"/>
        <v>27790</v>
      </c>
      <c r="E328" s="33">
        <v>16672744</v>
      </c>
      <c r="F328" s="33">
        <v>16663529</v>
      </c>
      <c r="G328" s="121">
        <f t="shared" si="57"/>
        <v>9215</v>
      </c>
      <c r="H328" s="121">
        <f t="shared" si="58"/>
        <v>9215</v>
      </c>
      <c r="I328">
        <v>9048</v>
      </c>
      <c r="J328" s="121">
        <f t="shared" si="59"/>
        <v>167</v>
      </c>
      <c r="K328" s="123">
        <f t="shared" si="60"/>
        <v>49185.840707964606</v>
      </c>
      <c r="L328" s="124">
        <f t="shared" si="61"/>
        <v>40137.840707964606</v>
      </c>
      <c r="M328" s="129">
        <f t="shared" si="62"/>
        <v>4.4361008740013936</v>
      </c>
    </row>
    <row r="329" spans="1:13" x14ac:dyDescent="0.25">
      <c r="A329" s="120">
        <v>43882</v>
      </c>
      <c r="D329" s="121">
        <f t="shared" si="56"/>
        <v>0</v>
      </c>
      <c r="G329" s="121">
        <f t="shared" si="57"/>
        <v>0</v>
      </c>
      <c r="H329" s="121">
        <f t="shared" si="58"/>
        <v>0</v>
      </c>
      <c r="J329" s="121">
        <f t="shared" si="59"/>
        <v>0</v>
      </c>
      <c r="K329" s="123">
        <f t="shared" si="60"/>
        <v>0</v>
      </c>
      <c r="L329" s="124">
        <f t="shared" si="61"/>
        <v>0</v>
      </c>
      <c r="M329" s="129" t="e">
        <f t="shared" si="62"/>
        <v>#DIV/0!</v>
      </c>
    </row>
    <row r="330" spans="1:13" x14ac:dyDescent="0.25">
      <c r="A330" s="120">
        <v>43883</v>
      </c>
      <c r="D330" s="121">
        <f t="shared" si="56"/>
        <v>0</v>
      </c>
      <c r="G330" s="121">
        <f t="shared" si="57"/>
        <v>0</v>
      </c>
      <c r="H330" s="121">
        <f t="shared" si="58"/>
        <v>0</v>
      </c>
      <c r="J330" s="121">
        <f t="shared" si="59"/>
        <v>0</v>
      </c>
      <c r="K330" s="123">
        <f t="shared" si="60"/>
        <v>0</v>
      </c>
      <c r="L330" s="124">
        <f t="shared" si="61"/>
        <v>0</v>
      </c>
      <c r="M330" s="129" t="e">
        <f t="shared" si="62"/>
        <v>#DIV/0!</v>
      </c>
    </row>
    <row r="331" spans="1:13" x14ac:dyDescent="0.25">
      <c r="A331" s="120">
        <v>43884</v>
      </c>
      <c r="D331" s="121">
        <f t="shared" si="56"/>
        <v>0</v>
      </c>
      <c r="G331" s="121">
        <f t="shared" si="57"/>
        <v>0</v>
      </c>
      <c r="H331" s="121">
        <f t="shared" si="58"/>
        <v>0</v>
      </c>
      <c r="J331" s="121">
        <f t="shared" si="59"/>
        <v>0</v>
      </c>
      <c r="K331" s="123">
        <f t="shared" si="60"/>
        <v>0</v>
      </c>
      <c r="L331" s="124">
        <f t="shared" si="61"/>
        <v>0</v>
      </c>
      <c r="M331" s="129" t="e">
        <f t="shared" si="62"/>
        <v>#DIV/0!</v>
      </c>
    </row>
    <row r="332" spans="1:13" x14ac:dyDescent="0.25">
      <c r="A332" s="120">
        <v>43885</v>
      </c>
      <c r="D332" s="121">
        <f t="shared" si="56"/>
        <v>0</v>
      </c>
      <c r="G332" s="121">
        <f t="shared" si="57"/>
        <v>0</v>
      </c>
      <c r="H332" s="121">
        <f t="shared" si="58"/>
        <v>0</v>
      </c>
      <c r="J332" s="121">
        <f t="shared" si="59"/>
        <v>0</v>
      </c>
      <c r="K332" s="123">
        <f t="shared" si="60"/>
        <v>0</v>
      </c>
      <c r="L332" s="124">
        <f t="shared" si="61"/>
        <v>0</v>
      </c>
      <c r="M332" s="129" t="e">
        <f t="shared" si="62"/>
        <v>#DIV/0!</v>
      </c>
    </row>
    <row r="333" spans="1:13" x14ac:dyDescent="0.25">
      <c r="A333" s="120">
        <v>43886</v>
      </c>
      <c r="D333" s="121">
        <f t="shared" si="56"/>
        <v>0</v>
      </c>
      <c r="G333" s="121">
        <f t="shared" si="57"/>
        <v>0</v>
      </c>
      <c r="H333" s="121">
        <f t="shared" si="58"/>
        <v>0</v>
      </c>
      <c r="J333" s="121">
        <f t="shared" si="59"/>
        <v>0</v>
      </c>
      <c r="K333" s="123">
        <f t="shared" si="60"/>
        <v>0</v>
      </c>
      <c r="L333" s="124">
        <f t="shared" si="61"/>
        <v>0</v>
      </c>
      <c r="M333" s="129" t="e">
        <f t="shared" si="62"/>
        <v>#DIV/0!</v>
      </c>
    </row>
    <row r="334" spans="1:13" x14ac:dyDescent="0.25">
      <c r="A334" s="120">
        <v>43887</v>
      </c>
      <c r="D334" s="121">
        <f t="shared" si="56"/>
        <v>0</v>
      </c>
      <c r="G334" s="121">
        <f t="shared" si="57"/>
        <v>0</v>
      </c>
      <c r="H334" s="121">
        <f t="shared" si="58"/>
        <v>0</v>
      </c>
      <c r="J334" s="121">
        <f t="shared" si="59"/>
        <v>0</v>
      </c>
      <c r="K334" s="123">
        <f t="shared" si="60"/>
        <v>0</v>
      </c>
      <c r="L334" s="124">
        <f t="shared" si="61"/>
        <v>0</v>
      </c>
      <c r="M334" s="129" t="e">
        <f t="shared" si="62"/>
        <v>#DIV/0!</v>
      </c>
    </row>
    <row r="335" spans="1:13" x14ac:dyDescent="0.25">
      <c r="A335" s="120">
        <v>43888</v>
      </c>
      <c r="D335" s="121">
        <f t="shared" si="56"/>
        <v>0</v>
      </c>
      <c r="G335" s="121">
        <f t="shared" si="57"/>
        <v>0</v>
      </c>
      <c r="H335" s="121">
        <f t="shared" si="58"/>
        <v>0</v>
      </c>
      <c r="J335" s="121">
        <f t="shared" si="59"/>
        <v>0</v>
      </c>
      <c r="K335" s="123">
        <f t="shared" si="60"/>
        <v>0</v>
      </c>
      <c r="L335" s="124">
        <f t="shared" si="61"/>
        <v>0</v>
      </c>
      <c r="M335" s="129" t="e">
        <f t="shared" si="62"/>
        <v>#DIV/0!</v>
      </c>
    </row>
    <row r="336" spans="1:13" x14ac:dyDescent="0.25">
      <c r="A336" s="120">
        <v>43889</v>
      </c>
      <c r="D336" s="121">
        <f t="shared" si="56"/>
        <v>0</v>
      </c>
      <c r="G336" s="121">
        <f t="shared" si="57"/>
        <v>0</v>
      </c>
      <c r="H336" s="121">
        <f t="shared" si="58"/>
        <v>0</v>
      </c>
      <c r="J336" s="121">
        <f t="shared" si="59"/>
        <v>0</v>
      </c>
      <c r="K336" s="123">
        <f t="shared" si="60"/>
        <v>0</v>
      </c>
      <c r="L336" s="124">
        <f t="shared" si="61"/>
        <v>0</v>
      </c>
      <c r="M336" s="129" t="e">
        <f t="shared" si="62"/>
        <v>#DIV/0!</v>
      </c>
    </row>
    <row r="337" spans="1:13" x14ac:dyDescent="0.25">
      <c r="A337" s="120">
        <v>43890</v>
      </c>
      <c r="D337" s="121">
        <f t="shared" si="56"/>
        <v>0</v>
      </c>
      <c r="G337" s="121">
        <f t="shared" si="57"/>
        <v>0</v>
      </c>
      <c r="H337" s="121">
        <f t="shared" si="58"/>
        <v>0</v>
      </c>
      <c r="J337" s="121">
        <f t="shared" si="59"/>
        <v>0</v>
      </c>
      <c r="K337" s="123">
        <f t="shared" si="60"/>
        <v>0</v>
      </c>
      <c r="L337" s="124">
        <f t="shared" si="61"/>
        <v>0</v>
      </c>
      <c r="M337" s="129" t="e">
        <f t="shared" si="62"/>
        <v>#DIV/0!</v>
      </c>
    </row>
    <row r="338" spans="1:13" x14ac:dyDescent="0.25">
      <c r="A338" s="120">
        <v>43891</v>
      </c>
      <c r="D338" s="121">
        <f t="shared" si="56"/>
        <v>0</v>
      </c>
      <c r="G338" s="121">
        <f t="shared" si="57"/>
        <v>0</v>
      </c>
      <c r="H338" s="121">
        <f t="shared" si="58"/>
        <v>0</v>
      </c>
      <c r="J338" s="121">
        <f t="shared" si="59"/>
        <v>0</v>
      </c>
      <c r="K338" s="123">
        <f t="shared" si="60"/>
        <v>0</v>
      </c>
      <c r="L338" s="124">
        <f t="shared" si="61"/>
        <v>0</v>
      </c>
      <c r="M338" s="129" t="e">
        <f t="shared" si="62"/>
        <v>#DIV/0!</v>
      </c>
    </row>
    <row r="339" spans="1:13" x14ac:dyDescent="0.25">
      <c r="A339" s="120">
        <v>43892</v>
      </c>
      <c r="D339" s="121">
        <f t="shared" si="56"/>
        <v>0</v>
      </c>
      <c r="G339" s="121">
        <f t="shared" si="57"/>
        <v>0</v>
      </c>
      <c r="H339" s="121">
        <f t="shared" si="58"/>
        <v>0</v>
      </c>
      <c r="J339" s="121">
        <f t="shared" si="59"/>
        <v>0</v>
      </c>
      <c r="K339" s="123">
        <f t="shared" si="60"/>
        <v>0</v>
      </c>
      <c r="L339" s="124">
        <f t="shared" si="61"/>
        <v>0</v>
      </c>
      <c r="M339" s="129" t="e">
        <f t="shared" si="62"/>
        <v>#DIV/0!</v>
      </c>
    </row>
    <row r="340" spans="1:13" x14ac:dyDescent="0.25">
      <c r="A340" s="120">
        <v>43893</v>
      </c>
      <c r="B340">
        <v>15960</v>
      </c>
      <c r="C340">
        <v>10790</v>
      </c>
      <c r="D340" s="121">
        <f t="shared" si="56"/>
        <v>5170</v>
      </c>
      <c r="E340" s="33">
        <v>16682284</v>
      </c>
      <c r="F340" s="33">
        <v>16672744</v>
      </c>
      <c r="G340" s="121">
        <f t="shared" si="57"/>
        <v>9540</v>
      </c>
      <c r="H340" s="121">
        <f t="shared" si="58"/>
        <v>9540</v>
      </c>
      <c r="I340">
        <v>9487</v>
      </c>
      <c r="J340" s="121">
        <f t="shared" si="59"/>
        <v>53</v>
      </c>
      <c r="K340" s="123">
        <f t="shared" si="60"/>
        <v>9150.4424778761077</v>
      </c>
      <c r="L340" s="124">
        <f t="shared" si="61"/>
        <v>-336.55752212389234</v>
      </c>
      <c r="M340" s="129">
        <f t="shared" si="62"/>
        <v>-3.5475653222714489E-2</v>
      </c>
    </row>
    <row r="341" spans="1:13" x14ac:dyDescent="0.25">
      <c r="A341" s="120">
        <v>43894</v>
      </c>
      <c r="B341">
        <v>15410</v>
      </c>
      <c r="C341">
        <v>12290</v>
      </c>
      <c r="D341" s="121">
        <f t="shared" si="56"/>
        <v>3120</v>
      </c>
      <c r="E341" s="33">
        <v>16687630</v>
      </c>
      <c r="F341" s="33">
        <v>16682284</v>
      </c>
      <c r="G341" s="121">
        <f t="shared" si="57"/>
        <v>5346</v>
      </c>
      <c r="H341" s="121">
        <f t="shared" si="58"/>
        <v>5346</v>
      </c>
      <c r="I341">
        <v>5337</v>
      </c>
      <c r="J341" s="121">
        <f t="shared" si="59"/>
        <v>9</v>
      </c>
      <c r="K341" s="123">
        <f t="shared" si="60"/>
        <v>5522.1238938053102</v>
      </c>
      <c r="L341" s="124">
        <f t="shared" si="61"/>
        <v>185.12389380531022</v>
      </c>
      <c r="M341" s="129">
        <f t="shared" si="62"/>
        <v>3.4686882856531799E-2</v>
      </c>
    </row>
    <row r="342" spans="1:13" x14ac:dyDescent="0.25">
      <c r="A342" s="120">
        <v>43895</v>
      </c>
      <c r="B342">
        <v>16330</v>
      </c>
      <c r="C342">
        <v>11130</v>
      </c>
      <c r="D342" s="121">
        <f t="shared" si="56"/>
        <v>5200</v>
      </c>
      <c r="E342" s="33">
        <v>16696800</v>
      </c>
      <c r="F342" s="33">
        <v>16687630</v>
      </c>
      <c r="G342" s="121">
        <f t="shared" si="57"/>
        <v>9170</v>
      </c>
      <c r="H342" s="121">
        <f t="shared" si="58"/>
        <v>9170</v>
      </c>
      <c r="I342">
        <v>9076</v>
      </c>
      <c r="J342" s="121">
        <f t="shared" si="59"/>
        <v>94</v>
      </c>
      <c r="K342" s="123">
        <f t="shared" si="60"/>
        <v>9203.5398230088504</v>
      </c>
      <c r="L342" s="124">
        <f t="shared" si="61"/>
        <v>127.53982300885036</v>
      </c>
      <c r="M342" s="129">
        <f t="shared" si="62"/>
        <v>1.405242651045068E-2</v>
      </c>
    </row>
    <row r="343" spans="1:13" x14ac:dyDescent="0.25">
      <c r="A343" s="120">
        <v>43896</v>
      </c>
      <c r="B343">
        <v>15520</v>
      </c>
      <c r="C343">
        <v>12740</v>
      </c>
      <c r="D343" s="121">
        <f t="shared" si="56"/>
        <v>2780</v>
      </c>
      <c r="E343" s="33">
        <v>16701686</v>
      </c>
      <c r="F343" s="33">
        <v>16696857</v>
      </c>
      <c r="G343" s="121">
        <f t="shared" si="57"/>
        <v>4829</v>
      </c>
      <c r="H343" s="121">
        <f t="shared" si="58"/>
        <v>4829</v>
      </c>
      <c r="I343">
        <v>4822</v>
      </c>
      <c r="J343" s="121">
        <f t="shared" si="59"/>
        <v>7</v>
      </c>
      <c r="K343" s="123">
        <f t="shared" si="60"/>
        <v>4920.353982300885</v>
      </c>
      <c r="L343" s="124">
        <f t="shared" si="61"/>
        <v>98.353982300885036</v>
      </c>
      <c r="M343" s="129">
        <f t="shared" si="62"/>
        <v>2.0396927063642687E-2</v>
      </c>
    </row>
    <row r="344" spans="1:13" x14ac:dyDescent="0.25">
      <c r="A344" s="120">
        <v>43897</v>
      </c>
      <c r="D344" s="121">
        <f t="shared" si="56"/>
        <v>0</v>
      </c>
      <c r="G344" s="121">
        <f t="shared" si="57"/>
        <v>0</v>
      </c>
      <c r="H344" s="121">
        <f t="shared" si="58"/>
        <v>0</v>
      </c>
      <c r="J344" s="121">
        <f t="shared" si="59"/>
        <v>0</v>
      </c>
      <c r="K344" s="123">
        <f t="shared" si="60"/>
        <v>0</v>
      </c>
      <c r="L344" s="124">
        <f t="shared" si="61"/>
        <v>0</v>
      </c>
      <c r="M344" s="129" t="e">
        <f t="shared" si="62"/>
        <v>#DIV/0!</v>
      </c>
    </row>
    <row r="345" spans="1:13" x14ac:dyDescent="0.25">
      <c r="A345" s="120">
        <v>43898</v>
      </c>
      <c r="D345" s="121">
        <f t="shared" si="56"/>
        <v>0</v>
      </c>
      <c r="G345" s="121">
        <f t="shared" si="57"/>
        <v>0</v>
      </c>
      <c r="H345" s="121">
        <f t="shared" si="58"/>
        <v>0</v>
      </c>
      <c r="J345" s="121">
        <f t="shared" si="59"/>
        <v>0</v>
      </c>
      <c r="K345" s="123">
        <f t="shared" si="60"/>
        <v>0</v>
      </c>
      <c r="L345" s="124">
        <f t="shared" si="61"/>
        <v>0</v>
      </c>
      <c r="M345" s="129" t="e">
        <f t="shared" si="62"/>
        <v>#DIV/0!</v>
      </c>
    </row>
    <row r="346" spans="1:13" x14ac:dyDescent="0.25">
      <c r="A346" s="120">
        <v>43899</v>
      </c>
      <c r="B346">
        <f>14360+16010</f>
        <v>30370</v>
      </c>
      <c r="C346">
        <f>11860+11720</f>
        <v>23580</v>
      </c>
      <c r="D346" s="121">
        <f t="shared" si="56"/>
        <v>6790</v>
      </c>
      <c r="E346">
        <v>16713954</v>
      </c>
      <c r="F346">
        <v>16701786</v>
      </c>
      <c r="G346" s="121">
        <f t="shared" si="57"/>
        <v>12168</v>
      </c>
      <c r="H346" s="121">
        <f t="shared" si="58"/>
        <v>12168</v>
      </c>
      <c r="I346">
        <v>12159</v>
      </c>
      <c r="J346" s="121">
        <f t="shared" si="59"/>
        <v>9</v>
      </c>
      <c r="K346" s="123">
        <f t="shared" si="60"/>
        <v>12017.699115044248</v>
      </c>
      <c r="L346" s="124">
        <f t="shared" si="61"/>
        <v>-141.30088495575183</v>
      </c>
      <c r="M346" s="129">
        <f t="shared" si="62"/>
        <v>-1.1621094247532842E-2</v>
      </c>
    </row>
    <row r="347" spans="1:13" x14ac:dyDescent="0.25">
      <c r="A347" s="120">
        <v>43900</v>
      </c>
      <c r="B347">
        <v>14850</v>
      </c>
      <c r="C347">
        <v>13620</v>
      </c>
      <c r="D347" s="121">
        <f t="shared" si="56"/>
        <v>1230</v>
      </c>
      <c r="E347" s="33">
        <v>16716185</v>
      </c>
      <c r="F347" s="33">
        <v>16713954</v>
      </c>
      <c r="G347" s="121">
        <f t="shared" si="57"/>
        <v>2231</v>
      </c>
      <c r="H347" s="121">
        <f t="shared" si="58"/>
        <v>2231</v>
      </c>
      <c r="I347">
        <v>2225</v>
      </c>
      <c r="J347" s="121">
        <f t="shared" si="59"/>
        <v>6</v>
      </c>
      <c r="K347" s="123">
        <f t="shared" si="60"/>
        <v>2176.9911504424781</v>
      </c>
      <c r="L347" s="124">
        <f t="shared" si="61"/>
        <v>-48.008849557521899</v>
      </c>
      <c r="M347" s="129">
        <f t="shared" si="62"/>
        <v>-2.1577011037088492E-2</v>
      </c>
    </row>
    <row r="348" spans="1:13" x14ac:dyDescent="0.25">
      <c r="A348" s="120">
        <v>43901</v>
      </c>
      <c r="D348" s="121">
        <f t="shared" si="56"/>
        <v>0</v>
      </c>
      <c r="G348" s="121">
        <f t="shared" si="57"/>
        <v>0</v>
      </c>
      <c r="H348" s="121">
        <f t="shared" si="58"/>
        <v>0</v>
      </c>
      <c r="J348" s="121">
        <f t="shared" si="59"/>
        <v>0</v>
      </c>
      <c r="K348" s="123">
        <f t="shared" si="60"/>
        <v>0</v>
      </c>
      <c r="L348" s="124">
        <f t="shared" si="61"/>
        <v>0</v>
      </c>
      <c r="M348" s="129" t="e">
        <f t="shared" si="62"/>
        <v>#DIV/0!</v>
      </c>
    </row>
    <row r="349" spans="1:13" x14ac:dyDescent="0.25">
      <c r="A349" s="120">
        <v>43902</v>
      </c>
      <c r="B349">
        <f>16020+13200</f>
        <v>29220</v>
      </c>
      <c r="C349">
        <f>12070+11360</f>
        <v>23430</v>
      </c>
      <c r="D349" s="121">
        <f t="shared" si="56"/>
        <v>5790</v>
      </c>
      <c r="E349">
        <v>16726435</v>
      </c>
      <c r="F349">
        <v>16716185</v>
      </c>
      <c r="G349" s="121">
        <f t="shared" si="57"/>
        <v>10250</v>
      </c>
      <c r="H349" s="121">
        <f t="shared" si="58"/>
        <v>10250</v>
      </c>
      <c r="I349">
        <v>10240</v>
      </c>
      <c r="J349" s="121">
        <f t="shared" si="59"/>
        <v>10</v>
      </c>
      <c r="K349" s="123">
        <f t="shared" si="60"/>
        <v>10247.787610619471</v>
      </c>
      <c r="L349" s="124">
        <f t="shared" si="61"/>
        <v>7.7876106194707972</v>
      </c>
      <c r="M349" s="129">
        <f t="shared" si="62"/>
        <v>7.6050884955769504E-4</v>
      </c>
    </row>
    <row r="350" spans="1:13" x14ac:dyDescent="0.25">
      <c r="A350" s="120">
        <v>43903</v>
      </c>
      <c r="B350">
        <v>15950</v>
      </c>
      <c r="C350">
        <v>11440</v>
      </c>
      <c r="D350" s="121">
        <f t="shared" si="56"/>
        <v>4510</v>
      </c>
      <c r="E350" s="33">
        <v>16734419</v>
      </c>
      <c r="F350" s="33">
        <v>16726435</v>
      </c>
      <c r="G350" s="121">
        <f t="shared" si="57"/>
        <v>7984</v>
      </c>
      <c r="H350" s="121">
        <f t="shared" si="58"/>
        <v>7984</v>
      </c>
      <c r="I350">
        <v>7965</v>
      </c>
      <c r="J350" s="121">
        <f t="shared" si="59"/>
        <v>19</v>
      </c>
      <c r="K350" s="123">
        <f t="shared" si="60"/>
        <v>7982.3008849557527</v>
      </c>
      <c r="L350" s="124">
        <f t="shared" si="61"/>
        <v>17.300884955752736</v>
      </c>
      <c r="M350" s="129">
        <f t="shared" si="62"/>
        <v>2.1721136165414609E-3</v>
      </c>
    </row>
    <row r="351" spans="1:13" x14ac:dyDescent="0.25">
      <c r="A351" s="120">
        <v>43904</v>
      </c>
      <c r="D351" s="121">
        <f t="shared" ref="D351:D414" si="63">B351-C351</f>
        <v>0</v>
      </c>
      <c r="E351" s="33"/>
      <c r="F351" s="33"/>
      <c r="G351" s="121">
        <f t="shared" ref="G351:G414" si="64">E351-F351</f>
        <v>0</v>
      </c>
      <c r="H351" s="121">
        <f t="shared" ref="H351:H414" si="65">G351*H$3</f>
        <v>0</v>
      </c>
      <c r="J351" s="121">
        <f t="shared" ref="J351:J414" si="66">H351-I351</f>
        <v>0</v>
      </c>
      <c r="K351" s="123">
        <f t="shared" ref="K351:K414" si="67">D351/K$3</f>
        <v>0</v>
      </c>
      <c r="L351" s="124">
        <f t="shared" ref="L351:L414" si="68">K351-I351</f>
        <v>0</v>
      </c>
      <c r="M351" s="129" t="e">
        <f t="shared" ref="M351:M414" si="69">L351/I351</f>
        <v>#DIV/0!</v>
      </c>
    </row>
    <row r="352" spans="1:13" x14ac:dyDescent="0.25">
      <c r="A352" s="120">
        <v>43905</v>
      </c>
      <c r="D352" s="121">
        <f t="shared" si="63"/>
        <v>0</v>
      </c>
      <c r="E352" s="33"/>
      <c r="F352" s="33"/>
      <c r="G352" s="121">
        <f t="shared" si="64"/>
        <v>0</v>
      </c>
      <c r="H352" s="121">
        <f t="shared" si="65"/>
        <v>0</v>
      </c>
      <c r="J352" s="121">
        <f t="shared" si="66"/>
        <v>0</v>
      </c>
      <c r="K352" s="123">
        <f t="shared" si="67"/>
        <v>0</v>
      </c>
      <c r="L352" s="124">
        <f t="shared" si="68"/>
        <v>0</v>
      </c>
      <c r="M352" s="129" t="e">
        <f t="shared" si="69"/>
        <v>#DIV/0!</v>
      </c>
    </row>
    <row r="353" spans="1:13" x14ac:dyDescent="0.25">
      <c r="A353" s="120">
        <v>43906</v>
      </c>
      <c r="B353">
        <v>16030</v>
      </c>
      <c r="C353">
        <v>11390</v>
      </c>
      <c r="D353" s="121">
        <f t="shared" si="63"/>
        <v>4640</v>
      </c>
      <c r="E353" s="33">
        <v>16742810</v>
      </c>
      <c r="F353" s="33">
        <v>16734419</v>
      </c>
      <c r="G353" s="121">
        <f t="shared" si="64"/>
        <v>8391</v>
      </c>
      <c r="H353" s="121">
        <f t="shared" si="65"/>
        <v>8391</v>
      </c>
      <c r="I353">
        <v>8378</v>
      </c>
      <c r="J353" s="121">
        <f t="shared" si="66"/>
        <v>13</v>
      </c>
      <c r="K353" s="123">
        <f t="shared" si="67"/>
        <v>8212.3893805309744</v>
      </c>
      <c r="L353" s="124">
        <f t="shared" si="68"/>
        <v>-165.61061946902555</v>
      </c>
      <c r="M353" s="129">
        <f t="shared" si="69"/>
        <v>-1.9767321493080157E-2</v>
      </c>
    </row>
    <row r="354" spans="1:13" x14ac:dyDescent="0.25">
      <c r="A354" s="120">
        <v>43907</v>
      </c>
      <c r="B354">
        <v>15800</v>
      </c>
      <c r="C354">
        <v>13340</v>
      </c>
      <c r="D354" s="121">
        <f t="shared" si="63"/>
        <v>2460</v>
      </c>
      <c r="E354" s="33">
        <v>16747121</v>
      </c>
      <c r="F354" s="33">
        <v>16742860</v>
      </c>
      <c r="G354" s="121">
        <f t="shared" si="64"/>
        <v>4261</v>
      </c>
      <c r="H354" s="121">
        <f t="shared" si="65"/>
        <v>4261</v>
      </c>
      <c r="I354">
        <v>4241</v>
      </c>
      <c r="J354" s="121">
        <f t="shared" si="66"/>
        <v>20</v>
      </c>
      <c r="K354" s="123">
        <f t="shared" si="67"/>
        <v>4353.9823008849562</v>
      </c>
      <c r="L354" s="124">
        <f t="shared" si="68"/>
        <v>112.9823008849562</v>
      </c>
      <c r="M354" s="129">
        <f t="shared" si="69"/>
        <v>2.6640485943163452E-2</v>
      </c>
    </row>
    <row r="355" spans="1:13" x14ac:dyDescent="0.25">
      <c r="A355" s="120">
        <v>43908</v>
      </c>
      <c r="B355">
        <f>16030+14000</f>
        <v>30030</v>
      </c>
      <c r="C355">
        <f>12330+12680</f>
        <v>25010</v>
      </c>
      <c r="D355" s="121">
        <f t="shared" si="63"/>
        <v>5020</v>
      </c>
      <c r="E355" s="33">
        <v>16755965</v>
      </c>
      <c r="F355" s="33">
        <v>16746977</v>
      </c>
      <c r="G355" s="121">
        <f t="shared" si="64"/>
        <v>8988</v>
      </c>
      <c r="H355" s="121">
        <f t="shared" si="65"/>
        <v>8988</v>
      </c>
      <c r="I355">
        <v>8978</v>
      </c>
      <c r="J355" s="121">
        <f t="shared" si="66"/>
        <v>10</v>
      </c>
      <c r="K355" s="123">
        <f t="shared" si="67"/>
        <v>8884.9557522123905</v>
      </c>
      <c r="L355" s="124">
        <f t="shared" si="68"/>
        <v>-93.044247787609493</v>
      </c>
      <c r="M355" s="129">
        <f t="shared" si="69"/>
        <v>-1.0363582956962519E-2</v>
      </c>
    </row>
    <row r="356" spans="1:13" x14ac:dyDescent="0.25">
      <c r="A356" s="120">
        <v>43909</v>
      </c>
      <c r="D356" s="121">
        <f t="shared" si="63"/>
        <v>0</v>
      </c>
      <c r="E356" s="33"/>
      <c r="F356" s="33"/>
      <c r="G356" s="121">
        <f t="shared" si="64"/>
        <v>0</v>
      </c>
      <c r="H356" s="121">
        <f t="shared" si="65"/>
        <v>0</v>
      </c>
      <c r="J356" s="121">
        <f t="shared" si="66"/>
        <v>0</v>
      </c>
      <c r="K356" s="123">
        <f t="shared" si="67"/>
        <v>0</v>
      </c>
      <c r="L356" s="124">
        <f t="shared" si="68"/>
        <v>0</v>
      </c>
      <c r="M356" s="129" t="e">
        <f t="shared" si="69"/>
        <v>#DIV/0!</v>
      </c>
    </row>
    <row r="357" spans="1:13" x14ac:dyDescent="0.25">
      <c r="A357" s="120">
        <v>43910</v>
      </c>
      <c r="D357" s="121">
        <f t="shared" si="63"/>
        <v>0</v>
      </c>
      <c r="E357" s="33"/>
      <c r="F357" s="33"/>
      <c r="G357" s="121">
        <f t="shared" si="64"/>
        <v>0</v>
      </c>
      <c r="H357" s="121">
        <f t="shared" si="65"/>
        <v>0</v>
      </c>
      <c r="J357" s="121">
        <f t="shared" si="66"/>
        <v>0</v>
      </c>
      <c r="K357" s="123">
        <f t="shared" si="67"/>
        <v>0</v>
      </c>
      <c r="L357" s="124">
        <f t="shared" si="68"/>
        <v>0</v>
      </c>
      <c r="M357" s="129" t="e">
        <f t="shared" si="69"/>
        <v>#DIV/0!</v>
      </c>
    </row>
    <row r="358" spans="1:13" x14ac:dyDescent="0.25">
      <c r="A358" s="120">
        <v>43911</v>
      </c>
      <c r="D358" s="121">
        <f t="shared" si="63"/>
        <v>0</v>
      </c>
      <c r="E358" s="33"/>
      <c r="F358" s="33"/>
      <c r="G358" s="121">
        <f t="shared" si="64"/>
        <v>0</v>
      </c>
      <c r="H358" s="121">
        <f t="shared" si="65"/>
        <v>0</v>
      </c>
      <c r="J358" s="121">
        <f t="shared" si="66"/>
        <v>0</v>
      </c>
      <c r="K358" s="123">
        <f t="shared" si="67"/>
        <v>0</v>
      </c>
      <c r="L358" s="124">
        <f t="shared" si="68"/>
        <v>0</v>
      </c>
      <c r="M358" s="129" t="e">
        <f t="shared" si="69"/>
        <v>#DIV/0!</v>
      </c>
    </row>
    <row r="359" spans="1:13" x14ac:dyDescent="0.25">
      <c r="A359" s="120">
        <v>43912</v>
      </c>
      <c r="D359" s="121">
        <f t="shared" si="63"/>
        <v>0</v>
      </c>
      <c r="E359" s="33"/>
      <c r="F359" s="33"/>
      <c r="G359" s="121">
        <f t="shared" si="64"/>
        <v>0</v>
      </c>
      <c r="H359" s="121">
        <f t="shared" si="65"/>
        <v>0</v>
      </c>
      <c r="J359" s="121">
        <f t="shared" si="66"/>
        <v>0</v>
      </c>
      <c r="K359" s="123">
        <f t="shared" si="67"/>
        <v>0</v>
      </c>
      <c r="L359" s="124">
        <f t="shared" si="68"/>
        <v>0</v>
      </c>
      <c r="M359" s="129" t="e">
        <f t="shared" si="69"/>
        <v>#DIV/0!</v>
      </c>
    </row>
    <row r="360" spans="1:13" x14ac:dyDescent="0.25">
      <c r="A360" s="120">
        <v>43913</v>
      </c>
      <c r="D360" s="121">
        <f t="shared" si="63"/>
        <v>0</v>
      </c>
      <c r="E360" s="33"/>
      <c r="F360" s="33"/>
      <c r="G360" s="121">
        <f t="shared" si="64"/>
        <v>0</v>
      </c>
      <c r="H360" s="121">
        <f t="shared" si="65"/>
        <v>0</v>
      </c>
      <c r="J360" s="121">
        <f t="shared" si="66"/>
        <v>0</v>
      </c>
      <c r="K360" s="123">
        <f t="shared" si="67"/>
        <v>0</v>
      </c>
      <c r="L360" s="124">
        <f t="shared" si="68"/>
        <v>0</v>
      </c>
      <c r="M360" s="129" t="e">
        <f t="shared" si="69"/>
        <v>#DIV/0!</v>
      </c>
    </row>
    <row r="361" spans="1:13" x14ac:dyDescent="0.25">
      <c r="A361" s="120">
        <v>43914</v>
      </c>
      <c r="B361">
        <v>15900</v>
      </c>
      <c r="C361">
        <v>13920</v>
      </c>
      <c r="D361" s="121">
        <f t="shared" si="63"/>
        <v>1980</v>
      </c>
      <c r="E361" s="33">
        <v>16759610</v>
      </c>
      <c r="F361" s="33">
        <v>16755965</v>
      </c>
      <c r="G361" s="121">
        <f t="shared" si="64"/>
        <v>3645</v>
      </c>
      <c r="H361" s="121">
        <f t="shared" si="65"/>
        <v>3645</v>
      </c>
      <c r="I361">
        <v>3637</v>
      </c>
      <c r="J361" s="121">
        <f t="shared" si="66"/>
        <v>8</v>
      </c>
      <c r="K361" s="123">
        <f t="shared" si="67"/>
        <v>3504.4247787610625</v>
      </c>
      <c r="L361" s="124">
        <f t="shared" si="68"/>
        <v>-132.5752212389375</v>
      </c>
      <c r="M361" s="129">
        <f t="shared" si="69"/>
        <v>-3.6451806774522269E-2</v>
      </c>
    </row>
    <row r="362" spans="1:13" x14ac:dyDescent="0.25">
      <c r="A362" s="120">
        <v>43915</v>
      </c>
      <c r="B362">
        <v>15960</v>
      </c>
      <c r="C362">
        <v>14570</v>
      </c>
      <c r="D362" s="121">
        <f t="shared" si="63"/>
        <v>1390</v>
      </c>
      <c r="E362" s="33">
        <v>16762088</v>
      </c>
      <c r="F362" s="33">
        <v>16759630</v>
      </c>
      <c r="G362" s="121">
        <f t="shared" si="64"/>
        <v>2458</v>
      </c>
      <c r="H362" s="121">
        <f t="shared" si="65"/>
        <v>2458</v>
      </c>
      <c r="I362">
        <v>2452</v>
      </c>
      <c r="J362" s="121">
        <f t="shared" si="66"/>
        <v>6</v>
      </c>
      <c r="K362" s="123">
        <f t="shared" si="67"/>
        <v>2460.1769911504425</v>
      </c>
      <c r="L362" s="124">
        <f t="shared" si="68"/>
        <v>8.1769911504425181</v>
      </c>
      <c r="M362" s="129">
        <f t="shared" si="69"/>
        <v>3.334825102138058E-3</v>
      </c>
    </row>
    <row r="363" spans="1:13" x14ac:dyDescent="0.25">
      <c r="A363" s="120">
        <v>43916</v>
      </c>
      <c r="B363">
        <v>16010</v>
      </c>
      <c r="C363">
        <v>12440</v>
      </c>
      <c r="D363" s="121">
        <f t="shared" si="63"/>
        <v>3570</v>
      </c>
      <c r="E363" s="33">
        <v>16768330</v>
      </c>
      <c r="F363" s="33">
        <v>16762088</v>
      </c>
      <c r="G363" s="121">
        <f t="shared" si="64"/>
        <v>6242</v>
      </c>
      <c r="H363" s="121">
        <f t="shared" si="65"/>
        <v>6242</v>
      </c>
      <c r="I363">
        <v>6227</v>
      </c>
      <c r="J363" s="121">
        <f t="shared" si="66"/>
        <v>15</v>
      </c>
      <c r="K363" s="123">
        <f t="shared" si="67"/>
        <v>6318.5840707964608</v>
      </c>
      <c r="L363" s="124">
        <f t="shared" si="68"/>
        <v>91.584070796460765</v>
      </c>
      <c r="M363" s="129">
        <f t="shared" si="69"/>
        <v>1.4707575204185124E-2</v>
      </c>
    </row>
    <row r="364" spans="1:13" x14ac:dyDescent="0.25">
      <c r="A364" s="120">
        <v>43917</v>
      </c>
      <c r="B364">
        <v>15670</v>
      </c>
      <c r="C364">
        <v>13860</v>
      </c>
      <c r="D364" s="121">
        <f t="shared" si="63"/>
        <v>1810</v>
      </c>
      <c r="E364" s="33">
        <v>16771697</v>
      </c>
      <c r="F364" s="33">
        <v>16768330</v>
      </c>
      <c r="G364" s="121">
        <f t="shared" si="64"/>
        <v>3367</v>
      </c>
      <c r="H364" s="121">
        <f t="shared" si="65"/>
        <v>3367</v>
      </c>
      <c r="I364">
        <v>2948</v>
      </c>
      <c r="J364" s="121">
        <f t="shared" si="66"/>
        <v>419</v>
      </c>
      <c r="K364" s="123">
        <f t="shared" si="67"/>
        <v>3203.5398230088499</v>
      </c>
      <c r="L364" s="124">
        <f t="shared" si="68"/>
        <v>255.53982300884991</v>
      </c>
      <c r="M364" s="129">
        <f t="shared" si="69"/>
        <v>8.668243657016618E-2</v>
      </c>
    </row>
    <row r="365" spans="1:13" x14ac:dyDescent="0.25">
      <c r="A365" s="120">
        <v>43918</v>
      </c>
      <c r="D365" s="121">
        <f t="shared" si="63"/>
        <v>0</v>
      </c>
      <c r="E365" s="33"/>
      <c r="F365" s="33"/>
      <c r="G365" s="121">
        <f t="shared" si="64"/>
        <v>0</v>
      </c>
      <c r="H365" s="121">
        <f t="shared" si="65"/>
        <v>0</v>
      </c>
      <c r="J365" s="121">
        <f t="shared" si="66"/>
        <v>0</v>
      </c>
      <c r="K365" s="123">
        <f t="shared" si="67"/>
        <v>0</v>
      </c>
      <c r="L365" s="124">
        <f t="shared" si="68"/>
        <v>0</v>
      </c>
      <c r="M365" s="129" t="e">
        <f t="shared" si="69"/>
        <v>#DIV/0!</v>
      </c>
    </row>
    <row r="366" spans="1:13" x14ac:dyDescent="0.25">
      <c r="A366" s="120">
        <v>43919</v>
      </c>
      <c r="D366" s="121">
        <f t="shared" si="63"/>
        <v>0</v>
      </c>
      <c r="E366" s="33"/>
      <c r="F366" s="33"/>
      <c r="G366" s="121">
        <f t="shared" si="64"/>
        <v>0</v>
      </c>
      <c r="H366" s="121">
        <f t="shared" si="65"/>
        <v>0</v>
      </c>
      <c r="J366" s="121">
        <f t="shared" si="66"/>
        <v>0</v>
      </c>
      <c r="K366" s="123">
        <f t="shared" si="67"/>
        <v>0</v>
      </c>
      <c r="L366" s="124">
        <f t="shared" si="68"/>
        <v>0</v>
      </c>
      <c r="M366" s="129" t="e">
        <f t="shared" si="69"/>
        <v>#DIV/0!</v>
      </c>
    </row>
    <row r="367" spans="1:13" x14ac:dyDescent="0.25">
      <c r="A367" s="120">
        <v>43920</v>
      </c>
      <c r="D367" s="121">
        <f t="shared" si="63"/>
        <v>0</v>
      </c>
      <c r="E367" s="33"/>
      <c r="F367" s="33"/>
      <c r="G367" s="121">
        <f t="shared" si="64"/>
        <v>0</v>
      </c>
      <c r="H367" s="121">
        <f t="shared" si="65"/>
        <v>0</v>
      </c>
      <c r="J367" s="121">
        <f t="shared" si="66"/>
        <v>0</v>
      </c>
      <c r="K367" s="123">
        <f t="shared" si="67"/>
        <v>0</v>
      </c>
      <c r="L367" s="124">
        <f t="shared" si="68"/>
        <v>0</v>
      </c>
      <c r="M367" s="129" t="e">
        <f t="shared" si="69"/>
        <v>#DIV/0!</v>
      </c>
    </row>
    <row r="368" spans="1:13" x14ac:dyDescent="0.25">
      <c r="A368" s="120">
        <v>43921</v>
      </c>
      <c r="D368" s="121">
        <f t="shared" si="63"/>
        <v>0</v>
      </c>
      <c r="E368" s="33"/>
      <c r="F368" s="33"/>
      <c r="G368" s="121">
        <f t="shared" si="64"/>
        <v>0</v>
      </c>
      <c r="H368" s="121">
        <f t="shared" si="65"/>
        <v>0</v>
      </c>
      <c r="J368" s="121">
        <f t="shared" si="66"/>
        <v>0</v>
      </c>
      <c r="K368" s="123">
        <f t="shared" si="67"/>
        <v>0</v>
      </c>
      <c r="L368" s="124">
        <f t="shared" si="68"/>
        <v>0</v>
      </c>
      <c r="M368" s="129" t="e">
        <f t="shared" si="69"/>
        <v>#DIV/0!</v>
      </c>
    </row>
    <row r="369" spans="1:13" x14ac:dyDescent="0.25">
      <c r="A369" s="120">
        <v>43922</v>
      </c>
      <c r="D369" s="121">
        <f t="shared" si="63"/>
        <v>0</v>
      </c>
      <c r="E369" s="33"/>
      <c r="F369" s="33"/>
      <c r="G369" s="121">
        <f t="shared" si="64"/>
        <v>0</v>
      </c>
      <c r="H369" s="121">
        <f t="shared" si="65"/>
        <v>0</v>
      </c>
      <c r="J369" s="121">
        <f t="shared" si="66"/>
        <v>0</v>
      </c>
      <c r="K369" s="123">
        <f t="shared" si="67"/>
        <v>0</v>
      </c>
      <c r="L369" s="124">
        <f t="shared" si="68"/>
        <v>0</v>
      </c>
      <c r="M369" s="129" t="e">
        <f t="shared" si="69"/>
        <v>#DIV/0!</v>
      </c>
    </row>
    <row r="370" spans="1:13" x14ac:dyDescent="0.25">
      <c r="A370" s="120">
        <v>43923</v>
      </c>
      <c r="B370">
        <f>16000+14500</f>
        <v>30500</v>
      </c>
      <c r="C370">
        <f>11730+10890</f>
        <v>22620</v>
      </c>
      <c r="D370" s="121">
        <f t="shared" si="63"/>
        <v>7880</v>
      </c>
      <c r="E370" s="33">
        <v>16785886</v>
      </c>
      <c r="F370" s="33">
        <v>16771695</v>
      </c>
      <c r="G370" s="121">
        <f t="shared" si="64"/>
        <v>14191</v>
      </c>
      <c r="H370" s="121">
        <f t="shared" si="65"/>
        <v>14191</v>
      </c>
      <c r="I370">
        <v>14179</v>
      </c>
      <c r="J370" s="121">
        <f t="shared" si="66"/>
        <v>12</v>
      </c>
      <c r="K370" s="123">
        <f t="shared" si="67"/>
        <v>13946.902654867257</v>
      </c>
      <c r="L370" s="124">
        <f t="shared" si="68"/>
        <v>-232.0973451327427</v>
      </c>
      <c r="M370" s="129">
        <f t="shared" si="69"/>
        <v>-1.6369091271087009E-2</v>
      </c>
    </row>
    <row r="371" spans="1:13" x14ac:dyDescent="0.25">
      <c r="A371" s="120">
        <v>43924</v>
      </c>
      <c r="D371" s="121">
        <f t="shared" si="63"/>
        <v>0</v>
      </c>
      <c r="E371" s="33"/>
      <c r="F371" s="33"/>
      <c r="G371" s="121">
        <f t="shared" si="64"/>
        <v>0</v>
      </c>
      <c r="H371" s="121">
        <f t="shared" si="65"/>
        <v>0</v>
      </c>
      <c r="J371" s="121">
        <f t="shared" si="66"/>
        <v>0</v>
      </c>
      <c r="K371" s="123">
        <f t="shared" si="67"/>
        <v>0</v>
      </c>
      <c r="L371" s="124">
        <f t="shared" si="68"/>
        <v>0</v>
      </c>
      <c r="M371" s="129" t="e">
        <f t="shared" si="69"/>
        <v>#DIV/0!</v>
      </c>
    </row>
    <row r="372" spans="1:13" x14ac:dyDescent="0.25">
      <c r="A372" s="120">
        <v>43925</v>
      </c>
      <c r="D372" s="121">
        <f t="shared" si="63"/>
        <v>0</v>
      </c>
      <c r="E372" s="33"/>
      <c r="F372" s="33"/>
      <c r="G372" s="121">
        <f t="shared" si="64"/>
        <v>0</v>
      </c>
      <c r="H372" s="121">
        <f t="shared" si="65"/>
        <v>0</v>
      </c>
      <c r="J372" s="121">
        <f t="shared" si="66"/>
        <v>0</v>
      </c>
      <c r="K372" s="123">
        <f t="shared" si="67"/>
        <v>0</v>
      </c>
      <c r="L372" s="124">
        <f t="shared" si="68"/>
        <v>0</v>
      </c>
      <c r="M372" s="129" t="e">
        <f t="shared" si="69"/>
        <v>#DIV/0!</v>
      </c>
    </row>
    <row r="373" spans="1:13" x14ac:dyDescent="0.25">
      <c r="A373" s="120">
        <v>43926</v>
      </c>
      <c r="D373" s="121">
        <f t="shared" si="63"/>
        <v>0</v>
      </c>
      <c r="E373" s="33"/>
      <c r="F373" s="33"/>
      <c r="G373" s="121">
        <f t="shared" si="64"/>
        <v>0</v>
      </c>
      <c r="H373" s="121">
        <f t="shared" si="65"/>
        <v>0</v>
      </c>
      <c r="J373" s="121">
        <f t="shared" si="66"/>
        <v>0</v>
      </c>
      <c r="K373" s="123">
        <f t="shared" si="67"/>
        <v>0</v>
      </c>
      <c r="L373" s="124">
        <f t="shared" si="68"/>
        <v>0</v>
      </c>
      <c r="M373" s="129" t="e">
        <f t="shared" si="69"/>
        <v>#DIV/0!</v>
      </c>
    </row>
    <row r="374" spans="1:13" x14ac:dyDescent="0.25">
      <c r="A374" s="120">
        <v>43927</v>
      </c>
      <c r="B374">
        <v>16080</v>
      </c>
      <c r="C374">
        <v>13680</v>
      </c>
      <c r="D374" s="121">
        <f t="shared" si="63"/>
        <v>2400</v>
      </c>
      <c r="E374" s="33">
        <v>16790000</v>
      </c>
      <c r="F374" s="33">
        <v>16785886</v>
      </c>
      <c r="G374" s="121">
        <f t="shared" si="64"/>
        <v>4114</v>
      </c>
      <c r="H374" s="121">
        <f t="shared" si="65"/>
        <v>4114</v>
      </c>
      <c r="I374">
        <v>4104</v>
      </c>
      <c r="J374" s="121">
        <f t="shared" si="66"/>
        <v>10</v>
      </c>
      <c r="K374" s="123">
        <f t="shared" si="67"/>
        <v>4247.787610619469</v>
      </c>
      <c r="L374" s="124">
        <f t="shared" si="68"/>
        <v>143.78761061946898</v>
      </c>
      <c r="M374" s="129">
        <f t="shared" si="69"/>
        <v>3.5035967499870611E-2</v>
      </c>
    </row>
    <row r="375" spans="1:13" x14ac:dyDescent="0.25">
      <c r="A375" s="120">
        <v>43928</v>
      </c>
      <c r="D375" s="121">
        <f t="shared" si="63"/>
        <v>0</v>
      </c>
      <c r="E375" s="33"/>
      <c r="F375" s="33"/>
      <c r="G375" s="121">
        <f t="shared" si="64"/>
        <v>0</v>
      </c>
      <c r="H375" s="121">
        <f t="shared" si="65"/>
        <v>0</v>
      </c>
      <c r="J375" s="121">
        <f t="shared" si="66"/>
        <v>0</v>
      </c>
      <c r="K375" s="123">
        <f t="shared" si="67"/>
        <v>0</v>
      </c>
      <c r="L375" s="124">
        <f t="shared" si="68"/>
        <v>0</v>
      </c>
      <c r="M375" s="129" t="e">
        <f t="shared" si="69"/>
        <v>#DIV/0!</v>
      </c>
    </row>
    <row r="376" spans="1:13" x14ac:dyDescent="0.25">
      <c r="A376" s="120">
        <v>43929</v>
      </c>
      <c r="B376">
        <v>15900</v>
      </c>
      <c r="C376">
        <v>12710</v>
      </c>
      <c r="D376" s="121">
        <f t="shared" si="63"/>
        <v>3190</v>
      </c>
      <c r="E376" s="33">
        <v>16795543</v>
      </c>
      <c r="F376" s="33">
        <v>16790030</v>
      </c>
      <c r="G376" s="121">
        <f t="shared" si="64"/>
        <v>5513</v>
      </c>
      <c r="H376" s="121">
        <f t="shared" si="65"/>
        <v>5513</v>
      </c>
      <c r="I376">
        <v>5518</v>
      </c>
      <c r="J376" s="121">
        <f t="shared" si="66"/>
        <v>-5</v>
      </c>
      <c r="K376" s="123">
        <f t="shared" si="67"/>
        <v>5646.0176991150447</v>
      </c>
      <c r="L376" s="124">
        <f t="shared" si="68"/>
        <v>128.01769911504471</v>
      </c>
      <c r="M376" s="129">
        <f t="shared" si="69"/>
        <v>2.3200017962132061E-2</v>
      </c>
    </row>
    <row r="377" spans="1:13" x14ac:dyDescent="0.25">
      <c r="A377" s="120">
        <v>43930</v>
      </c>
      <c r="D377" s="121">
        <f t="shared" si="63"/>
        <v>0</v>
      </c>
      <c r="E377" s="33"/>
      <c r="F377" s="33"/>
      <c r="G377" s="121">
        <f t="shared" si="64"/>
        <v>0</v>
      </c>
      <c r="H377" s="121">
        <f t="shared" si="65"/>
        <v>0</v>
      </c>
      <c r="J377" s="121">
        <f t="shared" si="66"/>
        <v>0</v>
      </c>
      <c r="K377" s="123">
        <f t="shared" si="67"/>
        <v>0</v>
      </c>
      <c r="L377" s="124">
        <f t="shared" si="68"/>
        <v>0</v>
      </c>
      <c r="M377" s="129" t="e">
        <f t="shared" si="69"/>
        <v>#DIV/0!</v>
      </c>
    </row>
    <row r="378" spans="1:13" x14ac:dyDescent="0.25">
      <c r="A378" s="120">
        <v>43931</v>
      </c>
      <c r="D378" s="121">
        <f t="shared" si="63"/>
        <v>0</v>
      </c>
      <c r="E378" s="33"/>
      <c r="F378" s="33"/>
      <c r="G378" s="121">
        <f t="shared" si="64"/>
        <v>0</v>
      </c>
      <c r="H378" s="121">
        <f t="shared" si="65"/>
        <v>0</v>
      </c>
      <c r="J378" s="121">
        <f t="shared" si="66"/>
        <v>0</v>
      </c>
      <c r="K378" s="123">
        <f t="shared" si="67"/>
        <v>0</v>
      </c>
      <c r="L378" s="124">
        <f t="shared" si="68"/>
        <v>0</v>
      </c>
      <c r="M378" s="129" t="e">
        <f t="shared" si="69"/>
        <v>#DIV/0!</v>
      </c>
    </row>
    <row r="379" spans="1:13" x14ac:dyDescent="0.25">
      <c r="A379" s="120">
        <v>43932</v>
      </c>
      <c r="D379" s="121">
        <f t="shared" si="63"/>
        <v>0</v>
      </c>
      <c r="E379" s="33"/>
      <c r="F379" s="33"/>
      <c r="G379" s="121">
        <f t="shared" si="64"/>
        <v>0</v>
      </c>
      <c r="H379" s="121">
        <f t="shared" si="65"/>
        <v>0</v>
      </c>
      <c r="J379" s="121">
        <f t="shared" si="66"/>
        <v>0</v>
      </c>
      <c r="K379" s="123">
        <f t="shared" si="67"/>
        <v>0</v>
      </c>
      <c r="L379" s="124">
        <f t="shared" si="68"/>
        <v>0</v>
      </c>
      <c r="M379" s="129" t="e">
        <f t="shared" si="69"/>
        <v>#DIV/0!</v>
      </c>
    </row>
    <row r="380" spans="1:13" x14ac:dyDescent="0.25">
      <c r="A380" s="120">
        <v>43933</v>
      </c>
      <c r="D380" s="121">
        <f t="shared" si="63"/>
        <v>0</v>
      </c>
      <c r="E380" s="33"/>
      <c r="F380" s="33"/>
      <c r="G380" s="121">
        <f t="shared" si="64"/>
        <v>0</v>
      </c>
      <c r="H380" s="121">
        <f t="shared" si="65"/>
        <v>0</v>
      </c>
      <c r="J380" s="121">
        <f t="shared" si="66"/>
        <v>0</v>
      </c>
      <c r="K380" s="123">
        <f t="shared" si="67"/>
        <v>0</v>
      </c>
      <c r="L380" s="124">
        <f t="shared" si="68"/>
        <v>0</v>
      </c>
      <c r="M380" s="129" t="e">
        <f t="shared" si="69"/>
        <v>#DIV/0!</v>
      </c>
    </row>
    <row r="381" spans="1:13" x14ac:dyDescent="0.25">
      <c r="A381" s="120">
        <v>43934</v>
      </c>
      <c r="D381" s="121">
        <f t="shared" si="63"/>
        <v>0</v>
      </c>
      <c r="E381" s="33"/>
      <c r="F381" s="33"/>
      <c r="G381" s="121">
        <f t="shared" si="64"/>
        <v>0</v>
      </c>
      <c r="H381" s="121">
        <f t="shared" si="65"/>
        <v>0</v>
      </c>
      <c r="J381" s="121">
        <f t="shared" si="66"/>
        <v>0</v>
      </c>
      <c r="K381" s="123">
        <f t="shared" si="67"/>
        <v>0</v>
      </c>
      <c r="L381" s="124">
        <f t="shared" si="68"/>
        <v>0</v>
      </c>
      <c r="M381" s="129" t="e">
        <f t="shared" si="69"/>
        <v>#DIV/0!</v>
      </c>
    </row>
    <row r="382" spans="1:13" x14ac:dyDescent="0.25">
      <c r="A382" s="120">
        <v>43935</v>
      </c>
      <c r="B382">
        <v>15510</v>
      </c>
      <c r="C382">
        <v>11730</v>
      </c>
      <c r="D382" s="121">
        <f t="shared" si="63"/>
        <v>3780</v>
      </c>
      <c r="E382" s="33">
        <v>16802081</v>
      </c>
      <c r="F382" s="33">
        <v>16795543</v>
      </c>
      <c r="G382" s="121">
        <f t="shared" si="64"/>
        <v>6538</v>
      </c>
      <c r="H382" s="121">
        <f t="shared" si="65"/>
        <v>6538</v>
      </c>
      <c r="I382">
        <v>6267</v>
      </c>
      <c r="J382" s="121">
        <f t="shared" si="66"/>
        <v>271</v>
      </c>
      <c r="K382" s="123">
        <f t="shared" si="67"/>
        <v>6690.2654867256642</v>
      </c>
      <c r="L382" s="124">
        <f t="shared" si="68"/>
        <v>423.26548672566423</v>
      </c>
      <c r="M382" s="129">
        <f t="shared" si="69"/>
        <v>6.7538772415137102E-2</v>
      </c>
    </row>
    <row r="383" spans="1:13" x14ac:dyDescent="0.25">
      <c r="A383" s="120">
        <v>43936</v>
      </c>
      <c r="D383" s="121">
        <f t="shared" si="63"/>
        <v>0</v>
      </c>
      <c r="E383" s="33"/>
      <c r="F383" s="33"/>
      <c r="G383" s="121">
        <f t="shared" si="64"/>
        <v>0</v>
      </c>
      <c r="H383" s="121">
        <f t="shared" si="65"/>
        <v>0</v>
      </c>
      <c r="J383" s="121">
        <f t="shared" si="66"/>
        <v>0</v>
      </c>
      <c r="K383" s="123">
        <f t="shared" si="67"/>
        <v>0</v>
      </c>
      <c r="L383" s="124">
        <f t="shared" si="68"/>
        <v>0</v>
      </c>
      <c r="M383" s="129" t="e">
        <f t="shared" si="69"/>
        <v>#DIV/0!</v>
      </c>
    </row>
    <row r="384" spans="1:13" x14ac:dyDescent="0.25">
      <c r="A384" s="120">
        <v>43937</v>
      </c>
      <c r="B384">
        <f>15000+16050</f>
        <v>31050</v>
      </c>
      <c r="C384">
        <f>10930+14520</f>
        <v>25450</v>
      </c>
      <c r="D384" s="121">
        <f t="shared" si="63"/>
        <v>5600</v>
      </c>
      <c r="E384" s="33">
        <v>16811925</v>
      </c>
      <c r="F384" s="33">
        <v>16802081</v>
      </c>
      <c r="G384" s="121">
        <f t="shared" si="64"/>
        <v>9844</v>
      </c>
      <c r="H384" s="121">
        <f t="shared" si="65"/>
        <v>9844</v>
      </c>
      <c r="I384">
        <v>9842</v>
      </c>
      <c r="J384" s="121">
        <f t="shared" si="66"/>
        <v>2</v>
      </c>
      <c r="K384" s="123">
        <f t="shared" si="67"/>
        <v>9911.5044247787628</v>
      </c>
      <c r="L384" s="124">
        <f t="shared" si="68"/>
        <v>69.504424778762768</v>
      </c>
      <c r="M384" s="129">
        <f t="shared" si="69"/>
        <v>7.0620224323067228E-3</v>
      </c>
    </row>
    <row r="385" spans="1:13" x14ac:dyDescent="0.25">
      <c r="A385" s="120">
        <v>43938</v>
      </c>
      <c r="D385" s="121">
        <f t="shared" si="63"/>
        <v>0</v>
      </c>
      <c r="E385" s="33"/>
      <c r="F385" s="33"/>
      <c r="G385" s="121">
        <f t="shared" si="64"/>
        <v>0</v>
      </c>
      <c r="H385" s="121">
        <f t="shared" si="65"/>
        <v>0</v>
      </c>
      <c r="J385" s="121">
        <f t="shared" si="66"/>
        <v>0</v>
      </c>
      <c r="K385" s="123">
        <f t="shared" si="67"/>
        <v>0</v>
      </c>
      <c r="L385" s="124">
        <f t="shared" si="68"/>
        <v>0</v>
      </c>
      <c r="M385" s="129" t="e">
        <f t="shared" si="69"/>
        <v>#DIV/0!</v>
      </c>
    </row>
    <row r="386" spans="1:13" x14ac:dyDescent="0.25">
      <c r="A386" s="120">
        <v>43939</v>
      </c>
      <c r="D386" s="121">
        <f t="shared" si="63"/>
        <v>0</v>
      </c>
      <c r="E386" s="33"/>
      <c r="F386" s="33"/>
      <c r="G386" s="121">
        <f t="shared" si="64"/>
        <v>0</v>
      </c>
      <c r="H386" s="121">
        <f t="shared" si="65"/>
        <v>0</v>
      </c>
      <c r="J386" s="121">
        <f t="shared" si="66"/>
        <v>0</v>
      </c>
      <c r="K386" s="123">
        <f t="shared" si="67"/>
        <v>0</v>
      </c>
      <c r="L386" s="124">
        <f t="shared" si="68"/>
        <v>0</v>
      </c>
      <c r="M386" s="129" t="e">
        <f t="shared" si="69"/>
        <v>#DIV/0!</v>
      </c>
    </row>
    <row r="387" spans="1:13" x14ac:dyDescent="0.25">
      <c r="A387" s="120">
        <v>43940</v>
      </c>
      <c r="D387" s="121">
        <f t="shared" si="63"/>
        <v>0</v>
      </c>
      <c r="E387" s="33"/>
      <c r="F387" s="33"/>
      <c r="G387" s="121">
        <f t="shared" si="64"/>
        <v>0</v>
      </c>
      <c r="H387" s="121">
        <f t="shared" si="65"/>
        <v>0</v>
      </c>
      <c r="J387" s="121">
        <f t="shared" si="66"/>
        <v>0</v>
      </c>
      <c r="K387" s="123">
        <f t="shared" si="67"/>
        <v>0</v>
      </c>
      <c r="L387" s="124">
        <f t="shared" si="68"/>
        <v>0</v>
      </c>
      <c r="M387" s="129" t="e">
        <f t="shared" si="69"/>
        <v>#DIV/0!</v>
      </c>
    </row>
    <row r="388" spans="1:13" x14ac:dyDescent="0.25">
      <c r="A388" s="120">
        <v>43941</v>
      </c>
      <c r="B388">
        <f>14640+16020</f>
        <v>30660</v>
      </c>
      <c r="C388">
        <f>12330+12640</f>
        <v>24970</v>
      </c>
      <c r="D388" s="121">
        <f t="shared" si="63"/>
        <v>5690</v>
      </c>
      <c r="E388" s="33">
        <v>16822881</v>
      </c>
      <c r="F388" s="33">
        <v>16811925</v>
      </c>
      <c r="G388" s="121">
        <f t="shared" si="64"/>
        <v>10956</v>
      </c>
      <c r="H388" s="121">
        <f t="shared" si="65"/>
        <v>10956</v>
      </c>
      <c r="I388">
        <v>10947</v>
      </c>
      <c r="J388" s="121">
        <f t="shared" si="66"/>
        <v>9</v>
      </c>
      <c r="K388" s="123">
        <f t="shared" si="67"/>
        <v>10070.796460176993</v>
      </c>
      <c r="L388" s="124">
        <f t="shared" si="68"/>
        <v>-876.2035398230073</v>
      </c>
      <c r="M388" s="129">
        <f t="shared" si="69"/>
        <v>-8.0040517020462901E-2</v>
      </c>
    </row>
    <row r="389" spans="1:13" x14ac:dyDescent="0.25">
      <c r="A389" s="120">
        <v>43942</v>
      </c>
      <c r="D389" s="121">
        <f t="shared" si="63"/>
        <v>0</v>
      </c>
      <c r="E389" s="33"/>
      <c r="F389" s="33"/>
      <c r="G389" s="121">
        <f t="shared" si="64"/>
        <v>0</v>
      </c>
      <c r="H389" s="121">
        <f t="shared" si="65"/>
        <v>0</v>
      </c>
      <c r="J389" s="121">
        <f t="shared" si="66"/>
        <v>0</v>
      </c>
      <c r="K389" s="123">
        <f t="shared" si="67"/>
        <v>0</v>
      </c>
      <c r="L389" s="124">
        <f t="shared" si="68"/>
        <v>0</v>
      </c>
      <c r="M389" s="129" t="e">
        <f t="shared" si="69"/>
        <v>#DIV/0!</v>
      </c>
    </row>
    <row r="390" spans="1:13" x14ac:dyDescent="0.25">
      <c r="A390" s="120">
        <v>43943</v>
      </c>
      <c r="B390">
        <v>15000</v>
      </c>
      <c r="C390">
        <v>11590</v>
      </c>
      <c r="D390" s="121">
        <f t="shared" si="63"/>
        <v>3410</v>
      </c>
      <c r="E390" s="33">
        <v>16828767</v>
      </c>
      <c r="F390" s="33">
        <v>16822881</v>
      </c>
      <c r="G390" s="121">
        <f t="shared" si="64"/>
        <v>5886</v>
      </c>
      <c r="H390" s="121">
        <f t="shared" si="65"/>
        <v>5886</v>
      </c>
      <c r="I390">
        <v>5873</v>
      </c>
      <c r="J390" s="121">
        <f t="shared" si="66"/>
        <v>13</v>
      </c>
      <c r="K390" s="123">
        <f t="shared" si="67"/>
        <v>6035.3982300884963</v>
      </c>
      <c r="L390" s="124">
        <f t="shared" si="68"/>
        <v>162.39823008849635</v>
      </c>
      <c r="M390" s="129">
        <f t="shared" si="69"/>
        <v>2.765166526281225E-2</v>
      </c>
    </row>
    <row r="391" spans="1:13" x14ac:dyDescent="0.25">
      <c r="A391" s="120">
        <v>43944</v>
      </c>
      <c r="D391" s="121">
        <f t="shared" si="63"/>
        <v>0</v>
      </c>
      <c r="E391" s="33"/>
      <c r="F391" s="33"/>
      <c r="G391" s="121">
        <f t="shared" si="64"/>
        <v>0</v>
      </c>
      <c r="H391" s="121">
        <f t="shared" si="65"/>
        <v>0</v>
      </c>
      <c r="J391" s="121">
        <f t="shared" si="66"/>
        <v>0</v>
      </c>
      <c r="K391" s="123">
        <f t="shared" si="67"/>
        <v>0</v>
      </c>
      <c r="L391" s="124">
        <f t="shared" si="68"/>
        <v>0</v>
      </c>
      <c r="M391" s="129" t="e">
        <f t="shared" si="69"/>
        <v>#DIV/0!</v>
      </c>
    </row>
    <row r="392" spans="1:13" x14ac:dyDescent="0.25">
      <c r="A392" s="120">
        <v>43945</v>
      </c>
      <c r="B392">
        <v>15900</v>
      </c>
      <c r="C392">
        <v>13980</v>
      </c>
      <c r="D392" s="121">
        <f t="shared" si="63"/>
        <v>1920</v>
      </c>
      <c r="E392" s="33">
        <v>16832447</v>
      </c>
      <c r="F392" s="33">
        <v>16828767</v>
      </c>
      <c r="G392" s="121">
        <f t="shared" si="64"/>
        <v>3680</v>
      </c>
      <c r="H392" s="121">
        <f t="shared" si="65"/>
        <v>3680</v>
      </c>
      <c r="I392">
        <v>3657</v>
      </c>
      <c r="J392" s="121">
        <f t="shared" si="66"/>
        <v>23</v>
      </c>
      <c r="K392" s="123">
        <f t="shared" si="67"/>
        <v>3398.2300884955757</v>
      </c>
      <c r="L392" s="124">
        <f t="shared" si="68"/>
        <v>-258.76991150442427</v>
      </c>
      <c r="M392" s="129">
        <f t="shared" si="69"/>
        <v>-7.0760161745809208E-2</v>
      </c>
    </row>
    <row r="393" spans="1:13" x14ac:dyDescent="0.25">
      <c r="A393" s="120">
        <v>43946</v>
      </c>
      <c r="D393" s="121">
        <f t="shared" si="63"/>
        <v>0</v>
      </c>
      <c r="E393" s="33"/>
      <c r="F393" s="33"/>
      <c r="G393" s="121">
        <f t="shared" si="64"/>
        <v>0</v>
      </c>
      <c r="H393" s="121">
        <f t="shared" si="65"/>
        <v>0</v>
      </c>
      <c r="J393" s="121">
        <f t="shared" si="66"/>
        <v>0</v>
      </c>
      <c r="K393" s="123">
        <f t="shared" si="67"/>
        <v>0</v>
      </c>
      <c r="L393" s="124">
        <f t="shared" si="68"/>
        <v>0</v>
      </c>
      <c r="M393" s="129" t="e">
        <f t="shared" si="69"/>
        <v>#DIV/0!</v>
      </c>
    </row>
    <row r="394" spans="1:13" x14ac:dyDescent="0.25">
      <c r="A394" s="120">
        <v>43947</v>
      </c>
      <c r="D394" s="121">
        <f t="shared" si="63"/>
        <v>0</v>
      </c>
      <c r="E394" s="33"/>
      <c r="F394" s="33"/>
      <c r="G394" s="121">
        <f t="shared" si="64"/>
        <v>0</v>
      </c>
      <c r="H394" s="121">
        <f t="shared" si="65"/>
        <v>0</v>
      </c>
      <c r="J394" s="121">
        <f t="shared" si="66"/>
        <v>0</v>
      </c>
      <c r="K394" s="123">
        <f t="shared" si="67"/>
        <v>0</v>
      </c>
      <c r="L394" s="124">
        <f t="shared" si="68"/>
        <v>0</v>
      </c>
      <c r="M394" s="129" t="e">
        <f t="shared" si="69"/>
        <v>#DIV/0!</v>
      </c>
    </row>
    <row r="395" spans="1:13" x14ac:dyDescent="0.25">
      <c r="A395" s="120">
        <v>43948</v>
      </c>
      <c r="D395" s="121">
        <f t="shared" si="63"/>
        <v>0</v>
      </c>
      <c r="E395" s="33"/>
      <c r="F395" s="33"/>
      <c r="G395" s="121">
        <f t="shared" si="64"/>
        <v>0</v>
      </c>
      <c r="H395" s="121">
        <f t="shared" si="65"/>
        <v>0</v>
      </c>
      <c r="J395" s="121">
        <f t="shared" si="66"/>
        <v>0</v>
      </c>
      <c r="K395" s="123">
        <f t="shared" si="67"/>
        <v>0</v>
      </c>
      <c r="L395" s="124">
        <f t="shared" si="68"/>
        <v>0</v>
      </c>
      <c r="M395" s="129" t="e">
        <f t="shared" si="69"/>
        <v>#DIV/0!</v>
      </c>
    </row>
    <row r="396" spans="1:13" x14ac:dyDescent="0.25">
      <c r="A396" s="120">
        <v>43949</v>
      </c>
      <c r="B396">
        <v>13790</v>
      </c>
      <c r="D396" s="121">
        <f t="shared" si="63"/>
        <v>13790</v>
      </c>
      <c r="E396" s="33">
        <v>16836486</v>
      </c>
      <c r="F396" s="33">
        <v>16832457</v>
      </c>
      <c r="G396" s="121">
        <f t="shared" si="64"/>
        <v>4029</v>
      </c>
      <c r="H396" s="121">
        <f t="shared" si="65"/>
        <v>4029</v>
      </c>
      <c r="I396">
        <v>4027</v>
      </c>
      <c r="J396" s="121">
        <f t="shared" si="66"/>
        <v>2</v>
      </c>
      <c r="K396" s="123">
        <f t="shared" si="67"/>
        <v>24407.079646017701</v>
      </c>
      <c r="L396" s="124">
        <f t="shared" si="68"/>
        <v>20380.079646017701</v>
      </c>
      <c r="M396" s="129">
        <f t="shared" si="69"/>
        <v>5.0608591124950832</v>
      </c>
    </row>
    <row r="397" spans="1:13" x14ac:dyDescent="0.25">
      <c r="A397" s="120">
        <v>43950</v>
      </c>
      <c r="D397" s="121">
        <f t="shared" si="63"/>
        <v>0</v>
      </c>
      <c r="E397" s="33"/>
      <c r="F397" s="33"/>
      <c r="G397" s="121">
        <f t="shared" si="64"/>
        <v>0</v>
      </c>
      <c r="H397" s="121">
        <f t="shared" si="65"/>
        <v>0</v>
      </c>
      <c r="J397" s="121">
        <f t="shared" si="66"/>
        <v>0</v>
      </c>
      <c r="K397" s="123">
        <f t="shared" si="67"/>
        <v>0</v>
      </c>
      <c r="L397" s="124">
        <f t="shared" si="68"/>
        <v>0</v>
      </c>
      <c r="M397" s="129" t="e">
        <f t="shared" si="69"/>
        <v>#DIV/0!</v>
      </c>
    </row>
    <row r="398" spans="1:13" x14ac:dyDescent="0.25">
      <c r="A398" s="120">
        <v>43951</v>
      </c>
      <c r="B398">
        <f>14090+15850</f>
        <v>29940</v>
      </c>
      <c r="C398">
        <f>11180+12710</f>
        <v>23890</v>
      </c>
      <c r="D398" s="121">
        <f t="shared" si="63"/>
        <v>6050</v>
      </c>
      <c r="E398" s="33">
        <v>16847904</v>
      </c>
      <c r="F398" s="33">
        <v>16836586</v>
      </c>
      <c r="G398" s="121">
        <f t="shared" si="64"/>
        <v>11318</v>
      </c>
      <c r="H398" s="121">
        <f t="shared" si="65"/>
        <v>11318</v>
      </c>
      <c r="I398">
        <v>11307</v>
      </c>
      <c r="J398" s="121">
        <f t="shared" si="66"/>
        <v>11</v>
      </c>
      <c r="K398" s="123">
        <f t="shared" si="67"/>
        <v>10707.964601769912</v>
      </c>
      <c r="L398" s="124">
        <f t="shared" si="68"/>
        <v>-599.03539823008759</v>
      </c>
      <c r="M398" s="129">
        <f t="shared" si="69"/>
        <v>-5.2979163193604635E-2</v>
      </c>
    </row>
    <row r="399" spans="1:13" x14ac:dyDescent="0.25">
      <c r="A399" s="120">
        <v>43952</v>
      </c>
      <c r="D399" s="121">
        <f t="shared" si="63"/>
        <v>0</v>
      </c>
      <c r="E399" s="33"/>
      <c r="F399" s="33"/>
      <c r="G399" s="121">
        <f t="shared" si="64"/>
        <v>0</v>
      </c>
      <c r="H399" s="121">
        <f t="shared" si="65"/>
        <v>0</v>
      </c>
      <c r="J399" s="121">
        <f t="shared" si="66"/>
        <v>0</v>
      </c>
      <c r="K399" s="123">
        <f t="shared" si="67"/>
        <v>0</v>
      </c>
      <c r="L399" s="124">
        <f t="shared" si="68"/>
        <v>0</v>
      </c>
      <c r="M399" s="129" t="e">
        <f t="shared" si="69"/>
        <v>#DIV/0!</v>
      </c>
    </row>
    <row r="400" spans="1:13" x14ac:dyDescent="0.25">
      <c r="A400" s="120">
        <v>43953</v>
      </c>
      <c r="D400" s="121">
        <f t="shared" si="63"/>
        <v>0</v>
      </c>
      <c r="E400" s="33"/>
      <c r="F400" s="33"/>
      <c r="G400" s="121">
        <f t="shared" si="64"/>
        <v>0</v>
      </c>
      <c r="H400" s="121">
        <f t="shared" si="65"/>
        <v>0</v>
      </c>
      <c r="J400" s="121">
        <f t="shared" si="66"/>
        <v>0</v>
      </c>
      <c r="K400" s="123">
        <f t="shared" si="67"/>
        <v>0</v>
      </c>
      <c r="L400" s="124">
        <f t="shared" si="68"/>
        <v>0</v>
      </c>
      <c r="M400" s="129" t="e">
        <f t="shared" si="69"/>
        <v>#DIV/0!</v>
      </c>
    </row>
    <row r="401" spans="1:13" x14ac:dyDescent="0.25">
      <c r="A401" s="120">
        <v>43954</v>
      </c>
      <c r="D401" s="121">
        <f t="shared" si="63"/>
        <v>0</v>
      </c>
      <c r="E401" s="33"/>
      <c r="F401" s="33"/>
      <c r="G401" s="121">
        <f t="shared" si="64"/>
        <v>0</v>
      </c>
      <c r="H401" s="121">
        <f t="shared" si="65"/>
        <v>0</v>
      </c>
      <c r="J401" s="121">
        <f t="shared" si="66"/>
        <v>0</v>
      </c>
      <c r="K401" s="123">
        <f t="shared" si="67"/>
        <v>0</v>
      </c>
      <c r="L401" s="124">
        <f t="shared" si="68"/>
        <v>0</v>
      </c>
      <c r="M401" s="129" t="e">
        <f t="shared" si="69"/>
        <v>#DIV/0!</v>
      </c>
    </row>
    <row r="402" spans="1:13" x14ac:dyDescent="0.25">
      <c r="A402" s="120">
        <v>43955</v>
      </c>
      <c r="B402">
        <f>16070+15700</f>
        <v>31770</v>
      </c>
      <c r="C402">
        <f>12590+13640</f>
        <v>26230</v>
      </c>
      <c r="D402" s="121">
        <f t="shared" si="63"/>
        <v>5540</v>
      </c>
      <c r="E402" s="33">
        <v>16858412</v>
      </c>
      <c r="F402" s="33">
        <v>16848272</v>
      </c>
      <c r="G402" s="121">
        <f t="shared" si="64"/>
        <v>10140</v>
      </c>
      <c r="H402" s="121">
        <f t="shared" si="65"/>
        <v>10140</v>
      </c>
      <c r="I402">
        <v>10131</v>
      </c>
      <c r="J402" s="121">
        <f t="shared" si="66"/>
        <v>9</v>
      </c>
      <c r="K402" s="123">
        <f t="shared" si="67"/>
        <v>9805.3097345132755</v>
      </c>
      <c r="L402" s="124">
        <f t="shared" si="68"/>
        <v>-325.69026548672446</v>
      </c>
      <c r="M402" s="129">
        <f t="shared" si="69"/>
        <v>-3.2147889200150472E-2</v>
      </c>
    </row>
    <row r="403" spans="1:13" x14ac:dyDescent="0.25">
      <c r="A403" s="120">
        <v>43956</v>
      </c>
      <c r="D403" s="121">
        <f t="shared" si="63"/>
        <v>0</v>
      </c>
      <c r="E403" s="33"/>
      <c r="F403" s="33"/>
      <c r="G403" s="121">
        <f t="shared" si="64"/>
        <v>0</v>
      </c>
      <c r="H403" s="121">
        <f t="shared" si="65"/>
        <v>0</v>
      </c>
      <c r="J403" s="121">
        <f t="shared" si="66"/>
        <v>0</v>
      </c>
      <c r="K403" s="123">
        <f t="shared" si="67"/>
        <v>0</v>
      </c>
      <c r="L403" s="124">
        <f t="shared" si="68"/>
        <v>0</v>
      </c>
      <c r="M403" s="129" t="e">
        <f t="shared" si="69"/>
        <v>#DIV/0!</v>
      </c>
    </row>
    <row r="404" spans="1:13" x14ac:dyDescent="0.25">
      <c r="A404" s="120">
        <v>43957</v>
      </c>
      <c r="B404">
        <v>16090</v>
      </c>
      <c r="C404">
        <v>13400</v>
      </c>
      <c r="D404" s="121">
        <f t="shared" si="63"/>
        <v>2690</v>
      </c>
      <c r="E404" s="33">
        <v>16863233</v>
      </c>
      <c r="F404" s="33">
        <v>16858506</v>
      </c>
      <c r="G404" s="121">
        <f t="shared" si="64"/>
        <v>4727</v>
      </c>
      <c r="H404" s="121">
        <f t="shared" si="65"/>
        <v>4727</v>
      </c>
      <c r="I404">
        <v>4720</v>
      </c>
      <c r="J404" s="121">
        <f t="shared" si="66"/>
        <v>7</v>
      </c>
      <c r="K404" s="123">
        <f t="shared" si="67"/>
        <v>4761.0619469026551</v>
      </c>
      <c r="L404" s="124">
        <f t="shared" si="68"/>
        <v>41.061946902655109</v>
      </c>
      <c r="M404" s="129">
        <f t="shared" si="69"/>
        <v>8.6995650217489631E-3</v>
      </c>
    </row>
    <row r="405" spans="1:13" x14ac:dyDescent="0.25">
      <c r="A405" s="120">
        <v>43958</v>
      </c>
      <c r="B405">
        <v>16090</v>
      </c>
      <c r="C405">
        <v>12160</v>
      </c>
      <c r="D405" s="121">
        <f t="shared" si="63"/>
        <v>3930</v>
      </c>
      <c r="E405" s="33">
        <v>16870481</v>
      </c>
      <c r="F405" s="33">
        <v>16863233</v>
      </c>
      <c r="G405" s="121">
        <f t="shared" si="64"/>
        <v>7248</v>
      </c>
      <c r="H405" s="121">
        <f t="shared" si="65"/>
        <v>7248</v>
      </c>
      <c r="I405">
        <v>7248</v>
      </c>
      <c r="J405" s="121">
        <f t="shared" si="66"/>
        <v>0</v>
      </c>
      <c r="K405" s="123">
        <f t="shared" si="67"/>
        <v>6955.7522123893814</v>
      </c>
      <c r="L405" s="124">
        <f t="shared" si="68"/>
        <v>-292.24778761061862</v>
      </c>
      <c r="M405" s="129">
        <f t="shared" si="69"/>
        <v>-4.032116274980941E-2</v>
      </c>
    </row>
    <row r="406" spans="1:13" x14ac:dyDescent="0.25">
      <c r="A406" s="120">
        <v>43959</v>
      </c>
      <c r="B406">
        <v>15500</v>
      </c>
      <c r="C406">
        <v>13340</v>
      </c>
      <c r="D406" s="121">
        <f t="shared" si="63"/>
        <v>2160</v>
      </c>
      <c r="E406" s="33">
        <v>16875062</v>
      </c>
      <c r="F406" s="33">
        <v>16870481</v>
      </c>
      <c r="G406" s="121">
        <f t="shared" si="64"/>
        <v>4581</v>
      </c>
      <c r="H406" s="121">
        <f t="shared" si="65"/>
        <v>4581</v>
      </c>
      <c r="I406">
        <v>4574</v>
      </c>
      <c r="J406" s="121">
        <f t="shared" si="66"/>
        <v>7</v>
      </c>
      <c r="K406" s="123">
        <f t="shared" si="67"/>
        <v>3823.0088495575224</v>
      </c>
      <c r="L406" s="124">
        <f t="shared" si="68"/>
        <v>-750.99115044247765</v>
      </c>
      <c r="M406" s="129">
        <f t="shared" si="69"/>
        <v>-0.16418695899485738</v>
      </c>
    </row>
    <row r="407" spans="1:13" x14ac:dyDescent="0.25">
      <c r="A407" s="120">
        <v>43960</v>
      </c>
      <c r="D407" s="121">
        <f t="shared" si="63"/>
        <v>0</v>
      </c>
      <c r="E407" s="33"/>
      <c r="F407" s="33"/>
      <c r="G407" s="121">
        <f t="shared" si="64"/>
        <v>0</v>
      </c>
      <c r="H407" s="121">
        <f t="shared" si="65"/>
        <v>0</v>
      </c>
      <c r="J407" s="121">
        <f t="shared" si="66"/>
        <v>0</v>
      </c>
      <c r="K407" s="123">
        <f t="shared" si="67"/>
        <v>0</v>
      </c>
      <c r="L407" s="124">
        <f t="shared" si="68"/>
        <v>0</v>
      </c>
      <c r="M407" s="129" t="e">
        <f t="shared" si="69"/>
        <v>#DIV/0!</v>
      </c>
    </row>
    <row r="408" spans="1:13" x14ac:dyDescent="0.25">
      <c r="A408" s="120">
        <v>43961</v>
      </c>
      <c r="D408" s="121">
        <f t="shared" si="63"/>
        <v>0</v>
      </c>
      <c r="E408" s="33"/>
      <c r="F408" s="33"/>
      <c r="G408" s="121">
        <f t="shared" si="64"/>
        <v>0</v>
      </c>
      <c r="H408" s="121">
        <f t="shared" si="65"/>
        <v>0</v>
      </c>
      <c r="J408" s="121">
        <f t="shared" si="66"/>
        <v>0</v>
      </c>
      <c r="K408" s="123">
        <f t="shared" si="67"/>
        <v>0</v>
      </c>
      <c r="L408" s="124">
        <f t="shared" si="68"/>
        <v>0</v>
      </c>
      <c r="M408" s="129" t="e">
        <f t="shared" si="69"/>
        <v>#DIV/0!</v>
      </c>
    </row>
    <row r="409" spans="1:13" x14ac:dyDescent="0.25">
      <c r="A409" s="120">
        <v>43962</v>
      </c>
      <c r="D409" s="121">
        <f t="shared" si="63"/>
        <v>0</v>
      </c>
      <c r="E409" s="33"/>
      <c r="F409" s="33"/>
      <c r="G409" s="121">
        <f t="shared" si="64"/>
        <v>0</v>
      </c>
      <c r="H409" s="121">
        <f t="shared" si="65"/>
        <v>0</v>
      </c>
      <c r="J409" s="121">
        <f t="shared" si="66"/>
        <v>0</v>
      </c>
      <c r="K409" s="123">
        <f t="shared" si="67"/>
        <v>0</v>
      </c>
      <c r="L409" s="124">
        <f t="shared" si="68"/>
        <v>0</v>
      </c>
      <c r="M409" s="129" t="e">
        <f t="shared" si="69"/>
        <v>#DIV/0!</v>
      </c>
    </row>
    <row r="410" spans="1:13" x14ac:dyDescent="0.25">
      <c r="A410" s="120">
        <v>43963</v>
      </c>
      <c r="D410" s="121">
        <f t="shared" si="63"/>
        <v>0</v>
      </c>
      <c r="E410" s="33"/>
      <c r="F410" s="33"/>
      <c r="G410" s="121">
        <f t="shared" si="64"/>
        <v>0</v>
      </c>
      <c r="H410" s="121">
        <f t="shared" si="65"/>
        <v>0</v>
      </c>
      <c r="J410" s="121">
        <f t="shared" si="66"/>
        <v>0</v>
      </c>
      <c r="K410" s="123">
        <f t="shared" si="67"/>
        <v>0</v>
      </c>
      <c r="L410" s="124">
        <f t="shared" si="68"/>
        <v>0</v>
      </c>
      <c r="M410" s="129" t="e">
        <f t="shared" si="69"/>
        <v>#DIV/0!</v>
      </c>
    </row>
    <row r="411" spans="1:13" x14ac:dyDescent="0.25">
      <c r="A411" s="120">
        <v>43964</v>
      </c>
      <c r="B411">
        <v>15970</v>
      </c>
      <c r="C411">
        <v>13510</v>
      </c>
      <c r="D411" s="121">
        <f t="shared" si="63"/>
        <v>2460</v>
      </c>
      <c r="E411" s="33">
        <v>16879790</v>
      </c>
      <c r="F411" s="33">
        <v>16875066</v>
      </c>
      <c r="G411" s="121">
        <f t="shared" si="64"/>
        <v>4724</v>
      </c>
      <c r="H411" s="121">
        <f t="shared" si="65"/>
        <v>4724</v>
      </c>
      <c r="I411">
        <v>3046</v>
      </c>
      <c r="J411" s="121">
        <f t="shared" si="66"/>
        <v>1678</v>
      </c>
      <c r="K411" s="123">
        <f t="shared" si="67"/>
        <v>4353.9823008849562</v>
      </c>
      <c r="L411" s="124">
        <f t="shared" si="68"/>
        <v>1307.9823008849562</v>
      </c>
      <c r="M411" s="129">
        <f t="shared" si="69"/>
        <v>0.42940981644286152</v>
      </c>
    </row>
    <row r="412" spans="1:13" x14ac:dyDescent="0.25">
      <c r="A412" s="120">
        <v>43965</v>
      </c>
      <c r="B412">
        <v>16070</v>
      </c>
      <c r="C412">
        <v>11360</v>
      </c>
      <c r="D412" s="121">
        <f t="shared" si="63"/>
        <v>4710</v>
      </c>
      <c r="E412" s="33">
        <v>16889189</v>
      </c>
      <c r="F412" s="33">
        <v>16879790</v>
      </c>
      <c r="G412" s="121">
        <f t="shared" si="64"/>
        <v>9399</v>
      </c>
      <c r="H412" s="121">
        <f t="shared" si="65"/>
        <v>9399</v>
      </c>
      <c r="I412">
        <v>9393</v>
      </c>
      <c r="J412" s="121">
        <f t="shared" si="66"/>
        <v>6</v>
      </c>
      <c r="K412" s="123">
        <f t="shared" si="67"/>
        <v>8336.283185840708</v>
      </c>
      <c r="L412" s="124">
        <f t="shared" si="68"/>
        <v>-1056.716814159292</v>
      </c>
      <c r="M412" s="129">
        <f t="shared" si="69"/>
        <v>-0.11250045929514446</v>
      </c>
    </row>
    <row r="413" spans="1:13" x14ac:dyDescent="0.25">
      <c r="A413" s="120">
        <v>43966</v>
      </c>
      <c r="B413">
        <v>14110</v>
      </c>
      <c r="C413">
        <v>12760</v>
      </c>
      <c r="D413" s="121">
        <f t="shared" si="63"/>
        <v>1350</v>
      </c>
      <c r="E413" s="33">
        <v>16891767</v>
      </c>
      <c r="F413" s="33">
        <v>16889189</v>
      </c>
      <c r="G413" s="121">
        <f t="shared" si="64"/>
        <v>2578</v>
      </c>
      <c r="H413" s="121">
        <f t="shared" si="65"/>
        <v>2578</v>
      </c>
      <c r="I413">
        <v>2693</v>
      </c>
      <c r="J413" s="121">
        <f t="shared" si="66"/>
        <v>-115</v>
      </c>
      <c r="K413" s="123">
        <f t="shared" si="67"/>
        <v>2389.3805309734516</v>
      </c>
      <c r="L413" s="124">
        <f t="shared" si="68"/>
        <v>-303.61946902654836</v>
      </c>
      <c r="M413" s="129">
        <f t="shared" si="69"/>
        <v>-0.11274395433588873</v>
      </c>
    </row>
    <row r="414" spans="1:13" x14ac:dyDescent="0.25">
      <c r="A414" s="120">
        <v>43967</v>
      </c>
      <c r="D414" s="121">
        <f t="shared" si="63"/>
        <v>0</v>
      </c>
      <c r="E414" s="33"/>
      <c r="F414" s="33"/>
      <c r="G414" s="121">
        <f t="shared" si="64"/>
        <v>0</v>
      </c>
      <c r="H414" s="121">
        <f t="shared" si="65"/>
        <v>0</v>
      </c>
      <c r="J414" s="121">
        <f t="shared" si="66"/>
        <v>0</v>
      </c>
      <c r="K414" s="123">
        <f t="shared" si="67"/>
        <v>0</v>
      </c>
      <c r="L414" s="124">
        <f t="shared" si="68"/>
        <v>0</v>
      </c>
      <c r="M414" s="129" t="e">
        <f t="shared" si="69"/>
        <v>#DIV/0!</v>
      </c>
    </row>
    <row r="415" spans="1:13" x14ac:dyDescent="0.25">
      <c r="A415" s="120">
        <v>43968</v>
      </c>
      <c r="D415" s="121">
        <f>B415-C415</f>
        <v>0</v>
      </c>
      <c r="E415" s="33"/>
      <c r="F415" s="33"/>
      <c r="G415" s="121">
        <f>E415-F415</f>
        <v>0</v>
      </c>
      <c r="H415" s="121">
        <f>G415*H$3</f>
        <v>0</v>
      </c>
      <c r="J415" s="121">
        <f>H415-I415</f>
        <v>0</v>
      </c>
      <c r="K415" s="123">
        <f>D415/K$3</f>
        <v>0</v>
      </c>
      <c r="L415" s="124">
        <f>K415-I415</f>
        <v>0</v>
      </c>
      <c r="M415" s="129" t="e">
        <f>L415/I415</f>
        <v>#DIV/0!</v>
      </c>
    </row>
    <row r="416" spans="1:13" x14ac:dyDescent="0.25">
      <c r="A416" s="120">
        <v>43969</v>
      </c>
      <c r="B416">
        <v>16270</v>
      </c>
      <c r="C416">
        <v>12260</v>
      </c>
      <c r="D416" s="121">
        <f>B416-C416</f>
        <v>4010</v>
      </c>
      <c r="E416" s="33">
        <v>16899790</v>
      </c>
      <c r="F416" s="33">
        <v>16891887</v>
      </c>
      <c r="G416" s="121">
        <f>E416-F416</f>
        <v>7903</v>
      </c>
      <c r="H416" s="121">
        <f>G416*H$3</f>
        <v>7903</v>
      </c>
      <c r="I416">
        <v>7892</v>
      </c>
      <c r="J416" s="121">
        <f>H416-I416</f>
        <v>11</v>
      </c>
      <c r="K416" s="123">
        <f>D416/K$3</f>
        <v>7097.3451327433631</v>
      </c>
      <c r="L416" s="124">
        <f>K416-I416</f>
        <v>-794.65486725663686</v>
      </c>
      <c r="M416" s="129">
        <f>L416/I416</f>
        <v>-0.10069118946485515</v>
      </c>
    </row>
    <row r="417" spans="1:13" x14ac:dyDescent="0.25">
      <c r="A417" s="120">
        <v>43970</v>
      </c>
      <c r="B417">
        <v>14970</v>
      </c>
      <c r="C417">
        <v>13500</v>
      </c>
      <c r="D417" s="121">
        <f>B417-C417</f>
        <v>1470</v>
      </c>
      <c r="E417" s="33">
        <v>16902660</v>
      </c>
      <c r="F417" s="33">
        <v>16899790</v>
      </c>
      <c r="G417" s="121">
        <f>E417-F417</f>
        <v>2870</v>
      </c>
      <c r="H417" s="121">
        <f>G417*H$3</f>
        <v>2870</v>
      </c>
      <c r="I417">
        <v>2866</v>
      </c>
      <c r="J417" s="121">
        <f>H417-I417</f>
        <v>4</v>
      </c>
      <c r="K417" s="123">
        <f>D417/K$3</f>
        <v>2601.7699115044252</v>
      </c>
      <c r="L417" s="124">
        <f>K417-I417</f>
        <v>-264.23008849557482</v>
      </c>
      <c r="M417" s="129">
        <f>L417/I417</f>
        <v>-9.219472731876302E-2</v>
      </c>
    </row>
    <row r="418" spans="1:13" x14ac:dyDescent="0.25">
      <c r="A418" s="120">
        <v>43971</v>
      </c>
      <c r="B418">
        <v>14870</v>
      </c>
      <c r="C418">
        <v>12680</v>
      </c>
      <c r="D418" s="121">
        <f>B418-C418</f>
        <v>2190</v>
      </c>
      <c r="E418" s="33">
        <v>16907235</v>
      </c>
      <c r="F418" s="33">
        <v>16902660</v>
      </c>
      <c r="G418" s="121">
        <f>E418-F418</f>
        <v>4575</v>
      </c>
      <c r="H418" s="121">
        <f>G418*H$3</f>
        <v>4575</v>
      </c>
      <c r="I418">
        <v>4574</v>
      </c>
      <c r="J418" s="121">
        <f>H418-I418</f>
        <v>1</v>
      </c>
      <c r="K418" s="123">
        <f>D418/K$3</f>
        <v>3876.106194690266</v>
      </c>
      <c r="L418" s="124">
        <f>K418-I418</f>
        <v>-697.89380530973403</v>
      </c>
      <c r="M418" s="129">
        <f>L418/I418</f>
        <v>-0.15257844453645256</v>
      </c>
    </row>
    <row r="419" spans="1:13" x14ac:dyDescent="0.25">
      <c r="A419" s="120">
        <v>43972</v>
      </c>
      <c r="B419">
        <v>16050</v>
      </c>
      <c r="C419">
        <v>13420</v>
      </c>
      <c r="D419" s="121">
        <f t="shared" ref="D419:D482" si="70">B419-C419</f>
        <v>2630</v>
      </c>
      <c r="E419" s="33">
        <v>16912260</v>
      </c>
      <c r="F419" s="33">
        <v>16907235</v>
      </c>
      <c r="G419" s="121">
        <f t="shared" ref="G419:G482" si="71">E419-F419</f>
        <v>5025</v>
      </c>
      <c r="H419" s="121">
        <f t="shared" ref="H419:H482" si="72">G419*H$3</f>
        <v>5025</v>
      </c>
      <c r="I419">
        <v>5015</v>
      </c>
      <c r="J419" s="121">
        <f t="shared" ref="J419:J482" si="73">H419-I419</f>
        <v>10</v>
      </c>
      <c r="K419" s="123">
        <f t="shared" ref="K419:K482" si="74">D419/K$3</f>
        <v>4654.8672566371688</v>
      </c>
      <c r="L419" s="124">
        <f t="shared" ref="L419:L482" si="75">K419-I419</f>
        <v>-360.13274336283121</v>
      </c>
      <c r="M419" s="129">
        <f t="shared" ref="M419:M482" si="76">L419/I419</f>
        <v>-7.1811115326586489E-2</v>
      </c>
    </row>
    <row r="420" spans="1:13" x14ac:dyDescent="0.25">
      <c r="A420" s="120">
        <v>43973</v>
      </c>
      <c r="B420">
        <v>16020</v>
      </c>
      <c r="C420">
        <v>12740</v>
      </c>
      <c r="D420" s="121">
        <f t="shared" si="70"/>
        <v>3280</v>
      </c>
      <c r="E420" s="33">
        <v>16918588</v>
      </c>
      <c r="F420" s="33">
        <v>16912260</v>
      </c>
      <c r="G420" s="121">
        <f t="shared" si="71"/>
        <v>6328</v>
      </c>
      <c r="H420" s="121">
        <f t="shared" si="72"/>
        <v>6328</v>
      </c>
      <c r="I420">
        <v>6311</v>
      </c>
      <c r="J420" s="121">
        <f t="shared" si="73"/>
        <v>17</v>
      </c>
      <c r="K420" s="123">
        <f t="shared" si="74"/>
        <v>5805.3097345132746</v>
      </c>
      <c r="L420" s="124">
        <f t="shared" si="75"/>
        <v>-505.69026548672537</v>
      </c>
      <c r="M420" s="129">
        <f t="shared" si="76"/>
        <v>-8.0128389397357849E-2</v>
      </c>
    </row>
    <row r="421" spans="1:13" x14ac:dyDescent="0.25">
      <c r="A421" s="120">
        <v>43974</v>
      </c>
      <c r="D421" s="121">
        <f t="shared" si="70"/>
        <v>0</v>
      </c>
      <c r="E421" s="33"/>
      <c r="F421" s="33"/>
      <c r="G421" s="121">
        <f t="shared" si="71"/>
        <v>0</v>
      </c>
      <c r="H421" s="121">
        <f t="shared" si="72"/>
        <v>0</v>
      </c>
      <c r="J421" s="121">
        <f t="shared" si="73"/>
        <v>0</v>
      </c>
      <c r="K421" s="123">
        <f t="shared" si="74"/>
        <v>0</v>
      </c>
      <c r="L421" s="124">
        <f t="shared" si="75"/>
        <v>0</v>
      </c>
      <c r="M421" s="129" t="e">
        <f t="shared" si="76"/>
        <v>#DIV/0!</v>
      </c>
    </row>
    <row r="422" spans="1:13" x14ac:dyDescent="0.25">
      <c r="A422" s="120">
        <v>43975</v>
      </c>
      <c r="D422" s="121">
        <f t="shared" si="70"/>
        <v>0</v>
      </c>
      <c r="E422" s="33"/>
      <c r="F422" s="33"/>
      <c r="G422" s="121">
        <f t="shared" si="71"/>
        <v>0</v>
      </c>
      <c r="H422" s="121">
        <f t="shared" si="72"/>
        <v>0</v>
      </c>
      <c r="J422" s="121">
        <f t="shared" si="73"/>
        <v>0</v>
      </c>
      <c r="K422" s="123">
        <f t="shared" si="74"/>
        <v>0</v>
      </c>
      <c r="L422" s="124">
        <f t="shared" si="75"/>
        <v>0</v>
      </c>
      <c r="M422" s="129" t="e">
        <f t="shared" si="76"/>
        <v>#DIV/0!</v>
      </c>
    </row>
    <row r="423" spans="1:13" x14ac:dyDescent="0.25">
      <c r="A423" s="120">
        <v>43976</v>
      </c>
      <c r="B423">
        <v>15730</v>
      </c>
      <c r="C423">
        <v>12990</v>
      </c>
      <c r="D423" s="121">
        <f t="shared" si="70"/>
        <v>2740</v>
      </c>
      <c r="E423" s="33">
        <v>16923970</v>
      </c>
      <c r="F423" s="33">
        <v>16918588</v>
      </c>
      <c r="G423" s="121">
        <f t="shared" si="71"/>
        <v>5382</v>
      </c>
      <c r="H423" s="121">
        <f t="shared" si="72"/>
        <v>5382</v>
      </c>
      <c r="I423">
        <v>5375</v>
      </c>
      <c r="J423" s="121">
        <f t="shared" si="73"/>
        <v>7</v>
      </c>
      <c r="K423" s="123">
        <f t="shared" si="74"/>
        <v>4849.5575221238942</v>
      </c>
      <c r="L423" s="124">
        <f t="shared" si="75"/>
        <v>-525.44247787610584</v>
      </c>
      <c r="M423" s="129">
        <f t="shared" si="76"/>
        <v>-9.7756740069973175E-2</v>
      </c>
    </row>
    <row r="424" spans="1:13" x14ac:dyDescent="0.25">
      <c r="A424" s="120">
        <v>43977</v>
      </c>
      <c r="D424" s="121">
        <f t="shared" si="70"/>
        <v>0</v>
      </c>
      <c r="E424" s="33"/>
      <c r="F424" s="33"/>
      <c r="G424" s="121">
        <f t="shared" si="71"/>
        <v>0</v>
      </c>
      <c r="H424" s="121">
        <f t="shared" si="72"/>
        <v>0</v>
      </c>
      <c r="J424" s="121">
        <f t="shared" si="73"/>
        <v>0</v>
      </c>
      <c r="K424" s="123">
        <f t="shared" si="74"/>
        <v>0</v>
      </c>
      <c r="L424" s="124">
        <f t="shared" si="75"/>
        <v>0</v>
      </c>
      <c r="M424" s="129" t="e">
        <f t="shared" si="76"/>
        <v>#DIV/0!</v>
      </c>
    </row>
    <row r="425" spans="1:13" x14ac:dyDescent="0.25">
      <c r="A425" s="120">
        <v>43978</v>
      </c>
      <c r="D425" s="121">
        <f t="shared" si="70"/>
        <v>0</v>
      </c>
      <c r="E425" s="33"/>
      <c r="F425" s="33"/>
      <c r="G425" s="121">
        <f t="shared" si="71"/>
        <v>0</v>
      </c>
      <c r="H425" s="121">
        <f t="shared" si="72"/>
        <v>0</v>
      </c>
      <c r="J425" s="121">
        <f t="shared" si="73"/>
        <v>0</v>
      </c>
      <c r="K425" s="123">
        <f t="shared" si="74"/>
        <v>0</v>
      </c>
      <c r="L425" s="124">
        <f t="shared" si="75"/>
        <v>0</v>
      </c>
      <c r="M425" s="129" t="e">
        <f t="shared" si="76"/>
        <v>#DIV/0!</v>
      </c>
    </row>
    <row r="426" spans="1:13" x14ac:dyDescent="0.25">
      <c r="A426" s="120">
        <v>43979</v>
      </c>
      <c r="D426" s="121">
        <f t="shared" si="70"/>
        <v>0</v>
      </c>
      <c r="E426" s="33"/>
      <c r="F426" s="33"/>
      <c r="G426" s="121">
        <f t="shared" si="71"/>
        <v>0</v>
      </c>
      <c r="H426" s="121">
        <f t="shared" si="72"/>
        <v>0</v>
      </c>
      <c r="J426" s="121">
        <f t="shared" si="73"/>
        <v>0</v>
      </c>
      <c r="K426" s="123">
        <f t="shared" si="74"/>
        <v>0</v>
      </c>
      <c r="L426" s="124">
        <f t="shared" si="75"/>
        <v>0</v>
      </c>
      <c r="M426" s="129" t="e">
        <f t="shared" si="76"/>
        <v>#DIV/0!</v>
      </c>
    </row>
    <row r="427" spans="1:13" x14ac:dyDescent="0.25">
      <c r="A427" s="120">
        <v>43980</v>
      </c>
      <c r="B427">
        <v>15740</v>
      </c>
      <c r="C427">
        <v>11030</v>
      </c>
      <c r="D427" s="121">
        <f t="shared" si="70"/>
        <v>4710</v>
      </c>
      <c r="E427" s="33">
        <v>16932699</v>
      </c>
      <c r="F427" s="33">
        <v>16923970</v>
      </c>
      <c r="G427" s="121">
        <f t="shared" si="71"/>
        <v>8729</v>
      </c>
      <c r="H427" s="121">
        <f t="shared" si="72"/>
        <v>8729</v>
      </c>
      <c r="I427">
        <v>8714</v>
      </c>
      <c r="J427" s="121">
        <f t="shared" si="73"/>
        <v>15</v>
      </c>
      <c r="K427" s="123">
        <f t="shared" si="74"/>
        <v>8336.283185840708</v>
      </c>
      <c r="L427" s="124">
        <f t="shared" si="75"/>
        <v>-377.71681415929197</v>
      </c>
      <c r="M427" s="129">
        <f t="shared" si="76"/>
        <v>-4.3345973623971995E-2</v>
      </c>
    </row>
    <row r="428" spans="1:13" x14ac:dyDescent="0.25">
      <c r="A428" s="120">
        <v>43981</v>
      </c>
      <c r="D428" s="121">
        <f t="shared" si="70"/>
        <v>0</v>
      </c>
      <c r="E428" s="33"/>
      <c r="F428" s="33"/>
      <c r="G428" s="121">
        <f t="shared" si="71"/>
        <v>0</v>
      </c>
      <c r="H428" s="121">
        <f t="shared" si="72"/>
        <v>0</v>
      </c>
      <c r="J428" s="121">
        <f t="shared" si="73"/>
        <v>0</v>
      </c>
      <c r="K428" s="123">
        <f t="shared" si="74"/>
        <v>0</v>
      </c>
      <c r="L428" s="124">
        <f t="shared" si="75"/>
        <v>0</v>
      </c>
      <c r="M428" s="129" t="e">
        <f t="shared" si="76"/>
        <v>#DIV/0!</v>
      </c>
    </row>
    <row r="429" spans="1:13" x14ac:dyDescent="0.25">
      <c r="A429" s="120">
        <v>43982</v>
      </c>
      <c r="D429" s="121">
        <f t="shared" si="70"/>
        <v>0</v>
      </c>
      <c r="E429" s="33"/>
      <c r="F429" s="33"/>
      <c r="G429" s="121">
        <f t="shared" si="71"/>
        <v>0</v>
      </c>
      <c r="H429" s="121">
        <f t="shared" si="72"/>
        <v>0</v>
      </c>
      <c r="J429" s="121">
        <f t="shared" si="73"/>
        <v>0</v>
      </c>
      <c r="K429" s="123">
        <f t="shared" si="74"/>
        <v>0</v>
      </c>
      <c r="L429" s="124">
        <f t="shared" si="75"/>
        <v>0</v>
      </c>
      <c r="M429" s="129" t="e">
        <f t="shared" si="76"/>
        <v>#DIV/0!</v>
      </c>
    </row>
    <row r="430" spans="1:13" x14ac:dyDescent="0.25">
      <c r="A430" s="120">
        <v>43983</v>
      </c>
      <c r="B430">
        <v>16050</v>
      </c>
      <c r="C430">
        <v>12900</v>
      </c>
      <c r="D430" s="121">
        <f t="shared" si="70"/>
        <v>3150</v>
      </c>
      <c r="E430" s="33">
        <v>16938639</v>
      </c>
      <c r="F430" s="33">
        <v>16932699</v>
      </c>
      <c r="G430" s="121">
        <f t="shared" si="71"/>
        <v>5940</v>
      </c>
      <c r="H430" s="121">
        <f t="shared" si="72"/>
        <v>5940</v>
      </c>
      <c r="I430">
        <v>5909</v>
      </c>
      <c r="J430" s="121">
        <f t="shared" si="73"/>
        <v>31</v>
      </c>
      <c r="K430" s="123">
        <f t="shared" si="74"/>
        <v>5575.2212389380538</v>
      </c>
      <c r="L430" s="124">
        <f t="shared" si="75"/>
        <v>-333.77876106194617</v>
      </c>
      <c r="M430" s="129">
        <f t="shared" si="76"/>
        <v>-5.6486505510567976E-2</v>
      </c>
    </row>
    <row r="431" spans="1:13" x14ac:dyDescent="0.25">
      <c r="A431" s="120">
        <v>43984</v>
      </c>
      <c r="B431">
        <v>15800</v>
      </c>
      <c r="C431">
        <v>13270</v>
      </c>
      <c r="D431" s="121">
        <f t="shared" si="70"/>
        <v>2530</v>
      </c>
      <c r="E431" s="33">
        <v>16943093</v>
      </c>
      <c r="F431" s="33">
        <v>16938639</v>
      </c>
      <c r="G431" s="121">
        <f t="shared" si="71"/>
        <v>4454</v>
      </c>
      <c r="H431" s="121">
        <f t="shared" si="72"/>
        <v>4454</v>
      </c>
      <c r="I431">
        <v>4443</v>
      </c>
      <c r="J431" s="121">
        <f t="shared" si="73"/>
        <v>11</v>
      </c>
      <c r="K431" s="123">
        <f t="shared" si="74"/>
        <v>4477.8761061946907</v>
      </c>
      <c r="L431" s="124">
        <f t="shared" si="75"/>
        <v>34.876106194690692</v>
      </c>
      <c r="M431" s="129">
        <f t="shared" si="76"/>
        <v>7.8496750381928191E-3</v>
      </c>
    </row>
    <row r="432" spans="1:13" x14ac:dyDescent="0.25">
      <c r="A432" s="120">
        <v>43985</v>
      </c>
      <c r="B432">
        <v>15980</v>
      </c>
      <c r="C432">
        <v>13010</v>
      </c>
      <c r="D432" s="121">
        <f t="shared" si="70"/>
        <v>2970</v>
      </c>
      <c r="E432" s="33">
        <v>16948292</v>
      </c>
      <c r="F432" s="33">
        <v>16943093</v>
      </c>
      <c r="G432" s="121">
        <f t="shared" si="71"/>
        <v>5199</v>
      </c>
      <c r="H432" s="121">
        <f t="shared" si="72"/>
        <v>5199</v>
      </c>
      <c r="I432">
        <v>5161</v>
      </c>
      <c r="J432" s="121">
        <f t="shared" si="73"/>
        <v>38</v>
      </c>
      <c r="K432" s="123">
        <f t="shared" si="74"/>
        <v>5256.6371681415931</v>
      </c>
      <c r="L432" s="124">
        <f t="shared" si="75"/>
        <v>95.637168141593065</v>
      </c>
      <c r="M432" s="129">
        <f t="shared" si="76"/>
        <v>1.8530743681765757E-2</v>
      </c>
    </row>
    <row r="433" spans="1:13" x14ac:dyDescent="0.25">
      <c r="A433" s="120">
        <v>43986</v>
      </c>
      <c r="B433">
        <f>14500+15950</f>
        <v>30450</v>
      </c>
      <c r="C433">
        <f>12500+12360</f>
        <v>24860</v>
      </c>
      <c r="D433" s="121">
        <f t="shared" si="70"/>
        <v>5590</v>
      </c>
      <c r="E433" s="33">
        <v>16958541</v>
      </c>
      <c r="F433" s="33">
        <v>16948292</v>
      </c>
      <c r="G433" s="121">
        <f t="shared" si="71"/>
        <v>10249</v>
      </c>
      <c r="H433" s="121">
        <f t="shared" si="72"/>
        <v>10249</v>
      </c>
      <c r="I433">
        <v>10236</v>
      </c>
      <c r="J433" s="121">
        <f t="shared" si="73"/>
        <v>13</v>
      </c>
      <c r="K433" s="123">
        <f t="shared" si="74"/>
        <v>9893.8053097345146</v>
      </c>
      <c r="L433" s="124">
        <f t="shared" si="75"/>
        <v>-342.19469026548541</v>
      </c>
      <c r="M433" s="129">
        <f t="shared" si="76"/>
        <v>-3.3430509013822336E-2</v>
      </c>
    </row>
    <row r="434" spans="1:13" x14ac:dyDescent="0.25">
      <c r="A434" s="120">
        <v>43987</v>
      </c>
      <c r="B434">
        <v>15040</v>
      </c>
      <c r="C434">
        <v>11580</v>
      </c>
      <c r="D434" s="121">
        <f t="shared" si="70"/>
        <v>3460</v>
      </c>
      <c r="E434" s="33">
        <v>16964776</v>
      </c>
      <c r="F434" s="33">
        <v>16958541</v>
      </c>
      <c r="G434" s="121">
        <f t="shared" si="71"/>
        <v>6235</v>
      </c>
      <c r="H434" s="121">
        <f t="shared" si="72"/>
        <v>6235</v>
      </c>
      <c r="I434">
        <v>6229</v>
      </c>
      <c r="J434" s="121">
        <f t="shared" si="73"/>
        <v>6</v>
      </c>
      <c r="K434" s="123">
        <f t="shared" si="74"/>
        <v>6123.8938053097354</v>
      </c>
      <c r="L434" s="124">
        <f t="shared" si="75"/>
        <v>-105.1061946902646</v>
      </c>
      <c r="M434" s="129">
        <f t="shared" si="76"/>
        <v>-1.6873686737881619E-2</v>
      </c>
    </row>
    <row r="435" spans="1:13" x14ac:dyDescent="0.25">
      <c r="A435" s="120">
        <v>43988</v>
      </c>
      <c r="D435" s="121">
        <f t="shared" si="70"/>
        <v>0</v>
      </c>
      <c r="E435" s="33"/>
      <c r="F435" s="33"/>
      <c r="G435" s="121">
        <f t="shared" si="71"/>
        <v>0</v>
      </c>
      <c r="H435" s="121">
        <f t="shared" si="72"/>
        <v>0</v>
      </c>
      <c r="J435" s="121">
        <f t="shared" si="73"/>
        <v>0</v>
      </c>
      <c r="K435" s="123">
        <f t="shared" si="74"/>
        <v>0</v>
      </c>
      <c r="L435" s="124">
        <f t="shared" si="75"/>
        <v>0</v>
      </c>
      <c r="M435" s="129" t="e">
        <f t="shared" si="76"/>
        <v>#DIV/0!</v>
      </c>
    </row>
    <row r="436" spans="1:13" x14ac:dyDescent="0.25">
      <c r="A436" s="120">
        <v>43989</v>
      </c>
      <c r="D436" s="121">
        <f t="shared" si="70"/>
        <v>0</v>
      </c>
      <c r="E436" s="33"/>
      <c r="F436" s="33"/>
      <c r="G436" s="121">
        <f t="shared" si="71"/>
        <v>0</v>
      </c>
      <c r="H436" s="121">
        <f t="shared" si="72"/>
        <v>0</v>
      </c>
      <c r="J436" s="121">
        <f t="shared" si="73"/>
        <v>0</v>
      </c>
      <c r="K436" s="123">
        <f t="shared" si="74"/>
        <v>0</v>
      </c>
      <c r="L436" s="124">
        <f t="shared" si="75"/>
        <v>0</v>
      </c>
      <c r="M436" s="129" t="e">
        <f t="shared" si="76"/>
        <v>#DIV/0!</v>
      </c>
    </row>
    <row r="437" spans="1:13" x14ac:dyDescent="0.25">
      <c r="A437" s="120">
        <v>43990</v>
      </c>
      <c r="B437">
        <v>14460</v>
      </c>
      <c r="C437">
        <v>12280</v>
      </c>
      <c r="D437" s="121">
        <f t="shared" si="70"/>
        <v>2180</v>
      </c>
      <c r="E437" s="33">
        <v>17344</v>
      </c>
      <c r="F437" s="33">
        <v>13112</v>
      </c>
      <c r="G437" s="121">
        <f t="shared" si="71"/>
        <v>4232</v>
      </c>
      <c r="H437" s="121">
        <f t="shared" si="72"/>
        <v>4232</v>
      </c>
      <c r="I437">
        <v>4210</v>
      </c>
      <c r="J437" s="121">
        <f t="shared" si="73"/>
        <v>22</v>
      </c>
      <c r="K437" s="123">
        <f t="shared" si="74"/>
        <v>3858.4070796460182</v>
      </c>
      <c r="L437" s="124">
        <f t="shared" si="75"/>
        <v>-351.59292035398175</v>
      </c>
      <c r="M437" s="129">
        <f t="shared" si="76"/>
        <v>-8.3513757803796135E-2</v>
      </c>
    </row>
    <row r="438" spans="1:13" x14ac:dyDescent="0.25">
      <c r="A438" s="120">
        <v>43991</v>
      </c>
      <c r="B438">
        <v>13520</v>
      </c>
      <c r="C438">
        <v>11040</v>
      </c>
      <c r="D438" s="121">
        <f t="shared" si="70"/>
        <v>2480</v>
      </c>
      <c r="E438" s="33">
        <v>2021906</v>
      </c>
      <c r="F438" s="33">
        <v>2017344</v>
      </c>
      <c r="G438" s="121">
        <f t="shared" si="71"/>
        <v>4562</v>
      </c>
      <c r="H438" s="121">
        <f t="shared" si="72"/>
        <v>4562</v>
      </c>
      <c r="I438">
        <v>4540</v>
      </c>
      <c r="J438" s="121">
        <f t="shared" si="73"/>
        <v>22</v>
      </c>
      <c r="K438" s="123">
        <f t="shared" si="74"/>
        <v>4389.3805309734516</v>
      </c>
      <c r="L438" s="124">
        <f t="shared" si="75"/>
        <v>-150.61946902654836</v>
      </c>
      <c r="M438" s="129">
        <f t="shared" si="76"/>
        <v>-3.3176094499239729E-2</v>
      </c>
    </row>
    <row r="439" spans="1:13" x14ac:dyDescent="0.25">
      <c r="A439" s="120">
        <v>43992</v>
      </c>
      <c r="B439">
        <v>13980</v>
      </c>
      <c r="C439">
        <v>10050</v>
      </c>
      <c r="D439" s="121">
        <f t="shared" si="70"/>
        <v>3930</v>
      </c>
      <c r="E439" s="33">
        <v>2029573</v>
      </c>
      <c r="F439" s="33">
        <v>2021906</v>
      </c>
      <c r="G439" s="121">
        <f t="shared" si="71"/>
        <v>7667</v>
      </c>
      <c r="H439" s="121">
        <f t="shared" si="72"/>
        <v>7667</v>
      </c>
      <c r="I439">
        <v>7660</v>
      </c>
      <c r="J439" s="121">
        <f t="shared" si="73"/>
        <v>7</v>
      </c>
      <c r="K439" s="123">
        <f t="shared" si="74"/>
        <v>6955.7522123893814</v>
      </c>
      <c r="L439" s="124">
        <f t="shared" si="75"/>
        <v>-704.24778761061862</v>
      </c>
      <c r="M439" s="129">
        <f t="shared" si="76"/>
        <v>-9.1938353473971099E-2</v>
      </c>
    </row>
    <row r="440" spans="1:13" x14ac:dyDescent="0.25">
      <c r="A440" s="120">
        <v>43993</v>
      </c>
      <c r="B440">
        <v>14380</v>
      </c>
      <c r="C440">
        <v>10380</v>
      </c>
      <c r="D440" s="121">
        <f t="shared" si="70"/>
        <v>4000</v>
      </c>
      <c r="E440" s="33">
        <v>2037200</v>
      </c>
      <c r="F440" s="33">
        <v>2029573</v>
      </c>
      <c r="G440" s="121">
        <f t="shared" si="71"/>
        <v>7627</v>
      </c>
      <c r="H440" s="121">
        <f t="shared" si="72"/>
        <v>7627</v>
      </c>
      <c r="I440">
        <v>7611</v>
      </c>
      <c r="J440" s="121">
        <f t="shared" si="73"/>
        <v>16</v>
      </c>
      <c r="K440" s="123">
        <f t="shared" si="74"/>
        <v>7079.6460176991159</v>
      </c>
      <c r="L440" s="124">
        <f t="shared" si="75"/>
        <v>-531.35398230088413</v>
      </c>
      <c r="M440" s="129">
        <f t="shared" si="76"/>
        <v>-6.9813951162906868E-2</v>
      </c>
    </row>
    <row r="441" spans="1:13" x14ac:dyDescent="0.25">
      <c r="A441" s="120">
        <v>43994</v>
      </c>
      <c r="B441">
        <v>14090</v>
      </c>
      <c r="C441">
        <v>11030</v>
      </c>
      <c r="D441" s="121">
        <f t="shared" si="70"/>
        <v>3060</v>
      </c>
      <c r="E441" s="33">
        <v>2043088</v>
      </c>
      <c r="F441" s="33">
        <v>2037241</v>
      </c>
      <c r="G441" s="121">
        <f t="shared" si="71"/>
        <v>5847</v>
      </c>
      <c r="H441" s="121">
        <f t="shared" si="72"/>
        <v>5847</v>
      </c>
      <c r="I441">
        <v>5840</v>
      </c>
      <c r="J441" s="121">
        <f t="shared" si="73"/>
        <v>7</v>
      </c>
      <c r="K441" s="123">
        <f t="shared" si="74"/>
        <v>5415.9292035398239</v>
      </c>
      <c r="L441" s="124">
        <f t="shared" si="75"/>
        <v>-424.0707964601761</v>
      </c>
      <c r="M441" s="129">
        <f t="shared" si="76"/>
        <v>-7.2614862407564401E-2</v>
      </c>
    </row>
    <row r="442" spans="1:13" x14ac:dyDescent="0.25">
      <c r="A442" s="120">
        <v>43995</v>
      </c>
      <c r="D442" s="121">
        <f t="shared" si="70"/>
        <v>0</v>
      </c>
      <c r="E442" s="33"/>
      <c r="F442" s="33"/>
      <c r="G442" s="121">
        <f t="shared" si="71"/>
        <v>0</v>
      </c>
      <c r="H442" s="121">
        <f t="shared" si="72"/>
        <v>0</v>
      </c>
      <c r="J442" s="121">
        <f t="shared" si="73"/>
        <v>0</v>
      </c>
      <c r="K442" s="123">
        <f t="shared" si="74"/>
        <v>0</v>
      </c>
      <c r="L442" s="124">
        <f t="shared" si="75"/>
        <v>0</v>
      </c>
      <c r="M442" s="129" t="e">
        <f t="shared" si="76"/>
        <v>#DIV/0!</v>
      </c>
    </row>
    <row r="443" spans="1:13" x14ac:dyDescent="0.25">
      <c r="A443" s="120">
        <v>43996</v>
      </c>
      <c r="D443" s="121">
        <f t="shared" si="70"/>
        <v>0</v>
      </c>
      <c r="E443" s="33"/>
      <c r="F443" s="33"/>
      <c r="G443" s="121">
        <f t="shared" si="71"/>
        <v>0</v>
      </c>
      <c r="H443" s="121">
        <f t="shared" si="72"/>
        <v>0</v>
      </c>
      <c r="J443" s="121">
        <f t="shared" si="73"/>
        <v>0</v>
      </c>
      <c r="K443" s="123">
        <f t="shared" si="74"/>
        <v>0</v>
      </c>
      <c r="L443" s="124">
        <f t="shared" si="75"/>
        <v>0</v>
      </c>
      <c r="M443" s="129" t="e">
        <f t="shared" si="76"/>
        <v>#DIV/0!</v>
      </c>
    </row>
    <row r="444" spans="1:13" x14ac:dyDescent="0.25">
      <c r="A444" s="120">
        <v>43997</v>
      </c>
      <c r="B444">
        <v>14010</v>
      </c>
      <c r="C444">
        <v>11460</v>
      </c>
      <c r="D444" s="121">
        <f t="shared" si="70"/>
        <v>2550</v>
      </c>
      <c r="E444" s="33">
        <v>2048351</v>
      </c>
      <c r="F444" s="33">
        <v>2043084</v>
      </c>
      <c r="G444" s="121">
        <f t="shared" si="71"/>
        <v>5267</v>
      </c>
      <c r="H444" s="121">
        <f t="shared" si="72"/>
        <v>5267</v>
      </c>
      <c r="I444">
        <v>5260</v>
      </c>
      <c r="J444" s="121">
        <f t="shared" si="73"/>
        <v>7</v>
      </c>
      <c r="K444" s="123">
        <f t="shared" si="74"/>
        <v>4513.2743362831861</v>
      </c>
      <c r="L444" s="124">
        <f t="shared" si="75"/>
        <v>-746.72566371681387</v>
      </c>
      <c r="M444" s="129">
        <f t="shared" si="76"/>
        <v>-0.14196305393855776</v>
      </c>
    </row>
    <row r="445" spans="1:13" x14ac:dyDescent="0.25">
      <c r="A445" s="120">
        <v>43998</v>
      </c>
      <c r="B445">
        <v>13970</v>
      </c>
      <c r="C445">
        <v>13130</v>
      </c>
      <c r="D445" s="121">
        <f t="shared" si="70"/>
        <v>840</v>
      </c>
      <c r="E445" s="33">
        <v>2049941</v>
      </c>
      <c r="F445" s="33">
        <v>2048331</v>
      </c>
      <c r="G445" s="121">
        <f t="shared" si="71"/>
        <v>1610</v>
      </c>
      <c r="H445" s="121">
        <f t="shared" si="72"/>
        <v>1610</v>
      </c>
      <c r="I445">
        <v>1610</v>
      </c>
      <c r="J445" s="121">
        <f t="shared" si="73"/>
        <v>0</v>
      </c>
      <c r="K445" s="123">
        <f t="shared" si="74"/>
        <v>1486.7256637168143</v>
      </c>
      <c r="L445" s="124">
        <f t="shared" si="75"/>
        <v>-123.27433628318568</v>
      </c>
      <c r="M445" s="129">
        <f t="shared" si="76"/>
        <v>-7.6567910734897937E-2</v>
      </c>
    </row>
    <row r="446" spans="1:13" x14ac:dyDescent="0.25">
      <c r="A446" s="120">
        <v>43999</v>
      </c>
      <c r="B446">
        <v>13130</v>
      </c>
      <c r="C446">
        <v>10110</v>
      </c>
      <c r="D446" s="121">
        <f t="shared" si="70"/>
        <v>3020</v>
      </c>
      <c r="E446" s="33">
        <v>2055603</v>
      </c>
      <c r="F446" s="33">
        <v>2050091</v>
      </c>
      <c r="G446" s="121">
        <f t="shared" si="71"/>
        <v>5512</v>
      </c>
      <c r="H446" s="121">
        <f t="shared" si="72"/>
        <v>5512</v>
      </c>
      <c r="I446">
        <v>5510</v>
      </c>
      <c r="J446" s="121">
        <f t="shared" si="73"/>
        <v>2</v>
      </c>
      <c r="K446" s="123">
        <f t="shared" si="74"/>
        <v>5345.1327433628321</v>
      </c>
      <c r="L446" s="124">
        <f t="shared" si="75"/>
        <v>-164.86725663716788</v>
      </c>
      <c r="M446" s="129">
        <f t="shared" si="76"/>
        <v>-2.992146218460397E-2</v>
      </c>
    </row>
    <row r="447" spans="1:13" x14ac:dyDescent="0.25">
      <c r="A447" s="120">
        <v>44000</v>
      </c>
      <c r="B447">
        <v>13860</v>
      </c>
      <c r="C447">
        <v>8950</v>
      </c>
      <c r="D447" s="121">
        <f t="shared" si="70"/>
        <v>4910</v>
      </c>
      <c r="E447" s="33">
        <v>2064490</v>
      </c>
      <c r="F447" s="33">
        <v>2055654</v>
      </c>
      <c r="G447" s="121">
        <f t="shared" si="71"/>
        <v>8836</v>
      </c>
      <c r="H447" s="121">
        <f t="shared" si="72"/>
        <v>8836</v>
      </c>
      <c r="I447">
        <v>8830</v>
      </c>
      <c r="J447" s="121">
        <f t="shared" si="73"/>
        <v>6</v>
      </c>
      <c r="K447" s="123">
        <f t="shared" si="74"/>
        <v>8690.2654867256642</v>
      </c>
      <c r="L447" s="124">
        <f t="shared" si="75"/>
        <v>-139.73451327433577</v>
      </c>
      <c r="M447" s="129">
        <f t="shared" si="76"/>
        <v>-1.5824973190751504E-2</v>
      </c>
    </row>
    <row r="448" spans="1:13" x14ac:dyDescent="0.25">
      <c r="A448" s="120">
        <v>44001</v>
      </c>
      <c r="B448">
        <v>13380</v>
      </c>
      <c r="C448">
        <v>8850</v>
      </c>
      <c r="D448" s="121">
        <f t="shared" si="70"/>
        <v>4530</v>
      </c>
      <c r="E448" s="33">
        <v>2064514</v>
      </c>
      <c r="F448" s="33">
        <v>2058630</v>
      </c>
      <c r="G448" s="121">
        <f t="shared" si="71"/>
        <v>5884</v>
      </c>
      <c r="H448" s="121">
        <f t="shared" si="72"/>
        <v>5884</v>
      </c>
      <c r="I448">
        <v>5884</v>
      </c>
      <c r="J448" s="121">
        <f t="shared" si="73"/>
        <v>0</v>
      </c>
      <c r="K448" s="123">
        <f t="shared" si="74"/>
        <v>8017.6991150442482</v>
      </c>
      <c r="L448" s="124">
        <f t="shared" si="75"/>
        <v>2133.6991150442482</v>
      </c>
      <c r="M448" s="129">
        <f t="shared" si="76"/>
        <v>0.36262731390962749</v>
      </c>
    </row>
    <row r="449" spans="1:13" x14ac:dyDescent="0.25">
      <c r="A449" s="120">
        <v>44002</v>
      </c>
      <c r="D449" s="121">
        <f t="shared" si="70"/>
        <v>0</v>
      </c>
      <c r="E449" s="33"/>
      <c r="F449" s="33"/>
      <c r="G449" s="121">
        <f t="shared" si="71"/>
        <v>0</v>
      </c>
      <c r="H449" s="121">
        <f t="shared" si="72"/>
        <v>0</v>
      </c>
      <c r="J449" s="121">
        <f t="shared" si="73"/>
        <v>0</v>
      </c>
      <c r="K449" s="123">
        <f t="shared" si="74"/>
        <v>0</v>
      </c>
      <c r="L449" s="124">
        <f t="shared" si="75"/>
        <v>0</v>
      </c>
      <c r="M449" s="129" t="e">
        <f t="shared" si="76"/>
        <v>#DIV/0!</v>
      </c>
    </row>
    <row r="450" spans="1:13" x14ac:dyDescent="0.25">
      <c r="A450" s="120">
        <v>44003</v>
      </c>
      <c r="D450" s="121">
        <f t="shared" si="70"/>
        <v>0</v>
      </c>
      <c r="E450" s="33"/>
      <c r="F450" s="33"/>
      <c r="G450" s="121">
        <f t="shared" si="71"/>
        <v>0</v>
      </c>
      <c r="H450" s="121">
        <f t="shared" si="72"/>
        <v>0</v>
      </c>
      <c r="J450" s="121">
        <f t="shared" si="73"/>
        <v>0</v>
      </c>
      <c r="K450" s="123">
        <f t="shared" si="74"/>
        <v>0</v>
      </c>
      <c r="L450" s="124">
        <f t="shared" si="75"/>
        <v>0</v>
      </c>
      <c r="M450" s="129" t="e">
        <f t="shared" si="76"/>
        <v>#DIV/0!</v>
      </c>
    </row>
    <row r="451" spans="1:13" x14ac:dyDescent="0.25">
      <c r="A451" s="120">
        <v>44004</v>
      </c>
      <c r="B451">
        <v>14150</v>
      </c>
      <c r="C451">
        <v>11300</v>
      </c>
      <c r="D451" s="121">
        <f t="shared" si="70"/>
        <v>2850</v>
      </c>
      <c r="E451" s="33">
        <v>2077214</v>
      </c>
      <c r="F451" s="33">
        <v>2072381</v>
      </c>
      <c r="G451" s="121">
        <f t="shared" si="71"/>
        <v>4833</v>
      </c>
      <c r="H451" s="121">
        <f t="shared" si="72"/>
        <v>4833</v>
      </c>
      <c r="I451">
        <v>4830</v>
      </c>
      <c r="J451" s="121">
        <f t="shared" si="73"/>
        <v>3</v>
      </c>
      <c r="K451" s="123">
        <f t="shared" si="74"/>
        <v>5044.2477876106195</v>
      </c>
      <c r="L451" s="124">
        <f t="shared" si="75"/>
        <v>214.24778761061953</v>
      </c>
      <c r="M451" s="129">
        <f t="shared" si="76"/>
        <v>4.4357720002198661E-2</v>
      </c>
    </row>
    <row r="452" spans="1:13" x14ac:dyDescent="0.25">
      <c r="A452" s="120">
        <v>44005</v>
      </c>
      <c r="B452">
        <v>14080</v>
      </c>
      <c r="C452">
        <v>11070</v>
      </c>
      <c r="D452" s="121">
        <f t="shared" si="70"/>
        <v>3010</v>
      </c>
      <c r="E452" s="33">
        <v>2082659</v>
      </c>
      <c r="F452" s="33">
        <v>2077334</v>
      </c>
      <c r="G452" s="121">
        <f t="shared" si="71"/>
        <v>5325</v>
      </c>
      <c r="H452" s="121">
        <f t="shared" si="72"/>
        <v>5325</v>
      </c>
      <c r="I452">
        <v>5320</v>
      </c>
      <c r="J452" s="121">
        <f t="shared" si="73"/>
        <v>5</v>
      </c>
      <c r="K452" s="123">
        <f t="shared" si="74"/>
        <v>5327.4336283185849</v>
      </c>
      <c r="L452" s="124">
        <f t="shared" si="75"/>
        <v>7.4336283185848515</v>
      </c>
      <c r="M452" s="129">
        <f t="shared" si="76"/>
        <v>1.3972985561249722E-3</v>
      </c>
    </row>
    <row r="453" spans="1:13" x14ac:dyDescent="0.25">
      <c r="A453" s="120">
        <v>44006</v>
      </c>
      <c r="B453">
        <v>13650</v>
      </c>
      <c r="C453">
        <v>10920</v>
      </c>
      <c r="D453" s="121">
        <f t="shared" si="70"/>
        <v>2730</v>
      </c>
      <c r="E453" s="33">
        <v>2087623</v>
      </c>
      <c r="F453" s="33">
        <v>2082809</v>
      </c>
      <c r="G453" s="121">
        <f t="shared" si="71"/>
        <v>4814</v>
      </c>
      <c r="H453" s="121">
        <f t="shared" si="72"/>
        <v>4814</v>
      </c>
      <c r="I453">
        <v>4810</v>
      </c>
      <c r="J453" s="121">
        <f t="shared" si="73"/>
        <v>4</v>
      </c>
      <c r="K453" s="123">
        <f t="shared" si="74"/>
        <v>4831.8584070796469</v>
      </c>
      <c r="L453" s="124">
        <f t="shared" si="75"/>
        <v>21.858407079646895</v>
      </c>
      <c r="M453" s="129">
        <f t="shared" si="76"/>
        <v>4.5443673762259659E-3</v>
      </c>
    </row>
    <row r="454" spans="1:13" x14ac:dyDescent="0.25">
      <c r="A454" s="120">
        <v>44007</v>
      </c>
      <c r="D454" s="121">
        <f t="shared" si="70"/>
        <v>0</v>
      </c>
      <c r="E454" s="33"/>
      <c r="F454" s="33"/>
      <c r="G454" s="121">
        <f t="shared" si="71"/>
        <v>0</v>
      </c>
      <c r="H454" s="121">
        <f t="shared" si="72"/>
        <v>0</v>
      </c>
      <c r="J454" s="121">
        <f t="shared" si="73"/>
        <v>0</v>
      </c>
      <c r="K454" s="123">
        <f t="shared" si="74"/>
        <v>0</v>
      </c>
      <c r="L454" s="124">
        <f t="shared" si="75"/>
        <v>0</v>
      </c>
      <c r="M454" s="129" t="e">
        <f t="shared" si="76"/>
        <v>#DIV/0!</v>
      </c>
    </row>
    <row r="455" spans="1:13" x14ac:dyDescent="0.25">
      <c r="A455" s="120">
        <v>44008</v>
      </c>
      <c r="B455">
        <v>14050</v>
      </c>
      <c r="C455">
        <v>9540</v>
      </c>
      <c r="D455" s="121">
        <f t="shared" si="70"/>
        <v>4510</v>
      </c>
      <c r="E455" s="33">
        <v>2096081</v>
      </c>
      <c r="F455" s="33">
        <v>2087714</v>
      </c>
      <c r="G455" s="121">
        <f t="shared" si="71"/>
        <v>8367</v>
      </c>
      <c r="H455" s="121">
        <f t="shared" si="72"/>
        <v>8367</v>
      </c>
      <c r="I455">
        <v>8350</v>
      </c>
      <c r="J455" s="121">
        <f t="shared" si="73"/>
        <v>17</v>
      </c>
      <c r="K455" s="123">
        <f t="shared" si="74"/>
        <v>7982.3008849557527</v>
      </c>
      <c r="L455" s="124">
        <f t="shared" si="75"/>
        <v>-367.69911504424726</v>
      </c>
      <c r="M455" s="129">
        <f t="shared" si="76"/>
        <v>-4.4035822160987698E-2</v>
      </c>
    </row>
    <row r="456" spans="1:13" x14ac:dyDescent="0.25">
      <c r="A456" s="120">
        <v>44009</v>
      </c>
      <c r="B456">
        <v>11940</v>
      </c>
      <c r="C456">
        <v>8910</v>
      </c>
      <c r="D456" s="121">
        <f t="shared" si="70"/>
        <v>3030</v>
      </c>
      <c r="E456" s="33">
        <v>2101827</v>
      </c>
      <c r="F456" s="33">
        <v>2096171</v>
      </c>
      <c r="G456" s="121">
        <f t="shared" si="71"/>
        <v>5656</v>
      </c>
      <c r="H456" s="121">
        <f t="shared" si="72"/>
        <v>5656</v>
      </c>
      <c r="I456">
        <v>5644</v>
      </c>
      <c r="J456" s="121">
        <f t="shared" si="73"/>
        <v>12</v>
      </c>
      <c r="K456" s="123">
        <f t="shared" si="74"/>
        <v>5362.8318584070803</v>
      </c>
      <c r="L456" s="124">
        <f t="shared" si="75"/>
        <v>-281.16814159291971</v>
      </c>
      <c r="M456" s="129">
        <f t="shared" si="76"/>
        <v>-4.981717604410342E-2</v>
      </c>
    </row>
    <row r="457" spans="1:13" x14ac:dyDescent="0.25">
      <c r="A457" s="120">
        <v>44010</v>
      </c>
      <c r="B457">
        <v>14400</v>
      </c>
      <c r="C457">
        <v>11360</v>
      </c>
      <c r="D457" s="121">
        <f t="shared" si="70"/>
        <v>3040</v>
      </c>
      <c r="E457" s="33">
        <v>2107442</v>
      </c>
      <c r="F457" s="33">
        <v>2101937</v>
      </c>
      <c r="G457" s="121">
        <f t="shared" si="71"/>
        <v>5505</v>
      </c>
      <c r="H457" s="121">
        <f t="shared" si="72"/>
        <v>5505</v>
      </c>
      <c r="I457">
        <v>5490</v>
      </c>
      <c r="J457" s="121">
        <f t="shared" si="73"/>
        <v>15</v>
      </c>
      <c r="K457" s="123">
        <f t="shared" si="74"/>
        <v>5380.5309734513276</v>
      </c>
      <c r="L457" s="124">
        <f t="shared" si="75"/>
        <v>-109.46902654867245</v>
      </c>
      <c r="M457" s="129">
        <f t="shared" si="76"/>
        <v>-1.9939713396843799E-2</v>
      </c>
    </row>
    <row r="458" spans="1:13" x14ac:dyDescent="0.25">
      <c r="A458" s="120">
        <v>44011</v>
      </c>
      <c r="D458" s="121">
        <f t="shared" si="70"/>
        <v>0</v>
      </c>
      <c r="E458" s="33"/>
      <c r="F458" s="33"/>
      <c r="G458" s="121">
        <f t="shared" si="71"/>
        <v>0</v>
      </c>
      <c r="H458" s="121">
        <f t="shared" si="72"/>
        <v>0</v>
      </c>
      <c r="J458" s="121">
        <f t="shared" si="73"/>
        <v>0</v>
      </c>
      <c r="K458" s="123">
        <f t="shared" si="74"/>
        <v>0</v>
      </c>
      <c r="L458" s="124">
        <f t="shared" si="75"/>
        <v>0</v>
      </c>
      <c r="M458" s="129" t="e">
        <f t="shared" si="76"/>
        <v>#DIV/0!</v>
      </c>
    </row>
    <row r="459" spans="1:13" x14ac:dyDescent="0.25">
      <c r="A459" s="120">
        <v>44012</v>
      </c>
      <c r="D459" s="121">
        <f t="shared" si="70"/>
        <v>0</v>
      </c>
      <c r="E459" s="33"/>
      <c r="F459" s="33"/>
      <c r="G459" s="121">
        <f t="shared" si="71"/>
        <v>0</v>
      </c>
      <c r="H459" s="121">
        <f t="shared" si="72"/>
        <v>0</v>
      </c>
      <c r="J459" s="121">
        <f t="shared" si="73"/>
        <v>0</v>
      </c>
      <c r="K459" s="123">
        <f t="shared" si="74"/>
        <v>0</v>
      </c>
      <c r="L459" s="124">
        <f t="shared" si="75"/>
        <v>0</v>
      </c>
      <c r="M459" s="129" t="e">
        <f t="shared" si="76"/>
        <v>#DIV/0!</v>
      </c>
    </row>
    <row r="460" spans="1:13" x14ac:dyDescent="0.25">
      <c r="A460" s="120">
        <v>44013</v>
      </c>
      <c r="D460" s="121">
        <f t="shared" si="70"/>
        <v>0</v>
      </c>
      <c r="E460" s="33"/>
      <c r="F460" s="33"/>
      <c r="G460" s="121">
        <f t="shared" si="71"/>
        <v>0</v>
      </c>
      <c r="H460" s="121">
        <f t="shared" si="72"/>
        <v>0</v>
      </c>
      <c r="J460" s="121">
        <f t="shared" si="73"/>
        <v>0</v>
      </c>
      <c r="K460" s="123">
        <f t="shared" si="74"/>
        <v>0</v>
      </c>
      <c r="L460" s="124">
        <f t="shared" si="75"/>
        <v>0</v>
      </c>
      <c r="M460" s="129" t="e">
        <f t="shared" si="76"/>
        <v>#DIV/0!</v>
      </c>
    </row>
    <row r="461" spans="1:13" x14ac:dyDescent="0.25">
      <c r="A461" s="120">
        <v>44014</v>
      </c>
      <c r="B461">
        <v>14330</v>
      </c>
      <c r="C461">
        <v>12410</v>
      </c>
      <c r="D461" s="121">
        <f t="shared" si="70"/>
        <v>1920</v>
      </c>
      <c r="E461" s="33">
        <v>2110833</v>
      </c>
      <c r="F461" s="33">
        <v>2107442</v>
      </c>
      <c r="G461" s="121">
        <f t="shared" si="71"/>
        <v>3391</v>
      </c>
      <c r="H461" s="121">
        <f t="shared" si="72"/>
        <v>3391</v>
      </c>
      <c r="I461">
        <v>3390</v>
      </c>
      <c r="J461" s="121">
        <f t="shared" si="73"/>
        <v>1</v>
      </c>
      <c r="K461" s="123">
        <f t="shared" si="74"/>
        <v>3398.2300884955757</v>
      </c>
      <c r="L461" s="124">
        <f t="shared" si="75"/>
        <v>8.2300884955757283</v>
      </c>
      <c r="M461" s="129">
        <f t="shared" si="76"/>
        <v>2.4277547184589168E-3</v>
      </c>
    </row>
    <row r="462" spans="1:13" x14ac:dyDescent="0.25">
      <c r="A462" s="120">
        <v>44015</v>
      </c>
      <c r="B462">
        <f>10420+14300</f>
        <v>24720</v>
      </c>
      <c r="C462">
        <f>8870+12860</f>
        <v>21730</v>
      </c>
      <c r="D462" s="121">
        <f t="shared" si="70"/>
        <v>2990</v>
      </c>
      <c r="E462" s="33">
        <v>2125640</v>
      </c>
      <c r="F462" s="33">
        <v>2111133</v>
      </c>
      <c r="G462" s="121">
        <f t="shared" si="71"/>
        <v>14507</v>
      </c>
      <c r="H462" s="121">
        <f t="shared" si="72"/>
        <v>14507</v>
      </c>
      <c r="I462">
        <v>14501</v>
      </c>
      <c r="J462" s="121">
        <f t="shared" si="73"/>
        <v>6</v>
      </c>
      <c r="K462" s="123">
        <f t="shared" si="74"/>
        <v>5292.0353982300894</v>
      </c>
      <c r="L462" s="124">
        <f t="shared" si="75"/>
        <v>-9208.9646017699106</v>
      </c>
      <c r="M462" s="129">
        <f t="shared" si="76"/>
        <v>-0.63505720996965109</v>
      </c>
    </row>
    <row r="463" spans="1:13" x14ac:dyDescent="0.25">
      <c r="A463" s="120">
        <v>44016</v>
      </c>
      <c r="D463" s="121">
        <f t="shared" si="70"/>
        <v>0</v>
      </c>
      <c r="E463" s="33"/>
      <c r="F463" s="33"/>
      <c r="G463" s="121">
        <f t="shared" si="71"/>
        <v>0</v>
      </c>
      <c r="H463" s="121">
        <f t="shared" si="72"/>
        <v>0</v>
      </c>
      <c r="J463" s="121">
        <f t="shared" si="73"/>
        <v>0</v>
      </c>
      <c r="K463" s="123">
        <f t="shared" si="74"/>
        <v>0</v>
      </c>
      <c r="L463" s="124">
        <f t="shared" si="75"/>
        <v>0</v>
      </c>
      <c r="M463" s="129" t="e">
        <f t="shared" si="76"/>
        <v>#DIV/0!</v>
      </c>
    </row>
    <row r="464" spans="1:13" x14ac:dyDescent="0.25">
      <c r="A464" s="120">
        <v>44017</v>
      </c>
      <c r="D464" s="121">
        <f t="shared" si="70"/>
        <v>0</v>
      </c>
      <c r="E464" s="33"/>
      <c r="F464" s="33"/>
      <c r="G464" s="121">
        <f t="shared" si="71"/>
        <v>0</v>
      </c>
      <c r="H464" s="121">
        <f t="shared" si="72"/>
        <v>0</v>
      </c>
      <c r="J464" s="121">
        <f t="shared" si="73"/>
        <v>0</v>
      </c>
      <c r="K464" s="123">
        <f t="shared" si="74"/>
        <v>0</v>
      </c>
      <c r="L464" s="124">
        <f t="shared" si="75"/>
        <v>0</v>
      </c>
      <c r="M464" s="129" t="e">
        <f t="shared" si="76"/>
        <v>#DIV/0!</v>
      </c>
    </row>
    <row r="465" spans="1:13" x14ac:dyDescent="0.25">
      <c r="A465" s="120">
        <v>44018</v>
      </c>
      <c r="B465">
        <v>13990</v>
      </c>
      <c r="C465">
        <v>11310</v>
      </c>
      <c r="D465" s="121">
        <f t="shared" si="70"/>
        <v>2680</v>
      </c>
      <c r="E465" s="33">
        <v>2130565</v>
      </c>
      <c r="F465" s="33">
        <v>2125640</v>
      </c>
      <c r="G465" s="121">
        <f t="shared" si="71"/>
        <v>4925</v>
      </c>
      <c r="H465" s="121">
        <f t="shared" si="72"/>
        <v>4925</v>
      </c>
      <c r="I465">
        <v>4920</v>
      </c>
      <c r="J465" s="121">
        <f t="shared" si="73"/>
        <v>5</v>
      </c>
      <c r="K465" s="123">
        <f t="shared" si="74"/>
        <v>4743.3628318584078</v>
      </c>
      <c r="L465" s="124">
        <f t="shared" si="75"/>
        <v>-176.63716814159216</v>
      </c>
      <c r="M465" s="129">
        <f t="shared" si="76"/>
        <v>-3.5901863443413042E-2</v>
      </c>
    </row>
    <row r="466" spans="1:13" x14ac:dyDescent="0.25">
      <c r="A466" s="120">
        <v>44019</v>
      </c>
      <c r="D466" s="121">
        <f t="shared" si="70"/>
        <v>0</v>
      </c>
      <c r="E466" s="33"/>
      <c r="F466" s="33"/>
      <c r="G466" s="121">
        <f t="shared" si="71"/>
        <v>0</v>
      </c>
      <c r="H466" s="121">
        <f t="shared" si="72"/>
        <v>0</v>
      </c>
      <c r="J466" s="121">
        <f t="shared" si="73"/>
        <v>0</v>
      </c>
      <c r="K466" s="123">
        <f t="shared" si="74"/>
        <v>0</v>
      </c>
      <c r="L466" s="124">
        <f t="shared" si="75"/>
        <v>0</v>
      </c>
      <c r="M466" s="129" t="e">
        <f t="shared" si="76"/>
        <v>#DIV/0!</v>
      </c>
    </row>
    <row r="467" spans="1:13" x14ac:dyDescent="0.25">
      <c r="A467" s="120">
        <v>44020</v>
      </c>
      <c r="D467" s="121">
        <f t="shared" si="70"/>
        <v>0</v>
      </c>
      <c r="E467" s="33"/>
      <c r="F467" s="33"/>
      <c r="G467" s="121">
        <f t="shared" si="71"/>
        <v>0</v>
      </c>
      <c r="H467" s="121">
        <f t="shared" si="72"/>
        <v>0</v>
      </c>
      <c r="J467" s="121">
        <f t="shared" si="73"/>
        <v>0</v>
      </c>
      <c r="K467" s="123">
        <f t="shared" si="74"/>
        <v>0</v>
      </c>
      <c r="L467" s="124">
        <f t="shared" si="75"/>
        <v>0</v>
      </c>
      <c r="M467" s="129" t="e">
        <f t="shared" si="76"/>
        <v>#DIV/0!</v>
      </c>
    </row>
    <row r="468" spans="1:13" x14ac:dyDescent="0.25">
      <c r="A468" s="120">
        <v>44021</v>
      </c>
      <c r="D468" s="121">
        <f t="shared" si="70"/>
        <v>0</v>
      </c>
      <c r="E468" s="33"/>
      <c r="F468" s="33"/>
      <c r="G468" s="121">
        <f t="shared" si="71"/>
        <v>0</v>
      </c>
      <c r="H468" s="121">
        <f t="shared" si="72"/>
        <v>0</v>
      </c>
      <c r="J468" s="121">
        <f t="shared" si="73"/>
        <v>0</v>
      </c>
      <c r="K468" s="123">
        <f t="shared" si="74"/>
        <v>0</v>
      </c>
      <c r="L468" s="124">
        <f t="shared" si="75"/>
        <v>0</v>
      </c>
      <c r="M468" s="129" t="e">
        <f t="shared" si="76"/>
        <v>#DIV/0!</v>
      </c>
    </row>
    <row r="469" spans="1:13" x14ac:dyDescent="0.25">
      <c r="A469" s="120">
        <v>44022</v>
      </c>
      <c r="D469" s="121">
        <f t="shared" si="70"/>
        <v>0</v>
      </c>
      <c r="E469" s="33"/>
      <c r="F469" s="33"/>
      <c r="G469" s="121">
        <f t="shared" si="71"/>
        <v>0</v>
      </c>
      <c r="H469" s="121">
        <f t="shared" si="72"/>
        <v>0</v>
      </c>
      <c r="J469" s="121">
        <f t="shared" si="73"/>
        <v>0</v>
      </c>
      <c r="K469" s="123">
        <f t="shared" si="74"/>
        <v>0</v>
      </c>
      <c r="L469" s="124">
        <f t="shared" si="75"/>
        <v>0</v>
      </c>
      <c r="M469" s="129" t="e">
        <f t="shared" si="76"/>
        <v>#DIV/0!</v>
      </c>
    </row>
    <row r="470" spans="1:13" x14ac:dyDescent="0.25">
      <c r="A470" s="120">
        <v>44023</v>
      </c>
      <c r="D470" s="121">
        <f t="shared" si="70"/>
        <v>0</v>
      </c>
      <c r="E470" s="33"/>
      <c r="F470" s="33"/>
      <c r="G470" s="121">
        <f t="shared" si="71"/>
        <v>0</v>
      </c>
      <c r="H470" s="121">
        <f t="shared" si="72"/>
        <v>0</v>
      </c>
      <c r="J470" s="121">
        <f t="shared" si="73"/>
        <v>0</v>
      </c>
      <c r="K470" s="123">
        <f t="shared" si="74"/>
        <v>0</v>
      </c>
      <c r="L470" s="124">
        <f t="shared" si="75"/>
        <v>0</v>
      </c>
      <c r="M470" s="129" t="e">
        <f t="shared" si="76"/>
        <v>#DIV/0!</v>
      </c>
    </row>
    <row r="471" spans="1:13" x14ac:dyDescent="0.25">
      <c r="A471" s="120">
        <v>44024</v>
      </c>
      <c r="D471" s="121">
        <f t="shared" si="70"/>
        <v>0</v>
      </c>
      <c r="E471" s="33"/>
      <c r="F471" s="33"/>
      <c r="G471" s="121">
        <f t="shared" si="71"/>
        <v>0</v>
      </c>
      <c r="H471" s="121">
        <f t="shared" si="72"/>
        <v>0</v>
      </c>
      <c r="J471" s="121">
        <f t="shared" si="73"/>
        <v>0</v>
      </c>
      <c r="K471" s="123">
        <f t="shared" si="74"/>
        <v>0</v>
      </c>
      <c r="L471" s="124">
        <f t="shared" si="75"/>
        <v>0</v>
      </c>
      <c r="M471" s="129" t="e">
        <f t="shared" si="76"/>
        <v>#DIV/0!</v>
      </c>
    </row>
    <row r="472" spans="1:13" x14ac:dyDescent="0.25">
      <c r="A472" s="120">
        <v>44025</v>
      </c>
      <c r="D472" s="121">
        <f t="shared" si="70"/>
        <v>0</v>
      </c>
      <c r="E472" s="33"/>
      <c r="F472" s="33"/>
      <c r="G472" s="121">
        <f t="shared" si="71"/>
        <v>0</v>
      </c>
      <c r="H472" s="121">
        <f t="shared" si="72"/>
        <v>0</v>
      </c>
      <c r="J472" s="121">
        <f t="shared" si="73"/>
        <v>0</v>
      </c>
      <c r="K472" s="123">
        <f t="shared" si="74"/>
        <v>0</v>
      </c>
      <c r="L472" s="124">
        <f t="shared" si="75"/>
        <v>0</v>
      </c>
      <c r="M472" s="129" t="e">
        <f t="shared" si="76"/>
        <v>#DIV/0!</v>
      </c>
    </row>
    <row r="473" spans="1:13" x14ac:dyDescent="0.25">
      <c r="A473" s="120">
        <v>44026</v>
      </c>
      <c r="D473" s="121">
        <f t="shared" si="70"/>
        <v>0</v>
      </c>
      <c r="E473" s="33"/>
      <c r="F473" s="33"/>
      <c r="G473" s="121">
        <f t="shared" si="71"/>
        <v>0</v>
      </c>
      <c r="H473" s="121">
        <f t="shared" si="72"/>
        <v>0</v>
      </c>
      <c r="J473" s="121">
        <f t="shared" si="73"/>
        <v>0</v>
      </c>
      <c r="K473" s="123">
        <f t="shared" si="74"/>
        <v>0</v>
      </c>
      <c r="L473" s="124">
        <f t="shared" si="75"/>
        <v>0</v>
      </c>
      <c r="M473" s="129" t="e">
        <f t="shared" si="76"/>
        <v>#DIV/0!</v>
      </c>
    </row>
    <row r="474" spans="1:13" x14ac:dyDescent="0.25">
      <c r="A474" s="120">
        <v>44027</v>
      </c>
      <c r="D474" s="121">
        <f t="shared" si="70"/>
        <v>0</v>
      </c>
      <c r="E474" s="33"/>
      <c r="F474" s="33"/>
      <c r="G474" s="121">
        <f t="shared" si="71"/>
        <v>0</v>
      </c>
      <c r="H474" s="121">
        <f t="shared" si="72"/>
        <v>0</v>
      </c>
      <c r="J474" s="121">
        <f t="shared" si="73"/>
        <v>0</v>
      </c>
      <c r="K474" s="123">
        <f t="shared" si="74"/>
        <v>0</v>
      </c>
      <c r="L474" s="124">
        <f t="shared" si="75"/>
        <v>0</v>
      </c>
      <c r="M474" s="129" t="e">
        <f t="shared" si="76"/>
        <v>#DIV/0!</v>
      </c>
    </row>
    <row r="475" spans="1:13" x14ac:dyDescent="0.25">
      <c r="A475" s="120">
        <v>44028</v>
      </c>
      <c r="D475" s="121">
        <f t="shared" si="70"/>
        <v>0</v>
      </c>
      <c r="E475" s="33"/>
      <c r="F475" s="33"/>
      <c r="G475" s="121">
        <f t="shared" si="71"/>
        <v>0</v>
      </c>
      <c r="H475" s="121">
        <f t="shared" si="72"/>
        <v>0</v>
      </c>
      <c r="J475" s="121">
        <f t="shared" si="73"/>
        <v>0</v>
      </c>
      <c r="K475" s="123">
        <f t="shared" si="74"/>
        <v>0</v>
      </c>
      <c r="L475" s="124">
        <f t="shared" si="75"/>
        <v>0</v>
      </c>
      <c r="M475" s="129" t="e">
        <f t="shared" si="76"/>
        <v>#DIV/0!</v>
      </c>
    </row>
    <row r="476" spans="1:13" x14ac:dyDescent="0.25">
      <c r="A476" s="120">
        <v>44029</v>
      </c>
      <c r="D476" s="121">
        <f t="shared" si="70"/>
        <v>0</v>
      </c>
      <c r="E476" s="33"/>
      <c r="F476" s="33"/>
      <c r="G476" s="121">
        <f t="shared" si="71"/>
        <v>0</v>
      </c>
      <c r="H476" s="121">
        <f t="shared" si="72"/>
        <v>0</v>
      </c>
      <c r="J476" s="121">
        <f t="shared" si="73"/>
        <v>0</v>
      </c>
      <c r="K476" s="123">
        <f t="shared" si="74"/>
        <v>0</v>
      </c>
      <c r="L476" s="124">
        <f t="shared" si="75"/>
        <v>0</v>
      </c>
      <c r="M476" s="129" t="e">
        <f t="shared" si="76"/>
        <v>#DIV/0!</v>
      </c>
    </row>
    <row r="477" spans="1:13" x14ac:dyDescent="0.25">
      <c r="A477" s="120">
        <v>44030</v>
      </c>
      <c r="D477" s="121">
        <f t="shared" si="70"/>
        <v>0</v>
      </c>
      <c r="E477" s="33"/>
      <c r="F477" s="33"/>
      <c r="G477" s="121">
        <f t="shared" si="71"/>
        <v>0</v>
      </c>
      <c r="H477" s="121">
        <f t="shared" si="72"/>
        <v>0</v>
      </c>
      <c r="J477" s="121">
        <f t="shared" si="73"/>
        <v>0</v>
      </c>
      <c r="K477" s="123">
        <f t="shared" si="74"/>
        <v>0</v>
      </c>
      <c r="L477" s="124">
        <f t="shared" si="75"/>
        <v>0</v>
      </c>
      <c r="M477" s="129" t="e">
        <f t="shared" si="76"/>
        <v>#DIV/0!</v>
      </c>
    </row>
    <row r="478" spans="1:13" x14ac:dyDescent="0.25">
      <c r="A478" s="120">
        <v>44031</v>
      </c>
      <c r="D478" s="121">
        <f t="shared" si="70"/>
        <v>0</v>
      </c>
      <c r="E478" s="33"/>
      <c r="F478" s="33"/>
      <c r="G478" s="121">
        <f t="shared" si="71"/>
        <v>0</v>
      </c>
      <c r="H478" s="121">
        <f t="shared" si="72"/>
        <v>0</v>
      </c>
      <c r="J478" s="121">
        <f t="shared" si="73"/>
        <v>0</v>
      </c>
      <c r="K478" s="123">
        <f t="shared" si="74"/>
        <v>0</v>
      </c>
      <c r="L478" s="124">
        <f t="shared" si="75"/>
        <v>0</v>
      </c>
      <c r="M478" s="129" t="e">
        <f t="shared" si="76"/>
        <v>#DIV/0!</v>
      </c>
    </row>
    <row r="479" spans="1:13" x14ac:dyDescent="0.25">
      <c r="A479" s="120">
        <v>44032</v>
      </c>
      <c r="D479" s="121">
        <f t="shared" si="70"/>
        <v>0</v>
      </c>
      <c r="E479" s="33"/>
      <c r="F479" s="33"/>
      <c r="G479" s="121">
        <f t="shared" si="71"/>
        <v>0</v>
      </c>
      <c r="H479" s="121">
        <f t="shared" si="72"/>
        <v>0</v>
      </c>
      <c r="J479" s="121">
        <f t="shared" si="73"/>
        <v>0</v>
      </c>
      <c r="K479" s="123">
        <f t="shared" si="74"/>
        <v>0</v>
      </c>
      <c r="L479" s="124">
        <f t="shared" si="75"/>
        <v>0</v>
      </c>
      <c r="M479" s="129" t="e">
        <f t="shared" si="76"/>
        <v>#DIV/0!</v>
      </c>
    </row>
    <row r="480" spans="1:13" x14ac:dyDescent="0.25">
      <c r="A480" s="120">
        <v>44033</v>
      </c>
      <c r="D480" s="121">
        <f t="shared" si="70"/>
        <v>0</v>
      </c>
      <c r="E480" s="33"/>
      <c r="F480" s="33"/>
      <c r="G480" s="121">
        <f t="shared" si="71"/>
        <v>0</v>
      </c>
      <c r="H480" s="121">
        <f t="shared" si="72"/>
        <v>0</v>
      </c>
      <c r="J480" s="121">
        <f t="shared" si="73"/>
        <v>0</v>
      </c>
      <c r="K480" s="123">
        <f t="shared" si="74"/>
        <v>0</v>
      </c>
      <c r="L480" s="124">
        <f t="shared" si="75"/>
        <v>0</v>
      </c>
      <c r="M480" s="129" t="e">
        <f t="shared" si="76"/>
        <v>#DIV/0!</v>
      </c>
    </row>
    <row r="481" spans="1:13" x14ac:dyDescent="0.25">
      <c r="A481" s="120">
        <v>44034</v>
      </c>
      <c r="D481" s="121">
        <f t="shared" si="70"/>
        <v>0</v>
      </c>
      <c r="E481" s="33"/>
      <c r="F481" s="33"/>
      <c r="G481" s="121">
        <f t="shared" si="71"/>
        <v>0</v>
      </c>
      <c r="H481" s="121">
        <f t="shared" si="72"/>
        <v>0</v>
      </c>
      <c r="J481" s="121">
        <f t="shared" si="73"/>
        <v>0</v>
      </c>
      <c r="K481" s="123">
        <f t="shared" si="74"/>
        <v>0</v>
      </c>
      <c r="L481" s="124">
        <f t="shared" si="75"/>
        <v>0</v>
      </c>
      <c r="M481" s="129" t="e">
        <f t="shared" si="76"/>
        <v>#DIV/0!</v>
      </c>
    </row>
    <row r="482" spans="1:13" x14ac:dyDescent="0.25">
      <c r="A482" s="120">
        <v>44035</v>
      </c>
      <c r="D482" s="121">
        <f t="shared" si="70"/>
        <v>0</v>
      </c>
      <c r="E482" s="33"/>
      <c r="F482" s="33"/>
      <c r="G482" s="121">
        <f t="shared" si="71"/>
        <v>0</v>
      </c>
      <c r="H482" s="121">
        <f t="shared" si="72"/>
        <v>0</v>
      </c>
      <c r="J482" s="121">
        <f t="shared" si="73"/>
        <v>0</v>
      </c>
      <c r="K482" s="123">
        <f t="shared" si="74"/>
        <v>0</v>
      </c>
      <c r="L482" s="124">
        <f t="shared" si="75"/>
        <v>0</v>
      </c>
      <c r="M482" s="129" t="e">
        <f t="shared" si="76"/>
        <v>#DIV/0!</v>
      </c>
    </row>
    <row r="483" spans="1:13" x14ac:dyDescent="0.25">
      <c r="A483" s="120">
        <v>44036</v>
      </c>
      <c r="D483" s="121">
        <f t="shared" ref="D483:D546" si="77">B483-C483</f>
        <v>0</v>
      </c>
      <c r="E483" s="33"/>
      <c r="F483" s="33"/>
      <c r="G483" s="121">
        <f t="shared" ref="G483:G546" si="78">E483-F483</f>
        <v>0</v>
      </c>
      <c r="H483" s="121">
        <f t="shared" ref="H483:H546" si="79">G483*H$3</f>
        <v>0</v>
      </c>
      <c r="J483" s="121">
        <f t="shared" ref="J483:J546" si="80">H483-I483</f>
        <v>0</v>
      </c>
      <c r="K483" s="123">
        <f t="shared" ref="K483:K546" si="81">D483/K$3</f>
        <v>0</v>
      </c>
      <c r="L483" s="124">
        <f t="shared" ref="L483:L546" si="82">K483-I483</f>
        <v>0</v>
      </c>
      <c r="M483" s="129" t="e">
        <f t="shared" ref="M483:M546" si="83">L483/I483</f>
        <v>#DIV/0!</v>
      </c>
    </row>
    <row r="484" spans="1:13" x14ac:dyDescent="0.25">
      <c r="A484" s="120">
        <v>44037</v>
      </c>
      <c r="D484" s="121">
        <f t="shared" si="77"/>
        <v>0</v>
      </c>
      <c r="E484" s="33"/>
      <c r="F484" s="33"/>
      <c r="G484" s="121">
        <f t="shared" si="78"/>
        <v>0</v>
      </c>
      <c r="H484" s="121">
        <f t="shared" si="79"/>
        <v>0</v>
      </c>
      <c r="J484" s="121">
        <f t="shared" si="80"/>
        <v>0</v>
      </c>
      <c r="K484" s="123">
        <f t="shared" si="81"/>
        <v>0</v>
      </c>
      <c r="L484" s="124">
        <f t="shared" si="82"/>
        <v>0</v>
      </c>
      <c r="M484" s="129" t="e">
        <f t="shared" si="83"/>
        <v>#DIV/0!</v>
      </c>
    </row>
    <row r="485" spans="1:13" x14ac:dyDescent="0.25">
      <c r="A485" s="120">
        <v>44038</v>
      </c>
      <c r="D485" s="121">
        <f t="shared" si="77"/>
        <v>0</v>
      </c>
      <c r="E485" s="33"/>
      <c r="F485" s="33"/>
      <c r="G485" s="121">
        <f t="shared" si="78"/>
        <v>0</v>
      </c>
      <c r="H485" s="121">
        <f t="shared" si="79"/>
        <v>0</v>
      </c>
      <c r="J485" s="121">
        <f t="shared" si="80"/>
        <v>0</v>
      </c>
      <c r="K485" s="123">
        <f t="shared" si="81"/>
        <v>0</v>
      </c>
      <c r="L485" s="124">
        <f t="shared" si="82"/>
        <v>0</v>
      </c>
      <c r="M485" s="129" t="e">
        <f t="shared" si="83"/>
        <v>#DIV/0!</v>
      </c>
    </row>
    <row r="486" spans="1:13" x14ac:dyDescent="0.25">
      <c r="A486" s="120">
        <v>44039</v>
      </c>
      <c r="D486" s="121">
        <f t="shared" si="77"/>
        <v>0</v>
      </c>
      <c r="E486" s="33"/>
      <c r="F486" s="33"/>
      <c r="G486" s="121">
        <f t="shared" si="78"/>
        <v>0</v>
      </c>
      <c r="H486" s="121">
        <f t="shared" si="79"/>
        <v>0</v>
      </c>
      <c r="J486" s="121">
        <f t="shared" si="80"/>
        <v>0</v>
      </c>
      <c r="K486" s="123">
        <f t="shared" si="81"/>
        <v>0</v>
      </c>
      <c r="L486" s="124">
        <f t="shared" si="82"/>
        <v>0</v>
      </c>
      <c r="M486" s="129" t="e">
        <f t="shared" si="83"/>
        <v>#DIV/0!</v>
      </c>
    </row>
    <row r="487" spans="1:13" x14ac:dyDescent="0.25">
      <c r="A487" s="120">
        <v>44040</v>
      </c>
      <c r="D487" s="121">
        <f t="shared" si="77"/>
        <v>0</v>
      </c>
      <c r="E487" s="33"/>
      <c r="F487" s="33"/>
      <c r="G487" s="121">
        <f t="shared" si="78"/>
        <v>0</v>
      </c>
      <c r="H487" s="121">
        <f t="shared" si="79"/>
        <v>0</v>
      </c>
      <c r="J487" s="121">
        <f t="shared" si="80"/>
        <v>0</v>
      </c>
      <c r="K487" s="123">
        <f t="shared" si="81"/>
        <v>0</v>
      </c>
      <c r="L487" s="124">
        <f t="shared" si="82"/>
        <v>0</v>
      </c>
      <c r="M487" s="129" t="e">
        <f t="shared" si="83"/>
        <v>#DIV/0!</v>
      </c>
    </row>
    <row r="488" spans="1:13" x14ac:dyDescent="0.25">
      <c r="A488" s="120">
        <v>44041</v>
      </c>
      <c r="D488" s="121">
        <f t="shared" si="77"/>
        <v>0</v>
      </c>
      <c r="E488" s="33"/>
      <c r="F488" s="33"/>
      <c r="G488" s="121">
        <f t="shared" si="78"/>
        <v>0</v>
      </c>
      <c r="H488" s="121">
        <f t="shared" si="79"/>
        <v>0</v>
      </c>
      <c r="J488" s="121">
        <f t="shared" si="80"/>
        <v>0</v>
      </c>
      <c r="K488" s="123">
        <f t="shared" si="81"/>
        <v>0</v>
      </c>
      <c r="L488" s="124">
        <f t="shared" si="82"/>
        <v>0</v>
      </c>
      <c r="M488" s="129" t="e">
        <f t="shared" si="83"/>
        <v>#DIV/0!</v>
      </c>
    </row>
    <row r="489" spans="1:13" x14ac:dyDescent="0.25">
      <c r="A489" s="120">
        <v>44042</v>
      </c>
      <c r="D489" s="121">
        <f t="shared" si="77"/>
        <v>0</v>
      </c>
      <c r="E489" s="33"/>
      <c r="F489" s="33"/>
      <c r="G489" s="121">
        <f t="shared" si="78"/>
        <v>0</v>
      </c>
      <c r="H489" s="121">
        <f t="shared" si="79"/>
        <v>0</v>
      </c>
      <c r="J489" s="121">
        <f t="shared" si="80"/>
        <v>0</v>
      </c>
      <c r="K489" s="123">
        <f t="shared" si="81"/>
        <v>0</v>
      </c>
      <c r="L489" s="124">
        <f t="shared" si="82"/>
        <v>0</v>
      </c>
      <c r="M489" s="129" t="e">
        <f t="shared" si="83"/>
        <v>#DIV/0!</v>
      </c>
    </row>
    <row r="490" spans="1:13" x14ac:dyDescent="0.25">
      <c r="A490" s="120">
        <v>44043</v>
      </c>
      <c r="D490" s="121">
        <f t="shared" si="77"/>
        <v>0</v>
      </c>
      <c r="E490" s="33"/>
      <c r="F490" s="33"/>
      <c r="G490" s="121">
        <f t="shared" si="78"/>
        <v>0</v>
      </c>
      <c r="H490" s="121">
        <f t="shared" si="79"/>
        <v>0</v>
      </c>
      <c r="J490" s="121">
        <f t="shared" si="80"/>
        <v>0</v>
      </c>
      <c r="K490" s="123">
        <f t="shared" si="81"/>
        <v>0</v>
      </c>
      <c r="L490" s="124">
        <f t="shared" si="82"/>
        <v>0</v>
      </c>
      <c r="M490" s="129" t="e">
        <f t="shared" si="83"/>
        <v>#DIV/0!</v>
      </c>
    </row>
    <row r="491" spans="1:13" x14ac:dyDescent="0.25">
      <c r="A491" s="120">
        <v>44044</v>
      </c>
      <c r="D491" s="121">
        <f t="shared" si="77"/>
        <v>0</v>
      </c>
      <c r="E491" s="33"/>
      <c r="F491" s="33"/>
      <c r="G491" s="121">
        <f t="shared" si="78"/>
        <v>0</v>
      </c>
      <c r="H491" s="121">
        <f t="shared" si="79"/>
        <v>0</v>
      </c>
      <c r="J491" s="121">
        <f t="shared" si="80"/>
        <v>0</v>
      </c>
      <c r="K491" s="123">
        <f t="shared" si="81"/>
        <v>0</v>
      </c>
      <c r="L491" s="124">
        <f t="shared" si="82"/>
        <v>0</v>
      </c>
      <c r="M491" s="129" t="e">
        <f t="shared" si="83"/>
        <v>#DIV/0!</v>
      </c>
    </row>
    <row r="492" spans="1:13" x14ac:dyDescent="0.25">
      <c r="A492" s="120">
        <v>44045</v>
      </c>
      <c r="D492" s="121">
        <f t="shared" si="77"/>
        <v>0</v>
      </c>
      <c r="E492" s="33"/>
      <c r="F492" s="33"/>
      <c r="G492" s="121">
        <f t="shared" si="78"/>
        <v>0</v>
      </c>
      <c r="H492" s="121">
        <f t="shared" si="79"/>
        <v>0</v>
      </c>
      <c r="J492" s="121">
        <f t="shared" si="80"/>
        <v>0</v>
      </c>
      <c r="K492" s="123">
        <f t="shared" si="81"/>
        <v>0</v>
      </c>
      <c r="L492" s="124">
        <f t="shared" si="82"/>
        <v>0</v>
      </c>
      <c r="M492" s="129" t="e">
        <f t="shared" si="83"/>
        <v>#DIV/0!</v>
      </c>
    </row>
    <row r="493" spans="1:13" x14ac:dyDescent="0.25">
      <c r="A493" s="120">
        <v>44046</v>
      </c>
      <c r="D493" s="121">
        <f t="shared" si="77"/>
        <v>0</v>
      </c>
      <c r="E493" s="33"/>
      <c r="F493" s="33"/>
      <c r="G493" s="121">
        <f t="shared" si="78"/>
        <v>0</v>
      </c>
      <c r="H493" s="121">
        <f t="shared" si="79"/>
        <v>0</v>
      </c>
      <c r="J493" s="121">
        <f t="shared" si="80"/>
        <v>0</v>
      </c>
      <c r="K493" s="123">
        <f t="shared" si="81"/>
        <v>0</v>
      </c>
      <c r="L493" s="124">
        <f t="shared" si="82"/>
        <v>0</v>
      </c>
      <c r="M493" s="129" t="e">
        <f t="shared" si="83"/>
        <v>#DIV/0!</v>
      </c>
    </row>
    <row r="494" spans="1:13" x14ac:dyDescent="0.25">
      <c r="A494" s="120">
        <v>44047</v>
      </c>
      <c r="D494" s="121">
        <f t="shared" si="77"/>
        <v>0</v>
      </c>
      <c r="E494" s="33"/>
      <c r="F494" s="33"/>
      <c r="G494" s="121">
        <f t="shared" si="78"/>
        <v>0</v>
      </c>
      <c r="H494" s="121">
        <f t="shared" si="79"/>
        <v>0</v>
      </c>
      <c r="J494" s="121">
        <f t="shared" si="80"/>
        <v>0</v>
      </c>
      <c r="K494" s="123">
        <f t="shared" si="81"/>
        <v>0</v>
      </c>
      <c r="L494" s="124">
        <f t="shared" si="82"/>
        <v>0</v>
      </c>
      <c r="M494" s="129" t="e">
        <f t="shared" si="83"/>
        <v>#DIV/0!</v>
      </c>
    </row>
    <row r="495" spans="1:13" x14ac:dyDescent="0.25">
      <c r="A495" s="120">
        <v>44048</v>
      </c>
      <c r="D495" s="121">
        <f t="shared" si="77"/>
        <v>0</v>
      </c>
      <c r="E495" s="33"/>
      <c r="F495" s="33"/>
      <c r="G495" s="121">
        <f t="shared" si="78"/>
        <v>0</v>
      </c>
      <c r="H495" s="121">
        <f t="shared" si="79"/>
        <v>0</v>
      </c>
      <c r="J495" s="121">
        <f t="shared" si="80"/>
        <v>0</v>
      </c>
      <c r="K495" s="123">
        <f t="shared" si="81"/>
        <v>0</v>
      </c>
      <c r="L495" s="124">
        <f t="shared" si="82"/>
        <v>0</v>
      </c>
      <c r="M495" s="129" t="e">
        <f t="shared" si="83"/>
        <v>#DIV/0!</v>
      </c>
    </row>
    <row r="496" spans="1:13" x14ac:dyDescent="0.25">
      <c r="A496" s="120">
        <v>44049</v>
      </c>
      <c r="D496" s="121">
        <f t="shared" si="77"/>
        <v>0</v>
      </c>
      <c r="E496" s="33"/>
      <c r="F496" s="33"/>
      <c r="G496" s="121">
        <f t="shared" si="78"/>
        <v>0</v>
      </c>
      <c r="H496" s="121">
        <f t="shared" si="79"/>
        <v>0</v>
      </c>
      <c r="J496" s="121">
        <f t="shared" si="80"/>
        <v>0</v>
      </c>
      <c r="K496" s="123">
        <f t="shared" si="81"/>
        <v>0</v>
      </c>
      <c r="L496" s="124">
        <f t="shared" si="82"/>
        <v>0</v>
      </c>
      <c r="M496" s="129" t="e">
        <f t="shared" si="83"/>
        <v>#DIV/0!</v>
      </c>
    </row>
    <row r="497" spans="1:13" x14ac:dyDescent="0.25">
      <c r="A497" s="120">
        <v>44050</v>
      </c>
      <c r="D497" s="121">
        <f t="shared" si="77"/>
        <v>0</v>
      </c>
      <c r="E497" s="33"/>
      <c r="F497" s="33"/>
      <c r="G497" s="121">
        <f t="shared" si="78"/>
        <v>0</v>
      </c>
      <c r="H497" s="121">
        <f t="shared" si="79"/>
        <v>0</v>
      </c>
      <c r="J497" s="121">
        <f t="shared" si="80"/>
        <v>0</v>
      </c>
      <c r="K497" s="123">
        <f t="shared" si="81"/>
        <v>0</v>
      </c>
      <c r="L497" s="124">
        <f t="shared" si="82"/>
        <v>0</v>
      </c>
      <c r="M497" s="129" t="e">
        <f t="shared" si="83"/>
        <v>#DIV/0!</v>
      </c>
    </row>
    <row r="498" spans="1:13" x14ac:dyDescent="0.25">
      <c r="A498" s="120">
        <v>44051</v>
      </c>
      <c r="D498" s="121">
        <f t="shared" si="77"/>
        <v>0</v>
      </c>
      <c r="E498" s="33"/>
      <c r="F498" s="33"/>
      <c r="G498" s="121">
        <f t="shared" si="78"/>
        <v>0</v>
      </c>
      <c r="H498" s="121">
        <f t="shared" si="79"/>
        <v>0</v>
      </c>
      <c r="J498" s="121">
        <f t="shared" si="80"/>
        <v>0</v>
      </c>
      <c r="K498" s="123">
        <f t="shared" si="81"/>
        <v>0</v>
      </c>
      <c r="L498" s="124">
        <f t="shared" si="82"/>
        <v>0</v>
      </c>
      <c r="M498" s="129" t="e">
        <f t="shared" si="83"/>
        <v>#DIV/0!</v>
      </c>
    </row>
    <row r="499" spans="1:13" x14ac:dyDescent="0.25">
      <c r="A499" s="120">
        <v>44052</v>
      </c>
      <c r="D499" s="121">
        <f t="shared" si="77"/>
        <v>0</v>
      </c>
      <c r="E499" s="33"/>
      <c r="F499" s="33"/>
      <c r="G499" s="121">
        <f t="shared" si="78"/>
        <v>0</v>
      </c>
      <c r="H499" s="121">
        <f t="shared" si="79"/>
        <v>0</v>
      </c>
      <c r="J499" s="121">
        <f t="shared" si="80"/>
        <v>0</v>
      </c>
      <c r="K499" s="123">
        <f t="shared" si="81"/>
        <v>0</v>
      </c>
      <c r="L499" s="124">
        <f t="shared" si="82"/>
        <v>0</v>
      </c>
      <c r="M499" s="129" t="e">
        <f t="shared" si="83"/>
        <v>#DIV/0!</v>
      </c>
    </row>
    <row r="500" spans="1:13" x14ac:dyDescent="0.25">
      <c r="A500" s="120">
        <v>44053</v>
      </c>
      <c r="D500" s="121">
        <f t="shared" si="77"/>
        <v>0</v>
      </c>
      <c r="E500" s="33"/>
      <c r="F500" s="33"/>
      <c r="G500" s="121">
        <f t="shared" si="78"/>
        <v>0</v>
      </c>
      <c r="H500" s="121">
        <f t="shared" si="79"/>
        <v>0</v>
      </c>
      <c r="J500" s="121">
        <f t="shared" si="80"/>
        <v>0</v>
      </c>
      <c r="K500" s="123">
        <f t="shared" si="81"/>
        <v>0</v>
      </c>
      <c r="L500" s="124">
        <f t="shared" si="82"/>
        <v>0</v>
      </c>
      <c r="M500" s="129" t="e">
        <f t="shared" si="83"/>
        <v>#DIV/0!</v>
      </c>
    </row>
    <row r="501" spans="1:13" x14ac:dyDescent="0.25">
      <c r="A501" s="120">
        <v>44054</v>
      </c>
      <c r="D501" s="121">
        <f t="shared" si="77"/>
        <v>0</v>
      </c>
      <c r="E501" s="33"/>
      <c r="F501" s="33"/>
      <c r="G501" s="121">
        <f t="shared" si="78"/>
        <v>0</v>
      </c>
      <c r="H501" s="121">
        <f t="shared" si="79"/>
        <v>0</v>
      </c>
      <c r="J501" s="121">
        <f t="shared" si="80"/>
        <v>0</v>
      </c>
      <c r="K501" s="123">
        <f t="shared" si="81"/>
        <v>0</v>
      </c>
      <c r="L501" s="124">
        <f t="shared" si="82"/>
        <v>0</v>
      </c>
      <c r="M501" s="129" t="e">
        <f t="shared" si="83"/>
        <v>#DIV/0!</v>
      </c>
    </row>
    <row r="502" spans="1:13" x14ac:dyDescent="0.25">
      <c r="A502" s="120">
        <v>44055</v>
      </c>
      <c r="D502" s="121">
        <f t="shared" si="77"/>
        <v>0</v>
      </c>
      <c r="E502" s="33"/>
      <c r="F502" s="33"/>
      <c r="G502" s="121">
        <f t="shared" si="78"/>
        <v>0</v>
      </c>
      <c r="H502" s="121">
        <f t="shared" si="79"/>
        <v>0</v>
      </c>
      <c r="J502" s="121">
        <f t="shared" si="80"/>
        <v>0</v>
      </c>
      <c r="K502" s="123">
        <f t="shared" si="81"/>
        <v>0</v>
      </c>
      <c r="L502" s="124">
        <f t="shared" si="82"/>
        <v>0</v>
      </c>
      <c r="M502" s="129" t="e">
        <f t="shared" si="83"/>
        <v>#DIV/0!</v>
      </c>
    </row>
    <row r="503" spans="1:13" x14ac:dyDescent="0.25">
      <c r="A503" s="120">
        <v>44056</v>
      </c>
      <c r="D503" s="121">
        <f t="shared" si="77"/>
        <v>0</v>
      </c>
      <c r="E503" s="33"/>
      <c r="F503" s="33"/>
      <c r="G503" s="121">
        <f t="shared" si="78"/>
        <v>0</v>
      </c>
      <c r="H503" s="121">
        <f t="shared" si="79"/>
        <v>0</v>
      </c>
      <c r="J503" s="121">
        <f t="shared" si="80"/>
        <v>0</v>
      </c>
      <c r="K503" s="123">
        <f t="shared" si="81"/>
        <v>0</v>
      </c>
      <c r="L503" s="124">
        <f t="shared" si="82"/>
        <v>0</v>
      </c>
      <c r="M503" s="129" t="e">
        <f t="shared" si="83"/>
        <v>#DIV/0!</v>
      </c>
    </row>
    <row r="504" spans="1:13" x14ac:dyDescent="0.25">
      <c r="A504" s="120">
        <v>44057</v>
      </c>
      <c r="D504" s="121">
        <f t="shared" si="77"/>
        <v>0</v>
      </c>
      <c r="E504" s="33"/>
      <c r="F504" s="33"/>
      <c r="G504" s="121">
        <f t="shared" si="78"/>
        <v>0</v>
      </c>
      <c r="H504" s="121">
        <f t="shared" si="79"/>
        <v>0</v>
      </c>
      <c r="J504" s="121">
        <f t="shared" si="80"/>
        <v>0</v>
      </c>
      <c r="K504" s="123">
        <f t="shared" si="81"/>
        <v>0</v>
      </c>
      <c r="L504" s="124">
        <f t="shared" si="82"/>
        <v>0</v>
      </c>
      <c r="M504" s="129" t="e">
        <f t="shared" si="83"/>
        <v>#DIV/0!</v>
      </c>
    </row>
    <row r="505" spans="1:13" x14ac:dyDescent="0.25">
      <c r="A505" s="120">
        <v>44058</v>
      </c>
      <c r="D505" s="121">
        <f t="shared" si="77"/>
        <v>0</v>
      </c>
      <c r="E505" s="33"/>
      <c r="F505" s="33"/>
      <c r="G505" s="121">
        <f t="shared" si="78"/>
        <v>0</v>
      </c>
      <c r="H505" s="121">
        <f t="shared" si="79"/>
        <v>0</v>
      </c>
      <c r="J505" s="121">
        <f t="shared" si="80"/>
        <v>0</v>
      </c>
      <c r="K505" s="123">
        <f t="shared" si="81"/>
        <v>0</v>
      </c>
      <c r="L505" s="124">
        <f t="shared" si="82"/>
        <v>0</v>
      </c>
      <c r="M505" s="129" t="e">
        <f t="shared" si="83"/>
        <v>#DIV/0!</v>
      </c>
    </row>
    <row r="506" spans="1:13" x14ac:dyDescent="0.25">
      <c r="A506" s="120">
        <v>44059</v>
      </c>
      <c r="D506" s="121">
        <f t="shared" si="77"/>
        <v>0</v>
      </c>
      <c r="E506" s="33"/>
      <c r="F506" s="33"/>
      <c r="G506" s="121">
        <f t="shared" si="78"/>
        <v>0</v>
      </c>
      <c r="H506" s="121">
        <f t="shared" si="79"/>
        <v>0</v>
      </c>
      <c r="J506" s="121">
        <f t="shared" si="80"/>
        <v>0</v>
      </c>
      <c r="K506" s="123">
        <f t="shared" si="81"/>
        <v>0</v>
      </c>
      <c r="L506" s="124">
        <f t="shared" si="82"/>
        <v>0</v>
      </c>
      <c r="M506" s="129" t="e">
        <f t="shared" si="83"/>
        <v>#DIV/0!</v>
      </c>
    </row>
    <row r="507" spans="1:13" x14ac:dyDescent="0.25">
      <c r="A507" s="120">
        <v>44060</v>
      </c>
      <c r="D507" s="121">
        <f t="shared" si="77"/>
        <v>0</v>
      </c>
      <c r="E507" s="33"/>
      <c r="F507" s="33"/>
      <c r="G507" s="121">
        <f t="shared" si="78"/>
        <v>0</v>
      </c>
      <c r="H507" s="121">
        <f t="shared" si="79"/>
        <v>0</v>
      </c>
      <c r="J507" s="121">
        <f t="shared" si="80"/>
        <v>0</v>
      </c>
      <c r="K507" s="123">
        <f t="shared" si="81"/>
        <v>0</v>
      </c>
      <c r="L507" s="124">
        <f t="shared" si="82"/>
        <v>0</v>
      </c>
      <c r="M507" s="129" t="e">
        <f t="shared" si="83"/>
        <v>#DIV/0!</v>
      </c>
    </row>
    <row r="508" spans="1:13" x14ac:dyDescent="0.25">
      <c r="A508" s="120">
        <v>44061</v>
      </c>
      <c r="D508" s="121">
        <f t="shared" si="77"/>
        <v>0</v>
      </c>
      <c r="E508" s="33"/>
      <c r="F508" s="33"/>
      <c r="G508" s="121">
        <f t="shared" si="78"/>
        <v>0</v>
      </c>
      <c r="H508" s="121">
        <f t="shared" si="79"/>
        <v>0</v>
      </c>
      <c r="J508" s="121">
        <f t="shared" si="80"/>
        <v>0</v>
      </c>
      <c r="K508" s="123">
        <f t="shared" si="81"/>
        <v>0</v>
      </c>
      <c r="L508" s="124">
        <f t="shared" si="82"/>
        <v>0</v>
      </c>
      <c r="M508" s="129" t="e">
        <f t="shared" si="83"/>
        <v>#DIV/0!</v>
      </c>
    </row>
    <row r="509" spans="1:13" x14ac:dyDescent="0.25">
      <c r="A509" s="120">
        <v>44062</v>
      </c>
      <c r="D509" s="121">
        <f t="shared" si="77"/>
        <v>0</v>
      </c>
      <c r="E509" s="33"/>
      <c r="F509" s="33"/>
      <c r="G509" s="121">
        <f t="shared" si="78"/>
        <v>0</v>
      </c>
      <c r="H509" s="121">
        <f t="shared" si="79"/>
        <v>0</v>
      </c>
      <c r="J509" s="121">
        <f t="shared" si="80"/>
        <v>0</v>
      </c>
      <c r="K509" s="123">
        <f t="shared" si="81"/>
        <v>0</v>
      </c>
      <c r="L509" s="124">
        <f t="shared" si="82"/>
        <v>0</v>
      </c>
      <c r="M509" s="129" t="e">
        <f t="shared" si="83"/>
        <v>#DIV/0!</v>
      </c>
    </row>
    <row r="510" spans="1:13" x14ac:dyDescent="0.25">
      <c r="A510" s="120">
        <v>44063</v>
      </c>
      <c r="D510" s="121">
        <f t="shared" si="77"/>
        <v>0</v>
      </c>
      <c r="E510" s="33"/>
      <c r="F510" s="33"/>
      <c r="G510" s="121">
        <f t="shared" si="78"/>
        <v>0</v>
      </c>
      <c r="H510" s="121">
        <f t="shared" si="79"/>
        <v>0</v>
      </c>
      <c r="J510" s="121">
        <f t="shared" si="80"/>
        <v>0</v>
      </c>
      <c r="K510" s="123">
        <f t="shared" si="81"/>
        <v>0</v>
      </c>
      <c r="L510" s="124">
        <f t="shared" si="82"/>
        <v>0</v>
      </c>
      <c r="M510" s="129" t="e">
        <f t="shared" si="83"/>
        <v>#DIV/0!</v>
      </c>
    </row>
    <row r="511" spans="1:13" x14ac:dyDescent="0.25">
      <c r="A511" s="120">
        <v>44064</v>
      </c>
      <c r="D511" s="121">
        <f t="shared" si="77"/>
        <v>0</v>
      </c>
      <c r="E511" s="33"/>
      <c r="F511" s="33"/>
      <c r="G511" s="121">
        <f t="shared" si="78"/>
        <v>0</v>
      </c>
      <c r="H511" s="121">
        <f t="shared" si="79"/>
        <v>0</v>
      </c>
      <c r="J511" s="121">
        <f t="shared" si="80"/>
        <v>0</v>
      </c>
      <c r="K511" s="123">
        <f t="shared" si="81"/>
        <v>0</v>
      </c>
      <c r="L511" s="124">
        <f t="shared" si="82"/>
        <v>0</v>
      </c>
      <c r="M511" s="129" t="e">
        <f t="shared" si="83"/>
        <v>#DIV/0!</v>
      </c>
    </row>
    <row r="512" spans="1:13" x14ac:dyDescent="0.25">
      <c r="A512" s="120">
        <v>44065</v>
      </c>
      <c r="D512" s="121">
        <f t="shared" si="77"/>
        <v>0</v>
      </c>
      <c r="E512" s="33"/>
      <c r="F512" s="33"/>
      <c r="G512" s="121">
        <f t="shared" si="78"/>
        <v>0</v>
      </c>
      <c r="H512" s="121">
        <f t="shared" si="79"/>
        <v>0</v>
      </c>
      <c r="J512" s="121">
        <f t="shared" si="80"/>
        <v>0</v>
      </c>
      <c r="K512" s="123">
        <f t="shared" si="81"/>
        <v>0</v>
      </c>
      <c r="L512" s="124">
        <f t="shared" si="82"/>
        <v>0</v>
      </c>
      <c r="M512" s="129" t="e">
        <f t="shared" si="83"/>
        <v>#DIV/0!</v>
      </c>
    </row>
    <row r="513" spans="1:13" x14ac:dyDescent="0.25">
      <c r="A513" s="120">
        <v>44066</v>
      </c>
      <c r="D513" s="121">
        <f t="shared" si="77"/>
        <v>0</v>
      </c>
      <c r="E513" s="33"/>
      <c r="F513" s="33"/>
      <c r="G513" s="121">
        <f t="shared" si="78"/>
        <v>0</v>
      </c>
      <c r="H513" s="121">
        <f t="shared" si="79"/>
        <v>0</v>
      </c>
      <c r="J513" s="121">
        <f t="shared" si="80"/>
        <v>0</v>
      </c>
      <c r="K513" s="123">
        <f t="shared" si="81"/>
        <v>0</v>
      </c>
      <c r="L513" s="124">
        <f t="shared" si="82"/>
        <v>0</v>
      </c>
      <c r="M513" s="129" t="e">
        <f t="shared" si="83"/>
        <v>#DIV/0!</v>
      </c>
    </row>
    <row r="514" spans="1:13" x14ac:dyDescent="0.25">
      <c r="A514" s="120">
        <v>44067</v>
      </c>
      <c r="D514" s="121">
        <f t="shared" si="77"/>
        <v>0</v>
      </c>
      <c r="E514" s="33"/>
      <c r="F514" s="33"/>
      <c r="G514" s="121">
        <f t="shared" si="78"/>
        <v>0</v>
      </c>
      <c r="H514" s="121">
        <f t="shared" si="79"/>
        <v>0</v>
      </c>
      <c r="J514" s="121">
        <f t="shared" si="80"/>
        <v>0</v>
      </c>
      <c r="K514" s="123">
        <f t="shared" si="81"/>
        <v>0</v>
      </c>
      <c r="L514" s="124">
        <f t="shared" si="82"/>
        <v>0</v>
      </c>
      <c r="M514" s="129" t="e">
        <f t="shared" si="83"/>
        <v>#DIV/0!</v>
      </c>
    </row>
    <row r="515" spans="1:13" x14ac:dyDescent="0.25">
      <c r="A515" s="120">
        <v>44068</v>
      </c>
      <c r="D515" s="121">
        <f t="shared" si="77"/>
        <v>0</v>
      </c>
      <c r="E515" s="33"/>
      <c r="F515" s="33"/>
      <c r="G515" s="121">
        <f t="shared" si="78"/>
        <v>0</v>
      </c>
      <c r="H515" s="121">
        <f t="shared" si="79"/>
        <v>0</v>
      </c>
      <c r="J515" s="121">
        <f t="shared" si="80"/>
        <v>0</v>
      </c>
      <c r="K515" s="123">
        <f t="shared" si="81"/>
        <v>0</v>
      </c>
      <c r="L515" s="124">
        <f t="shared" si="82"/>
        <v>0</v>
      </c>
      <c r="M515" s="129" t="e">
        <f t="shared" si="83"/>
        <v>#DIV/0!</v>
      </c>
    </row>
    <row r="516" spans="1:13" x14ac:dyDescent="0.25">
      <c r="A516" s="120">
        <v>44069</v>
      </c>
      <c r="D516" s="121">
        <f t="shared" si="77"/>
        <v>0</v>
      </c>
      <c r="E516" s="33"/>
      <c r="F516" s="33"/>
      <c r="G516" s="121">
        <f t="shared" si="78"/>
        <v>0</v>
      </c>
      <c r="H516" s="121">
        <f t="shared" si="79"/>
        <v>0</v>
      </c>
      <c r="J516" s="121">
        <f t="shared" si="80"/>
        <v>0</v>
      </c>
      <c r="K516" s="123">
        <f t="shared" si="81"/>
        <v>0</v>
      </c>
      <c r="L516" s="124">
        <f t="shared" si="82"/>
        <v>0</v>
      </c>
      <c r="M516" s="129" t="e">
        <f t="shared" si="83"/>
        <v>#DIV/0!</v>
      </c>
    </row>
    <row r="517" spans="1:13" x14ac:dyDescent="0.25">
      <c r="A517" s="120">
        <v>44070</v>
      </c>
      <c r="D517" s="121">
        <f t="shared" si="77"/>
        <v>0</v>
      </c>
      <c r="E517" s="33"/>
      <c r="F517" s="33"/>
      <c r="G517" s="121">
        <f t="shared" si="78"/>
        <v>0</v>
      </c>
      <c r="H517" s="121">
        <f t="shared" si="79"/>
        <v>0</v>
      </c>
      <c r="J517" s="121">
        <f t="shared" si="80"/>
        <v>0</v>
      </c>
      <c r="K517" s="123">
        <f t="shared" si="81"/>
        <v>0</v>
      </c>
      <c r="L517" s="124">
        <f t="shared" si="82"/>
        <v>0</v>
      </c>
      <c r="M517" s="129" t="e">
        <f t="shared" si="83"/>
        <v>#DIV/0!</v>
      </c>
    </row>
    <row r="518" spans="1:13" x14ac:dyDescent="0.25">
      <c r="A518" s="120">
        <v>44071</v>
      </c>
      <c r="D518" s="121">
        <f t="shared" si="77"/>
        <v>0</v>
      </c>
      <c r="E518" s="33"/>
      <c r="F518" s="33"/>
      <c r="G518" s="121">
        <f t="shared" si="78"/>
        <v>0</v>
      </c>
      <c r="H518" s="121">
        <f t="shared" si="79"/>
        <v>0</v>
      </c>
      <c r="J518" s="121">
        <f t="shared" si="80"/>
        <v>0</v>
      </c>
      <c r="K518" s="123">
        <f t="shared" si="81"/>
        <v>0</v>
      </c>
      <c r="L518" s="124">
        <f t="shared" si="82"/>
        <v>0</v>
      </c>
      <c r="M518" s="129" t="e">
        <f t="shared" si="83"/>
        <v>#DIV/0!</v>
      </c>
    </row>
    <row r="519" spans="1:13" x14ac:dyDescent="0.25">
      <c r="A519" s="120">
        <v>44072</v>
      </c>
      <c r="D519" s="121">
        <f t="shared" si="77"/>
        <v>0</v>
      </c>
      <c r="E519" s="33"/>
      <c r="F519" s="33"/>
      <c r="G519" s="121">
        <f t="shared" si="78"/>
        <v>0</v>
      </c>
      <c r="H519" s="121">
        <f t="shared" si="79"/>
        <v>0</v>
      </c>
      <c r="J519" s="121">
        <f t="shared" si="80"/>
        <v>0</v>
      </c>
      <c r="K519" s="123">
        <f t="shared" si="81"/>
        <v>0</v>
      </c>
      <c r="L519" s="124">
        <f t="shared" si="82"/>
        <v>0</v>
      </c>
      <c r="M519" s="129" t="e">
        <f t="shared" si="83"/>
        <v>#DIV/0!</v>
      </c>
    </row>
    <row r="520" spans="1:13" x14ac:dyDescent="0.25">
      <c r="A520" s="120">
        <v>44073</v>
      </c>
      <c r="D520" s="121">
        <f t="shared" si="77"/>
        <v>0</v>
      </c>
      <c r="E520" s="33"/>
      <c r="F520" s="33"/>
      <c r="G520" s="121">
        <f t="shared" si="78"/>
        <v>0</v>
      </c>
      <c r="H520" s="121">
        <f t="shared" si="79"/>
        <v>0</v>
      </c>
      <c r="J520" s="121">
        <f t="shared" si="80"/>
        <v>0</v>
      </c>
      <c r="K520" s="123">
        <f t="shared" si="81"/>
        <v>0</v>
      </c>
      <c r="L520" s="124">
        <f t="shared" si="82"/>
        <v>0</v>
      </c>
      <c r="M520" s="129" t="e">
        <f t="shared" si="83"/>
        <v>#DIV/0!</v>
      </c>
    </row>
    <row r="521" spans="1:13" x14ac:dyDescent="0.25">
      <c r="A521" s="120">
        <v>44074</v>
      </c>
      <c r="D521" s="121">
        <f t="shared" si="77"/>
        <v>0</v>
      </c>
      <c r="E521" s="33"/>
      <c r="F521" s="33"/>
      <c r="G521" s="121">
        <f t="shared" si="78"/>
        <v>0</v>
      </c>
      <c r="H521" s="121">
        <f t="shared" si="79"/>
        <v>0</v>
      </c>
      <c r="J521" s="121">
        <f t="shared" si="80"/>
        <v>0</v>
      </c>
      <c r="K521" s="123">
        <f t="shared" si="81"/>
        <v>0</v>
      </c>
      <c r="L521" s="124">
        <f t="shared" si="82"/>
        <v>0</v>
      </c>
      <c r="M521" s="129" t="e">
        <f t="shared" si="83"/>
        <v>#DIV/0!</v>
      </c>
    </row>
    <row r="522" spans="1:13" x14ac:dyDescent="0.25">
      <c r="A522" s="120">
        <v>44075</v>
      </c>
      <c r="D522" s="121">
        <f t="shared" si="77"/>
        <v>0</v>
      </c>
      <c r="E522" s="33"/>
      <c r="F522" s="33"/>
      <c r="G522" s="121">
        <f t="shared" si="78"/>
        <v>0</v>
      </c>
      <c r="H522" s="121">
        <f t="shared" si="79"/>
        <v>0</v>
      </c>
      <c r="J522" s="121">
        <f t="shared" si="80"/>
        <v>0</v>
      </c>
      <c r="K522" s="123">
        <f t="shared" si="81"/>
        <v>0</v>
      </c>
      <c r="L522" s="124">
        <f t="shared" si="82"/>
        <v>0</v>
      </c>
      <c r="M522" s="129" t="e">
        <f t="shared" si="83"/>
        <v>#DIV/0!</v>
      </c>
    </row>
    <row r="523" spans="1:13" x14ac:dyDescent="0.25">
      <c r="A523" s="120">
        <v>44076</v>
      </c>
      <c r="D523" s="121">
        <f t="shared" si="77"/>
        <v>0</v>
      </c>
      <c r="E523" s="33"/>
      <c r="F523" s="33"/>
      <c r="G523" s="121">
        <f t="shared" si="78"/>
        <v>0</v>
      </c>
      <c r="H523" s="121">
        <f t="shared" si="79"/>
        <v>0</v>
      </c>
      <c r="J523" s="121">
        <f t="shared" si="80"/>
        <v>0</v>
      </c>
      <c r="K523" s="123">
        <f t="shared" si="81"/>
        <v>0</v>
      </c>
      <c r="L523" s="124">
        <f t="shared" si="82"/>
        <v>0</v>
      </c>
      <c r="M523" s="129" t="e">
        <f t="shared" si="83"/>
        <v>#DIV/0!</v>
      </c>
    </row>
    <row r="524" spans="1:13" x14ac:dyDescent="0.25">
      <c r="A524" s="120">
        <v>44077</v>
      </c>
      <c r="D524" s="121">
        <f t="shared" si="77"/>
        <v>0</v>
      </c>
      <c r="E524" s="33"/>
      <c r="F524" s="33"/>
      <c r="G524" s="121">
        <f t="shared" si="78"/>
        <v>0</v>
      </c>
      <c r="H524" s="121">
        <f t="shared" si="79"/>
        <v>0</v>
      </c>
      <c r="J524" s="121">
        <f t="shared" si="80"/>
        <v>0</v>
      </c>
      <c r="K524" s="123">
        <f t="shared" si="81"/>
        <v>0</v>
      </c>
      <c r="L524" s="124">
        <f t="shared" si="82"/>
        <v>0</v>
      </c>
      <c r="M524" s="129" t="e">
        <f t="shared" si="83"/>
        <v>#DIV/0!</v>
      </c>
    </row>
    <row r="525" spans="1:13" x14ac:dyDescent="0.25">
      <c r="A525" s="120">
        <v>44078</v>
      </c>
      <c r="D525" s="121">
        <f t="shared" si="77"/>
        <v>0</v>
      </c>
      <c r="E525" s="33"/>
      <c r="F525" s="33"/>
      <c r="G525" s="121">
        <f t="shared" si="78"/>
        <v>0</v>
      </c>
      <c r="H525" s="121">
        <f t="shared" si="79"/>
        <v>0</v>
      </c>
      <c r="J525" s="121">
        <f t="shared" si="80"/>
        <v>0</v>
      </c>
      <c r="K525" s="123">
        <f t="shared" si="81"/>
        <v>0</v>
      </c>
      <c r="L525" s="124">
        <f t="shared" si="82"/>
        <v>0</v>
      </c>
      <c r="M525" s="129" t="e">
        <f t="shared" si="83"/>
        <v>#DIV/0!</v>
      </c>
    </row>
    <row r="526" spans="1:13" x14ac:dyDescent="0.25">
      <c r="A526" s="120">
        <v>44079</v>
      </c>
      <c r="D526" s="121">
        <f t="shared" si="77"/>
        <v>0</v>
      </c>
      <c r="E526" s="33"/>
      <c r="F526" s="33"/>
      <c r="G526" s="121">
        <f t="shared" si="78"/>
        <v>0</v>
      </c>
      <c r="H526" s="121">
        <f t="shared" si="79"/>
        <v>0</v>
      </c>
      <c r="J526" s="121">
        <f t="shared" si="80"/>
        <v>0</v>
      </c>
      <c r="K526" s="123">
        <f t="shared" si="81"/>
        <v>0</v>
      </c>
      <c r="L526" s="124">
        <f t="shared" si="82"/>
        <v>0</v>
      </c>
      <c r="M526" s="129" t="e">
        <f t="shared" si="83"/>
        <v>#DIV/0!</v>
      </c>
    </row>
    <row r="527" spans="1:13" x14ac:dyDescent="0.25">
      <c r="A527" s="120">
        <v>44080</v>
      </c>
      <c r="D527" s="121">
        <f t="shared" si="77"/>
        <v>0</v>
      </c>
      <c r="E527" s="33"/>
      <c r="F527" s="33"/>
      <c r="G527" s="121">
        <f t="shared" si="78"/>
        <v>0</v>
      </c>
      <c r="H527" s="121">
        <f t="shared" si="79"/>
        <v>0</v>
      </c>
      <c r="J527" s="121">
        <f t="shared" si="80"/>
        <v>0</v>
      </c>
      <c r="K527" s="123">
        <f t="shared" si="81"/>
        <v>0</v>
      </c>
      <c r="L527" s="124">
        <f t="shared" si="82"/>
        <v>0</v>
      </c>
      <c r="M527" s="129" t="e">
        <f t="shared" si="83"/>
        <v>#DIV/0!</v>
      </c>
    </row>
    <row r="528" spans="1:13" x14ac:dyDescent="0.25">
      <c r="A528" s="120">
        <v>44081</v>
      </c>
      <c r="D528" s="121">
        <f t="shared" si="77"/>
        <v>0</v>
      </c>
      <c r="E528" s="33"/>
      <c r="F528" s="33"/>
      <c r="G528" s="121">
        <f t="shared" si="78"/>
        <v>0</v>
      </c>
      <c r="H528" s="121">
        <f t="shared" si="79"/>
        <v>0</v>
      </c>
      <c r="J528" s="121">
        <f t="shared" si="80"/>
        <v>0</v>
      </c>
      <c r="K528" s="123">
        <f t="shared" si="81"/>
        <v>0</v>
      </c>
      <c r="L528" s="124">
        <f t="shared" si="82"/>
        <v>0</v>
      </c>
      <c r="M528" s="129" t="e">
        <f t="shared" si="83"/>
        <v>#DIV/0!</v>
      </c>
    </row>
    <row r="529" spans="1:13" x14ac:dyDescent="0.25">
      <c r="A529" s="120">
        <v>44082</v>
      </c>
      <c r="D529" s="121">
        <f t="shared" si="77"/>
        <v>0</v>
      </c>
      <c r="E529" s="33"/>
      <c r="F529" s="33"/>
      <c r="G529" s="121">
        <f t="shared" si="78"/>
        <v>0</v>
      </c>
      <c r="H529" s="121">
        <f t="shared" si="79"/>
        <v>0</v>
      </c>
      <c r="J529" s="121">
        <f t="shared" si="80"/>
        <v>0</v>
      </c>
      <c r="K529" s="123">
        <f t="shared" si="81"/>
        <v>0</v>
      </c>
      <c r="L529" s="124">
        <f t="shared" si="82"/>
        <v>0</v>
      </c>
      <c r="M529" s="129" t="e">
        <f t="shared" si="83"/>
        <v>#DIV/0!</v>
      </c>
    </row>
    <row r="530" spans="1:13" x14ac:dyDescent="0.25">
      <c r="A530" s="120">
        <v>44083</v>
      </c>
      <c r="D530" s="121">
        <f t="shared" si="77"/>
        <v>0</v>
      </c>
      <c r="E530" s="33"/>
      <c r="F530" s="33"/>
      <c r="G530" s="121">
        <f t="shared" si="78"/>
        <v>0</v>
      </c>
      <c r="H530" s="121">
        <f t="shared" si="79"/>
        <v>0</v>
      </c>
      <c r="J530" s="121">
        <f t="shared" si="80"/>
        <v>0</v>
      </c>
      <c r="K530" s="123">
        <f t="shared" si="81"/>
        <v>0</v>
      </c>
      <c r="L530" s="124">
        <f t="shared" si="82"/>
        <v>0</v>
      </c>
      <c r="M530" s="129" t="e">
        <f t="shared" si="83"/>
        <v>#DIV/0!</v>
      </c>
    </row>
    <row r="531" spans="1:13" x14ac:dyDescent="0.25">
      <c r="A531" s="120">
        <v>44084</v>
      </c>
      <c r="D531" s="121">
        <f t="shared" si="77"/>
        <v>0</v>
      </c>
      <c r="E531" s="33"/>
      <c r="F531" s="33"/>
      <c r="G531" s="121">
        <f t="shared" si="78"/>
        <v>0</v>
      </c>
      <c r="H531" s="121">
        <f t="shared" si="79"/>
        <v>0</v>
      </c>
      <c r="J531" s="121">
        <f t="shared" si="80"/>
        <v>0</v>
      </c>
      <c r="K531" s="123">
        <f t="shared" si="81"/>
        <v>0</v>
      </c>
      <c r="L531" s="124">
        <f t="shared" si="82"/>
        <v>0</v>
      </c>
      <c r="M531" s="129" t="e">
        <f t="shared" si="83"/>
        <v>#DIV/0!</v>
      </c>
    </row>
    <row r="532" spans="1:13" x14ac:dyDescent="0.25">
      <c r="A532" s="120">
        <v>44085</v>
      </c>
      <c r="D532" s="121">
        <f t="shared" si="77"/>
        <v>0</v>
      </c>
      <c r="E532" s="33"/>
      <c r="F532" s="33"/>
      <c r="G532" s="121">
        <f t="shared" si="78"/>
        <v>0</v>
      </c>
      <c r="H532" s="121">
        <f t="shared" si="79"/>
        <v>0</v>
      </c>
      <c r="J532" s="121">
        <f t="shared" si="80"/>
        <v>0</v>
      </c>
      <c r="K532" s="123">
        <f t="shared" si="81"/>
        <v>0</v>
      </c>
      <c r="L532" s="124">
        <f t="shared" si="82"/>
        <v>0</v>
      </c>
      <c r="M532" s="129" t="e">
        <f t="shared" si="83"/>
        <v>#DIV/0!</v>
      </c>
    </row>
    <row r="533" spans="1:13" x14ac:dyDescent="0.25">
      <c r="A533" s="120">
        <v>44086</v>
      </c>
      <c r="D533" s="121">
        <f t="shared" si="77"/>
        <v>0</v>
      </c>
      <c r="E533" s="33"/>
      <c r="F533" s="33"/>
      <c r="G533" s="121">
        <f t="shared" si="78"/>
        <v>0</v>
      </c>
      <c r="H533" s="121">
        <f t="shared" si="79"/>
        <v>0</v>
      </c>
      <c r="J533" s="121">
        <f t="shared" si="80"/>
        <v>0</v>
      </c>
      <c r="K533" s="123">
        <f t="shared" si="81"/>
        <v>0</v>
      </c>
      <c r="L533" s="124">
        <f t="shared" si="82"/>
        <v>0</v>
      </c>
      <c r="M533" s="129" t="e">
        <f t="shared" si="83"/>
        <v>#DIV/0!</v>
      </c>
    </row>
    <row r="534" spans="1:13" x14ac:dyDescent="0.25">
      <c r="A534" s="120">
        <v>44087</v>
      </c>
      <c r="D534" s="121">
        <f t="shared" si="77"/>
        <v>0</v>
      </c>
      <c r="E534" s="33"/>
      <c r="F534" s="33"/>
      <c r="G534" s="121">
        <f t="shared" si="78"/>
        <v>0</v>
      </c>
      <c r="H534" s="121">
        <f t="shared" si="79"/>
        <v>0</v>
      </c>
      <c r="J534" s="121">
        <f t="shared" si="80"/>
        <v>0</v>
      </c>
      <c r="K534" s="123">
        <f t="shared" si="81"/>
        <v>0</v>
      </c>
      <c r="L534" s="124">
        <f t="shared" si="82"/>
        <v>0</v>
      </c>
      <c r="M534" s="129" t="e">
        <f t="shared" si="83"/>
        <v>#DIV/0!</v>
      </c>
    </row>
    <row r="535" spans="1:13" x14ac:dyDescent="0.25">
      <c r="A535" s="120">
        <v>44088</v>
      </c>
      <c r="D535" s="121">
        <f t="shared" si="77"/>
        <v>0</v>
      </c>
      <c r="E535" s="33"/>
      <c r="F535" s="33"/>
      <c r="G535" s="121">
        <f t="shared" si="78"/>
        <v>0</v>
      </c>
      <c r="H535" s="121">
        <f t="shared" si="79"/>
        <v>0</v>
      </c>
      <c r="J535" s="121">
        <f t="shared" si="80"/>
        <v>0</v>
      </c>
      <c r="K535" s="123">
        <f t="shared" si="81"/>
        <v>0</v>
      </c>
      <c r="L535" s="124">
        <f t="shared" si="82"/>
        <v>0</v>
      </c>
      <c r="M535" s="129" t="e">
        <f t="shared" si="83"/>
        <v>#DIV/0!</v>
      </c>
    </row>
    <row r="536" spans="1:13" x14ac:dyDescent="0.25">
      <c r="A536" s="120">
        <v>44089</v>
      </c>
      <c r="D536" s="121">
        <f t="shared" si="77"/>
        <v>0</v>
      </c>
      <c r="E536" s="33"/>
      <c r="F536" s="33"/>
      <c r="G536" s="121">
        <f t="shared" si="78"/>
        <v>0</v>
      </c>
      <c r="H536" s="121">
        <f t="shared" si="79"/>
        <v>0</v>
      </c>
      <c r="J536" s="121">
        <f t="shared" si="80"/>
        <v>0</v>
      </c>
      <c r="K536" s="123">
        <f t="shared" si="81"/>
        <v>0</v>
      </c>
      <c r="L536" s="124">
        <f t="shared" si="82"/>
        <v>0</v>
      </c>
      <c r="M536" s="129" t="e">
        <f t="shared" si="83"/>
        <v>#DIV/0!</v>
      </c>
    </row>
    <row r="537" spans="1:13" x14ac:dyDescent="0.25">
      <c r="A537" s="120">
        <v>44090</v>
      </c>
      <c r="D537" s="121">
        <f t="shared" si="77"/>
        <v>0</v>
      </c>
      <c r="E537" s="33"/>
      <c r="F537" s="33"/>
      <c r="G537" s="121">
        <f t="shared" si="78"/>
        <v>0</v>
      </c>
      <c r="H537" s="121">
        <f t="shared" si="79"/>
        <v>0</v>
      </c>
      <c r="J537" s="121">
        <f t="shared" si="80"/>
        <v>0</v>
      </c>
      <c r="K537" s="123">
        <f t="shared" si="81"/>
        <v>0</v>
      </c>
      <c r="L537" s="124">
        <f t="shared" si="82"/>
        <v>0</v>
      </c>
      <c r="M537" s="129" t="e">
        <f t="shared" si="83"/>
        <v>#DIV/0!</v>
      </c>
    </row>
    <row r="538" spans="1:13" x14ac:dyDescent="0.25">
      <c r="A538" s="120">
        <v>44091</v>
      </c>
      <c r="D538" s="121">
        <f t="shared" si="77"/>
        <v>0</v>
      </c>
      <c r="E538" s="33"/>
      <c r="F538" s="33"/>
      <c r="G538" s="121">
        <f t="shared" si="78"/>
        <v>0</v>
      </c>
      <c r="H538" s="121">
        <f t="shared" si="79"/>
        <v>0</v>
      </c>
      <c r="J538" s="121">
        <f t="shared" si="80"/>
        <v>0</v>
      </c>
      <c r="K538" s="123">
        <f t="shared" si="81"/>
        <v>0</v>
      </c>
      <c r="L538" s="124">
        <f t="shared" si="82"/>
        <v>0</v>
      </c>
      <c r="M538" s="129" t="e">
        <f t="shared" si="83"/>
        <v>#DIV/0!</v>
      </c>
    </row>
    <row r="539" spans="1:13" x14ac:dyDescent="0.25">
      <c r="A539" s="120">
        <v>44092</v>
      </c>
      <c r="D539" s="121">
        <f t="shared" si="77"/>
        <v>0</v>
      </c>
      <c r="E539" s="33"/>
      <c r="F539" s="33"/>
      <c r="G539" s="121">
        <f t="shared" si="78"/>
        <v>0</v>
      </c>
      <c r="H539" s="121">
        <f t="shared" si="79"/>
        <v>0</v>
      </c>
      <c r="J539" s="121">
        <f t="shared" si="80"/>
        <v>0</v>
      </c>
      <c r="K539" s="123">
        <f t="shared" si="81"/>
        <v>0</v>
      </c>
      <c r="L539" s="124">
        <f t="shared" si="82"/>
        <v>0</v>
      </c>
      <c r="M539" s="129" t="e">
        <f t="shared" si="83"/>
        <v>#DIV/0!</v>
      </c>
    </row>
    <row r="540" spans="1:13" x14ac:dyDescent="0.25">
      <c r="A540" s="120">
        <v>44093</v>
      </c>
      <c r="D540" s="121">
        <f t="shared" si="77"/>
        <v>0</v>
      </c>
      <c r="E540" s="33"/>
      <c r="F540" s="33"/>
      <c r="G540" s="121">
        <f t="shared" si="78"/>
        <v>0</v>
      </c>
      <c r="H540" s="121">
        <f t="shared" si="79"/>
        <v>0</v>
      </c>
      <c r="J540" s="121">
        <f t="shared" si="80"/>
        <v>0</v>
      </c>
      <c r="K540" s="123">
        <f t="shared" si="81"/>
        <v>0</v>
      </c>
      <c r="L540" s="124">
        <f t="shared" si="82"/>
        <v>0</v>
      </c>
      <c r="M540" s="129" t="e">
        <f t="shared" si="83"/>
        <v>#DIV/0!</v>
      </c>
    </row>
    <row r="541" spans="1:13" x14ac:dyDescent="0.25">
      <c r="A541" s="120">
        <v>44094</v>
      </c>
      <c r="D541" s="121">
        <f t="shared" si="77"/>
        <v>0</v>
      </c>
      <c r="E541" s="33"/>
      <c r="F541" s="33"/>
      <c r="G541" s="121">
        <f t="shared" si="78"/>
        <v>0</v>
      </c>
      <c r="H541" s="121">
        <f t="shared" si="79"/>
        <v>0</v>
      </c>
      <c r="J541" s="121">
        <f t="shared" si="80"/>
        <v>0</v>
      </c>
      <c r="K541" s="123">
        <f t="shared" si="81"/>
        <v>0</v>
      </c>
      <c r="L541" s="124">
        <f t="shared" si="82"/>
        <v>0</v>
      </c>
      <c r="M541" s="129" t="e">
        <f t="shared" si="83"/>
        <v>#DIV/0!</v>
      </c>
    </row>
    <row r="542" spans="1:13" x14ac:dyDescent="0.25">
      <c r="A542" s="120">
        <v>44095</v>
      </c>
      <c r="D542" s="121">
        <f t="shared" si="77"/>
        <v>0</v>
      </c>
      <c r="E542" s="33"/>
      <c r="F542" s="33"/>
      <c r="G542" s="121">
        <f t="shared" si="78"/>
        <v>0</v>
      </c>
      <c r="H542" s="121">
        <f t="shared" si="79"/>
        <v>0</v>
      </c>
      <c r="J542" s="121">
        <f t="shared" si="80"/>
        <v>0</v>
      </c>
      <c r="K542" s="123">
        <f t="shared" si="81"/>
        <v>0</v>
      </c>
      <c r="L542" s="124">
        <f t="shared" si="82"/>
        <v>0</v>
      </c>
      <c r="M542" s="129" t="e">
        <f t="shared" si="83"/>
        <v>#DIV/0!</v>
      </c>
    </row>
    <row r="543" spans="1:13" x14ac:dyDescent="0.25">
      <c r="A543" s="120">
        <v>44096</v>
      </c>
      <c r="D543" s="121">
        <f t="shared" si="77"/>
        <v>0</v>
      </c>
      <c r="E543" s="33"/>
      <c r="F543" s="33"/>
      <c r="G543" s="121">
        <f t="shared" si="78"/>
        <v>0</v>
      </c>
      <c r="H543" s="121">
        <f t="shared" si="79"/>
        <v>0</v>
      </c>
      <c r="J543" s="121">
        <f t="shared" si="80"/>
        <v>0</v>
      </c>
      <c r="K543" s="123">
        <f t="shared" si="81"/>
        <v>0</v>
      </c>
      <c r="L543" s="124">
        <f t="shared" si="82"/>
        <v>0</v>
      </c>
      <c r="M543" s="129" t="e">
        <f t="shared" si="83"/>
        <v>#DIV/0!</v>
      </c>
    </row>
    <row r="544" spans="1:13" x14ac:dyDescent="0.25">
      <c r="A544" s="120">
        <v>44097</v>
      </c>
      <c r="D544" s="121">
        <f t="shared" si="77"/>
        <v>0</v>
      </c>
      <c r="E544" s="33"/>
      <c r="F544" s="33"/>
      <c r="G544" s="121">
        <f t="shared" si="78"/>
        <v>0</v>
      </c>
      <c r="H544" s="121">
        <f t="shared" si="79"/>
        <v>0</v>
      </c>
      <c r="J544" s="121">
        <f t="shared" si="80"/>
        <v>0</v>
      </c>
      <c r="K544" s="123">
        <f t="shared" si="81"/>
        <v>0</v>
      </c>
      <c r="L544" s="124">
        <f t="shared" si="82"/>
        <v>0</v>
      </c>
      <c r="M544" s="129" t="e">
        <f t="shared" si="83"/>
        <v>#DIV/0!</v>
      </c>
    </row>
    <row r="545" spans="1:13" x14ac:dyDescent="0.25">
      <c r="A545" s="120">
        <v>44098</v>
      </c>
      <c r="D545" s="121">
        <f t="shared" si="77"/>
        <v>0</v>
      </c>
      <c r="E545" s="33"/>
      <c r="F545" s="33"/>
      <c r="G545" s="121">
        <f t="shared" si="78"/>
        <v>0</v>
      </c>
      <c r="H545" s="121">
        <f t="shared" si="79"/>
        <v>0</v>
      </c>
      <c r="J545" s="121">
        <f t="shared" si="80"/>
        <v>0</v>
      </c>
      <c r="K545" s="123">
        <f t="shared" si="81"/>
        <v>0</v>
      </c>
      <c r="L545" s="124">
        <f t="shared" si="82"/>
        <v>0</v>
      </c>
      <c r="M545" s="129" t="e">
        <f t="shared" si="83"/>
        <v>#DIV/0!</v>
      </c>
    </row>
    <row r="546" spans="1:13" x14ac:dyDescent="0.25">
      <c r="A546" s="120">
        <v>44099</v>
      </c>
      <c r="D546" s="121">
        <f t="shared" si="77"/>
        <v>0</v>
      </c>
      <c r="E546" s="33"/>
      <c r="F546" s="33"/>
      <c r="G546" s="121">
        <f t="shared" si="78"/>
        <v>0</v>
      </c>
      <c r="H546" s="121">
        <f t="shared" si="79"/>
        <v>0</v>
      </c>
      <c r="J546" s="121">
        <f t="shared" si="80"/>
        <v>0</v>
      </c>
      <c r="K546" s="123">
        <f t="shared" si="81"/>
        <v>0</v>
      </c>
      <c r="L546" s="124">
        <f t="shared" si="82"/>
        <v>0</v>
      </c>
      <c r="M546" s="129" t="e">
        <f t="shared" si="83"/>
        <v>#DIV/0!</v>
      </c>
    </row>
    <row r="547" spans="1:13" x14ac:dyDescent="0.25">
      <c r="A547" s="120">
        <v>44100</v>
      </c>
      <c r="D547" s="121">
        <f t="shared" ref="D547:D610" si="84">B547-C547</f>
        <v>0</v>
      </c>
      <c r="E547" s="33"/>
      <c r="F547" s="33"/>
      <c r="G547" s="121">
        <f t="shared" ref="G547:G610" si="85">E547-F547</f>
        <v>0</v>
      </c>
      <c r="H547" s="121">
        <f t="shared" ref="H547:H610" si="86">G547*H$3</f>
        <v>0</v>
      </c>
      <c r="J547" s="121">
        <f t="shared" ref="J547:J610" si="87">H547-I547</f>
        <v>0</v>
      </c>
      <c r="K547" s="123">
        <f t="shared" ref="K547:K610" si="88">D547/K$3</f>
        <v>0</v>
      </c>
      <c r="L547" s="124">
        <f t="shared" ref="L547:L610" si="89">K547-I547</f>
        <v>0</v>
      </c>
      <c r="M547" s="129" t="e">
        <f t="shared" ref="M547:M610" si="90">L547/I547</f>
        <v>#DIV/0!</v>
      </c>
    </row>
    <row r="548" spans="1:13" x14ac:dyDescent="0.25">
      <c r="A548" s="120">
        <v>44101</v>
      </c>
      <c r="D548" s="121">
        <f t="shared" si="84"/>
        <v>0</v>
      </c>
      <c r="E548" s="33"/>
      <c r="F548" s="33"/>
      <c r="G548" s="121">
        <f t="shared" si="85"/>
        <v>0</v>
      </c>
      <c r="H548" s="121">
        <f t="shared" si="86"/>
        <v>0</v>
      </c>
      <c r="J548" s="121">
        <f t="shared" si="87"/>
        <v>0</v>
      </c>
      <c r="K548" s="123">
        <f t="shared" si="88"/>
        <v>0</v>
      </c>
      <c r="L548" s="124">
        <f t="shared" si="89"/>
        <v>0</v>
      </c>
      <c r="M548" s="129" t="e">
        <f t="shared" si="90"/>
        <v>#DIV/0!</v>
      </c>
    </row>
    <row r="549" spans="1:13" x14ac:dyDescent="0.25">
      <c r="A549" s="120">
        <v>44102</v>
      </c>
      <c r="D549" s="121">
        <f t="shared" si="84"/>
        <v>0</v>
      </c>
      <c r="E549" s="33"/>
      <c r="F549" s="33"/>
      <c r="G549" s="121">
        <f t="shared" si="85"/>
        <v>0</v>
      </c>
      <c r="H549" s="121">
        <f t="shared" si="86"/>
        <v>0</v>
      </c>
      <c r="J549" s="121">
        <f t="shared" si="87"/>
        <v>0</v>
      </c>
      <c r="K549" s="123">
        <f t="shared" si="88"/>
        <v>0</v>
      </c>
      <c r="L549" s="124">
        <f t="shared" si="89"/>
        <v>0</v>
      </c>
      <c r="M549" s="129" t="e">
        <f t="shared" si="90"/>
        <v>#DIV/0!</v>
      </c>
    </row>
    <row r="550" spans="1:13" x14ac:dyDescent="0.25">
      <c r="A550" s="120">
        <v>44103</v>
      </c>
      <c r="D550" s="121">
        <f t="shared" si="84"/>
        <v>0</v>
      </c>
      <c r="E550" s="33"/>
      <c r="F550" s="33"/>
      <c r="G550" s="121">
        <f t="shared" si="85"/>
        <v>0</v>
      </c>
      <c r="H550" s="121">
        <f t="shared" si="86"/>
        <v>0</v>
      </c>
      <c r="J550" s="121">
        <f t="shared" si="87"/>
        <v>0</v>
      </c>
      <c r="K550" s="123">
        <f t="shared" si="88"/>
        <v>0</v>
      </c>
      <c r="L550" s="124">
        <f t="shared" si="89"/>
        <v>0</v>
      </c>
      <c r="M550" s="129" t="e">
        <f t="shared" si="90"/>
        <v>#DIV/0!</v>
      </c>
    </row>
    <row r="551" spans="1:13" x14ac:dyDescent="0.25">
      <c r="A551" s="120">
        <v>44104</v>
      </c>
      <c r="D551" s="121">
        <f t="shared" si="84"/>
        <v>0</v>
      </c>
      <c r="E551" s="33"/>
      <c r="F551" s="33"/>
      <c r="G551" s="121">
        <f t="shared" si="85"/>
        <v>0</v>
      </c>
      <c r="H551" s="121">
        <f t="shared" si="86"/>
        <v>0</v>
      </c>
      <c r="J551" s="121">
        <f t="shared" si="87"/>
        <v>0</v>
      </c>
      <c r="K551" s="123">
        <f t="shared" si="88"/>
        <v>0</v>
      </c>
      <c r="L551" s="124">
        <f t="shared" si="89"/>
        <v>0</v>
      </c>
      <c r="M551" s="129" t="e">
        <f t="shared" si="90"/>
        <v>#DIV/0!</v>
      </c>
    </row>
    <row r="552" spans="1:13" x14ac:dyDescent="0.25">
      <c r="A552" s="120">
        <v>44105</v>
      </c>
      <c r="D552" s="121">
        <f t="shared" si="84"/>
        <v>0</v>
      </c>
      <c r="E552" s="33"/>
      <c r="F552" s="33"/>
      <c r="G552" s="121">
        <f t="shared" si="85"/>
        <v>0</v>
      </c>
      <c r="H552" s="121">
        <f t="shared" si="86"/>
        <v>0</v>
      </c>
      <c r="J552" s="121">
        <f t="shared" si="87"/>
        <v>0</v>
      </c>
      <c r="K552" s="123">
        <f t="shared" si="88"/>
        <v>0</v>
      </c>
      <c r="L552" s="124">
        <f t="shared" si="89"/>
        <v>0</v>
      </c>
      <c r="M552" s="129" t="e">
        <f t="shared" si="90"/>
        <v>#DIV/0!</v>
      </c>
    </row>
    <row r="553" spans="1:13" x14ac:dyDescent="0.25">
      <c r="A553" s="120">
        <v>44106</v>
      </c>
      <c r="D553" s="121">
        <f t="shared" si="84"/>
        <v>0</v>
      </c>
      <c r="E553" s="33"/>
      <c r="F553" s="33"/>
      <c r="G553" s="121">
        <f t="shared" si="85"/>
        <v>0</v>
      </c>
      <c r="H553" s="121">
        <f t="shared" si="86"/>
        <v>0</v>
      </c>
      <c r="J553" s="121">
        <f t="shared" si="87"/>
        <v>0</v>
      </c>
      <c r="K553" s="123">
        <f t="shared" si="88"/>
        <v>0</v>
      </c>
      <c r="L553" s="124">
        <f t="shared" si="89"/>
        <v>0</v>
      </c>
      <c r="M553" s="129" t="e">
        <f t="shared" si="90"/>
        <v>#DIV/0!</v>
      </c>
    </row>
    <row r="554" spans="1:13" x14ac:dyDescent="0.25">
      <c r="A554" s="120">
        <v>44107</v>
      </c>
      <c r="D554" s="121">
        <f t="shared" si="84"/>
        <v>0</v>
      </c>
      <c r="E554" s="33"/>
      <c r="F554" s="33"/>
      <c r="G554" s="121">
        <f t="shared" si="85"/>
        <v>0</v>
      </c>
      <c r="H554" s="121">
        <f t="shared" si="86"/>
        <v>0</v>
      </c>
      <c r="J554" s="121">
        <f t="shared" si="87"/>
        <v>0</v>
      </c>
      <c r="K554" s="123">
        <f t="shared" si="88"/>
        <v>0</v>
      </c>
      <c r="L554" s="124">
        <f t="shared" si="89"/>
        <v>0</v>
      </c>
      <c r="M554" s="129" t="e">
        <f t="shared" si="90"/>
        <v>#DIV/0!</v>
      </c>
    </row>
    <row r="555" spans="1:13" x14ac:dyDescent="0.25">
      <c r="A555" s="120">
        <v>44108</v>
      </c>
      <c r="D555" s="121">
        <f t="shared" si="84"/>
        <v>0</v>
      </c>
      <c r="E555" s="33"/>
      <c r="F555" s="33"/>
      <c r="G555" s="121">
        <f t="shared" si="85"/>
        <v>0</v>
      </c>
      <c r="H555" s="121">
        <f t="shared" si="86"/>
        <v>0</v>
      </c>
      <c r="J555" s="121">
        <f t="shared" si="87"/>
        <v>0</v>
      </c>
      <c r="K555" s="123">
        <f t="shared" si="88"/>
        <v>0</v>
      </c>
      <c r="L555" s="124">
        <f t="shared" si="89"/>
        <v>0</v>
      </c>
      <c r="M555" s="129" t="e">
        <f t="shared" si="90"/>
        <v>#DIV/0!</v>
      </c>
    </row>
    <row r="556" spans="1:13" x14ac:dyDescent="0.25">
      <c r="A556" s="120">
        <v>44109</v>
      </c>
      <c r="D556" s="121">
        <f t="shared" si="84"/>
        <v>0</v>
      </c>
      <c r="E556" s="33"/>
      <c r="F556" s="33"/>
      <c r="G556" s="121">
        <f t="shared" si="85"/>
        <v>0</v>
      </c>
      <c r="H556" s="121">
        <f t="shared" si="86"/>
        <v>0</v>
      </c>
      <c r="J556" s="121">
        <f t="shared" si="87"/>
        <v>0</v>
      </c>
      <c r="K556" s="123">
        <f t="shared" si="88"/>
        <v>0</v>
      </c>
      <c r="L556" s="124">
        <f t="shared" si="89"/>
        <v>0</v>
      </c>
      <c r="M556" s="129" t="e">
        <f t="shared" si="90"/>
        <v>#DIV/0!</v>
      </c>
    </row>
    <row r="557" spans="1:13" x14ac:dyDescent="0.25">
      <c r="A557" s="120">
        <v>44110</v>
      </c>
      <c r="D557" s="121">
        <f t="shared" si="84"/>
        <v>0</v>
      </c>
      <c r="E557" s="33"/>
      <c r="F557" s="33"/>
      <c r="G557" s="121">
        <f t="shared" si="85"/>
        <v>0</v>
      </c>
      <c r="H557" s="121">
        <f t="shared" si="86"/>
        <v>0</v>
      </c>
      <c r="J557" s="121">
        <f t="shared" si="87"/>
        <v>0</v>
      </c>
      <c r="K557" s="123">
        <f t="shared" si="88"/>
        <v>0</v>
      </c>
      <c r="L557" s="124">
        <f t="shared" si="89"/>
        <v>0</v>
      </c>
      <c r="M557" s="129" t="e">
        <f t="shared" si="90"/>
        <v>#DIV/0!</v>
      </c>
    </row>
    <row r="558" spans="1:13" x14ac:dyDescent="0.25">
      <c r="A558" s="120">
        <v>44111</v>
      </c>
      <c r="D558" s="121">
        <f t="shared" si="84"/>
        <v>0</v>
      </c>
      <c r="E558" s="33"/>
      <c r="F558" s="33"/>
      <c r="G558" s="121">
        <f t="shared" si="85"/>
        <v>0</v>
      </c>
      <c r="H558" s="121">
        <f t="shared" si="86"/>
        <v>0</v>
      </c>
      <c r="J558" s="121">
        <f t="shared" si="87"/>
        <v>0</v>
      </c>
      <c r="K558" s="123">
        <f t="shared" si="88"/>
        <v>0</v>
      </c>
      <c r="L558" s="124">
        <f t="shared" si="89"/>
        <v>0</v>
      </c>
      <c r="M558" s="129" t="e">
        <f t="shared" si="90"/>
        <v>#DIV/0!</v>
      </c>
    </row>
    <row r="559" spans="1:13" x14ac:dyDescent="0.25">
      <c r="A559" s="120">
        <v>44112</v>
      </c>
      <c r="D559" s="121">
        <f t="shared" si="84"/>
        <v>0</v>
      </c>
      <c r="E559" s="33"/>
      <c r="F559" s="33"/>
      <c r="G559" s="121">
        <f t="shared" si="85"/>
        <v>0</v>
      </c>
      <c r="H559" s="121">
        <f t="shared" si="86"/>
        <v>0</v>
      </c>
      <c r="J559" s="121">
        <f t="shared" si="87"/>
        <v>0</v>
      </c>
      <c r="K559" s="123">
        <f t="shared" si="88"/>
        <v>0</v>
      </c>
      <c r="L559" s="124">
        <f t="shared" si="89"/>
        <v>0</v>
      </c>
      <c r="M559" s="129" t="e">
        <f t="shared" si="90"/>
        <v>#DIV/0!</v>
      </c>
    </row>
    <row r="560" spans="1:13" x14ac:dyDescent="0.25">
      <c r="A560" s="120">
        <v>44113</v>
      </c>
      <c r="D560" s="121">
        <f t="shared" si="84"/>
        <v>0</v>
      </c>
      <c r="E560" s="33"/>
      <c r="F560" s="33"/>
      <c r="G560" s="121">
        <f t="shared" si="85"/>
        <v>0</v>
      </c>
      <c r="H560" s="121">
        <f t="shared" si="86"/>
        <v>0</v>
      </c>
      <c r="J560" s="121">
        <f t="shared" si="87"/>
        <v>0</v>
      </c>
      <c r="K560" s="123">
        <f t="shared" si="88"/>
        <v>0</v>
      </c>
      <c r="L560" s="124">
        <f t="shared" si="89"/>
        <v>0</v>
      </c>
      <c r="M560" s="129" t="e">
        <f t="shared" si="90"/>
        <v>#DIV/0!</v>
      </c>
    </row>
    <row r="561" spans="1:13" x14ac:dyDescent="0.25">
      <c r="A561" s="120">
        <v>44114</v>
      </c>
      <c r="D561" s="121">
        <f t="shared" si="84"/>
        <v>0</v>
      </c>
      <c r="E561" s="33"/>
      <c r="F561" s="33"/>
      <c r="G561" s="121">
        <f t="shared" si="85"/>
        <v>0</v>
      </c>
      <c r="H561" s="121">
        <f t="shared" si="86"/>
        <v>0</v>
      </c>
      <c r="J561" s="121">
        <f t="shared" si="87"/>
        <v>0</v>
      </c>
      <c r="K561" s="123">
        <f t="shared" si="88"/>
        <v>0</v>
      </c>
      <c r="L561" s="124">
        <f t="shared" si="89"/>
        <v>0</v>
      </c>
      <c r="M561" s="129" t="e">
        <f t="shared" si="90"/>
        <v>#DIV/0!</v>
      </c>
    </row>
    <row r="562" spans="1:13" x14ac:dyDescent="0.25">
      <c r="A562" s="120">
        <v>44115</v>
      </c>
      <c r="D562" s="121">
        <f t="shared" si="84"/>
        <v>0</v>
      </c>
      <c r="E562" s="33"/>
      <c r="F562" s="33"/>
      <c r="G562" s="121">
        <f t="shared" si="85"/>
        <v>0</v>
      </c>
      <c r="H562" s="121">
        <f t="shared" si="86"/>
        <v>0</v>
      </c>
      <c r="J562" s="121">
        <f t="shared" si="87"/>
        <v>0</v>
      </c>
      <c r="K562" s="123">
        <f t="shared" si="88"/>
        <v>0</v>
      </c>
      <c r="L562" s="124">
        <f t="shared" si="89"/>
        <v>0</v>
      </c>
      <c r="M562" s="129" t="e">
        <f t="shared" si="90"/>
        <v>#DIV/0!</v>
      </c>
    </row>
    <row r="563" spans="1:13" x14ac:dyDescent="0.25">
      <c r="A563" s="120">
        <v>44116</v>
      </c>
      <c r="D563" s="121">
        <f t="shared" si="84"/>
        <v>0</v>
      </c>
      <c r="E563" s="33"/>
      <c r="F563" s="33"/>
      <c r="G563" s="121">
        <f t="shared" si="85"/>
        <v>0</v>
      </c>
      <c r="H563" s="121">
        <f t="shared" si="86"/>
        <v>0</v>
      </c>
      <c r="J563" s="121">
        <f t="shared" si="87"/>
        <v>0</v>
      </c>
      <c r="K563" s="123">
        <f t="shared" si="88"/>
        <v>0</v>
      </c>
      <c r="L563" s="124">
        <f t="shared" si="89"/>
        <v>0</v>
      </c>
      <c r="M563" s="129" t="e">
        <f t="shared" si="90"/>
        <v>#DIV/0!</v>
      </c>
    </row>
    <row r="564" spans="1:13" x14ac:dyDescent="0.25">
      <c r="A564" s="120">
        <v>44117</v>
      </c>
      <c r="D564" s="121">
        <f t="shared" si="84"/>
        <v>0</v>
      </c>
      <c r="E564" s="33"/>
      <c r="F564" s="33"/>
      <c r="G564" s="121">
        <f t="shared" si="85"/>
        <v>0</v>
      </c>
      <c r="H564" s="121">
        <f t="shared" si="86"/>
        <v>0</v>
      </c>
      <c r="J564" s="121">
        <f t="shared" si="87"/>
        <v>0</v>
      </c>
      <c r="K564" s="123">
        <f t="shared" si="88"/>
        <v>0</v>
      </c>
      <c r="L564" s="124">
        <f t="shared" si="89"/>
        <v>0</v>
      </c>
      <c r="M564" s="129" t="e">
        <f t="shared" si="90"/>
        <v>#DIV/0!</v>
      </c>
    </row>
    <row r="565" spans="1:13" x14ac:dyDescent="0.25">
      <c r="A565" s="120">
        <v>44118</v>
      </c>
      <c r="D565" s="121">
        <f t="shared" si="84"/>
        <v>0</v>
      </c>
      <c r="E565" s="33"/>
      <c r="F565" s="33"/>
      <c r="G565" s="121">
        <f t="shared" si="85"/>
        <v>0</v>
      </c>
      <c r="H565" s="121">
        <f t="shared" si="86"/>
        <v>0</v>
      </c>
      <c r="J565" s="121">
        <f t="shared" si="87"/>
        <v>0</v>
      </c>
      <c r="K565" s="123">
        <f t="shared" si="88"/>
        <v>0</v>
      </c>
      <c r="L565" s="124">
        <f t="shared" si="89"/>
        <v>0</v>
      </c>
      <c r="M565" s="129" t="e">
        <f t="shared" si="90"/>
        <v>#DIV/0!</v>
      </c>
    </row>
    <row r="566" spans="1:13" x14ac:dyDescent="0.25">
      <c r="A566" s="120">
        <v>44119</v>
      </c>
      <c r="D566" s="121">
        <f t="shared" si="84"/>
        <v>0</v>
      </c>
      <c r="E566" s="33"/>
      <c r="F566" s="33"/>
      <c r="G566" s="121">
        <f t="shared" si="85"/>
        <v>0</v>
      </c>
      <c r="H566" s="121">
        <f t="shared" si="86"/>
        <v>0</v>
      </c>
      <c r="J566" s="121">
        <f t="shared" si="87"/>
        <v>0</v>
      </c>
      <c r="K566" s="123">
        <f t="shared" si="88"/>
        <v>0</v>
      </c>
      <c r="L566" s="124">
        <f t="shared" si="89"/>
        <v>0</v>
      </c>
      <c r="M566" s="129" t="e">
        <f t="shared" si="90"/>
        <v>#DIV/0!</v>
      </c>
    </row>
    <row r="567" spans="1:13" x14ac:dyDescent="0.25">
      <c r="A567" s="120">
        <v>44120</v>
      </c>
      <c r="D567" s="121">
        <f t="shared" si="84"/>
        <v>0</v>
      </c>
      <c r="E567" s="33"/>
      <c r="F567" s="33"/>
      <c r="G567" s="121">
        <f t="shared" si="85"/>
        <v>0</v>
      </c>
      <c r="H567" s="121">
        <f t="shared" si="86"/>
        <v>0</v>
      </c>
      <c r="J567" s="121">
        <f t="shared" si="87"/>
        <v>0</v>
      </c>
      <c r="K567" s="123">
        <f t="shared" si="88"/>
        <v>0</v>
      </c>
      <c r="L567" s="124">
        <f t="shared" si="89"/>
        <v>0</v>
      </c>
      <c r="M567" s="129" t="e">
        <f t="shared" si="90"/>
        <v>#DIV/0!</v>
      </c>
    </row>
    <row r="568" spans="1:13" x14ac:dyDescent="0.25">
      <c r="A568" s="120">
        <v>44121</v>
      </c>
      <c r="D568" s="121">
        <f t="shared" si="84"/>
        <v>0</v>
      </c>
      <c r="E568" s="33"/>
      <c r="F568" s="33"/>
      <c r="G568" s="121">
        <f t="shared" si="85"/>
        <v>0</v>
      </c>
      <c r="H568" s="121">
        <f t="shared" si="86"/>
        <v>0</v>
      </c>
      <c r="J568" s="121">
        <f t="shared" si="87"/>
        <v>0</v>
      </c>
      <c r="K568" s="123">
        <f t="shared" si="88"/>
        <v>0</v>
      </c>
      <c r="L568" s="124">
        <f t="shared" si="89"/>
        <v>0</v>
      </c>
      <c r="M568" s="129" t="e">
        <f t="shared" si="90"/>
        <v>#DIV/0!</v>
      </c>
    </row>
    <row r="569" spans="1:13" x14ac:dyDescent="0.25">
      <c r="A569" s="120">
        <v>44122</v>
      </c>
      <c r="D569" s="121">
        <f t="shared" si="84"/>
        <v>0</v>
      </c>
      <c r="E569" s="33"/>
      <c r="F569" s="33"/>
      <c r="G569" s="121">
        <f t="shared" si="85"/>
        <v>0</v>
      </c>
      <c r="H569" s="121">
        <f t="shared" si="86"/>
        <v>0</v>
      </c>
      <c r="J569" s="121">
        <f t="shared" si="87"/>
        <v>0</v>
      </c>
      <c r="K569" s="123">
        <f t="shared" si="88"/>
        <v>0</v>
      </c>
      <c r="L569" s="124">
        <f t="shared" si="89"/>
        <v>0</v>
      </c>
      <c r="M569" s="129" t="e">
        <f t="shared" si="90"/>
        <v>#DIV/0!</v>
      </c>
    </row>
    <row r="570" spans="1:13" x14ac:dyDescent="0.25">
      <c r="A570" s="120">
        <v>44123</v>
      </c>
      <c r="D570" s="121">
        <f t="shared" si="84"/>
        <v>0</v>
      </c>
      <c r="E570" s="33"/>
      <c r="F570" s="33"/>
      <c r="G570" s="121">
        <f t="shared" si="85"/>
        <v>0</v>
      </c>
      <c r="H570" s="121">
        <f t="shared" si="86"/>
        <v>0</v>
      </c>
      <c r="J570" s="121">
        <f t="shared" si="87"/>
        <v>0</v>
      </c>
      <c r="K570" s="123">
        <f t="shared" si="88"/>
        <v>0</v>
      </c>
      <c r="L570" s="124">
        <f t="shared" si="89"/>
        <v>0</v>
      </c>
      <c r="M570" s="129" t="e">
        <f t="shared" si="90"/>
        <v>#DIV/0!</v>
      </c>
    </row>
    <row r="571" spans="1:13" x14ac:dyDescent="0.25">
      <c r="A571" s="120">
        <v>44124</v>
      </c>
      <c r="D571" s="121">
        <f t="shared" si="84"/>
        <v>0</v>
      </c>
      <c r="E571" s="33"/>
      <c r="F571" s="33"/>
      <c r="G571" s="121">
        <f t="shared" si="85"/>
        <v>0</v>
      </c>
      <c r="H571" s="121">
        <f t="shared" si="86"/>
        <v>0</v>
      </c>
      <c r="J571" s="121">
        <f t="shared" si="87"/>
        <v>0</v>
      </c>
      <c r="K571" s="123">
        <f t="shared" si="88"/>
        <v>0</v>
      </c>
      <c r="L571" s="124">
        <f t="shared" si="89"/>
        <v>0</v>
      </c>
      <c r="M571" s="129" t="e">
        <f t="shared" si="90"/>
        <v>#DIV/0!</v>
      </c>
    </row>
    <row r="572" spans="1:13" x14ac:dyDescent="0.25">
      <c r="A572" s="120">
        <v>44125</v>
      </c>
      <c r="D572" s="121">
        <f t="shared" si="84"/>
        <v>0</v>
      </c>
      <c r="E572" s="33"/>
      <c r="F572" s="33"/>
      <c r="G572" s="121">
        <f t="shared" si="85"/>
        <v>0</v>
      </c>
      <c r="H572" s="121">
        <f t="shared" si="86"/>
        <v>0</v>
      </c>
      <c r="J572" s="121">
        <f t="shared" si="87"/>
        <v>0</v>
      </c>
      <c r="K572" s="123">
        <f t="shared" si="88"/>
        <v>0</v>
      </c>
      <c r="L572" s="124">
        <f t="shared" si="89"/>
        <v>0</v>
      </c>
      <c r="M572" s="129" t="e">
        <f t="shared" si="90"/>
        <v>#DIV/0!</v>
      </c>
    </row>
    <row r="573" spans="1:13" x14ac:dyDescent="0.25">
      <c r="A573" s="120">
        <v>44126</v>
      </c>
      <c r="D573" s="121">
        <f t="shared" si="84"/>
        <v>0</v>
      </c>
      <c r="E573" s="33"/>
      <c r="F573" s="33"/>
      <c r="G573" s="121">
        <f t="shared" si="85"/>
        <v>0</v>
      </c>
      <c r="H573" s="121">
        <f t="shared" si="86"/>
        <v>0</v>
      </c>
      <c r="J573" s="121">
        <f t="shared" si="87"/>
        <v>0</v>
      </c>
      <c r="K573" s="123">
        <f t="shared" si="88"/>
        <v>0</v>
      </c>
      <c r="L573" s="124">
        <f t="shared" si="89"/>
        <v>0</v>
      </c>
      <c r="M573" s="129" t="e">
        <f t="shared" si="90"/>
        <v>#DIV/0!</v>
      </c>
    </row>
    <row r="574" spans="1:13" x14ac:dyDescent="0.25">
      <c r="A574" s="120">
        <v>44127</v>
      </c>
      <c r="D574" s="121">
        <f t="shared" si="84"/>
        <v>0</v>
      </c>
      <c r="E574" s="33"/>
      <c r="F574" s="33"/>
      <c r="G574" s="121">
        <f t="shared" si="85"/>
        <v>0</v>
      </c>
      <c r="H574" s="121">
        <f t="shared" si="86"/>
        <v>0</v>
      </c>
      <c r="J574" s="121">
        <f t="shared" si="87"/>
        <v>0</v>
      </c>
      <c r="K574" s="123">
        <f t="shared" si="88"/>
        <v>0</v>
      </c>
      <c r="L574" s="124">
        <f t="shared" si="89"/>
        <v>0</v>
      </c>
      <c r="M574" s="129" t="e">
        <f t="shared" si="90"/>
        <v>#DIV/0!</v>
      </c>
    </row>
    <row r="575" spans="1:13" x14ac:dyDescent="0.25">
      <c r="A575" s="120">
        <v>44128</v>
      </c>
      <c r="D575" s="121">
        <f t="shared" si="84"/>
        <v>0</v>
      </c>
      <c r="E575" s="33"/>
      <c r="F575" s="33"/>
      <c r="G575" s="121">
        <f t="shared" si="85"/>
        <v>0</v>
      </c>
      <c r="H575" s="121">
        <f t="shared" si="86"/>
        <v>0</v>
      </c>
      <c r="J575" s="121">
        <f t="shared" si="87"/>
        <v>0</v>
      </c>
      <c r="K575" s="123">
        <f t="shared" si="88"/>
        <v>0</v>
      </c>
      <c r="L575" s="124">
        <f t="shared" si="89"/>
        <v>0</v>
      </c>
      <c r="M575" s="129" t="e">
        <f t="shared" si="90"/>
        <v>#DIV/0!</v>
      </c>
    </row>
    <row r="576" spans="1:13" x14ac:dyDescent="0.25">
      <c r="A576" s="120">
        <v>44129</v>
      </c>
      <c r="D576" s="121">
        <f t="shared" si="84"/>
        <v>0</v>
      </c>
      <c r="E576" s="33"/>
      <c r="F576" s="33"/>
      <c r="G576" s="121">
        <f t="shared" si="85"/>
        <v>0</v>
      </c>
      <c r="H576" s="121">
        <f t="shared" si="86"/>
        <v>0</v>
      </c>
      <c r="J576" s="121">
        <f t="shared" si="87"/>
        <v>0</v>
      </c>
      <c r="K576" s="123">
        <f t="shared" si="88"/>
        <v>0</v>
      </c>
      <c r="L576" s="124">
        <f t="shared" si="89"/>
        <v>0</v>
      </c>
      <c r="M576" s="129" t="e">
        <f t="shared" si="90"/>
        <v>#DIV/0!</v>
      </c>
    </row>
    <row r="577" spans="1:13" x14ac:dyDescent="0.25">
      <c r="A577" s="120">
        <v>44130</v>
      </c>
      <c r="D577" s="121">
        <f t="shared" si="84"/>
        <v>0</v>
      </c>
      <c r="E577" s="33"/>
      <c r="F577" s="33"/>
      <c r="G577" s="121">
        <f t="shared" si="85"/>
        <v>0</v>
      </c>
      <c r="H577" s="121">
        <f t="shared" si="86"/>
        <v>0</v>
      </c>
      <c r="J577" s="121">
        <f t="shared" si="87"/>
        <v>0</v>
      </c>
      <c r="K577" s="123">
        <f t="shared" si="88"/>
        <v>0</v>
      </c>
      <c r="L577" s="124">
        <f t="shared" si="89"/>
        <v>0</v>
      </c>
      <c r="M577" s="129" t="e">
        <f t="shared" si="90"/>
        <v>#DIV/0!</v>
      </c>
    </row>
    <row r="578" spans="1:13" x14ac:dyDescent="0.25">
      <c r="A578" s="120">
        <v>44131</v>
      </c>
      <c r="D578" s="121">
        <f t="shared" si="84"/>
        <v>0</v>
      </c>
      <c r="E578" s="33"/>
      <c r="F578" s="33"/>
      <c r="G578" s="121">
        <f t="shared" si="85"/>
        <v>0</v>
      </c>
      <c r="H578" s="121">
        <f t="shared" si="86"/>
        <v>0</v>
      </c>
      <c r="J578" s="121">
        <f t="shared" si="87"/>
        <v>0</v>
      </c>
      <c r="K578" s="123">
        <f t="shared" si="88"/>
        <v>0</v>
      </c>
      <c r="L578" s="124">
        <f t="shared" si="89"/>
        <v>0</v>
      </c>
      <c r="M578" s="129" t="e">
        <f t="shared" si="90"/>
        <v>#DIV/0!</v>
      </c>
    </row>
    <row r="579" spans="1:13" x14ac:dyDescent="0.25">
      <c r="A579" s="120">
        <v>44132</v>
      </c>
      <c r="D579" s="121">
        <f t="shared" si="84"/>
        <v>0</v>
      </c>
      <c r="E579" s="33"/>
      <c r="F579" s="33"/>
      <c r="G579" s="121">
        <f t="shared" si="85"/>
        <v>0</v>
      </c>
      <c r="H579" s="121">
        <f t="shared" si="86"/>
        <v>0</v>
      </c>
      <c r="J579" s="121">
        <f t="shared" si="87"/>
        <v>0</v>
      </c>
      <c r="K579" s="123">
        <f t="shared" si="88"/>
        <v>0</v>
      </c>
      <c r="L579" s="124">
        <f t="shared" si="89"/>
        <v>0</v>
      </c>
      <c r="M579" s="129" t="e">
        <f t="shared" si="90"/>
        <v>#DIV/0!</v>
      </c>
    </row>
    <row r="580" spans="1:13" x14ac:dyDescent="0.25">
      <c r="A580" s="120">
        <v>44133</v>
      </c>
      <c r="D580" s="121">
        <f t="shared" si="84"/>
        <v>0</v>
      </c>
      <c r="E580" s="33"/>
      <c r="F580" s="33"/>
      <c r="G580" s="121">
        <f t="shared" si="85"/>
        <v>0</v>
      </c>
      <c r="H580" s="121">
        <f t="shared" si="86"/>
        <v>0</v>
      </c>
      <c r="J580" s="121">
        <f t="shared" si="87"/>
        <v>0</v>
      </c>
      <c r="K580" s="123">
        <f t="shared" si="88"/>
        <v>0</v>
      </c>
      <c r="L580" s="124">
        <f t="shared" si="89"/>
        <v>0</v>
      </c>
      <c r="M580" s="129" t="e">
        <f t="shared" si="90"/>
        <v>#DIV/0!</v>
      </c>
    </row>
    <row r="581" spans="1:13" x14ac:dyDescent="0.25">
      <c r="A581" s="120">
        <v>44134</v>
      </c>
      <c r="D581" s="121">
        <f t="shared" si="84"/>
        <v>0</v>
      </c>
      <c r="E581" s="33"/>
      <c r="F581" s="33"/>
      <c r="G581" s="121">
        <f t="shared" si="85"/>
        <v>0</v>
      </c>
      <c r="H581" s="121">
        <f t="shared" si="86"/>
        <v>0</v>
      </c>
      <c r="J581" s="121">
        <f t="shared" si="87"/>
        <v>0</v>
      </c>
      <c r="K581" s="123">
        <f t="shared" si="88"/>
        <v>0</v>
      </c>
      <c r="L581" s="124">
        <f t="shared" si="89"/>
        <v>0</v>
      </c>
      <c r="M581" s="129" t="e">
        <f t="shared" si="90"/>
        <v>#DIV/0!</v>
      </c>
    </row>
    <row r="582" spans="1:13" x14ac:dyDescent="0.25">
      <c r="A582" s="120">
        <v>44135</v>
      </c>
      <c r="D582" s="121">
        <f t="shared" si="84"/>
        <v>0</v>
      </c>
      <c r="E582" s="33"/>
      <c r="F582" s="33"/>
      <c r="G582" s="121">
        <f t="shared" si="85"/>
        <v>0</v>
      </c>
      <c r="H582" s="121">
        <f t="shared" si="86"/>
        <v>0</v>
      </c>
      <c r="J582" s="121">
        <f t="shared" si="87"/>
        <v>0</v>
      </c>
      <c r="K582" s="123">
        <f t="shared" si="88"/>
        <v>0</v>
      </c>
      <c r="L582" s="124">
        <f t="shared" si="89"/>
        <v>0</v>
      </c>
      <c r="M582" s="129" t="e">
        <f t="shared" si="90"/>
        <v>#DIV/0!</v>
      </c>
    </row>
    <row r="583" spans="1:13" x14ac:dyDescent="0.25">
      <c r="A583" s="120">
        <v>44136</v>
      </c>
      <c r="D583" s="121">
        <f t="shared" si="84"/>
        <v>0</v>
      </c>
      <c r="E583" s="33"/>
      <c r="F583" s="33"/>
      <c r="G583" s="121">
        <f t="shared" si="85"/>
        <v>0</v>
      </c>
      <c r="H583" s="121">
        <f t="shared" si="86"/>
        <v>0</v>
      </c>
      <c r="J583" s="121">
        <f t="shared" si="87"/>
        <v>0</v>
      </c>
      <c r="K583" s="123">
        <f t="shared" si="88"/>
        <v>0</v>
      </c>
      <c r="L583" s="124">
        <f t="shared" si="89"/>
        <v>0</v>
      </c>
      <c r="M583" s="129" t="e">
        <f t="shared" si="90"/>
        <v>#DIV/0!</v>
      </c>
    </row>
    <row r="584" spans="1:13" x14ac:dyDescent="0.25">
      <c r="A584" s="120">
        <v>44137</v>
      </c>
      <c r="D584" s="121">
        <f t="shared" si="84"/>
        <v>0</v>
      </c>
      <c r="E584" s="33"/>
      <c r="F584" s="33"/>
      <c r="G584" s="121">
        <f t="shared" si="85"/>
        <v>0</v>
      </c>
      <c r="H584" s="121">
        <f t="shared" si="86"/>
        <v>0</v>
      </c>
      <c r="J584" s="121">
        <f t="shared" si="87"/>
        <v>0</v>
      </c>
      <c r="K584" s="123">
        <f t="shared" si="88"/>
        <v>0</v>
      </c>
      <c r="L584" s="124">
        <f t="shared" si="89"/>
        <v>0</v>
      </c>
      <c r="M584" s="129" t="e">
        <f t="shared" si="90"/>
        <v>#DIV/0!</v>
      </c>
    </row>
    <row r="585" spans="1:13" x14ac:dyDescent="0.25">
      <c r="A585" s="120">
        <v>44138</v>
      </c>
      <c r="D585" s="121">
        <f t="shared" si="84"/>
        <v>0</v>
      </c>
      <c r="E585" s="33"/>
      <c r="F585" s="33"/>
      <c r="G585" s="121">
        <f t="shared" si="85"/>
        <v>0</v>
      </c>
      <c r="H585" s="121">
        <f t="shared" si="86"/>
        <v>0</v>
      </c>
      <c r="J585" s="121">
        <f t="shared" si="87"/>
        <v>0</v>
      </c>
      <c r="K585" s="123">
        <f t="shared" si="88"/>
        <v>0</v>
      </c>
      <c r="L585" s="124">
        <f t="shared" si="89"/>
        <v>0</v>
      </c>
      <c r="M585" s="129" t="e">
        <f t="shared" si="90"/>
        <v>#DIV/0!</v>
      </c>
    </row>
    <row r="586" spans="1:13" x14ac:dyDescent="0.25">
      <c r="A586" s="120">
        <v>44139</v>
      </c>
      <c r="D586" s="121">
        <f t="shared" si="84"/>
        <v>0</v>
      </c>
      <c r="E586" s="33"/>
      <c r="F586" s="33"/>
      <c r="G586" s="121">
        <f t="shared" si="85"/>
        <v>0</v>
      </c>
      <c r="H586" s="121">
        <f t="shared" si="86"/>
        <v>0</v>
      </c>
      <c r="J586" s="121">
        <f t="shared" si="87"/>
        <v>0</v>
      </c>
      <c r="K586" s="123">
        <f t="shared" si="88"/>
        <v>0</v>
      </c>
      <c r="L586" s="124">
        <f t="shared" si="89"/>
        <v>0</v>
      </c>
      <c r="M586" s="129" t="e">
        <f t="shared" si="90"/>
        <v>#DIV/0!</v>
      </c>
    </row>
    <row r="587" spans="1:13" x14ac:dyDescent="0.25">
      <c r="A587" s="120">
        <v>44140</v>
      </c>
      <c r="D587" s="121">
        <f t="shared" si="84"/>
        <v>0</v>
      </c>
      <c r="E587" s="33"/>
      <c r="F587" s="33"/>
      <c r="G587" s="121">
        <f t="shared" si="85"/>
        <v>0</v>
      </c>
      <c r="H587" s="121">
        <f t="shared" si="86"/>
        <v>0</v>
      </c>
      <c r="J587" s="121">
        <f t="shared" si="87"/>
        <v>0</v>
      </c>
      <c r="K587" s="123">
        <f t="shared" si="88"/>
        <v>0</v>
      </c>
      <c r="L587" s="124">
        <f t="shared" si="89"/>
        <v>0</v>
      </c>
      <c r="M587" s="129" t="e">
        <f t="shared" si="90"/>
        <v>#DIV/0!</v>
      </c>
    </row>
    <row r="588" spans="1:13" x14ac:dyDescent="0.25">
      <c r="A588" s="120">
        <v>44141</v>
      </c>
      <c r="D588" s="121">
        <f t="shared" si="84"/>
        <v>0</v>
      </c>
      <c r="E588" s="33"/>
      <c r="F588" s="33"/>
      <c r="G588" s="121">
        <f t="shared" si="85"/>
        <v>0</v>
      </c>
      <c r="H588" s="121">
        <f t="shared" si="86"/>
        <v>0</v>
      </c>
      <c r="J588" s="121">
        <f t="shared" si="87"/>
        <v>0</v>
      </c>
      <c r="K588" s="123">
        <f t="shared" si="88"/>
        <v>0</v>
      </c>
      <c r="L588" s="124">
        <f t="shared" si="89"/>
        <v>0</v>
      </c>
      <c r="M588" s="129" t="e">
        <f t="shared" si="90"/>
        <v>#DIV/0!</v>
      </c>
    </row>
    <row r="589" spans="1:13" x14ac:dyDescent="0.25">
      <c r="A589" s="120">
        <v>44142</v>
      </c>
      <c r="D589" s="121">
        <f t="shared" si="84"/>
        <v>0</v>
      </c>
      <c r="E589" s="33"/>
      <c r="F589" s="33"/>
      <c r="G589" s="121">
        <f t="shared" si="85"/>
        <v>0</v>
      </c>
      <c r="H589" s="121">
        <f t="shared" si="86"/>
        <v>0</v>
      </c>
      <c r="J589" s="121">
        <f t="shared" si="87"/>
        <v>0</v>
      </c>
      <c r="K589" s="123">
        <f t="shared" si="88"/>
        <v>0</v>
      </c>
      <c r="L589" s="124">
        <f t="shared" si="89"/>
        <v>0</v>
      </c>
      <c r="M589" s="129" t="e">
        <f t="shared" si="90"/>
        <v>#DIV/0!</v>
      </c>
    </row>
    <row r="590" spans="1:13" x14ac:dyDescent="0.25">
      <c r="A590" s="120">
        <v>44143</v>
      </c>
      <c r="D590" s="121">
        <f t="shared" si="84"/>
        <v>0</v>
      </c>
      <c r="E590" s="33"/>
      <c r="F590" s="33"/>
      <c r="G590" s="121">
        <f t="shared" si="85"/>
        <v>0</v>
      </c>
      <c r="H590" s="121">
        <f t="shared" si="86"/>
        <v>0</v>
      </c>
      <c r="J590" s="121">
        <f t="shared" si="87"/>
        <v>0</v>
      </c>
      <c r="K590" s="123">
        <f t="shared" si="88"/>
        <v>0</v>
      </c>
      <c r="L590" s="124">
        <f t="shared" si="89"/>
        <v>0</v>
      </c>
      <c r="M590" s="129" t="e">
        <f t="shared" si="90"/>
        <v>#DIV/0!</v>
      </c>
    </row>
    <row r="591" spans="1:13" x14ac:dyDescent="0.25">
      <c r="A591" s="120">
        <v>44144</v>
      </c>
      <c r="D591" s="121">
        <f t="shared" si="84"/>
        <v>0</v>
      </c>
      <c r="E591" s="33"/>
      <c r="F591" s="33"/>
      <c r="G591" s="121">
        <f t="shared" si="85"/>
        <v>0</v>
      </c>
      <c r="H591" s="121">
        <f t="shared" si="86"/>
        <v>0</v>
      </c>
      <c r="J591" s="121">
        <f t="shared" si="87"/>
        <v>0</v>
      </c>
      <c r="K591" s="123">
        <f t="shared" si="88"/>
        <v>0</v>
      </c>
      <c r="L591" s="124">
        <f t="shared" si="89"/>
        <v>0</v>
      </c>
      <c r="M591" s="129" t="e">
        <f t="shared" si="90"/>
        <v>#DIV/0!</v>
      </c>
    </row>
    <row r="592" spans="1:13" x14ac:dyDescent="0.25">
      <c r="A592" s="120">
        <v>44145</v>
      </c>
      <c r="D592" s="121">
        <f t="shared" si="84"/>
        <v>0</v>
      </c>
      <c r="E592" s="33"/>
      <c r="F592" s="33"/>
      <c r="G592" s="121">
        <f t="shared" si="85"/>
        <v>0</v>
      </c>
      <c r="H592" s="121">
        <f t="shared" si="86"/>
        <v>0</v>
      </c>
      <c r="J592" s="121">
        <f t="shared" si="87"/>
        <v>0</v>
      </c>
      <c r="K592" s="123">
        <f t="shared" si="88"/>
        <v>0</v>
      </c>
      <c r="L592" s="124">
        <f t="shared" si="89"/>
        <v>0</v>
      </c>
      <c r="M592" s="129" t="e">
        <f t="shared" si="90"/>
        <v>#DIV/0!</v>
      </c>
    </row>
    <row r="593" spans="1:13" x14ac:dyDescent="0.25">
      <c r="A593" s="120">
        <v>44146</v>
      </c>
      <c r="D593" s="121">
        <f t="shared" si="84"/>
        <v>0</v>
      </c>
      <c r="E593" s="33"/>
      <c r="F593" s="33"/>
      <c r="G593" s="121">
        <f t="shared" si="85"/>
        <v>0</v>
      </c>
      <c r="H593" s="121">
        <f t="shared" si="86"/>
        <v>0</v>
      </c>
      <c r="J593" s="121">
        <f t="shared" si="87"/>
        <v>0</v>
      </c>
      <c r="K593" s="123">
        <f t="shared" si="88"/>
        <v>0</v>
      </c>
      <c r="L593" s="124">
        <f t="shared" si="89"/>
        <v>0</v>
      </c>
      <c r="M593" s="129" t="e">
        <f t="shared" si="90"/>
        <v>#DIV/0!</v>
      </c>
    </row>
    <row r="594" spans="1:13" x14ac:dyDescent="0.25">
      <c r="A594" s="120">
        <v>44147</v>
      </c>
      <c r="D594" s="121">
        <f t="shared" si="84"/>
        <v>0</v>
      </c>
      <c r="E594" s="33"/>
      <c r="F594" s="33"/>
      <c r="G594" s="121">
        <f t="shared" si="85"/>
        <v>0</v>
      </c>
      <c r="H594" s="121">
        <f t="shared" si="86"/>
        <v>0</v>
      </c>
      <c r="J594" s="121">
        <f t="shared" si="87"/>
        <v>0</v>
      </c>
      <c r="K594" s="123">
        <f t="shared" si="88"/>
        <v>0</v>
      </c>
      <c r="L594" s="124">
        <f t="shared" si="89"/>
        <v>0</v>
      </c>
      <c r="M594" s="129" t="e">
        <f t="shared" si="90"/>
        <v>#DIV/0!</v>
      </c>
    </row>
    <row r="595" spans="1:13" x14ac:dyDescent="0.25">
      <c r="A595" s="120">
        <v>44148</v>
      </c>
      <c r="D595" s="121">
        <f t="shared" si="84"/>
        <v>0</v>
      </c>
      <c r="E595" s="33"/>
      <c r="F595" s="33"/>
      <c r="G595" s="121">
        <f t="shared" si="85"/>
        <v>0</v>
      </c>
      <c r="H595" s="121">
        <f t="shared" si="86"/>
        <v>0</v>
      </c>
      <c r="J595" s="121">
        <f t="shared" si="87"/>
        <v>0</v>
      </c>
      <c r="K595" s="123">
        <f t="shared" si="88"/>
        <v>0</v>
      </c>
      <c r="L595" s="124">
        <f t="shared" si="89"/>
        <v>0</v>
      </c>
      <c r="M595" s="129" t="e">
        <f t="shared" si="90"/>
        <v>#DIV/0!</v>
      </c>
    </row>
    <row r="596" spans="1:13" x14ac:dyDescent="0.25">
      <c r="A596" s="120">
        <v>44149</v>
      </c>
      <c r="D596" s="121">
        <f t="shared" si="84"/>
        <v>0</v>
      </c>
      <c r="E596" s="33"/>
      <c r="F596" s="33"/>
      <c r="G596" s="121">
        <f t="shared" si="85"/>
        <v>0</v>
      </c>
      <c r="H596" s="121">
        <f t="shared" si="86"/>
        <v>0</v>
      </c>
      <c r="J596" s="121">
        <f t="shared" si="87"/>
        <v>0</v>
      </c>
      <c r="K596" s="123">
        <f t="shared" si="88"/>
        <v>0</v>
      </c>
      <c r="L596" s="124">
        <f t="shared" si="89"/>
        <v>0</v>
      </c>
      <c r="M596" s="129" t="e">
        <f t="shared" si="90"/>
        <v>#DIV/0!</v>
      </c>
    </row>
    <row r="597" spans="1:13" x14ac:dyDescent="0.25">
      <c r="A597" s="120">
        <v>44150</v>
      </c>
      <c r="D597" s="121">
        <f t="shared" si="84"/>
        <v>0</v>
      </c>
      <c r="E597" s="33"/>
      <c r="F597" s="33"/>
      <c r="G597" s="121">
        <f t="shared" si="85"/>
        <v>0</v>
      </c>
      <c r="H597" s="121">
        <f t="shared" si="86"/>
        <v>0</v>
      </c>
      <c r="J597" s="121">
        <f t="shared" si="87"/>
        <v>0</v>
      </c>
      <c r="K597" s="123">
        <f t="shared" si="88"/>
        <v>0</v>
      </c>
      <c r="L597" s="124">
        <f t="shared" si="89"/>
        <v>0</v>
      </c>
      <c r="M597" s="129" t="e">
        <f t="shared" si="90"/>
        <v>#DIV/0!</v>
      </c>
    </row>
    <row r="598" spans="1:13" x14ac:dyDescent="0.25">
      <c r="A598" s="120">
        <v>44151</v>
      </c>
      <c r="D598" s="121">
        <f t="shared" si="84"/>
        <v>0</v>
      </c>
      <c r="E598" s="33"/>
      <c r="F598" s="33"/>
      <c r="G598" s="121">
        <f t="shared" si="85"/>
        <v>0</v>
      </c>
      <c r="H598" s="121">
        <f t="shared" si="86"/>
        <v>0</v>
      </c>
      <c r="J598" s="121">
        <f t="shared" si="87"/>
        <v>0</v>
      </c>
      <c r="K598" s="123">
        <f t="shared" si="88"/>
        <v>0</v>
      </c>
      <c r="L598" s="124">
        <f t="shared" si="89"/>
        <v>0</v>
      </c>
      <c r="M598" s="129" t="e">
        <f t="shared" si="90"/>
        <v>#DIV/0!</v>
      </c>
    </row>
    <row r="599" spans="1:13" x14ac:dyDescent="0.25">
      <c r="A599" s="120">
        <v>44152</v>
      </c>
      <c r="D599" s="121">
        <f t="shared" si="84"/>
        <v>0</v>
      </c>
      <c r="E599" s="33"/>
      <c r="F599" s="33"/>
      <c r="G599" s="121">
        <f t="shared" si="85"/>
        <v>0</v>
      </c>
      <c r="H599" s="121">
        <f t="shared" si="86"/>
        <v>0</v>
      </c>
      <c r="J599" s="121">
        <f t="shared" si="87"/>
        <v>0</v>
      </c>
      <c r="K599" s="123">
        <f t="shared" si="88"/>
        <v>0</v>
      </c>
      <c r="L599" s="124">
        <f t="shared" si="89"/>
        <v>0</v>
      </c>
      <c r="M599" s="129" t="e">
        <f t="shared" si="90"/>
        <v>#DIV/0!</v>
      </c>
    </row>
    <row r="600" spans="1:13" x14ac:dyDescent="0.25">
      <c r="A600" s="120">
        <v>44153</v>
      </c>
      <c r="D600" s="121">
        <f t="shared" si="84"/>
        <v>0</v>
      </c>
      <c r="E600" s="33"/>
      <c r="F600" s="33"/>
      <c r="G600" s="121">
        <f t="shared" si="85"/>
        <v>0</v>
      </c>
      <c r="H600" s="121">
        <f t="shared" si="86"/>
        <v>0</v>
      </c>
      <c r="J600" s="121">
        <f t="shared" si="87"/>
        <v>0</v>
      </c>
      <c r="K600" s="123">
        <f t="shared" si="88"/>
        <v>0</v>
      </c>
      <c r="L600" s="124">
        <f t="shared" si="89"/>
        <v>0</v>
      </c>
      <c r="M600" s="129" t="e">
        <f t="shared" si="90"/>
        <v>#DIV/0!</v>
      </c>
    </row>
    <row r="601" spans="1:13" x14ac:dyDescent="0.25">
      <c r="A601" s="120">
        <v>44154</v>
      </c>
      <c r="D601" s="121">
        <f t="shared" si="84"/>
        <v>0</v>
      </c>
      <c r="E601" s="33"/>
      <c r="F601" s="33"/>
      <c r="G601" s="121">
        <f t="shared" si="85"/>
        <v>0</v>
      </c>
      <c r="H601" s="121">
        <f t="shared" si="86"/>
        <v>0</v>
      </c>
      <c r="J601" s="121">
        <f t="shared" si="87"/>
        <v>0</v>
      </c>
      <c r="K601" s="123">
        <f t="shared" si="88"/>
        <v>0</v>
      </c>
      <c r="L601" s="124">
        <f t="shared" si="89"/>
        <v>0</v>
      </c>
      <c r="M601" s="129" t="e">
        <f t="shared" si="90"/>
        <v>#DIV/0!</v>
      </c>
    </row>
    <row r="602" spans="1:13" x14ac:dyDescent="0.25">
      <c r="A602" s="120">
        <v>44155</v>
      </c>
      <c r="D602" s="121">
        <f t="shared" si="84"/>
        <v>0</v>
      </c>
      <c r="E602" s="33"/>
      <c r="F602" s="33"/>
      <c r="G602" s="121">
        <f t="shared" si="85"/>
        <v>0</v>
      </c>
      <c r="H602" s="121">
        <f t="shared" si="86"/>
        <v>0</v>
      </c>
      <c r="J602" s="121">
        <f t="shared" si="87"/>
        <v>0</v>
      </c>
      <c r="K602" s="123">
        <f t="shared" si="88"/>
        <v>0</v>
      </c>
      <c r="L602" s="124">
        <f t="shared" si="89"/>
        <v>0</v>
      </c>
      <c r="M602" s="129" t="e">
        <f t="shared" si="90"/>
        <v>#DIV/0!</v>
      </c>
    </row>
    <row r="603" spans="1:13" x14ac:dyDescent="0.25">
      <c r="A603" s="120">
        <v>44156</v>
      </c>
      <c r="D603" s="121">
        <f t="shared" si="84"/>
        <v>0</v>
      </c>
      <c r="E603" s="33"/>
      <c r="F603" s="33"/>
      <c r="G603" s="121">
        <f t="shared" si="85"/>
        <v>0</v>
      </c>
      <c r="H603" s="121">
        <f t="shared" si="86"/>
        <v>0</v>
      </c>
      <c r="J603" s="121">
        <f t="shared" si="87"/>
        <v>0</v>
      </c>
      <c r="K603" s="123">
        <f t="shared" si="88"/>
        <v>0</v>
      </c>
      <c r="L603" s="124">
        <f t="shared" si="89"/>
        <v>0</v>
      </c>
      <c r="M603" s="129" t="e">
        <f t="shared" si="90"/>
        <v>#DIV/0!</v>
      </c>
    </row>
    <row r="604" spans="1:13" x14ac:dyDescent="0.25">
      <c r="A604" s="120">
        <v>44157</v>
      </c>
      <c r="D604" s="121">
        <f t="shared" si="84"/>
        <v>0</v>
      </c>
      <c r="E604" s="33"/>
      <c r="F604" s="33"/>
      <c r="G604" s="121">
        <f t="shared" si="85"/>
        <v>0</v>
      </c>
      <c r="H604" s="121">
        <f t="shared" si="86"/>
        <v>0</v>
      </c>
      <c r="J604" s="121">
        <f t="shared" si="87"/>
        <v>0</v>
      </c>
      <c r="K604" s="123">
        <f t="shared" si="88"/>
        <v>0</v>
      </c>
      <c r="L604" s="124">
        <f t="shared" si="89"/>
        <v>0</v>
      </c>
      <c r="M604" s="129" t="e">
        <f t="shared" si="90"/>
        <v>#DIV/0!</v>
      </c>
    </row>
    <row r="605" spans="1:13" x14ac:dyDescent="0.25">
      <c r="A605" s="120">
        <v>44158</v>
      </c>
      <c r="D605" s="121">
        <f t="shared" si="84"/>
        <v>0</v>
      </c>
      <c r="E605" s="33"/>
      <c r="F605" s="33"/>
      <c r="G605" s="121">
        <f t="shared" si="85"/>
        <v>0</v>
      </c>
      <c r="H605" s="121">
        <f t="shared" si="86"/>
        <v>0</v>
      </c>
      <c r="J605" s="121">
        <f t="shared" si="87"/>
        <v>0</v>
      </c>
      <c r="K605" s="123">
        <f t="shared" si="88"/>
        <v>0</v>
      </c>
      <c r="L605" s="124">
        <f t="shared" si="89"/>
        <v>0</v>
      </c>
      <c r="M605" s="129" t="e">
        <f t="shared" si="90"/>
        <v>#DIV/0!</v>
      </c>
    </row>
    <row r="606" spans="1:13" x14ac:dyDescent="0.25">
      <c r="A606" s="120">
        <v>44159</v>
      </c>
      <c r="D606" s="121">
        <f t="shared" si="84"/>
        <v>0</v>
      </c>
      <c r="E606" s="33"/>
      <c r="F606" s="33"/>
      <c r="G606" s="121">
        <f t="shared" si="85"/>
        <v>0</v>
      </c>
      <c r="H606" s="121">
        <f t="shared" si="86"/>
        <v>0</v>
      </c>
      <c r="J606" s="121">
        <f t="shared" si="87"/>
        <v>0</v>
      </c>
      <c r="K606" s="123">
        <f t="shared" si="88"/>
        <v>0</v>
      </c>
      <c r="L606" s="124">
        <f t="shared" si="89"/>
        <v>0</v>
      </c>
      <c r="M606" s="129" t="e">
        <f t="shared" si="90"/>
        <v>#DIV/0!</v>
      </c>
    </row>
    <row r="607" spans="1:13" x14ac:dyDescent="0.25">
      <c r="A607" s="120">
        <v>44160</v>
      </c>
      <c r="D607" s="121">
        <f t="shared" si="84"/>
        <v>0</v>
      </c>
      <c r="E607" s="33"/>
      <c r="F607" s="33"/>
      <c r="G607" s="121">
        <f t="shared" si="85"/>
        <v>0</v>
      </c>
      <c r="H607" s="121">
        <f t="shared" si="86"/>
        <v>0</v>
      </c>
      <c r="J607" s="121">
        <f t="shared" si="87"/>
        <v>0</v>
      </c>
      <c r="K607" s="123">
        <f t="shared" si="88"/>
        <v>0</v>
      </c>
      <c r="L607" s="124">
        <f t="shared" si="89"/>
        <v>0</v>
      </c>
      <c r="M607" s="129" t="e">
        <f t="shared" si="90"/>
        <v>#DIV/0!</v>
      </c>
    </row>
    <row r="608" spans="1:13" x14ac:dyDescent="0.25">
      <c r="A608" s="120">
        <v>44161</v>
      </c>
      <c r="D608" s="121">
        <f t="shared" si="84"/>
        <v>0</v>
      </c>
      <c r="E608" s="33"/>
      <c r="F608" s="33"/>
      <c r="G608" s="121">
        <f t="shared" si="85"/>
        <v>0</v>
      </c>
      <c r="H608" s="121">
        <f t="shared" si="86"/>
        <v>0</v>
      </c>
      <c r="J608" s="121">
        <f t="shared" si="87"/>
        <v>0</v>
      </c>
      <c r="K608" s="123">
        <f t="shared" si="88"/>
        <v>0</v>
      </c>
      <c r="L608" s="124">
        <f t="shared" si="89"/>
        <v>0</v>
      </c>
      <c r="M608" s="129" t="e">
        <f t="shared" si="90"/>
        <v>#DIV/0!</v>
      </c>
    </row>
    <row r="609" spans="1:13" x14ac:dyDescent="0.25">
      <c r="A609" s="120">
        <v>44162</v>
      </c>
      <c r="D609" s="121">
        <f t="shared" si="84"/>
        <v>0</v>
      </c>
      <c r="E609" s="33"/>
      <c r="F609" s="33"/>
      <c r="G609" s="121">
        <f t="shared" si="85"/>
        <v>0</v>
      </c>
      <c r="H609" s="121">
        <f t="shared" si="86"/>
        <v>0</v>
      </c>
      <c r="J609" s="121">
        <f t="shared" si="87"/>
        <v>0</v>
      </c>
      <c r="K609" s="123">
        <f t="shared" si="88"/>
        <v>0</v>
      </c>
      <c r="L609" s="124">
        <f t="shared" si="89"/>
        <v>0</v>
      </c>
      <c r="M609" s="129" t="e">
        <f t="shared" si="90"/>
        <v>#DIV/0!</v>
      </c>
    </row>
    <row r="610" spans="1:13" x14ac:dyDescent="0.25">
      <c r="A610" s="120">
        <v>44163</v>
      </c>
      <c r="D610" s="121">
        <f t="shared" si="84"/>
        <v>0</v>
      </c>
      <c r="E610" s="33"/>
      <c r="F610" s="33"/>
      <c r="G610" s="121">
        <f t="shared" si="85"/>
        <v>0</v>
      </c>
      <c r="H610" s="121">
        <f t="shared" si="86"/>
        <v>0</v>
      </c>
      <c r="J610" s="121">
        <f t="shared" si="87"/>
        <v>0</v>
      </c>
      <c r="K610" s="123">
        <f t="shared" si="88"/>
        <v>0</v>
      </c>
      <c r="L610" s="124">
        <f t="shared" si="89"/>
        <v>0</v>
      </c>
      <c r="M610" s="129" t="e">
        <f t="shared" si="90"/>
        <v>#DIV/0!</v>
      </c>
    </row>
    <row r="611" spans="1:13" x14ac:dyDescent="0.25">
      <c r="A611" s="120">
        <v>44164</v>
      </c>
      <c r="D611" s="121">
        <f t="shared" ref="D611:D674" si="91">B611-C611</f>
        <v>0</v>
      </c>
      <c r="E611" s="33"/>
      <c r="F611" s="33"/>
      <c r="G611" s="121">
        <f t="shared" ref="G611:G674" si="92">E611-F611</f>
        <v>0</v>
      </c>
      <c r="H611" s="121">
        <f t="shared" ref="H611:H674" si="93">G611*H$3</f>
        <v>0</v>
      </c>
      <c r="J611" s="121">
        <f t="shared" ref="J611:J674" si="94">H611-I611</f>
        <v>0</v>
      </c>
      <c r="K611" s="123">
        <f t="shared" ref="K611:K674" si="95">D611/K$3</f>
        <v>0</v>
      </c>
      <c r="L611" s="124">
        <f t="shared" ref="L611:L674" si="96">K611-I611</f>
        <v>0</v>
      </c>
      <c r="M611" s="129" t="e">
        <f t="shared" ref="M611:M674" si="97">L611/I611</f>
        <v>#DIV/0!</v>
      </c>
    </row>
    <row r="612" spans="1:13" x14ac:dyDescent="0.25">
      <c r="A612" s="120">
        <v>44165</v>
      </c>
      <c r="D612" s="121">
        <f t="shared" si="91"/>
        <v>0</v>
      </c>
      <c r="E612" s="33"/>
      <c r="F612" s="33"/>
      <c r="G612" s="121">
        <f t="shared" si="92"/>
        <v>0</v>
      </c>
      <c r="H612" s="121">
        <f t="shared" si="93"/>
        <v>0</v>
      </c>
      <c r="J612" s="121">
        <f t="shared" si="94"/>
        <v>0</v>
      </c>
      <c r="K612" s="123">
        <f t="shared" si="95"/>
        <v>0</v>
      </c>
      <c r="L612" s="124">
        <f t="shared" si="96"/>
        <v>0</v>
      </c>
      <c r="M612" s="129" t="e">
        <f t="shared" si="97"/>
        <v>#DIV/0!</v>
      </c>
    </row>
    <row r="613" spans="1:13" x14ac:dyDescent="0.25">
      <c r="A613" s="120">
        <v>44166</v>
      </c>
      <c r="D613" s="121">
        <f t="shared" si="91"/>
        <v>0</v>
      </c>
      <c r="E613" s="33"/>
      <c r="F613" s="33"/>
      <c r="G613" s="121">
        <f t="shared" si="92"/>
        <v>0</v>
      </c>
      <c r="H613" s="121">
        <f t="shared" si="93"/>
        <v>0</v>
      </c>
      <c r="J613" s="121">
        <f t="shared" si="94"/>
        <v>0</v>
      </c>
      <c r="K613" s="123">
        <f t="shared" si="95"/>
        <v>0</v>
      </c>
      <c r="L613" s="124">
        <f t="shared" si="96"/>
        <v>0</v>
      </c>
      <c r="M613" s="129" t="e">
        <f t="shared" si="97"/>
        <v>#DIV/0!</v>
      </c>
    </row>
    <row r="614" spans="1:13" x14ac:dyDescent="0.25">
      <c r="A614" s="120">
        <v>44167</v>
      </c>
      <c r="D614" s="121">
        <f t="shared" si="91"/>
        <v>0</v>
      </c>
      <c r="E614" s="33"/>
      <c r="F614" s="33"/>
      <c r="G614" s="121">
        <f t="shared" si="92"/>
        <v>0</v>
      </c>
      <c r="H614" s="121">
        <f t="shared" si="93"/>
        <v>0</v>
      </c>
      <c r="J614" s="121">
        <f t="shared" si="94"/>
        <v>0</v>
      </c>
      <c r="K614" s="123">
        <f t="shared" si="95"/>
        <v>0</v>
      </c>
      <c r="L614" s="124">
        <f t="shared" si="96"/>
        <v>0</v>
      </c>
      <c r="M614" s="129" t="e">
        <f t="shared" si="97"/>
        <v>#DIV/0!</v>
      </c>
    </row>
    <row r="615" spans="1:13" x14ac:dyDescent="0.25">
      <c r="A615" s="120">
        <v>44168</v>
      </c>
      <c r="D615" s="121">
        <f t="shared" si="91"/>
        <v>0</v>
      </c>
      <c r="E615" s="33"/>
      <c r="F615" s="33"/>
      <c r="G615" s="121">
        <f t="shared" si="92"/>
        <v>0</v>
      </c>
      <c r="H615" s="121">
        <f t="shared" si="93"/>
        <v>0</v>
      </c>
      <c r="J615" s="121">
        <f t="shared" si="94"/>
        <v>0</v>
      </c>
      <c r="K615" s="123">
        <f t="shared" si="95"/>
        <v>0</v>
      </c>
      <c r="L615" s="124">
        <f t="shared" si="96"/>
        <v>0</v>
      </c>
      <c r="M615" s="129" t="e">
        <f t="shared" si="97"/>
        <v>#DIV/0!</v>
      </c>
    </row>
    <row r="616" spans="1:13" x14ac:dyDescent="0.25">
      <c r="A616" s="120">
        <v>44169</v>
      </c>
      <c r="D616" s="121">
        <f t="shared" si="91"/>
        <v>0</v>
      </c>
      <c r="E616" s="33"/>
      <c r="F616" s="33"/>
      <c r="G616" s="121">
        <f t="shared" si="92"/>
        <v>0</v>
      </c>
      <c r="H616" s="121">
        <f t="shared" si="93"/>
        <v>0</v>
      </c>
      <c r="J616" s="121">
        <f t="shared" si="94"/>
        <v>0</v>
      </c>
      <c r="K616" s="123">
        <f t="shared" si="95"/>
        <v>0</v>
      </c>
      <c r="L616" s="124">
        <f t="shared" si="96"/>
        <v>0</v>
      </c>
      <c r="M616" s="129" t="e">
        <f t="shared" si="97"/>
        <v>#DIV/0!</v>
      </c>
    </row>
    <row r="617" spans="1:13" x14ac:dyDescent="0.25">
      <c r="A617" s="120">
        <v>44170</v>
      </c>
      <c r="D617" s="121">
        <f t="shared" si="91"/>
        <v>0</v>
      </c>
      <c r="E617" s="33"/>
      <c r="F617" s="33"/>
      <c r="G617" s="121">
        <f t="shared" si="92"/>
        <v>0</v>
      </c>
      <c r="H617" s="121">
        <f t="shared" si="93"/>
        <v>0</v>
      </c>
      <c r="J617" s="121">
        <f t="shared" si="94"/>
        <v>0</v>
      </c>
      <c r="K617" s="123">
        <f t="shared" si="95"/>
        <v>0</v>
      </c>
      <c r="L617" s="124">
        <f t="shared" si="96"/>
        <v>0</v>
      </c>
      <c r="M617" s="129" t="e">
        <f t="shared" si="97"/>
        <v>#DIV/0!</v>
      </c>
    </row>
    <row r="618" spans="1:13" x14ac:dyDescent="0.25">
      <c r="A618" s="120">
        <v>44171</v>
      </c>
      <c r="D618" s="121">
        <f t="shared" si="91"/>
        <v>0</v>
      </c>
      <c r="E618" s="33"/>
      <c r="F618" s="33"/>
      <c r="G618" s="121">
        <f t="shared" si="92"/>
        <v>0</v>
      </c>
      <c r="H618" s="121">
        <f t="shared" si="93"/>
        <v>0</v>
      </c>
      <c r="J618" s="121">
        <f t="shared" si="94"/>
        <v>0</v>
      </c>
      <c r="K618" s="123">
        <f t="shared" si="95"/>
        <v>0</v>
      </c>
      <c r="L618" s="124">
        <f t="shared" si="96"/>
        <v>0</v>
      </c>
      <c r="M618" s="129" t="e">
        <f t="shared" si="97"/>
        <v>#DIV/0!</v>
      </c>
    </row>
    <row r="619" spans="1:13" x14ac:dyDescent="0.25">
      <c r="A619" s="120">
        <v>44172</v>
      </c>
      <c r="D619" s="121">
        <f t="shared" si="91"/>
        <v>0</v>
      </c>
      <c r="E619" s="33"/>
      <c r="F619" s="33"/>
      <c r="G619" s="121">
        <f t="shared" si="92"/>
        <v>0</v>
      </c>
      <c r="H619" s="121">
        <f t="shared" si="93"/>
        <v>0</v>
      </c>
      <c r="J619" s="121">
        <f t="shared" si="94"/>
        <v>0</v>
      </c>
      <c r="K619" s="123">
        <f t="shared" si="95"/>
        <v>0</v>
      </c>
      <c r="L619" s="124">
        <f t="shared" si="96"/>
        <v>0</v>
      </c>
      <c r="M619" s="129" t="e">
        <f t="shared" si="97"/>
        <v>#DIV/0!</v>
      </c>
    </row>
    <row r="620" spans="1:13" x14ac:dyDescent="0.25">
      <c r="A620" s="120">
        <v>44173</v>
      </c>
      <c r="D620" s="121">
        <f t="shared" si="91"/>
        <v>0</v>
      </c>
      <c r="E620" s="33"/>
      <c r="F620" s="33"/>
      <c r="G620" s="121">
        <f t="shared" si="92"/>
        <v>0</v>
      </c>
      <c r="H620" s="121">
        <f t="shared" si="93"/>
        <v>0</v>
      </c>
      <c r="J620" s="121">
        <f t="shared" si="94"/>
        <v>0</v>
      </c>
      <c r="K620" s="123">
        <f t="shared" si="95"/>
        <v>0</v>
      </c>
      <c r="L620" s="124">
        <f t="shared" si="96"/>
        <v>0</v>
      </c>
      <c r="M620" s="129" t="e">
        <f t="shared" si="97"/>
        <v>#DIV/0!</v>
      </c>
    </row>
    <row r="621" spans="1:13" x14ac:dyDescent="0.25">
      <c r="A621" s="120">
        <v>44174</v>
      </c>
      <c r="D621" s="121">
        <f t="shared" si="91"/>
        <v>0</v>
      </c>
      <c r="E621" s="33"/>
      <c r="F621" s="33"/>
      <c r="G621" s="121">
        <f t="shared" si="92"/>
        <v>0</v>
      </c>
      <c r="H621" s="121">
        <f t="shared" si="93"/>
        <v>0</v>
      </c>
      <c r="J621" s="121">
        <f t="shared" si="94"/>
        <v>0</v>
      </c>
      <c r="K621" s="123">
        <f t="shared" si="95"/>
        <v>0</v>
      </c>
      <c r="L621" s="124">
        <f t="shared" si="96"/>
        <v>0</v>
      </c>
      <c r="M621" s="129" t="e">
        <f t="shared" si="97"/>
        <v>#DIV/0!</v>
      </c>
    </row>
    <row r="622" spans="1:13" x14ac:dyDescent="0.25">
      <c r="A622" s="120">
        <v>44175</v>
      </c>
      <c r="D622" s="121">
        <f t="shared" si="91"/>
        <v>0</v>
      </c>
      <c r="E622" s="33"/>
      <c r="F622" s="33"/>
      <c r="G622" s="121">
        <f t="shared" si="92"/>
        <v>0</v>
      </c>
      <c r="H622" s="121">
        <f t="shared" si="93"/>
        <v>0</v>
      </c>
      <c r="J622" s="121">
        <f t="shared" si="94"/>
        <v>0</v>
      </c>
      <c r="K622" s="123">
        <f t="shared" si="95"/>
        <v>0</v>
      </c>
      <c r="L622" s="124">
        <f t="shared" si="96"/>
        <v>0</v>
      </c>
      <c r="M622" s="129" t="e">
        <f t="shared" si="97"/>
        <v>#DIV/0!</v>
      </c>
    </row>
    <row r="623" spans="1:13" x14ac:dyDescent="0.25">
      <c r="A623" s="120">
        <v>44176</v>
      </c>
      <c r="D623" s="121">
        <f t="shared" si="91"/>
        <v>0</v>
      </c>
      <c r="E623" s="33"/>
      <c r="F623" s="33"/>
      <c r="G623" s="121">
        <f t="shared" si="92"/>
        <v>0</v>
      </c>
      <c r="H623" s="121">
        <f t="shared" si="93"/>
        <v>0</v>
      </c>
      <c r="J623" s="121">
        <f t="shared" si="94"/>
        <v>0</v>
      </c>
      <c r="K623" s="123">
        <f t="shared" si="95"/>
        <v>0</v>
      </c>
      <c r="L623" s="124">
        <f t="shared" si="96"/>
        <v>0</v>
      </c>
      <c r="M623" s="129" t="e">
        <f t="shared" si="97"/>
        <v>#DIV/0!</v>
      </c>
    </row>
    <row r="624" spans="1:13" x14ac:dyDescent="0.25">
      <c r="A624" s="120">
        <v>44177</v>
      </c>
      <c r="D624" s="121">
        <f t="shared" si="91"/>
        <v>0</v>
      </c>
      <c r="E624" s="33"/>
      <c r="F624" s="33"/>
      <c r="G624" s="121">
        <f t="shared" si="92"/>
        <v>0</v>
      </c>
      <c r="H624" s="121">
        <f t="shared" si="93"/>
        <v>0</v>
      </c>
      <c r="J624" s="121">
        <f t="shared" si="94"/>
        <v>0</v>
      </c>
      <c r="K624" s="123">
        <f t="shared" si="95"/>
        <v>0</v>
      </c>
      <c r="L624" s="124">
        <f t="shared" si="96"/>
        <v>0</v>
      </c>
      <c r="M624" s="129" t="e">
        <f t="shared" si="97"/>
        <v>#DIV/0!</v>
      </c>
    </row>
    <row r="625" spans="1:13" x14ac:dyDescent="0.25">
      <c r="A625" s="120">
        <v>44178</v>
      </c>
      <c r="D625" s="121">
        <f t="shared" si="91"/>
        <v>0</v>
      </c>
      <c r="E625" s="33"/>
      <c r="F625" s="33"/>
      <c r="G625" s="121">
        <f t="shared" si="92"/>
        <v>0</v>
      </c>
      <c r="H625" s="121">
        <f t="shared" si="93"/>
        <v>0</v>
      </c>
      <c r="J625" s="121">
        <f t="shared" si="94"/>
        <v>0</v>
      </c>
      <c r="K625" s="123">
        <f t="shared" si="95"/>
        <v>0</v>
      </c>
      <c r="L625" s="124">
        <f t="shared" si="96"/>
        <v>0</v>
      </c>
      <c r="M625" s="129" t="e">
        <f t="shared" si="97"/>
        <v>#DIV/0!</v>
      </c>
    </row>
    <row r="626" spans="1:13" x14ac:dyDescent="0.25">
      <c r="A626" s="120">
        <v>44179</v>
      </c>
      <c r="D626" s="121">
        <f t="shared" si="91"/>
        <v>0</v>
      </c>
      <c r="E626" s="33"/>
      <c r="F626" s="33"/>
      <c r="G626" s="121">
        <f t="shared" si="92"/>
        <v>0</v>
      </c>
      <c r="H626" s="121">
        <f t="shared" si="93"/>
        <v>0</v>
      </c>
      <c r="J626" s="121">
        <f t="shared" si="94"/>
        <v>0</v>
      </c>
      <c r="K626" s="123">
        <f t="shared" si="95"/>
        <v>0</v>
      </c>
      <c r="L626" s="124">
        <f t="shared" si="96"/>
        <v>0</v>
      </c>
      <c r="M626" s="129" t="e">
        <f t="shared" si="97"/>
        <v>#DIV/0!</v>
      </c>
    </row>
    <row r="627" spans="1:13" x14ac:dyDescent="0.25">
      <c r="A627" s="120">
        <v>44180</v>
      </c>
      <c r="D627" s="121">
        <f t="shared" si="91"/>
        <v>0</v>
      </c>
      <c r="E627" s="33"/>
      <c r="F627" s="33"/>
      <c r="G627" s="121">
        <f t="shared" si="92"/>
        <v>0</v>
      </c>
      <c r="H627" s="121">
        <f t="shared" si="93"/>
        <v>0</v>
      </c>
      <c r="J627" s="121">
        <f t="shared" si="94"/>
        <v>0</v>
      </c>
      <c r="K627" s="123">
        <f t="shared" si="95"/>
        <v>0</v>
      </c>
      <c r="L627" s="124">
        <f t="shared" si="96"/>
        <v>0</v>
      </c>
      <c r="M627" s="129" t="e">
        <f t="shared" si="97"/>
        <v>#DIV/0!</v>
      </c>
    </row>
    <row r="628" spans="1:13" x14ac:dyDescent="0.25">
      <c r="A628" s="120">
        <v>44181</v>
      </c>
      <c r="D628" s="121">
        <f t="shared" si="91"/>
        <v>0</v>
      </c>
      <c r="E628" s="33"/>
      <c r="F628" s="33"/>
      <c r="G628" s="121">
        <f t="shared" si="92"/>
        <v>0</v>
      </c>
      <c r="H628" s="121">
        <f t="shared" si="93"/>
        <v>0</v>
      </c>
      <c r="J628" s="121">
        <f t="shared" si="94"/>
        <v>0</v>
      </c>
      <c r="K628" s="123">
        <f t="shared" si="95"/>
        <v>0</v>
      </c>
      <c r="L628" s="124">
        <f t="shared" si="96"/>
        <v>0</v>
      </c>
      <c r="M628" s="129" t="e">
        <f t="shared" si="97"/>
        <v>#DIV/0!</v>
      </c>
    </row>
    <row r="629" spans="1:13" x14ac:dyDescent="0.25">
      <c r="A629" s="120">
        <v>44182</v>
      </c>
      <c r="D629" s="121">
        <f t="shared" si="91"/>
        <v>0</v>
      </c>
      <c r="E629" s="33"/>
      <c r="F629" s="33"/>
      <c r="G629" s="121">
        <f t="shared" si="92"/>
        <v>0</v>
      </c>
      <c r="H629" s="121">
        <f t="shared" si="93"/>
        <v>0</v>
      </c>
      <c r="J629" s="121">
        <f t="shared" si="94"/>
        <v>0</v>
      </c>
      <c r="K629" s="123">
        <f t="shared" si="95"/>
        <v>0</v>
      </c>
      <c r="L629" s="124">
        <f t="shared" si="96"/>
        <v>0</v>
      </c>
      <c r="M629" s="129" t="e">
        <f t="shared" si="97"/>
        <v>#DIV/0!</v>
      </c>
    </row>
    <row r="630" spans="1:13" x14ac:dyDescent="0.25">
      <c r="A630" s="120">
        <v>44183</v>
      </c>
      <c r="D630" s="121">
        <f t="shared" si="91"/>
        <v>0</v>
      </c>
      <c r="E630" s="33"/>
      <c r="F630" s="33"/>
      <c r="G630" s="121">
        <f t="shared" si="92"/>
        <v>0</v>
      </c>
      <c r="H630" s="121">
        <f t="shared" si="93"/>
        <v>0</v>
      </c>
      <c r="J630" s="121">
        <f t="shared" si="94"/>
        <v>0</v>
      </c>
      <c r="K630" s="123">
        <f t="shared" si="95"/>
        <v>0</v>
      </c>
      <c r="L630" s="124">
        <f t="shared" si="96"/>
        <v>0</v>
      </c>
      <c r="M630" s="129" t="e">
        <f t="shared" si="97"/>
        <v>#DIV/0!</v>
      </c>
    </row>
    <row r="631" spans="1:13" x14ac:dyDescent="0.25">
      <c r="A631" s="120">
        <v>44184</v>
      </c>
      <c r="D631" s="121">
        <f t="shared" si="91"/>
        <v>0</v>
      </c>
      <c r="E631" s="33"/>
      <c r="F631" s="33"/>
      <c r="G631" s="121">
        <f t="shared" si="92"/>
        <v>0</v>
      </c>
      <c r="H631" s="121">
        <f t="shared" si="93"/>
        <v>0</v>
      </c>
      <c r="J631" s="121">
        <f t="shared" si="94"/>
        <v>0</v>
      </c>
      <c r="K631" s="123">
        <f t="shared" si="95"/>
        <v>0</v>
      </c>
      <c r="L631" s="124">
        <f t="shared" si="96"/>
        <v>0</v>
      </c>
      <c r="M631" s="129" t="e">
        <f t="shared" si="97"/>
        <v>#DIV/0!</v>
      </c>
    </row>
    <row r="632" spans="1:13" x14ac:dyDescent="0.25">
      <c r="A632" s="120">
        <v>44185</v>
      </c>
      <c r="D632" s="121">
        <f t="shared" si="91"/>
        <v>0</v>
      </c>
      <c r="E632" s="33"/>
      <c r="F632" s="33"/>
      <c r="G632" s="121">
        <f t="shared" si="92"/>
        <v>0</v>
      </c>
      <c r="H632" s="121">
        <f t="shared" si="93"/>
        <v>0</v>
      </c>
      <c r="J632" s="121">
        <f t="shared" si="94"/>
        <v>0</v>
      </c>
      <c r="K632" s="123">
        <f t="shared" si="95"/>
        <v>0</v>
      </c>
      <c r="L632" s="124">
        <f t="shared" si="96"/>
        <v>0</v>
      </c>
      <c r="M632" s="129" t="e">
        <f t="shared" si="97"/>
        <v>#DIV/0!</v>
      </c>
    </row>
    <row r="633" spans="1:13" x14ac:dyDescent="0.25">
      <c r="A633" s="120">
        <v>44186</v>
      </c>
      <c r="D633" s="121">
        <f t="shared" si="91"/>
        <v>0</v>
      </c>
      <c r="E633" s="33"/>
      <c r="F633" s="33"/>
      <c r="G633" s="121">
        <f t="shared" si="92"/>
        <v>0</v>
      </c>
      <c r="H633" s="121">
        <f t="shared" si="93"/>
        <v>0</v>
      </c>
      <c r="J633" s="121">
        <f t="shared" si="94"/>
        <v>0</v>
      </c>
      <c r="K633" s="123">
        <f t="shared" si="95"/>
        <v>0</v>
      </c>
      <c r="L633" s="124">
        <f t="shared" si="96"/>
        <v>0</v>
      </c>
      <c r="M633" s="129" t="e">
        <f t="shared" si="97"/>
        <v>#DIV/0!</v>
      </c>
    </row>
    <row r="634" spans="1:13" x14ac:dyDescent="0.25">
      <c r="A634" s="120">
        <v>44187</v>
      </c>
      <c r="D634" s="121">
        <f t="shared" si="91"/>
        <v>0</v>
      </c>
      <c r="E634" s="33"/>
      <c r="F634" s="33"/>
      <c r="G634" s="121">
        <f t="shared" si="92"/>
        <v>0</v>
      </c>
      <c r="H634" s="121">
        <f t="shared" si="93"/>
        <v>0</v>
      </c>
      <c r="J634" s="121">
        <f t="shared" si="94"/>
        <v>0</v>
      </c>
      <c r="K634" s="123">
        <f t="shared" si="95"/>
        <v>0</v>
      </c>
      <c r="L634" s="124">
        <f t="shared" si="96"/>
        <v>0</v>
      </c>
      <c r="M634" s="129" t="e">
        <f t="shared" si="97"/>
        <v>#DIV/0!</v>
      </c>
    </row>
    <row r="635" spans="1:13" x14ac:dyDescent="0.25">
      <c r="A635" s="120">
        <v>44188</v>
      </c>
      <c r="D635" s="121">
        <f t="shared" si="91"/>
        <v>0</v>
      </c>
      <c r="E635" s="33"/>
      <c r="F635" s="33"/>
      <c r="G635" s="121">
        <f t="shared" si="92"/>
        <v>0</v>
      </c>
      <c r="H635" s="121">
        <f t="shared" si="93"/>
        <v>0</v>
      </c>
      <c r="J635" s="121">
        <f t="shared" si="94"/>
        <v>0</v>
      </c>
      <c r="K635" s="123">
        <f t="shared" si="95"/>
        <v>0</v>
      </c>
      <c r="L635" s="124">
        <f t="shared" si="96"/>
        <v>0</v>
      </c>
      <c r="M635" s="129" t="e">
        <f t="shared" si="97"/>
        <v>#DIV/0!</v>
      </c>
    </row>
    <row r="636" spans="1:13" x14ac:dyDescent="0.25">
      <c r="A636" s="120">
        <v>44189</v>
      </c>
      <c r="D636" s="121">
        <f t="shared" si="91"/>
        <v>0</v>
      </c>
      <c r="E636" s="33"/>
      <c r="F636" s="33"/>
      <c r="G636" s="121">
        <f t="shared" si="92"/>
        <v>0</v>
      </c>
      <c r="H636" s="121">
        <f t="shared" si="93"/>
        <v>0</v>
      </c>
      <c r="J636" s="121">
        <f t="shared" si="94"/>
        <v>0</v>
      </c>
      <c r="K636" s="123">
        <f t="shared" si="95"/>
        <v>0</v>
      </c>
      <c r="L636" s="124">
        <f t="shared" si="96"/>
        <v>0</v>
      </c>
      <c r="M636" s="129" t="e">
        <f t="shared" si="97"/>
        <v>#DIV/0!</v>
      </c>
    </row>
    <row r="637" spans="1:13" x14ac:dyDescent="0.25">
      <c r="A637" s="120">
        <v>44190</v>
      </c>
      <c r="D637" s="121">
        <f t="shared" si="91"/>
        <v>0</v>
      </c>
      <c r="E637" s="33"/>
      <c r="F637" s="33"/>
      <c r="G637" s="121">
        <f t="shared" si="92"/>
        <v>0</v>
      </c>
      <c r="H637" s="121">
        <f t="shared" si="93"/>
        <v>0</v>
      </c>
      <c r="J637" s="121">
        <f t="shared" si="94"/>
        <v>0</v>
      </c>
      <c r="K637" s="123">
        <f t="shared" si="95"/>
        <v>0</v>
      </c>
      <c r="L637" s="124">
        <f t="shared" si="96"/>
        <v>0</v>
      </c>
      <c r="M637" s="129" t="e">
        <f t="shared" si="97"/>
        <v>#DIV/0!</v>
      </c>
    </row>
    <row r="638" spans="1:13" x14ac:dyDescent="0.25">
      <c r="A638" s="120">
        <v>44191</v>
      </c>
      <c r="D638" s="121">
        <f t="shared" si="91"/>
        <v>0</v>
      </c>
      <c r="E638" s="33"/>
      <c r="F638" s="33"/>
      <c r="G638" s="121">
        <f t="shared" si="92"/>
        <v>0</v>
      </c>
      <c r="H638" s="121">
        <f t="shared" si="93"/>
        <v>0</v>
      </c>
      <c r="J638" s="121">
        <f t="shared" si="94"/>
        <v>0</v>
      </c>
      <c r="K638" s="123">
        <f t="shared" si="95"/>
        <v>0</v>
      </c>
      <c r="L638" s="124">
        <f t="shared" si="96"/>
        <v>0</v>
      </c>
      <c r="M638" s="129" t="e">
        <f t="shared" si="97"/>
        <v>#DIV/0!</v>
      </c>
    </row>
    <row r="639" spans="1:13" x14ac:dyDescent="0.25">
      <c r="A639" s="120">
        <v>44192</v>
      </c>
      <c r="D639" s="121">
        <f t="shared" si="91"/>
        <v>0</v>
      </c>
      <c r="E639" s="33"/>
      <c r="F639" s="33"/>
      <c r="G639" s="121">
        <f t="shared" si="92"/>
        <v>0</v>
      </c>
      <c r="H639" s="121">
        <f t="shared" si="93"/>
        <v>0</v>
      </c>
      <c r="J639" s="121">
        <f t="shared" si="94"/>
        <v>0</v>
      </c>
      <c r="K639" s="123">
        <f t="shared" si="95"/>
        <v>0</v>
      </c>
      <c r="L639" s="124">
        <f t="shared" si="96"/>
        <v>0</v>
      </c>
      <c r="M639" s="129" t="e">
        <f t="shared" si="97"/>
        <v>#DIV/0!</v>
      </c>
    </row>
    <row r="640" spans="1:13" x14ac:dyDescent="0.25">
      <c r="A640" s="120">
        <v>44193</v>
      </c>
      <c r="D640" s="121">
        <f t="shared" si="91"/>
        <v>0</v>
      </c>
      <c r="E640" s="33"/>
      <c r="F640" s="33"/>
      <c r="G640" s="121">
        <f t="shared" si="92"/>
        <v>0</v>
      </c>
      <c r="H640" s="121">
        <f t="shared" si="93"/>
        <v>0</v>
      </c>
      <c r="J640" s="121">
        <f t="shared" si="94"/>
        <v>0</v>
      </c>
      <c r="K640" s="123">
        <f t="shared" si="95"/>
        <v>0</v>
      </c>
      <c r="L640" s="124">
        <f t="shared" si="96"/>
        <v>0</v>
      </c>
      <c r="M640" s="129" t="e">
        <f t="shared" si="97"/>
        <v>#DIV/0!</v>
      </c>
    </row>
    <row r="641" spans="1:13" x14ac:dyDescent="0.25">
      <c r="A641" s="120">
        <v>44194</v>
      </c>
      <c r="D641" s="121">
        <f t="shared" si="91"/>
        <v>0</v>
      </c>
      <c r="E641" s="33"/>
      <c r="F641" s="33"/>
      <c r="G641" s="121">
        <f t="shared" si="92"/>
        <v>0</v>
      </c>
      <c r="H641" s="121">
        <f t="shared" si="93"/>
        <v>0</v>
      </c>
      <c r="J641" s="121">
        <f t="shared" si="94"/>
        <v>0</v>
      </c>
      <c r="K641" s="123">
        <f t="shared" si="95"/>
        <v>0</v>
      </c>
      <c r="L641" s="124">
        <f t="shared" si="96"/>
        <v>0</v>
      </c>
      <c r="M641" s="129" t="e">
        <f t="shared" si="97"/>
        <v>#DIV/0!</v>
      </c>
    </row>
    <row r="642" spans="1:13" x14ac:dyDescent="0.25">
      <c r="A642" s="120">
        <v>44195</v>
      </c>
      <c r="D642" s="121">
        <f t="shared" si="91"/>
        <v>0</v>
      </c>
      <c r="E642" s="33"/>
      <c r="F642" s="33"/>
      <c r="G642" s="121">
        <f t="shared" si="92"/>
        <v>0</v>
      </c>
      <c r="H642" s="121">
        <f t="shared" si="93"/>
        <v>0</v>
      </c>
      <c r="J642" s="121">
        <f t="shared" si="94"/>
        <v>0</v>
      </c>
      <c r="K642" s="123">
        <f t="shared" si="95"/>
        <v>0</v>
      </c>
      <c r="L642" s="124">
        <f t="shared" si="96"/>
        <v>0</v>
      </c>
      <c r="M642" s="129" t="e">
        <f t="shared" si="97"/>
        <v>#DIV/0!</v>
      </c>
    </row>
    <row r="643" spans="1:13" x14ac:dyDescent="0.25">
      <c r="A643" s="120">
        <v>44196</v>
      </c>
      <c r="D643" s="121">
        <f t="shared" si="91"/>
        <v>0</v>
      </c>
      <c r="E643" s="33"/>
      <c r="F643" s="33"/>
      <c r="G643" s="121">
        <f t="shared" si="92"/>
        <v>0</v>
      </c>
      <c r="H643" s="121">
        <f t="shared" si="93"/>
        <v>0</v>
      </c>
      <c r="J643" s="121">
        <f t="shared" si="94"/>
        <v>0</v>
      </c>
      <c r="K643" s="123">
        <f t="shared" si="95"/>
        <v>0</v>
      </c>
      <c r="L643" s="124">
        <f t="shared" si="96"/>
        <v>0</v>
      </c>
      <c r="M643" s="129" t="e">
        <f t="shared" si="97"/>
        <v>#DIV/0!</v>
      </c>
    </row>
    <row r="644" spans="1:13" x14ac:dyDescent="0.25">
      <c r="A644" s="120">
        <v>44197</v>
      </c>
      <c r="D644" s="121">
        <f t="shared" si="91"/>
        <v>0</v>
      </c>
      <c r="E644" s="33"/>
      <c r="F644" s="33"/>
      <c r="G644" s="121">
        <f t="shared" si="92"/>
        <v>0</v>
      </c>
      <c r="H644" s="121">
        <f t="shared" si="93"/>
        <v>0</v>
      </c>
      <c r="J644" s="121">
        <f t="shared" si="94"/>
        <v>0</v>
      </c>
      <c r="K644" s="123">
        <f t="shared" si="95"/>
        <v>0</v>
      </c>
      <c r="L644" s="124">
        <f t="shared" si="96"/>
        <v>0</v>
      </c>
      <c r="M644" s="129" t="e">
        <f t="shared" si="97"/>
        <v>#DIV/0!</v>
      </c>
    </row>
    <row r="645" spans="1:13" x14ac:dyDescent="0.25">
      <c r="A645" s="120">
        <v>44198</v>
      </c>
      <c r="D645" s="121">
        <f t="shared" si="91"/>
        <v>0</v>
      </c>
      <c r="E645" s="33"/>
      <c r="F645" s="33"/>
      <c r="G645" s="121">
        <f t="shared" si="92"/>
        <v>0</v>
      </c>
      <c r="H645" s="121">
        <f t="shared" si="93"/>
        <v>0</v>
      </c>
      <c r="J645" s="121">
        <f t="shared" si="94"/>
        <v>0</v>
      </c>
      <c r="K645" s="123">
        <f t="shared" si="95"/>
        <v>0</v>
      </c>
      <c r="L645" s="124">
        <f t="shared" si="96"/>
        <v>0</v>
      </c>
      <c r="M645" s="129" t="e">
        <f t="shared" si="97"/>
        <v>#DIV/0!</v>
      </c>
    </row>
    <row r="646" spans="1:13" x14ac:dyDescent="0.25">
      <c r="A646" s="120">
        <v>44199</v>
      </c>
      <c r="D646" s="121">
        <f t="shared" si="91"/>
        <v>0</v>
      </c>
      <c r="E646" s="33"/>
      <c r="F646" s="33"/>
      <c r="G646" s="121">
        <f t="shared" si="92"/>
        <v>0</v>
      </c>
      <c r="H646" s="121">
        <f t="shared" si="93"/>
        <v>0</v>
      </c>
      <c r="J646" s="121">
        <f t="shared" si="94"/>
        <v>0</v>
      </c>
      <c r="K646" s="123">
        <f t="shared" si="95"/>
        <v>0</v>
      </c>
      <c r="L646" s="124">
        <f t="shared" si="96"/>
        <v>0</v>
      </c>
      <c r="M646" s="129" t="e">
        <f t="shared" si="97"/>
        <v>#DIV/0!</v>
      </c>
    </row>
    <row r="647" spans="1:13" x14ac:dyDescent="0.25">
      <c r="A647" s="120">
        <v>44200</v>
      </c>
      <c r="D647" s="121">
        <f t="shared" si="91"/>
        <v>0</v>
      </c>
      <c r="E647" s="33"/>
      <c r="F647" s="33"/>
      <c r="G647" s="121">
        <f t="shared" si="92"/>
        <v>0</v>
      </c>
      <c r="H647" s="121">
        <f t="shared" si="93"/>
        <v>0</v>
      </c>
      <c r="J647" s="121">
        <f t="shared" si="94"/>
        <v>0</v>
      </c>
      <c r="K647" s="123">
        <f t="shared" si="95"/>
        <v>0</v>
      </c>
      <c r="L647" s="124">
        <f t="shared" si="96"/>
        <v>0</v>
      </c>
      <c r="M647" s="129" t="e">
        <f t="shared" si="97"/>
        <v>#DIV/0!</v>
      </c>
    </row>
    <row r="648" spans="1:13" x14ac:dyDescent="0.25">
      <c r="A648" s="120">
        <v>44201</v>
      </c>
      <c r="D648" s="121">
        <f t="shared" si="91"/>
        <v>0</v>
      </c>
      <c r="E648" s="33"/>
      <c r="F648" s="33"/>
      <c r="G648" s="121">
        <f t="shared" si="92"/>
        <v>0</v>
      </c>
      <c r="H648" s="121">
        <f t="shared" si="93"/>
        <v>0</v>
      </c>
      <c r="J648" s="121">
        <f t="shared" si="94"/>
        <v>0</v>
      </c>
      <c r="K648" s="123">
        <f t="shared" si="95"/>
        <v>0</v>
      </c>
      <c r="L648" s="124">
        <f t="shared" si="96"/>
        <v>0</v>
      </c>
      <c r="M648" s="129" t="e">
        <f t="shared" si="97"/>
        <v>#DIV/0!</v>
      </c>
    </row>
    <row r="649" spans="1:13" x14ac:dyDescent="0.25">
      <c r="A649" s="120">
        <v>44202</v>
      </c>
      <c r="D649" s="121">
        <f t="shared" si="91"/>
        <v>0</v>
      </c>
      <c r="E649" s="33"/>
      <c r="F649" s="33"/>
      <c r="G649" s="121">
        <f t="shared" si="92"/>
        <v>0</v>
      </c>
      <c r="H649" s="121">
        <f t="shared" si="93"/>
        <v>0</v>
      </c>
      <c r="J649" s="121">
        <f t="shared" si="94"/>
        <v>0</v>
      </c>
      <c r="K649" s="123">
        <f t="shared" si="95"/>
        <v>0</v>
      </c>
      <c r="L649" s="124">
        <f t="shared" si="96"/>
        <v>0</v>
      </c>
      <c r="M649" s="129" t="e">
        <f t="shared" si="97"/>
        <v>#DIV/0!</v>
      </c>
    </row>
    <row r="650" spans="1:13" x14ac:dyDescent="0.25">
      <c r="A650" s="120">
        <v>44203</v>
      </c>
      <c r="D650" s="121">
        <f t="shared" si="91"/>
        <v>0</v>
      </c>
      <c r="E650" s="33"/>
      <c r="F650" s="33"/>
      <c r="G650" s="121">
        <f t="shared" si="92"/>
        <v>0</v>
      </c>
      <c r="H650" s="121">
        <f t="shared" si="93"/>
        <v>0</v>
      </c>
      <c r="J650" s="121">
        <f t="shared" si="94"/>
        <v>0</v>
      </c>
      <c r="K650" s="123">
        <f t="shared" si="95"/>
        <v>0</v>
      </c>
      <c r="L650" s="124">
        <f t="shared" si="96"/>
        <v>0</v>
      </c>
      <c r="M650" s="129" t="e">
        <f t="shared" si="97"/>
        <v>#DIV/0!</v>
      </c>
    </row>
    <row r="651" spans="1:13" x14ac:dyDescent="0.25">
      <c r="A651" s="120">
        <v>44204</v>
      </c>
      <c r="D651" s="121">
        <f t="shared" si="91"/>
        <v>0</v>
      </c>
      <c r="E651" s="33"/>
      <c r="F651" s="33"/>
      <c r="G651" s="121">
        <f t="shared" si="92"/>
        <v>0</v>
      </c>
      <c r="H651" s="121">
        <f t="shared" si="93"/>
        <v>0</v>
      </c>
      <c r="J651" s="121">
        <f t="shared" si="94"/>
        <v>0</v>
      </c>
      <c r="K651" s="123">
        <f t="shared" si="95"/>
        <v>0</v>
      </c>
      <c r="L651" s="124">
        <f t="shared" si="96"/>
        <v>0</v>
      </c>
      <c r="M651" s="129" t="e">
        <f t="shared" si="97"/>
        <v>#DIV/0!</v>
      </c>
    </row>
    <row r="652" spans="1:13" x14ac:dyDescent="0.25">
      <c r="A652" s="120">
        <v>44205</v>
      </c>
      <c r="D652" s="121">
        <f t="shared" si="91"/>
        <v>0</v>
      </c>
      <c r="E652" s="33"/>
      <c r="F652" s="33"/>
      <c r="G652" s="121">
        <f t="shared" si="92"/>
        <v>0</v>
      </c>
      <c r="H652" s="121">
        <f t="shared" si="93"/>
        <v>0</v>
      </c>
      <c r="J652" s="121">
        <f t="shared" si="94"/>
        <v>0</v>
      </c>
      <c r="K652" s="123">
        <f t="shared" si="95"/>
        <v>0</v>
      </c>
      <c r="L652" s="124">
        <f t="shared" si="96"/>
        <v>0</v>
      </c>
      <c r="M652" s="129" t="e">
        <f t="shared" si="97"/>
        <v>#DIV/0!</v>
      </c>
    </row>
    <row r="653" spans="1:13" x14ac:dyDescent="0.25">
      <c r="A653" s="120">
        <v>44206</v>
      </c>
      <c r="D653" s="121">
        <f t="shared" si="91"/>
        <v>0</v>
      </c>
      <c r="E653" s="33"/>
      <c r="F653" s="33"/>
      <c r="G653" s="121">
        <f t="shared" si="92"/>
        <v>0</v>
      </c>
      <c r="H653" s="121">
        <f t="shared" si="93"/>
        <v>0</v>
      </c>
      <c r="J653" s="121">
        <f t="shared" si="94"/>
        <v>0</v>
      </c>
      <c r="K653" s="123">
        <f t="shared" si="95"/>
        <v>0</v>
      </c>
      <c r="L653" s="124">
        <f t="shared" si="96"/>
        <v>0</v>
      </c>
      <c r="M653" s="129" t="e">
        <f t="shared" si="97"/>
        <v>#DIV/0!</v>
      </c>
    </row>
    <row r="654" spans="1:13" x14ac:dyDescent="0.25">
      <c r="A654" s="120">
        <v>44207</v>
      </c>
      <c r="D654" s="121">
        <f t="shared" si="91"/>
        <v>0</v>
      </c>
      <c r="E654" s="33"/>
      <c r="F654" s="33"/>
      <c r="G654" s="121">
        <f t="shared" si="92"/>
        <v>0</v>
      </c>
      <c r="H654" s="121">
        <f t="shared" si="93"/>
        <v>0</v>
      </c>
      <c r="J654" s="121">
        <f t="shared" si="94"/>
        <v>0</v>
      </c>
      <c r="K654" s="123">
        <f t="shared" si="95"/>
        <v>0</v>
      </c>
      <c r="L654" s="124">
        <f t="shared" si="96"/>
        <v>0</v>
      </c>
      <c r="M654" s="129" t="e">
        <f t="shared" si="97"/>
        <v>#DIV/0!</v>
      </c>
    </row>
    <row r="655" spans="1:13" x14ac:dyDescent="0.25">
      <c r="A655" s="120">
        <v>44208</v>
      </c>
      <c r="D655" s="121">
        <f t="shared" si="91"/>
        <v>0</v>
      </c>
      <c r="E655" s="33"/>
      <c r="F655" s="33"/>
      <c r="G655" s="121">
        <f t="shared" si="92"/>
        <v>0</v>
      </c>
      <c r="H655" s="121">
        <f t="shared" si="93"/>
        <v>0</v>
      </c>
      <c r="J655" s="121">
        <f t="shared" si="94"/>
        <v>0</v>
      </c>
      <c r="K655" s="123">
        <f t="shared" si="95"/>
        <v>0</v>
      </c>
      <c r="L655" s="124">
        <f t="shared" si="96"/>
        <v>0</v>
      </c>
      <c r="M655" s="129" t="e">
        <f t="shared" si="97"/>
        <v>#DIV/0!</v>
      </c>
    </row>
    <row r="656" spans="1:13" x14ac:dyDescent="0.25">
      <c r="A656" s="120">
        <v>44209</v>
      </c>
      <c r="D656" s="121">
        <f t="shared" si="91"/>
        <v>0</v>
      </c>
      <c r="E656" s="33"/>
      <c r="F656" s="33"/>
      <c r="G656" s="121">
        <f t="shared" si="92"/>
        <v>0</v>
      </c>
      <c r="H656" s="121">
        <f t="shared" si="93"/>
        <v>0</v>
      </c>
      <c r="J656" s="121">
        <f t="shared" si="94"/>
        <v>0</v>
      </c>
      <c r="K656" s="123">
        <f t="shared" si="95"/>
        <v>0</v>
      </c>
      <c r="L656" s="124">
        <f t="shared" si="96"/>
        <v>0</v>
      </c>
      <c r="M656" s="129" t="e">
        <f t="shared" si="97"/>
        <v>#DIV/0!</v>
      </c>
    </row>
    <row r="657" spans="1:13" x14ac:dyDescent="0.25">
      <c r="A657" s="120">
        <v>44210</v>
      </c>
      <c r="D657" s="121">
        <f t="shared" si="91"/>
        <v>0</v>
      </c>
      <c r="E657" s="33"/>
      <c r="F657" s="33"/>
      <c r="G657" s="121">
        <f t="shared" si="92"/>
        <v>0</v>
      </c>
      <c r="H657" s="121">
        <f t="shared" si="93"/>
        <v>0</v>
      </c>
      <c r="J657" s="121">
        <f t="shared" si="94"/>
        <v>0</v>
      </c>
      <c r="K657" s="123">
        <f t="shared" si="95"/>
        <v>0</v>
      </c>
      <c r="L657" s="124">
        <f t="shared" si="96"/>
        <v>0</v>
      </c>
      <c r="M657" s="129" t="e">
        <f t="shared" si="97"/>
        <v>#DIV/0!</v>
      </c>
    </row>
    <row r="658" spans="1:13" x14ac:dyDescent="0.25">
      <c r="A658" s="120">
        <v>44211</v>
      </c>
      <c r="D658" s="121">
        <f t="shared" si="91"/>
        <v>0</v>
      </c>
      <c r="E658" s="33"/>
      <c r="F658" s="33"/>
      <c r="G658" s="121">
        <f t="shared" si="92"/>
        <v>0</v>
      </c>
      <c r="H658" s="121">
        <f t="shared" si="93"/>
        <v>0</v>
      </c>
      <c r="J658" s="121">
        <f t="shared" si="94"/>
        <v>0</v>
      </c>
      <c r="K658" s="123">
        <f t="shared" si="95"/>
        <v>0</v>
      </c>
      <c r="L658" s="124">
        <f t="shared" si="96"/>
        <v>0</v>
      </c>
      <c r="M658" s="129" t="e">
        <f t="shared" si="97"/>
        <v>#DIV/0!</v>
      </c>
    </row>
    <row r="659" spans="1:13" x14ac:dyDescent="0.25">
      <c r="A659" s="120">
        <v>44212</v>
      </c>
      <c r="D659" s="121">
        <f t="shared" si="91"/>
        <v>0</v>
      </c>
      <c r="E659" s="33"/>
      <c r="F659" s="33"/>
      <c r="G659" s="121">
        <f t="shared" si="92"/>
        <v>0</v>
      </c>
      <c r="H659" s="121">
        <f t="shared" si="93"/>
        <v>0</v>
      </c>
      <c r="J659" s="121">
        <f t="shared" si="94"/>
        <v>0</v>
      </c>
      <c r="K659" s="123">
        <f t="shared" si="95"/>
        <v>0</v>
      </c>
      <c r="L659" s="124">
        <f t="shared" si="96"/>
        <v>0</v>
      </c>
      <c r="M659" s="129" t="e">
        <f t="shared" si="97"/>
        <v>#DIV/0!</v>
      </c>
    </row>
    <row r="660" spans="1:13" x14ac:dyDescent="0.25">
      <c r="A660" s="120">
        <v>44213</v>
      </c>
      <c r="D660" s="121">
        <f t="shared" si="91"/>
        <v>0</v>
      </c>
      <c r="E660" s="33"/>
      <c r="F660" s="33"/>
      <c r="G660" s="121">
        <f t="shared" si="92"/>
        <v>0</v>
      </c>
      <c r="H660" s="121">
        <f t="shared" si="93"/>
        <v>0</v>
      </c>
      <c r="J660" s="121">
        <f t="shared" si="94"/>
        <v>0</v>
      </c>
      <c r="K660" s="123">
        <f t="shared" si="95"/>
        <v>0</v>
      </c>
      <c r="L660" s="124">
        <f t="shared" si="96"/>
        <v>0</v>
      </c>
      <c r="M660" s="129" t="e">
        <f t="shared" si="97"/>
        <v>#DIV/0!</v>
      </c>
    </row>
    <row r="661" spans="1:13" x14ac:dyDescent="0.25">
      <c r="A661" s="120">
        <v>44214</v>
      </c>
      <c r="D661" s="121">
        <f t="shared" si="91"/>
        <v>0</v>
      </c>
      <c r="E661" s="33"/>
      <c r="F661" s="33"/>
      <c r="G661" s="121">
        <f t="shared" si="92"/>
        <v>0</v>
      </c>
      <c r="H661" s="121">
        <f t="shared" si="93"/>
        <v>0</v>
      </c>
      <c r="J661" s="121">
        <f t="shared" si="94"/>
        <v>0</v>
      </c>
      <c r="K661" s="123">
        <f t="shared" si="95"/>
        <v>0</v>
      </c>
      <c r="L661" s="124">
        <f t="shared" si="96"/>
        <v>0</v>
      </c>
      <c r="M661" s="129" t="e">
        <f t="shared" si="97"/>
        <v>#DIV/0!</v>
      </c>
    </row>
    <row r="662" spans="1:13" x14ac:dyDescent="0.25">
      <c r="A662" s="120">
        <v>44215</v>
      </c>
      <c r="D662" s="121">
        <f t="shared" si="91"/>
        <v>0</v>
      </c>
      <c r="E662" s="33"/>
      <c r="F662" s="33"/>
      <c r="G662" s="121">
        <f t="shared" si="92"/>
        <v>0</v>
      </c>
      <c r="H662" s="121">
        <f t="shared" si="93"/>
        <v>0</v>
      </c>
      <c r="J662" s="121">
        <f t="shared" si="94"/>
        <v>0</v>
      </c>
      <c r="K662" s="123">
        <f t="shared" si="95"/>
        <v>0</v>
      </c>
      <c r="L662" s="124">
        <f t="shared" si="96"/>
        <v>0</v>
      </c>
      <c r="M662" s="129" t="e">
        <f t="shared" si="97"/>
        <v>#DIV/0!</v>
      </c>
    </row>
    <row r="663" spans="1:13" x14ac:dyDescent="0.25">
      <c r="A663" s="120">
        <v>44216</v>
      </c>
      <c r="D663" s="121">
        <f t="shared" si="91"/>
        <v>0</v>
      </c>
      <c r="E663" s="33"/>
      <c r="F663" s="33"/>
      <c r="G663" s="121">
        <f t="shared" si="92"/>
        <v>0</v>
      </c>
      <c r="H663" s="121">
        <f t="shared" si="93"/>
        <v>0</v>
      </c>
      <c r="J663" s="121">
        <f t="shared" si="94"/>
        <v>0</v>
      </c>
      <c r="K663" s="123">
        <f t="shared" si="95"/>
        <v>0</v>
      </c>
      <c r="L663" s="124">
        <f t="shared" si="96"/>
        <v>0</v>
      </c>
      <c r="M663" s="129" t="e">
        <f t="shared" si="97"/>
        <v>#DIV/0!</v>
      </c>
    </row>
    <row r="664" spans="1:13" x14ac:dyDescent="0.25">
      <c r="A664" s="120">
        <v>44217</v>
      </c>
      <c r="D664" s="121">
        <f t="shared" si="91"/>
        <v>0</v>
      </c>
      <c r="E664" s="33"/>
      <c r="F664" s="33"/>
      <c r="G664" s="121">
        <f t="shared" si="92"/>
        <v>0</v>
      </c>
      <c r="H664" s="121">
        <f t="shared" si="93"/>
        <v>0</v>
      </c>
      <c r="J664" s="121">
        <f t="shared" si="94"/>
        <v>0</v>
      </c>
      <c r="K664" s="123">
        <f t="shared" si="95"/>
        <v>0</v>
      </c>
      <c r="L664" s="124">
        <f t="shared" si="96"/>
        <v>0</v>
      </c>
      <c r="M664" s="129" t="e">
        <f t="shared" si="97"/>
        <v>#DIV/0!</v>
      </c>
    </row>
    <row r="665" spans="1:13" x14ac:dyDescent="0.25">
      <c r="A665" s="120">
        <v>44218</v>
      </c>
      <c r="D665" s="121">
        <f t="shared" si="91"/>
        <v>0</v>
      </c>
      <c r="E665" s="33"/>
      <c r="F665" s="33"/>
      <c r="G665" s="121">
        <f t="shared" si="92"/>
        <v>0</v>
      </c>
      <c r="H665" s="121">
        <f t="shared" si="93"/>
        <v>0</v>
      </c>
      <c r="J665" s="121">
        <f t="shared" si="94"/>
        <v>0</v>
      </c>
      <c r="K665" s="123">
        <f t="shared" si="95"/>
        <v>0</v>
      </c>
      <c r="L665" s="124">
        <f t="shared" si="96"/>
        <v>0</v>
      </c>
      <c r="M665" s="129" t="e">
        <f t="shared" si="97"/>
        <v>#DIV/0!</v>
      </c>
    </row>
    <row r="666" spans="1:13" x14ac:dyDescent="0.25">
      <c r="A666" s="120">
        <v>44219</v>
      </c>
      <c r="D666" s="121">
        <f t="shared" si="91"/>
        <v>0</v>
      </c>
      <c r="E666" s="33"/>
      <c r="F666" s="33"/>
      <c r="G666" s="121">
        <f t="shared" si="92"/>
        <v>0</v>
      </c>
      <c r="H666" s="121">
        <f t="shared" si="93"/>
        <v>0</v>
      </c>
      <c r="J666" s="121">
        <f t="shared" si="94"/>
        <v>0</v>
      </c>
      <c r="K666" s="123">
        <f t="shared" si="95"/>
        <v>0</v>
      </c>
      <c r="L666" s="124">
        <f t="shared" si="96"/>
        <v>0</v>
      </c>
      <c r="M666" s="129" t="e">
        <f t="shared" si="97"/>
        <v>#DIV/0!</v>
      </c>
    </row>
    <row r="667" spans="1:13" x14ac:dyDescent="0.25">
      <c r="A667" s="120">
        <v>44220</v>
      </c>
      <c r="D667" s="121">
        <f t="shared" si="91"/>
        <v>0</v>
      </c>
      <c r="E667" s="33"/>
      <c r="F667" s="33"/>
      <c r="G667" s="121">
        <f t="shared" si="92"/>
        <v>0</v>
      </c>
      <c r="H667" s="121">
        <f t="shared" si="93"/>
        <v>0</v>
      </c>
      <c r="J667" s="121">
        <f t="shared" si="94"/>
        <v>0</v>
      </c>
      <c r="K667" s="123">
        <f t="shared" si="95"/>
        <v>0</v>
      </c>
      <c r="L667" s="124">
        <f t="shared" si="96"/>
        <v>0</v>
      </c>
      <c r="M667" s="129" t="e">
        <f t="shared" si="97"/>
        <v>#DIV/0!</v>
      </c>
    </row>
    <row r="668" spans="1:13" x14ac:dyDescent="0.25">
      <c r="A668" s="120">
        <v>44221</v>
      </c>
      <c r="D668" s="121">
        <f t="shared" si="91"/>
        <v>0</v>
      </c>
      <c r="E668" s="33"/>
      <c r="F668" s="33"/>
      <c r="G668" s="121">
        <f t="shared" si="92"/>
        <v>0</v>
      </c>
      <c r="H668" s="121">
        <f t="shared" si="93"/>
        <v>0</v>
      </c>
      <c r="J668" s="121">
        <f t="shared" si="94"/>
        <v>0</v>
      </c>
      <c r="K668" s="123">
        <f t="shared" si="95"/>
        <v>0</v>
      </c>
      <c r="L668" s="124">
        <f t="shared" si="96"/>
        <v>0</v>
      </c>
      <c r="M668" s="129" t="e">
        <f t="shared" si="97"/>
        <v>#DIV/0!</v>
      </c>
    </row>
    <row r="669" spans="1:13" x14ac:dyDescent="0.25">
      <c r="A669" s="120">
        <v>44222</v>
      </c>
      <c r="D669" s="121">
        <f t="shared" si="91"/>
        <v>0</v>
      </c>
      <c r="E669" s="33"/>
      <c r="F669" s="33"/>
      <c r="G669" s="121">
        <f t="shared" si="92"/>
        <v>0</v>
      </c>
      <c r="H669" s="121">
        <f t="shared" si="93"/>
        <v>0</v>
      </c>
      <c r="J669" s="121">
        <f t="shared" si="94"/>
        <v>0</v>
      </c>
      <c r="K669" s="123">
        <f t="shared" si="95"/>
        <v>0</v>
      </c>
      <c r="L669" s="124">
        <f t="shared" si="96"/>
        <v>0</v>
      </c>
      <c r="M669" s="129" t="e">
        <f t="shared" si="97"/>
        <v>#DIV/0!</v>
      </c>
    </row>
    <row r="670" spans="1:13" x14ac:dyDescent="0.25">
      <c r="A670" s="120">
        <v>44223</v>
      </c>
      <c r="D670" s="121">
        <f t="shared" si="91"/>
        <v>0</v>
      </c>
      <c r="E670" s="33"/>
      <c r="F670" s="33"/>
      <c r="G670" s="121">
        <f t="shared" si="92"/>
        <v>0</v>
      </c>
      <c r="H670" s="121">
        <f t="shared" si="93"/>
        <v>0</v>
      </c>
      <c r="J670" s="121">
        <f t="shared" si="94"/>
        <v>0</v>
      </c>
      <c r="K670" s="123">
        <f t="shared" si="95"/>
        <v>0</v>
      </c>
      <c r="L670" s="124">
        <f t="shared" si="96"/>
        <v>0</v>
      </c>
      <c r="M670" s="129" t="e">
        <f t="shared" si="97"/>
        <v>#DIV/0!</v>
      </c>
    </row>
    <row r="671" spans="1:13" x14ac:dyDescent="0.25">
      <c r="A671" s="120">
        <v>44224</v>
      </c>
      <c r="D671" s="121">
        <f t="shared" si="91"/>
        <v>0</v>
      </c>
      <c r="E671" s="33"/>
      <c r="F671" s="33"/>
      <c r="G671" s="121">
        <f t="shared" si="92"/>
        <v>0</v>
      </c>
      <c r="H671" s="121">
        <f t="shared" si="93"/>
        <v>0</v>
      </c>
      <c r="J671" s="121">
        <f t="shared" si="94"/>
        <v>0</v>
      </c>
      <c r="K671" s="123">
        <f t="shared" si="95"/>
        <v>0</v>
      </c>
      <c r="L671" s="124">
        <f t="shared" si="96"/>
        <v>0</v>
      </c>
      <c r="M671" s="129" t="e">
        <f t="shared" si="97"/>
        <v>#DIV/0!</v>
      </c>
    </row>
    <row r="672" spans="1:13" x14ac:dyDescent="0.25">
      <c r="A672" s="120">
        <v>44225</v>
      </c>
      <c r="D672" s="121">
        <f t="shared" si="91"/>
        <v>0</v>
      </c>
      <c r="E672" s="33"/>
      <c r="F672" s="33"/>
      <c r="G672" s="121">
        <f t="shared" si="92"/>
        <v>0</v>
      </c>
      <c r="H672" s="121">
        <f t="shared" si="93"/>
        <v>0</v>
      </c>
      <c r="J672" s="121">
        <f t="shared" si="94"/>
        <v>0</v>
      </c>
      <c r="K672" s="123">
        <f t="shared" si="95"/>
        <v>0</v>
      </c>
      <c r="L672" s="124">
        <f t="shared" si="96"/>
        <v>0</v>
      </c>
      <c r="M672" s="129" t="e">
        <f t="shared" si="97"/>
        <v>#DIV/0!</v>
      </c>
    </row>
    <row r="673" spans="1:13" x14ac:dyDescent="0.25">
      <c r="A673" s="120">
        <v>44226</v>
      </c>
      <c r="D673" s="121">
        <f t="shared" si="91"/>
        <v>0</v>
      </c>
      <c r="E673" s="33"/>
      <c r="F673" s="33"/>
      <c r="G673" s="121">
        <f t="shared" si="92"/>
        <v>0</v>
      </c>
      <c r="H673" s="121">
        <f t="shared" si="93"/>
        <v>0</v>
      </c>
      <c r="J673" s="121">
        <f t="shared" si="94"/>
        <v>0</v>
      </c>
      <c r="K673" s="123">
        <f t="shared" si="95"/>
        <v>0</v>
      </c>
      <c r="L673" s="124">
        <f t="shared" si="96"/>
        <v>0</v>
      </c>
      <c r="M673" s="129" t="e">
        <f t="shared" si="97"/>
        <v>#DIV/0!</v>
      </c>
    </row>
    <row r="674" spans="1:13" x14ac:dyDescent="0.25">
      <c r="A674" s="120">
        <v>44227</v>
      </c>
      <c r="D674" s="121">
        <f t="shared" si="91"/>
        <v>0</v>
      </c>
      <c r="E674" s="33"/>
      <c r="F674" s="33"/>
      <c r="G674" s="121">
        <f t="shared" si="92"/>
        <v>0</v>
      </c>
      <c r="H674" s="121">
        <f t="shared" si="93"/>
        <v>0</v>
      </c>
      <c r="J674" s="121">
        <f t="shared" si="94"/>
        <v>0</v>
      </c>
      <c r="K674" s="123">
        <f t="shared" si="95"/>
        <v>0</v>
      </c>
      <c r="L674" s="124">
        <f t="shared" si="96"/>
        <v>0</v>
      </c>
      <c r="M674" s="129" t="e">
        <f t="shared" si="97"/>
        <v>#DIV/0!</v>
      </c>
    </row>
    <row r="675" spans="1:13" x14ac:dyDescent="0.25">
      <c r="A675" s="120">
        <v>44228</v>
      </c>
      <c r="D675" s="121">
        <f t="shared" ref="D675:D738" si="98">B675-C675</f>
        <v>0</v>
      </c>
      <c r="E675" s="33"/>
      <c r="F675" s="33"/>
      <c r="G675" s="121">
        <f t="shared" ref="G675:G738" si="99">E675-F675</f>
        <v>0</v>
      </c>
      <c r="H675" s="121">
        <f t="shared" ref="H675:H738" si="100">G675*H$3</f>
        <v>0</v>
      </c>
      <c r="J675" s="121">
        <f t="shared" ref="J675:J738" si="101">H675-I675</f>
        <v>0</v>
      </c>
      <c r="K675" s="123">
        <f t="shared" ref="K675:K738" si="102">D675/K$3</f>
        <v>0</v>
      </c>
      <c r="L675" s="124">
        <f t="shared" ref="L675:L738" si="103">K675-I675</f>
        <v>0</v>
      </c>
      <c r="M675" s="129" t="e">
        <f t="shared" ref="M675:M738" si="104">L675/I675</f>
        <v>#DIV/0!</v>
      </c>
    </row>
    <row r="676" spans="1:13" x14ac:dyDescent="0.25">
      <c r="A676" s="120">
        <v>44229</v>
      </c>
      <c r="D676" s="121">
        <f t="shared" si="98"/>
        <v>0</v>
      </c>
      <c r="E676" s="33"/>
      <c r="F676" s="33"/>
      <c r="G676" s="121">
        <f t="shared" si="99"/>
        <v>0</v>
      </c>
      <c r="H676" s="121">
        <f t="shared" si="100"/>
        <v>0</v>
      </c>
      <c r="J676" s="121">
        <f t="shared" si="101"/>
        <v>0</v>
      </c>
      <c r="K676" s="123">
        <f t="shared" si="102"/>
        <v>0</v>
      </c>
      <c r="L676" s="124">
        <f t="shared" si="103"/>
        <v>0</v>
      </c>
      <c r="M676" s="129" t="e">
        <f t="shared" si="104"/>
        <v>#DIV/0!</v>
      </c>
    </row>
    <row r="677" spans="1:13" x14ac:dyDescent="0.25">
      <c r="A677" s="120">
        <v>44230</v>
      </c>
      <c r="D677" s="121">
        <f t="shared" si="98"/>
        <v>0</v>
      </c>
      <c r="E677" s="33"/>
      <c r="F677" s="33"/>
      <c r="G677" s="121">
        <f t="shared" si="99"/>
        <v>0</v>
      </c>
      <c r="H677" s="121">
        <f t="shared" si="100"/>
        <v>0</v>
      </c>
      <c r="J677" s="121">
        <f t="shared" si="101"/>
        <v>0</v>
      </c>
      <c r="K677" s="123">
        <f t="shared" si="102"/>
        <v>0</v>
      </c>
      <c r="L677" s="124">
        <f t="shared" si="103"/>
        <v>0</v>
      </c>
      <c r="M677" s="129" t="e">
        <f t="shared" si="104"/>
        <v>#DIV/0!</v>
      </c>
    </row>
    <row r="678" spans="1:13" x14ac:dyDescent="0.25">
      <c r="A678" s="120">
        <v>44231</v>
      </c>
      <c r="D678" s="121">
        <f t="shared" si="98"/>
        <v>0</v>
      </c>
      <c r="E678" s="33"/>
      <c r="F678" s="33"/>
      <c r="G678" s="121">
        <f t="shared" si="99"/>
        <v>0</v>
      </c>
      <c r="H678" s="121">
        <f t="shared" si="100"/>
        <v>0</v>
      </c>
      <c r="J678" s="121">
        <f t="shared" si="101"/>
        <v>0</v>
      </c>
      <c r="K678" s="123">
        <f t="shared" si="102"/>
        <v>0</v>
      </c>
      <c r="L678" s="124">
        <f t="shared" si="103"/>
        <v>0</v>
      </c>
      <c r="M678" s="129" t="e">
        <f t="shared" si="104"/>
        <v>#DIV/0!</v>
      </c>
    </row>
    <row r="679" spans="1:13" x14ac:dyDescent="0.25">
      <c r="A679" s="120">
        <v>44232</v>
      </c>
      <c r="D679" s="121">
        <f t="shared" si="98"/>
        <v>0</v>
      </c>
      <c r="E679" s="33"/>
      <c r="F679" s="33"/>
      <c r="G679" s="121">
        <f t="shared" si="99"/>
        <v>0</v>
      </c>
      <c r="H679" s="121">
        <f t="shared" si="100"/>
        <v>0</v>
      </c>
      <c r="J679" s="121">
        <f t="shared" si="101"/>
        <v>0</v>
      </c>
      <c r="K679" s="123">
        <f t="shared" si="102"/>
        <v>0</v>
      </c>
      <c r="L679" s="124">
        <f t="shared" si="103"/>
        <v>0</v>
      </c>
      <c r="M679" s="129" t="e">
        <f t="shared" si="104"/>
        <v>#DIV/0!</v>
      </c>
    </row>
    <row r="680" spans="1:13" x14ac:dyDescent="0.25">
      <c r="A680" s="120">
        <v>44233</v>
      </c>
      <c r="D680" s="121">
        <f t="shared" si="98"/>
        <v>0</v>
      </c>
      <c r="E680" s="33"/>
      <c r="F680" s="33"/>
      <c r="G680" s="121">
        <f t="shared" si="99"/>
        <v>0</v>
      </c>
      <c r="H680" s="121">
        <f t="shared" si="100"/>
        <v>0</v>
      </c>
      <c r="J680" s="121">
        <f t="shared" si="101"/>
        <v>0</v>
      </c>
      <c r="K680" s="123">
        <f t="shared" si="102"/>
        <v>0</v>
      </c>
      <c r="L680" s="124">
        <f t="shared" si="103"/>
        <v>0</v>
      </c>
      <c r="M680" s="129" t="e">
        <f t="shared" si="104"/>
        <v>#DIV/0!</v>
      </c>
    </row>
    <row r="681" spans="1:13" x14ac:dyDescent="0.25">
      <c r="A681" s="120">
        <v>44234</v>
      </c>
      <c r="D681" s="121">
        <f t="shared" si="98"/>
        <v>0</v>
      </c>
      <c r="E681" s="33"/>
      <c r="F681" s="33"/>
      <c r="G681" s="121">
        <f t="shared" si="99"/>
        <v>0</v>
      </c>
      <c r="H681" s="121">
        <f t="shared" si="100"/>
        <v>0</v>
      </c>
      <c r="J681" s="121">
        <f t="shared" si="101"/>
        <v>0</v>
      </c>
      <c r="K681" s="123">
        <f t="shared" si="102"/>
        <v>0</v>
      </c>
      <c r="L681" s="124">
        <f t="shared" si="103"/>
        <v>0</v>
      </c>
      <c r="M681" s="129" t="e">
        <f t="shared" si="104"/>
        <v>#DIV/0!</v>
      </c>
    </row>
    <row r="682" spans="1:13" x14ac:dyDescent="0.25">
      <c r="A682" s="120">
        <v>44235</v>
      </c>
      <c r="D682" s="121">
        <f t="shared" si="98"/>
        <v>0</v>
      </c>
      <c r="E682" s="33"/>
      <c r="F682" s="33"/>
      <c r="G682" s="121">
        <f t="shared" si="99"/>
        <v>0</v>
      </c>
      <c r="H682" s="121">
        <f t="shared" si="100"/>
        <v>0</v>
      </c>
      <c r="J682" s="121">
        <f t="shared" si="101"/>
        <v>0</v>
      </c>
      <c r="K682" s="123">
        <f t="shared" si="102"/>
        <v>0</v>
      </c>
      <c r="L682" s="124">
        <f t="shared" si="103"/>
        <v>0</v>
      </c>
      <c r="M682" s="129" t="e">
        <f t="shared" si="104"/>
        <v>#DIV/0!</v>
      </c>
    </row>
    <row r="683" spans="1:13" x14ac:dyDescent="0.25">
      <c r="A683" s="120">
        <v>44236</v>
      </c>
      <c r="D683" s="121">
        <f t="shared" si="98"/>
        <v>0</v>
      </c>
      <c r="E683" s="33"/>
      <c r="F683" s="33"/>
      <c r="G683" s="121">
        <f t="shared" si="99"/>
        <v>0</v>
      </c>
      <c r="H683" s="121">
        <f t="shared" si="100"/>
        <v>0</v>
      </c>
      <c r="J683" s="121">
        <f t="shared" si="101"/>
        <v>0</v>
      </c>
      <c r="K683" s="123">
        <f t="shared" si="102"/>
        <v>0</v>
      </c>
      <c r="L683" s="124">
        <f t="shared" si="103"/>
        <v>0</v>
      </c>
      <c r="M683" s="129" t="e">
        <f t="shared" si="104"/>
        <v>#DIV/0!</v>
      </c>
    </row>
    <row r="684" spans="1:13" x14ac:dyDescent="0.25">
      <c r="A684" s="120">
        <v>44237</v>
      </c>
      <c r="D684" s="121">
        <f t="shared" si="98"/>
        <v>0</v>
      </c>
      <c r="E684" s="33"/>
      <c r="F684" s="33"/>
      <c r="G684" s="121">
        <f t="shared" si="99"/>
        <v>0</v>
      </c>
      <c r="H684" s="121">
        <f t="shared" si="100"/>
        <v>0</v>
      </c>
      <c r="J684" s="121">
        <f t="shared" si="101"/>
        <v>0</v>
      </c>
      <c r="K684" s="123">
        <f t="shared" si="102"/>
        <v>0</v>
      </c>
      <c r="L684" s="124">
        <f t="shared" si="103"/>
        <v>0</v>
      </c>
      <c r="M684" s="129" t="e">
        <f t="shared" si="104"/>
        <v>#DIV/0!</v>
      </c>
    </row>
    <row r="685" spans="1:13" x14ac:dyDescent="0.25">
      <c r="A685" s="120">
        <v>44238</v>
      </c>
      <c r="D685" s="121">
        <f t="shared" si="98"/>
        <v>0</v>
      </c>
      <c r="E685" s="33"/>
      <c r="F685" s="33"/>
      <c r="G685" s="121">
        <f t="shared" si="99"/>
        <v>0</v>
      </c>
      <c r="H685" s="121">
        <f t="shared" si="100"/>
        <v>0</v>
      </c>
      <c r="J685" s="121">
        <f t="shared" si="101"/>
        <v>0</v>
      </c>
      <c r="K685" s="123">
        <f t="shared" si="102"/>
        <v>0</v>
      </c>
      <c r="L685" s="124">
        <f t="shared" si="103"/>
        <v>0</v>
      </c>
      <c r="M685" s="129" t="e">
        <f t="shared" si="104"/>
        <v>#DIV/0!</v>
      </c>
    </row>
    <row r="686" spans="1:13" x14ac:dyDescent="0.25">
      <c r="A686" s="120">
        <v>44239</v>
      </c>
      <c r="D686" s="121">
        <f t="shared" si="98"/>
        <v>0</v>
      </c>
      <c r="E686" s="33"/>
      <c r="F686" s="33"/>
      <c r="G686" s="121">
        <f t="shared" si="99"/>
        <v>0</v>
      </c>
      <c r="H686" s="121">
        <f t="shared" si="100"/>
        <v>0</v>
      </c>
      <c r="J686" s="121">
        <f t="shared" si="101"/>
        <v>0</v>
      </c>
      <c r="K686" s="123">
        <f t="shared" si="102"/>
        <v>0</v>
      </c>
      <c r="L686" s="124">
        <f t="shared" si="103"/>
        <v>0</v>
      </c>
      <c r="M686" s="129" t="e">
        <f t="shared" si="104"/>
        <v>#DIV/0!</v>
      </c>
    </row>
    <row r="687" spans="1:13" x14ac:dyDescent="0.25">
      <c r="A687" s="120">
        <v>44240</v>
      </c>
      <c r="D687" s="121">
        <f t="shared" si="98"/>
        <v>0</v>
      </c>
      <c r="E687" s="33"/>
      <c r="F687" s="33"/>
      <c r="G687" s="121">
        <f t="shared" si="99"/>
        <v>0</v>
      </c>
      <c r="H687" s="121">
        <f t="shared" si="100"/>
        <v>0</v>
      </c>
      <c r="J687" s="121">
        <f t="shared" si="101"/>
        <v>0</v>
      </c>
      <c r="K687" s="123">
        <f t="shared" si="102"/>
        <v>0</v>
      </c>
      <c r="L687" s="124">
        <f t="shared" si="103"/>
        <v>0</v>
      </c>
      <c r="M687" s="129" t="e">
        <f t="shared" si="104"/>
        <v>#DIV/0!</v>
      </c>
    </row>
    <row r="688" spans="1:13" x14ac:dyDescent="0.25">
      <c r="A688" s="120">
        <v>44241</v>
      </c>
      <c r="D688" s="121">
        <f t="shared" si="98"/>
        <v>0</v>
      </c>
      <c r="E688" s="33"/>
      <c r="F688" s="33"/>
      <c r="G688" s="121">
        <f t="shared" si="99"/>
        <v>0</v>
      </c>
      <c r="H688" s="121">
        <f t="shared" si="100"/>
        <v>0</v>
      </c>
      <c r="J688" s="121">
        <f t="shared" si="101"/>
        <v>0</v>
      </c>
      <c r="K688" s="123">
        <f t="shared" si="102"/>
        <v>0</v>
      </c>
      <c r="L688" s="124">
        <f t="shared" si="103"/>
        <v>0</v>
      </c>
      <c r="M688" s="129" t="e">
        <f t="shared" si="104"/>
        <v>#DIV/0!</v>
      </c>
    </row>
    <row r="689" spans="1:13" x14ac:dyDescent="0.25">
      <c r="A689" s="120">
        <v>44242</v>
      </c>
      <c r="D689" s="121">
        <f t="shared" si="98"/>
        <v>0</v>
      </c>
      <c r="E689" s="33"/>
      <c r="F689" s="33"/>
      <c r="G689" s="121">
        <f t="shared" si="99"/>
        <v>0</v>
      </c>
      <c r="H689" s="121">
        <f t="shared" si="100"/>
        <v>0</v>
      </c>
      <c r="J689" s="121">
        <f t="shared" si="101"/>
        <v>0</v>
      </c>
      <c r="K689" s="123">
        <f t="shared" si="102"/>
        <v>0</v>
      </c>
      <c r="L689" s="124">
        <f t="shared" si="103"/>
        <v>0</v>
      </c>
      <c r="M689" s="129" t="e">
        <f t="shared" si="104"/>
        <v>#DIV/0!</v>
      </c>
    </row>
    <row r="690" spans="1:13" x14ac:dyDescent="0.25">
      <c r="A690" s="120">
        <v>44243</v>
      </c>
      <c r="D690" s="121">
        <f t="shared" si="98"/>
        <v>0</v>
      </c>
      <c r="E690" s="33"/>
      <c r="F690" s="33"/>
      <c r="G690" s="121">
        <f t="shared" si="99"/>
        <v>0</v>
      </c>
      <c r="H690" s="121">
        <f t="shared" si="100"/>
        <v>0</v>
      </c>
      <c r="J690" s="121">
        <f t="shared" si="101"/>
        <v>0</v>
      </c>
      <c r="K690" s="123">
        <f t="shared" si="102"/>
        <v>0</v>
      </c>
      <c r="L690" s="124">
        <f t="shared" si="103"/>
        <v>0</v>
      </c>
      <c r="M690" s="129" t="e">
        <f t="shared" si="104"/>
        <v>#DIV/0!</v>
      </c>
    </row>
    <row r="691" spans="1:13" x14ac:dyDescent="0.25">
      <c r="A691" s="120">
        <v>44244</v>
      </c>
      <c r="D691" s="121">
        <f t="shared" si="98"/>
        <v>0</v>
      </c>
      <c r="E691" s="33"/>
      <c r="F691" s="33"/>
      <c r="G691" s="121">
        <f t="shared" si="99"/>
        <v>0</v>
      </c>
      <c r="H691" s="121">
        <f t="shared" si="100"/>
        <v>0</v>
      </c>
      <c r="J691" s="121">
        <f t="shared" si="101"/>
        <v>0</v>
      </c>
      <c r="K691" s="123">
        <f t="shared" si="102"/>
        <v>0</v>
      </c>
      <c r="L691" s="124">
        <f t="shared" si="103"/>
        <v>0</v>
      </c>
      <c r="M691" s="129" t="e">
        <f t="shared" si="104"/>
        <v>#DIV/0!</v>
      </c>
    </row>
    <row r="692" spans="1:13" x14ac:dyDescent="0.25">
      <c r="A692" s="120">
        <v>44245</v>
      </c>
      <c r="D692" s="121">
        <f t="shared" si="98"/>
        <v>0</v>
      </c>
      <c r="E692" s="33"/>
      <c r="F692" s="33"/>
      <c r="G692" s="121">
        <f t="shared" si="99"/>
        <v>0</v>
      </c>
      <c r="H692" s="121">
        <f t="shared" si="100"/>
        <v>0</v>
      </c>
      <c r="J692" s="121">
        <f t="shared" si="101"/>
        <v>0</v>
      </c>
      <c r="K692" s="123">
        <f t="shared" si="102"/>
        <v>0</v>
      </c>
      <c r="L692" s="124">
        <f t="shared" si="103"/>
        <v>0</v>
      </c>
      <c r="M692" s="129" t="e">
        <f t="shared" si="104"/>
        <v>#DIV/0!</v>
      </c>
    </row>
    <row r="693" spans="1:13" x14ac:dyDescent="0.25">
      <c r="A693" s="120">
        <v>44246</v>
      </c>
      <c r="D693" s="121">
        <f t="shared" si="98"/>
        <v>0</v>
      </c>
      <c r="E693" s="33"/>
      <c r="F693" s="33"/>
      <c r="G693" s="121">
        <f t="shared" si="99"/>
        <v>0</v>
      </c>
      <c r="H693" s="121">
        <f t="shared" si="100"/>
        <v>0</v>
      </c>
      <c r="J693" s="121">
        <f t="shared" si="101"/>
        <v>0</v>
      </c>
      <c r="K693" s="123">
        <f t="shared" si="102"/>
        <v>0</v>
      </c>
      <c r="L693" s="124">
        <f t="shared" si="103"/>
        <v>0</v>
      </c>
      <c r="M693" s="129" t="e">
        <f t="shared" si="104"/>
        <v>#DIV/0!</v>
      </c>
    </row>
    <row r="694" spans="1:13" x14ac:dyDescent="0.25">
      <c r="A694" s="120">
        <v>44247</v>
      </c>
      <c r="D694" s="121">
        <f t="shared" si="98"/>
        <v>0</v>
      </c>
      <c r="E694" s="33"/>
      <c r="F694" s="33"/>
      <c r="G694" s="121">
        <f t="shared" si="99"/>
        <v>0</v>
      </c>
      <c r="H694" s="121">
        <f t="shared" si="100"/>
        <v>0</v>
      </c>
      <c r="J694" s="121">
        <f t="shared" si="101"/>
        <v>0</v>
      </c>
      <c r="K694" s="123">
        <f t="shared" si="102"/>
        <v>0</v>
      </c>
      <c r="L694" s="124">
        <f t="shared" si="103"/>
        <v>0</v>
      </c>
      <c r="M694" s="129" t="e">
        <f t="shared" si="104"/>
        <v>#DIV/0!</v>
      </c>
    </row>
    <row r="695" spans="1:13" x14ac:dyDescent="0.25">
      <c r="A695" s="120">
        <v>44248</v>
      </c>
      <c r="D695" s="121">
        <f t="shared" si="98"/>
        <v>0</v>
      </c>
      <c r="E695" s="33"/>
      <c r="F695" s="33"/>
      <c r="G695" s="121">
        <f t="shared" si="99"/>
        <v>0</v>
      </c>
      <c r="H695" s="121">
        <f t="shared" si="100"/>
        <v>0</v>
      </c>
      <c r="J695" s="121">
        <f t="shared" si="101"/>
        <v>0</v>
      </c>
      <c r="K695" s="123">
        <f t="shared" si="102"/>
        <v>0</v>
      </c>
      <c r="L695" s="124">
        <f t="shared" si="103"/>
        <v>0</v>
      </c>
      <c r="M695" s="129" t="e">
        <f t="shared" si="104"/>
        <v>#DIV/0!</v>
      </c>
    </row>
    <row r="696" spans="1:13" x14ac:dyDescent="0.25">
      <c r="A696" s="120">
        <v>44249</v>
      </c>
      <c r="D696" s="121">
        <f t="shared" si="98"/>
        <v>0</v>
      </c>
      <c r="E696" s="33"/>
      <c r="F696" s="33"/>
      <c r="G696" s="121">
        <f t="shared" si="99"/>
        <v>0</v>
      </c>
      <c r="H696" s="121">
        <f t="shared" si="100"/>
        <v>0</v>
      </c>
      <c r="J696" s="121">
        <f t="shared" si="101"/>
        <v>0</v>
      </c>
      <c r="K696" s="123">
        <f t="shared" si="102"/>
        <v>0</v>
      </c>
      <c r="L696" s="124">
        <f t="shared" si="103"/>
        <v>0</v>
      </c>
      <c r="M696" s="129" t="e">
        <f t="shared" si="104"/>
        <v>#DIV/0!</v>
      </c>
    </row>
    <row r="697" spans="1:13" x14ac:dyDescent="0.25">
      <c r="A697" s="120">
        <v>44250</v>
      </c>
      <c r="D697" s="121">
        <f t="shared" si="98"/>
        <v>0</v>
      </c>
      <c r="E697" s="33"/>
      <c r="F697" s="33"/>
      <c r="G697" s="121">
        <f t="shared" si="99"/>
        <v>0</v>
      </c>
      <c r="H697" s="121">
        <f t="shared" si="100"/>
        <v>0</v>
      </c>
      <c r="J697" s="121">
        <f t="shared" si="101"/>
        <v>0</v>
      </c>
      <c r="K697" s="123">
        <f t="shared" si="102"/>
        <v>0</v>
      </c>
      <c r="L697" s="124">
        <f t="shared" si="103"/>
        <v>0</v>
      </c>
      <c r="M697" s="129" t="e">
        <f t="shared" si="104"/>
        <v>#DIV/0!</v>
      </c>
    </row>
    <row r="698" spans="1:13" x14ac:dyDescent="0.25">
      <c r="A698" s="120">
        <v>44251</v>
      </c>
      <c r="D698" s="121">
        <f t="shared" si="98"/>
        <v>0</v>
      </c>
      <c r="E698" s="33"/>
      <c r="F698" s="33"/>
      <c r="G698" s="121">
        <f t="shared" si="99"/>
        <v>0</v>
      </c>
      <c r="H698" s="121">
        <f t="shared" si="100"/>
        <v>0</v>
      </c>
      <c r="J698" s="121">
        <f t="shared" si="101"/>
        <v>0</v>
      </c>
      <c r="K698" s="123">
        <f t="shared" si="102"/>
        <v>0</v>
      </c>
      <c r="L698" s="124">
        <f t="shared" si="103"/>
        <v>0</v>
      </c>
      <c r="M698" s="129" t="e">
        <f t="shared" si="104"/>
        <v>#DIV/0!</v>
      </c>
    </row>
    <row r="699" spans="1:13" x14ac:dyDescent="0.25">
      <c r="A699" s="120">
        <v>44252</v>
      </c>
      <c r="D699" s="121">
        <f t="shared" si="98"/>
        <v>0</v>
      </c>
      <c r="E699" s="33"/>
      <c r="F699" s="33"/>
      <c r="G699" s="121">
        <f t="shared" si="99"/>
        <v>0</v>
      </c>
      <c r="H699" s="121">
        <f t="shared" si="100"/>
        <v>0</v>
      </c>
      <c r="J699" s="121">
        <f t="shared" si="101"/>
        <v>0</v>
      </c>
      <c r="K699" s="123">
        <f t="shared" si="102"/>
        <v>0</v>
      </c>
      <c r="L699" s="124">
        <f t="shared" si="103"/>
        <v>0</v>
      </c>
      <c r="M699" s="129" t="e">
        <f t="shared" si="104"/>
        <v>#DIV/0!</v>
      </c>
    </row>
    <row r="700" spans="1:13" x14ac:dyDescent="0.25">
      <c r="A700" s="120">
        <v>44253</v>
      </c>
      <c r="D700" s="121">
        <f t="shared" si="98"/>
        <v>0</v>
      </c>
      <c r="E700" s="33"/>
      <c r="F700" s="33"/>
      <c r="G700" s="121">
        <f t="shared" si="99"/>
        <v>0</v>
      </c>
      <c r="H700" s="121">
        <f t="shared" si="100"/>
        <v>0</v>
      </c>
      <c r="J700" s="121">
        <f t="shared" si="101"/>
        <v>0</v>
      </c>
      <c r="K700" s="123">
        <f t="shared" si="102"/>
        <v>0</v>
      </c>
      <c r="L700" s="124">
        <f t="shared" si="103"/>
        <v>0</v>
      </c>
      <c r="M700" s="129" t="e">
        <f t="shared" si="104"/>
        <v>#DIV/0!</v>
      </c>
    </row>
    <row r="701" spans="1:13" x14ac:dyDescent="0.25">
      <c r="A701" s="120">
        <v>44254</v>
      </c>
      <c r="D701" s="121">
        <f t="shared" si="98"/>
        <v>0</v>
      </c>
      <c r="E701" s="33"/>
      <c r="F701" s="33"/>
      <c r="G701" s="121">
        <f t="shared" si="99"/>
        <v>0</v>
      </c>
      <c r="H701" s="121">
        <f t="shared" si="100"/>
        <v>0</v>
      </c>
      <c r="J701" s="121">
        <f t="shared" si="101"/>
        <v>0</v>
      </c>
      <c r="K701" s="123">
        <f t="shared" si="102"/>
        <v>0</v>
      </c>
      <c r="L701" s="124">
        <f t="shared" si="103"/>
        <v>0</v>
      </c>
      <c r="M701" s="129" t="e">
        <f t="shared" si="104"/>
        <v>#DIV/0!</v>
      </c>
    </row>
    <row r="702" spans="1:13" x14ac:dyDescent="0.25">
      <c r="A702" s="120">
        <v>44255</v>
      </c>
      <c r="D702" s="121">
        <f t="shared" si="98"/>
        <v>0</v>
      </c>
      <c r="E702" s="33"/>
      <c r="F702" s="33"/>
      <c r="G702" s="121">
        <f t="shared" si="99"/>
        <v>0</v>
      </c>
      <c r="H702" s="121">
        <f t="shared" si="100"/>
        <v>0</v>
      </c>
      <c r="J702" s="121">
        <f t="shared" si="101"/>
        <v>0</v>
      </c>
      <c r="K702" s="123">
        <f t="shared" si="102"/>
        <v>0</v>
      </c>
      <c r="L702" s="124">
        <f t="shared" si="103"/>
        <v>0</v>
      </c>
      <c r="M702" s="129" t="e">
        <f t="shared" si="104"/>
        <v>#DIV/0!</v>
      </c>
    </row>
    <row r="703" spans="1:13" x14ac:dyDescent="0.25">
      <c r="A703" s="120">
        <v>44256</v>
      </c>
      <c r="D703" s="121">
        <f t="shared" si="98"/>
        <v>0</v>
      </c>
      <c r="E703" s="33"/>
      <c r="F703" s="33"/>
      <c r="G703" s="121">
        <f t="shared" si="99"/>
        <v>0</v>
      </c>
      <c r="H703" s="121">
        <f t="shared" si="100"/>
        <v>0</v>
      </c>
      <c r="J703" s="121">
        <f t="shared" si="101"/>
        <v>0</v>
      </c>
      <c r="K703" s="123">
        <f t="shared" si="102"/>
        <v>0</v>
      </c>
      <c r="L703" s="124">
        <f t="shared" si="103"/>
        <v>0</v>
      </c>
      <c r="M703" s="129" t="e">
        <f t="shared" si="104"/>
        <v>#DIV/0!</v>
      </c>
    </row>
    <row r="704" spans="1:13" x14ac:dyDescent="0.25">
      <c r="A704" s="120">
        <v>44257</v>
      </c>
      <c r="D704" s="121">
        <f t="shared" si="98"/>
        <v>0</v>
      </c>
      <c r="E704" s="33"/>
      <c r="F704" s="33"/>
      <c r="G704" s="121">
        <f t="shared" si="99"/>
        <v>0</v>
      </c>
      <c r="H704" s="121">
        <f t="shared" si="100"/>
        <v>0</v>
      </c>
      <c r="J704" s="121">
        <f t="shared" si="101"/>
        <v>0</v>
      </c>
      <c r="K704" s="123">
        <f t="shared" si="102"/>
        <v>0</v>
      </c>
      <c r="L704" s="124">
        <f t="shared" si="103"/>
        <v>0</v>
      </c>
      <c r="M704" s="129" t="e">
        <f t="shared" si="104"/>
        <v>#DIV/0!</v>
      </c>
    </row>
    <row r="705" spans="1:13" x14ac:dyDescent="0.25">
      <c r="A705" s="120">
        <v>44258</v>
      </c>
      <c r="D705" s="121">
        <f t="shared" si="98"/>
        <v>0</v>
      </c>
      <c r="E705" s="33"/>
      <c r="F705" s="33"/>
      <c r="G705" s="121">
        <f t="shared" si="99"/>
        <v>0</v>
      </c>
      <c r="H705" s="121">
        <f t="shared" si="100"/>
        <v>0</v>
      </c>
      <c r="J705" s="121">
        <f t="shared" si="101"/>
        <v>0</v>
      </c>
      <c r="K705" s="123">
        <f t="shared" si="102"/>
        <v>0</v>
      </c>
      <c r="L705" s="124">
        <f t="shared" si="103"/>
        <v>0</v>
      </c>
      <c r="M705" s="129" t="e">
        <f t="shared" si="104"/>
        <v>#DIV/0!</v>
      </c>
    </row>
    <row r="706" spans="1:13" x14ac:dyDescent="0.25">
      <c r="A706" s="120">
        <v>44259</v>
      </c>
      <c r="D706" s="121">
        <f t="shared" si="98"/>
        <v>0</v>
      </c>
      <c r="E706" s="33"/>
      <c r="F706" s="33"/>
      <c r="G706" s="121">
        <f t="shared" si="99"/>
        <v>0</v>
      </c>
      <c r="H706" s="121">
        <f t="shared" si="100"/>
        <v>0</v>
      </c>
      <c r="J706" s="121">
        <f t="shared" si="101"/>
        <v>0</v>
      </c>
      <c r="K706" s="123">
        <f t="shared" si="102"/>
        <v>0</v>
      </c>
      <c r="L706" s="124">
        <f t="shared" si="103"/>
        <v>0</v>
      </c>
      <c r="M706" s="129" t="e">
        <f t="shared" si="104"/>
        <v>#DIV/0!</v>
      </c>
    </row>
    <row r="707" spans="1:13" x14ac:dyDescent="0.25">
      <c r="A707" s="120">
        <v>44260</v>
      </c>
      <c r="D707" s="121">
        <f t="shared" si="98"/>
        <v>0</v>
      </c>
      <c r="E707" s="33"/>
      <c r="F707" s="33"/>
      <c r="G707" s="121">
        <f t="shared" si="99"/>
        <v>0</v>
      </c>
      <c r="H707" s="121">
        <f t="shared" si="100"/>
        <v>0</v>
      </c>
      <c r="J707" s="121">
        <f t="shared" si="101"/>
        <v>0</v>
      </c>
      <c r="K707" s="123">
        <f t="shared" si="102"/>
        <v>0</v>
      </c>
      <c r="L707" s="124">
        <f t="shared" si="103"/>
        <v>0</v>
      </c>
      <c r="M707" s="129" t="e">
        <f t="shared" si="104"/>
        <v>#DIV/0!</v>
      </c>
    </row>
    <row r="708" spans="1:13" x14ac:dyDescent="0.25">
      <c r="A708" s="120">
        <v>44261</v>
      </c>
      <c r="D708" s="121">
        <f t="shared" si="98"/>
        <v>0</v>
      </c>
      <c r="E708" s="33"/>
      <c r="F708" s="33"/>
      <c r="G708" s="121">
        <f t="shared" si="99"/>
        <v>0</v>
      </c>
      <c r="H708" s="121">
        <f t="shared" si="100"/>
        <v>0</v>
      </c>
      <c r="J708" s="121">
        <f t="shared" si="101"/>
        <v>0</v>
      </c>
      <c r="K708" s="123">
        <f t="shared" si="102"/>
        <v>0</v>
      </c>
      <c r="L708" s="124">
        <f t="shared" si="103"/>
        <v>0</v>
      </c>
      <c r="M708" s="129" t="e">
        <f t="shared" si="104"/>
        <v>#DIV/0!</v>
      </c>
    </row>
    <row r="709" spans="1:13" x14ac:dyDescent="0.25">
      <c r="A709" s="120">
        <v>44262</v>
      </c>
      <c r="D709" s="121">
        <f t="shared" si="98"/>
        <v>0</v>
      </c>
      <c r="E709" s="33"/>
      <c r="F709" s="33"/>
      <c r="G709" s="121">
        <f t="shared" si="99"/>
        <v>0</v>
      </c>
      <c r="H709" s="121">
        <f t="shared" si="100"/>
        <v>0</v>
      </c>
      <c r="J709" s="121">
        <f t="shared" si="101"/>
        <v>0</v>
      </c>
      <c r="K709" s="123">
        <f t="shared" si="102"/>
        <v>0</v>
      </c>
      <c r="L709" s="124">
        <f t="shared" si="103"/>
        <v>0</v>
      </c>
      <c r="M709" s="129" t="e">
        <f t="shared" si="104"/>
        <v>#DIV/0!</v>
      </c>
    </row>
    <row r="710" spans="1:13" x14ac:dyDescent="0.25">
      <c r="A710" s="120">
        <v>44263</v>
      </c>
      <c r="D710" s="121">
        <f t="shared" si="98"/>
        <v>0</v>
      </c>
      <c r="E710" s="33"/>
      <c r="F710" s="33"/>
      <c r="G710" s="121">
        <f t="shared" si="99"/>
        <v>0</v>
      </c>
      <c r="H710" s="121">
        <f t="shared" si="100"/>
        <v>0</v>
      </c>
      <c r="J710" s="121">
        <f t="shared" si="101"/>
        <v>0</v>
      </c>
      <c r="K710" s="123">
        <f t="shared" si="102"/>
        <v>0</v>
      </c>
      <c r="L710" s="124">
        <f t="shared" si="103"/>
        <v>0</v>
      </c>
      <c r="M710" s="129" t="e">
        <f t="shared" si="104"/>
        <v>#DIV/0!</v>
      </c>
    </row>
    <row r="711" spans="1:13" x14ac:dyDescent="0.25">
      <c r="A711" s="120">
        <v>44264</v>
      </c>
      <c r="D711" s="121">
        <f t="shared" si="98"/>
        <v>0</v>
      </c>
      <c r="E711" s="33"/>
      <c r="F711" s="33"/>
      <c r="G711" s="121">
        <f t="shared" si="99"/>
        <v>0</v>
      </c>
      <c r="H711" s="121">
        <f t="shared" si="100"/>
        <v>0</v>
      </c>
      <c r="J711" s="121">
        <f t="shared" si="101"/>
        <v>0</v>
      </c>
      <c r="K711" s="123">
        <f t="shared" si="102"/>
        <v>0</v>
      </c>
      <c r="L711" s="124">
        <f t="shared" si="103"/>
        <v>0</v>
      </c>
      <c r="M711" s="129" t="e">
        <f t="shared" si="104"/>
        <v>#DIV/0!</v>
      </c>
    </row>
    <row r="712" spans="1:13" x14ac:dyDescent="0.25">
      <c r="A712" s="120">
        <v>44265</v>
      </c>
      <c r="D712" s="121">
        <f t="shared" si="98"/>
        <v>0</v>
      </c>
      <c r="E712" s="33"/>
      <c r="F712" s="33"/>
      <c r="G712" s="121">
        <f t="shared" si="99"/>
        <v>0</v>
      </c>
      <c r="H712" s="121">
        <f t="shared" si="100"/>
        <v>0</v>
      </c>
      <c r="J712" s="121">
        <f t="shared" si="101"/>
        <v>0</v>
      </c>
      <c r="K712" s="123">
        <f t="shared" si="102"/>
        <v>0</v>
      </c>
      <c r="L712" s="124">
        <f t="shared" si="103"/>
        <v>0</v>
      </c>
      <c r="M712" s="129" t="e">
        <f t="shared" si="104"/>
        <v>#DIV/0!</v>
      </c>
    </row>
    <row r="713" spans="1:13" x14ac:dyDescent="0.25">
      <c r="A713" s="120">
        <v>44266</v>
      </c>
      <c r="D713" s="121">
        <f t="shared" si="98"/>
        <v>0</v>
      </c>
      <c r="E713" s="33"/>
      <c r="F713" s="33"/>
      <c r="G713" s="121">
        <f t="shared" si="99"/>
        <v>0</v>
      </c>
      <c r="H713" s="121">
        <f t="shared" si="100"/>
        <v>0</v>
      </c>
      <c r="J713" s="121">
        <f t="shared" si="101"/>
        <v>0</v>
      </c>
      <c r="K713" s="123">
        <f t="shared" si="102"/>
        <v>0</v>
      </c>
      <c r="L713" s="124">
        <f t="shared" si="103"/>
        <v>0</v>
      </c>
      <c r="M713" s="129" t="e">
        <f t="shared" si="104"/>
        <v>#DIV/0!</v>
      </c>
    </row>
    <row r="714" spans="1:13" x14ac:dyDescent="0.25">
      <c r="A714" s="120">
        <v>44267</v>
      </c>
      <c r="D714" s="121">
        <f t="shared" si="98"/>
        <v>0</v>
      </c>
      <c r="E714" s="33"/>
      <c r="F714" s="33"/>
      <c r="G714" s="121">
        <f t="shared" si="99"/>
        <v>0</v>
      </c>
      <c r="H714" s="121">
        <f t="shared" si="100"/>
        <v>0</v>
      </c>
      <c r="J714" s="121">
        <f t="shared" si="101"/>
        <v>0</v>
      </c>
      <c r="K714" s="123">
        <f t="shared" si="102"/>
        <v>0</v>
      </c>
      <c r="L714" s="124">
        <f t="shared" si="103"/>
        <v>0</v>
      </c>
      <c r="M714" s="129" t="e">
        <f t="shared" si="104"/>
        <v>#DIV/0!</v>
      </c>
    </row>
    <row r="715" spans="1:13" x14ac:dyDescent="0.25">
      <c r="A715" s="120">
        <v>44268</v>
      </c>
      <c r="D715" s="121">
        <f t="shared" si="98"/>
        <v>0</v>
      </c>
      <c r="E715" s="33"/>
      <c r="F715" s="33"/>
      <c r="G715" s="121">
        <f t="shared" si="99"/>
        <v>0</v>
      </c>
      <c r="H715" s="121">
        <f t="shared" si="100"/>
        <v>0</v>
      </c>
      <c r="J715" s="121">
        <f t="shared" si="101"/>
        <v>0</v>
      </c>
      <c r="K715" s="123">
        <f t="shared" si="102"/>
        <v>0</v>
      </c>
      <c r="L715" s="124">
        <f t="shared" si="103"/>
        <v>0</v>
      </c>
      <c r="M715" s="129" t="e">
        <f t="shared" si="104"/>
        <v>#DIV/0!</v>
      </c>
    </row>
    <row r="716" spans="1:13" x14ac:dyDescent="0.25">
      <c r="A716" s="120">
        <v>44269</v>
      </c>
      <c r="D716" s="121">
        <f t="shared" si="98"/>
        <v>0</v>
      </c>
      <c r="E716" s="33"/>
      <c r="F716" s="33"/>
      <c r="G716" s="121">
        <f t="shared" si="99"/>
        <v>0</v>
      </c>
      <c r="H716" s="121">
        <f t="shared" si="100"/>
        <v>0</v>
      </c>
      <c r="J716" s="121">
        <f t="shared" si="101"/>
        <v>0</v>
      </c>
      <c r="K716" s="123">
        <f t="shared" si="102"/>
        <v>0</v>
      </c>
      <c r="L716" s="124">
        <f t="shared" si="103"/>
        <v>0</v>
      </c>
      <c r="M716" s="129" t="e">
        <f t="shared" si="104"/>
        <v>#DIV/0!</v>
      </c>
    </row>
    <row r="717" spans="1:13" x14ac:dyDescent="0.25">
      <c r="A717" s="120">
        <v>44270</v>
      </c>
      <c r="D717" s="121">
        <f t="shared" si="98"/>
        <v>0</v>
      </c>
      <c r="E717" s="33"/>
      <c r="F717" s="33"/>
      <c r="G717" s="121">
        <f t="shared" si="99"/>
        <v>0</v>
      </c>
      <c r="H717" s="121">
        <f t="shared" si="100"/>
        <v>0</v>
      </c>
      <c r="J717" s="121">
        <f t="shared" si="101"/>
        <v>0</v>
      </c>
      <c r="K717" s="123">
        <f t="shared" si="102"/>
        <v>0</v>
      </c>
      <c r="L717" s="124">
        <f t="shared" si="103"/>
        <v>0</v>
      </c>
      <c r="M717" s="129" t="e">
        <f t="shared" si="104"/>
        <v>#DIV/0!</v>
      </c>
    </row>
    <row r="718" spans="1:13" x14ac:dyDescent="0.25">
      <c r="A718" s="120">
        <v>44271</v>
      </c>
      <c r="D718" s="121">
        <f t="shared" si="98"/>
        <v>0</v>
      </c>
      <c r="E718" s="33"/>
      <c r="F718" s="33"/>
      <c r="G718" s="121">
        <f t="shared" si="99"/>
        <v>0</v>
      </c>
      <c r="H718" s="121">
        <f t="shared" si="100"/>
        <v>0</v>
      </c>
      <c r="J718" s="121">
        <f t="shared" si="101"/>
        <v>0</v>
      </c>
      <c r="K718" s="123">
        <f t="shared" si="102"/>
        <v>0</v>
      </c>
      <c r="L718" s="124">
        <f t="shared" si="103"/>
        <v>0</v>
      </c>
      <c r="M718" s="129" t="e">
        <f t="shared" si="104"/>
        <v>#DIV/0!</v>
      </c>
    </row>
    <row r="719" spans="1:13" x14ac:dyDescent="0.25">
      <c r="A719" s="120">
        <v>44272</v>
      </c>
      <c r="D719" s="121">
        <f t="shared" si="98"/>
        <v>0</v>
      </c>
      <c r="E719" s="33"/>
      <c r="F719" s="33"/>
      <c r="G719" s="121">
        <f t="shared" si="99"/>
        <v>0</v>
      </c>
      <c r="H719" s="121">
        <f t="shared" si="100"/>
        <v>0</v>
      </c>
      <c r="J719" s="121">
        <f t="shared" si="101"/>
        <v>0</v>
      </c>
      <c r="K719" s="123">
        <f t="shared" si="102"/>
        <v>0</v>
      </c>
      <c r="L719" s="124">
        <f t="shared" si="103"/>
        <v>0</v>
      </c>
      <c r="M719" s="129" t="e">
        <f t="shared" si="104"/>
        <v>#DIV/0!</v>
      </c>
    </row>
    <row r="720" spans="1:13" x14ac:dyDescent="0.25">
      <c r="A720" s="120">
        <v>44273</v>
      </c>
      <c r="D720" s="121">
        <f t="shared" si="98"/>
        <v>0</v>
      </c>
      <c r="E720" s="33"/>
      <c r="F720" s="33"/>
      <c r="G720" s="121">
        <f t="shared" si="99"/>
        <v>0</v>
      </c>
      <c r="H720" s="121">
        <f t="shared" si="100"/>
        <v>0</v>
      </c>
      <c r="J720" s="121">
        <f t="shared" si="101"/>
        <v>0</v>
      </c>
      <c r="K720" s="123">
        <f t="shared" si="102"/>
        <v>0</v>
      </c>
      <c r="L720" s="124">
        <f t="shared" si="103"/>
        <v>0</v>
      </c>
      <c r="M720" s="129" t="e">
        <f t="shared" si="104"/>
        <v>#DIV/0!</v>
      </c>
    </row>
    <row r="721" spans="1:13" x14ac:dyDescent="0.25">
      <c r="A721" s="120">
        <v>44274</v>
      </c>
      <c r="D721" s="121">
        <f t="shared" si="98"/>
        <v>0</v>
      </c>
      <c r="E721" s="33"/>
      <c r="F721" s="33"/>
      <c r="G721" s="121">
        <f t="shared" si="99"/>
        <v>0</v>
      </c>
      <c r="H721" s="121">
        <f t="shared" si="100"/>
        <v>0</v>
      </c>
      <c r="J721" s="121">
        <f t="shared" si="101"/>
        <v>0</v>
      </c>
      <c r="K721" s="123">
        <f t="shared" si="102"/>
        <v>0</v>
      </c>
      <c r="L721" s="124">
        <f t="shared" si="103"/>
        <v>0</v>
      </c>
      <c r="M721" s="129" t="e">
        <f t="shared" si="104"/>
        <v>#DIV/0!</v>
      </c>
    </row>
    <row r="722" spans="1:13" x14ac:dyDescent="0.25">
      <c r="A722" s="120">
        <v>44275</v>
      </c>
      <c r="D722" s="121">
        <f t="shared" si="98"/>
        <v>0</v>
      </c>
      <c r="E722" s="33"/>
      <c r="F722" s="33"/>
      <c r="G722" s="121">
        <f t="shared" si="99"/>
        <v>0</v>
      </c>
      <c r="H722" s="121">
        <f t="shared" si="100"/>
        <v>0</v>
      </c>
      <c r="J722" s="121">
        <f t="shared" si="101"/>
        <v>0</v>
      </c>
      <c r="K722" s="123">
        <f t="shared" si="102"/>
        <v>0</v>
      </c>
      <c r="L722" s="124">
        <f t="shared" si="103"/>
        <v>0</v>
      </c>
      <c r="M722" s="129" t="e">
        <f t="shared" si="104"/>
        <v>#DIV/0!</v>
      </c>
    </row>
    <row r="723" spans="1:13" x14ac:dyDescent="0.25">
      <c r="A723" s="120">
        <v>44276</v>
      </c>
      <c r="D723" s="121">
        <f t="shared" si="98"/>
        <v>0</v>
      </c>
      <c r="E723" s="33"/>
      <c r="F723" s="33"/>
      <c r="G723" s="121">
        <f t="shared" si="99"/>
        <v>0</v>
      </c>
      <c r="H723" s="121">
        <f t="shared" si="100"/>
        <v>0</v>
      </c>
      <c r="J723" s="121">
        <f t="shared" si="101"/>
        <v>0</v>
      </c>
      <c r="K723" s="123">
        <f t="shared" si="102"/>
        <v>0</v>
      </c>
      <c r="L723" s="124">
        <f t="shared" si="103"/>
        <v>0</v>
      </c>
      <c r="M723" s="129" t="e">
        <f t="shared" si="104"/>
        <v>#DIV/0!</v>
      </c>
    </row>
    <row r="724" spans="1:13" x14ac:dyDescent="0.25">
      <c r="A724" s="120">
        <v>44277</v>
      </c>
      <c r="D724" s="121">
        <f t="shared" si="98"/>
        <v>0</v>
      </c>
      <c r="E724" s="33"/>
      <c r="F724" s="33"/>
      <c r="G724" s="121">
        <f t="shared" si="99"/>
        <v>0</v>
      </c>
      <c r="H724" s="121">
        <f t="shared" si="100"/>
        <v>0</v>
      </c>
      <c r="J724" s="121">
        <f t="shared" si="101"/>
        <v>0</v>
      </c>
      <c r="K724" s="123">
        <f t="shared" si="102"/>
        <v>0</v>
      </c>
      <c r="L724" s="124">
        <f t="shared" si="103"/>
        <v>0</v>
      </c>
      <c r="M724" s="129" t="e">
        <f t="shared" si="104"/>
        <v>#DIV/0!</v>
      </c>
    </row>
    <row r="725" spans="1:13" x14ac:dyDescent="0.25">
      <c r="A725" s="120">
        <v>44278</v>
      </c>
      <c r="D725" s="121">
        <f t="shared" si="98"/>
        <v>0</v>
      </c>
      <c r="E725" s="33"/>
      <c r="F725" s="33"/>
      <c r="G725" s="121">
        <f t="shared" si="99"/>
        <v>0</v>
      </c>
      <c r="H725" s="121">
        <f t="shared" si="100"/>
        <v>0</v>
      </c>
      <c r="J725" s="121">
        <f t="shared" si="101"/>
        <v>0</v>
      </c>
      <c r="K725" s="123">
        <f t="shared" si="102"/>
        <v>0</v>
      </c>
      <c r="L725" s="124">
        <f t="shared" si="103"/>
        <v>0</v>
      </c>
      <c r="M725" s="129" t="e">
        <f t="shared" si="104"/>
        <v>#DIV/0!</v>
      </c>
    </row>
    <row r="726" spans="1:13" x14ac:dyDescent="0.25">
      <c r="A726" s="120">
        <v>44279</v>
      </c>
      <c r="D726" s="121">
        <f t="shared" si="98"/>
        <v>0</v>
      </c>
      <c r="E726" s="33"/>
      <c r="F726" s="33"/>
      <c r="G726" s="121">
        <f t="shared" si="99"/>
        <v>0</v>
      </c>
      <c r="H726" s="121">
        <f t="shared" si="100"/>
        <v>0</v>
      </c>
      <c r="J726" s="121">
        <f t="shared" si="101"/>
        <v>0</v>
      </c>
      <c r="K726" s="123">
        <f t="shared" si="102"/>
        <v>0</v>
      </c>
      <c r="L726" s="124">
        <f t="shared" si="103"/>
        <v>0</v>
      </c>
      <c r="M726" s="129" t="e">
        <f t="shared" si="104"/>
        <v>#DIV/0!</v>
      </c>
    </row>
    <row r="727" spans="1:13" x14ac:dyDescent="0.25">
      <c r="A727" s="120">
        <v>44280</v>
      </c>
      <c r="D727" s="121">
        <f t="shared" si="98"/>
        <v>0</v>
      </c>
      <c r="E727" s="33"/>
      <c r="F727" s="33"/>
      <c r="G727" s="121">
        <f t="shared" si="99"/>
        <v>0</v>
      </c>
      <c r="H727" s="121">
        <f t="shared" si="100"/>
        <v>0</v>
      </c>
      <c r="J727" s="121">
        <f t="shared" si="101"/>
        <v>0</v>
      </c>
      <c r="K727" s="123">
        <f t="shared" si="102"/>
        <v>0</v>
      </c>
      <c r="L727" s="124">
        <f t="shared" si="103"/>
        <v>0</v>
      </c>
      <c r="M727" s="129" t="e">
        <f t="shared" si="104"/>
        <v>#DIV/0!</v>
      </c>
    </row>
    <row r="728" spans="1:13" x14ac:dyDescent="0.25">
      <c r="A728" s="120">
        <v>44281</v>
      </c>
      <c r="D728" s="121">
        <f t="shared" si="98"/>
        <v>0</v>
      </c>
      <c r="E728" s="33"/>
      <c r="F728" s="33"/>
      <c r="G728" s="121">
        <f t="shared" si="99"/>
        <v>0</v>
      </c>
      <c r="H728" s="121">
        <f t="shared" si="100"/>
        <v>0</v>
      </c>
      <c r="J728" s="121">
        <f t="shared" si="101"/>
        <v>0</v>
      </c>
      <c r="K728" s="123">
        <f t="shared" si="102"/>
        <v>0</v>
      </c>
      <c r="L728" s="124">
        <f t="shared" si="103"/>
        <v>0</v>
      </c>
      <c r="M728" s="129" t="e">
        <f t="shared" si="104"/>
        <v>#DIV/0!</v>
      </c>
    </row>
    <row r="729" spans="1:13" x14ac:dyDescent="0.25">
      <c r="A729" s="120">
        <v>44282</v>
      </c>
      <c r="D729" s="121">
        <f t="shared" si="98"/>
        <v>0</v>
      </c>
      <c r="E729" s="33"/>
      <c r="F729" s="33"/>
      <c r="G729" s="121">
        <f t="shared" si="99"/>
        <v>0</v>
      </c>
      <c r="H729" s="121">
        <f t="shared" si="100"/>
        <v>0</v>
      </c>
      <c r="J729" s="121">
        <f t="shared" si="101"/>
        <v>0</v>
      </c>
      <c r="K729" s="123">
        <f t="shared" si="102"/>
        <v>0</v>
      </c>
      <c r="L729" s="124">
        <f t="shared" si="103"/>
        <v>0</v>
      </c>
      <c r="M729" s="129" t="e">
        <f t="shared" si="104"/>
        <v>#DIV/0!</v>
      </c>
    </row>
    <row r="730" spans="1:13" x14ac:dyDescent="0.25">
      <c r="A730" s="120">
        <v>44283</v>
      </c>
      <c r="D730" s="121">
        <f t="shared" si="98"/>
        <v>0</v>
      </c>
      <c r="E730" s="33"/>
      <c r="F730" s="33"/>
      <c r="G730" s="121">
        <f t="shared" si="99"/>
        <v>0</v>
      </c>
      <c r="H730" s="121">
        <f t="shared" si="100"/>
        <v>0</v>
      </c>
      <c r="J730" s="121">
        <f t="shared" si="101"/>
        <v>0</v>
      </c>
      <c r="K730" s="123">
        <f t="shared" si="102"/>
        <v>0</v>
      </c>
      <c r="L730" s="124">
        <f t="shared" si="103"/>
        <v>0</v>
      </c>
      <c r="M730" s="129" t="e">
        <f t="shared" si="104"/>
        <v>#DIV/0!</v>
      </c>
    </row>
    <row r="731" spans="1:13" x14ac:dyDescent="0.25">
      <c r="A731" s="120">
        <v>44284</v>
      </c>
      <c r="D731" s="121">
        <f t="shared" si="98"/>
        <v>0</v>
      </c>
      <c r="E731" s="33"/>
      <c r="F731" s="33"/>
      <c r="G731" s="121">
        <f t="shared" si="99"/>
        <v>0</v>
      </c>
      <c r="H731" s="121">
        <f t="shared" si="100"/>
        <v>0</v>
      </c>
      <c r="J731" s="121">
        <f t="shared" si="101"/>
        <v>0</v>
      </c>
      <c r="K731" s="123">
        <f t="shared" si="102"/>
        <v>0</v>
      </c>
      <c r="L731" s="124">
        <f t="shared" si="103"/>
        <v>0</v>
      </c>
      <c r="M731" s="129" t="e">
        <f t="shared" si="104"/>
        <v>#DIV/0!</v>
      </c>
    </row>
    <row r="732" spans="1:13" x14ac:dyDescent="0.25">
      <c r="A732" s="120">
        <v>44285</v>
      </c>
      <c r="D732" s="121">
        <f t="shared" si="98"/>
        <v>0</v>
      </c>
      <c r="E732" s="33"/>
      <c r="F732" s="33"/>
      <c r="G732" s="121">
        <f t="shared" si="99"/>
        <v>0</v>
      </c>
      <c r="H732" s="121">
        <f t="shared" si="100"/>
        <v>0</v>
      </c>
      <c r="J732" s="121">
        <f t="shared" si="101"/>
        <v>0</v>
      </c>
      <c r="K732" s="123">
        <f t="shared" si="102"/>
        <v>0</v>
      </c>
      <c r="L732" s="124">
        <f t="shared" si="103"/>
        <v>0</v>
      </c>
      <c r="M732" s="129" t="e">
        <f t="shared" si="104"/>
        <v>#DIV/0!</v>
      </c>
    </row>
    <row r="733" spans="1:13" x14ac:dyDescent="0.25">
      <c r="A733" s="120">
        <v>44286</v>
      </c>
      <c r="D733" s="121">
        <f t="shared" si="98"/>
        <v>0</v>
      </c>
      <c r="E733" s="33"/>
      <c r="F733" s="33"/>
      <c r="G733" s="121">
        <f t="shared" si="99"/>
        <v>0</v>
      </c>
      <c r="H733" s="121">
        <f t="shared" si="100"/>
        <v>0</v>
      </c>
      <c r="J733" s="121">
        <f t="shared" si="101"/>
        <v>0</v>
      </c>
      <c r="K733" s="123">
        <f t="shared" si="102"/>
        <v>0</v>
      </c>
      <c r="L733" s="124">
        <f t="shared" si="103"/>
        <v>0</v>
      </c>
      <c r="M733" s="129" t="e">
        <f t="shared" si="104"/>
        <v>#DIV/0!</v>
      </c>
    </row>
    <row r="734" spans="1:13" x14ac:dyDescent="0.25">
      <c r="A734" s="120">
        <v>44287</v>
      </c>
      <c r="D734" s="121">
        <f t="shared" si="98"/>
        <v>0</v>
      </c>
      <c r="E734" s="33"/>
      <c r="F734" s="33"/>
      <c r="G734" s="121">
        <f t="shared" si="99"/>
        <v>0</v>
      </c>
      <c r="H734" s="121">
        <f t="shared" si="100"/>
        <v>0</v>
      </c>
      <c r="J734" s="121">
        <f t="shared" si="101"/>
        <v>0</v>
      </c>
      <c r="K734" s="123">
        <f t="shared" si="102"/>
        <v>0</v>
      </c>
      <c r="L734" s="124">
        <f t="shared" si="103"/>
        <v>0</v>
      </c>
      <c r="M734" s="129" t="e">
        <f t="shared" si="104"/>
        <v>#DIV/0!</v>
      </c>
    </row>
    <row r="735" spans="1:13" x14ac:dyDescent="0.25">
      <c r="A735" s="120">
        <v>44288</v>
      </c>
      <c r="D735" s="121">
        <f t="shared" si="98"/>
        <v>0</v>
      </c>
      <c r="E735" s="33"/>
      <c r="F735" s="33"/>
      <c r="G735" s="121">
        <f t="shared" si="99"/>
        <v>0</v>
      </c>
      <c r="H735" s="121">
        <f t="shared" si="100"/>
        <v>0</v>
      </c>
      <c r="J735" s="121">
        <f t="shared" si="101"/>
        <v>0</v>
      </c>
      <c r="K735" s="123">
        <f t="shared" si="102"/>
        <v>0</v>
      </c>
      <c r="L735" s="124">
        <f t="shared" si="103"/>
        <v>0</v>
      </c>
      <c r="M735" s="129" t="e">
        <f t="shared" si="104"/>
        <v>#DIV/0!</v>
      </c>
    </row>
    <row r="736" spans="1:13" x14ac:dyDescent="0.25">
      <c r="A736" s="120">
        <v>44289</v>
      </c>
      <c r="D736" s="121">
        <f t="shared" si="98"/>
        <v>0</v>
      </c>
      <c r="E736" s="33"/>
      <c r="F736" s="33"/>
      <c r="G736" s="121">
        <f t="shared" si="99"/>
        <v>0</v>
      </c>
      <c r="H736" s="121">
        <f t="shared" si="100"/>
        <v>0</v>
      </c>
      <c r="J736" s="121">
        <f t="shared" si="101"/>
        <v>0</v>
      </c>
      <c r="K736" s="123">
        <f t="shared" si="102"/>
        <v>0</v>
      </c>
      <c r="L736" s="124">
        <f t="shared" si="103"/>
        <v>0</v>
      </c>
      <c r="M736" s="129" t="e">
        <f t="shared" si="104"/>
        <v>#DIV/0!</v>
      </c>
    </row>
    <row r="737" spans="1:13" x14ac:dyDescent="0.25">
      <c r="A737" s="120">
        <v>44290</v>
      </c>
      <c r="D737" s="121">
        <f t="shared" si="98"/>
        <v>0</v>
      </c>
      <c r="E737" s="33"/>
      <c r="F737" s="33"/>
      <c r="G737" s="121">
        <f t="shared" si="99"/>
        <v>0</v>
      </c>
      <c r="H737" s="121">
        <f t="shared" si="100"/>
        <v>0</v>
      </c>
      <c r="J737" s="121">
        <f t="shared" si="101"/>
        <v>0</v>
      </c>
      <c r="K737" s="123">
        <f t="shared" si="102"/>
        <v>0</v>
      </c>
      <c r="L737" s="124">
        <f t="shared" si="103"/>
        <v>0</v>
      </c>
      <c r="M737" s="129" t="e">
        <f t="shared" si="104"/>
        <v>#DIV/0!</v>
      </c>
    </row>
    <row r="738" spans="1:13" x14ac:dyDescent="0.25">
      <c r="A738" s="120">
        <v>44291</v>
      </c>
      <c r="D738" s="121">
        <f t="shared" si="98"/>
        <v>0</v>
      </c>
      <c r="E738" s="33"/>
      <c r="F738" s="33"/>
      <c r="G738" s="121">
        <f t="shared" si="99"/>
        <v>0</v>
      </c>
      <c r="H738" s="121">
        <f t="shared" si="100"/>
        <v>0</v>
      </c>
      <c r="J738" s="121">
        <f t="shared" si="101"/>
        <v>0</v>
      </c>
      <c r="K738" s="123">
        <f t="shared" si="102"/>
        <v>0</v>
      </c>
      <c r="L738" s="124">
        <f t="shared" si="103"/>
        <v>0</v>
      </c>
      <c r="M738" s="129" t="e">
        <f t="shared" si="104"/>
        <v>#DIV/0!</v>
      </c>
    </row>
    <row r="739" spans="1:13" x14ac:dyDescent="0.25">
      <c r="A739" s="120">
        <v>44292</v>
      </c>
      <c r="D739" s="121">
        <f t="shared" ref="D739:D802" si="105">B739-C739</f>
        <v>0</v>
      </c>
      <c r="E739" s="33"/>
      <c r="F739" s="33"/>
      <c r="G739" s="121">
        <f t="shared" ref="G739:G802" si="106">E739-F739</f>
        <v>0</v>
      </c>
      <c r="H739" s="121">
        <f t="shared" ref="H739:H802" si="107">G739*H$3</f>
        <v>0</v>
      </c>
      <c r="J739" s="121">
        <f t="shared" ref="J739:J802" si="108">H739-I739</f>
        <v>0</v>
      </c>
      <c r="K739" s="123">
        <f t="shared" ref="K739:K802" si="109">D739/K$3</f>
        <v>0</v>
      </c>
      <c r="L739" s="124">
        <f t="shared" ref="L739:L802" si="110">K739-I739</f>
        <v>0</v>
      </c>
      <c r="M739" s="129" t="e">
        <f t="shared" ref="M739:M802" si="111">L739/I739</f>
        <v>#DIV/0!</v>
      </c>
    </row>
    <row r="740" spans="1:13" x14ac:dyDescent="0.25">
      <c r="A740" s="120">
        <v>44293</v>
      </c>
      <c r="D740" s="121">
        <f t="shared" si="105"/>
        <v>0</v>
      </c>
      <c r="E740" s="33"/>
      <c r="F740" s="33"/>
      <c r="G740" s="121">
        <f t="shared" si="106"/>
        <v>0</v>
      </c>
      <c r="H740" s="121">
        <f t="shared" si="107"/>
        <v>0</v>
      </c>
      <c r="J740" s="121">
        <f t="shared" si="108"/>
        <v>0</v>
      </c>
      <c r="K740" s="123">
        <f t="shared" si="109"/>
        <v>0</v>
      </c>
      <c r="L740" s="124">
        <f t="shared" si="110"/>
        <v>0</v>
      </c>
      <c r="M740" s="129" t="e">
        <f t="shared" si="111"/>
        <v>#DIV/0!</v>
      </c>
    </row>
    <row r="741" spans="1:13" x14ac:dyDescent="0.25">
      <c r="A741" s="120">
        <v>44294</v>
      </c>
      <c r="D741" s="121">
        <f t="shared" si="105"/>
        <v>0</v>
      </c>
      <c r="E741" s="33"/>
      <c r="F741" s="33"/>
      <c r="G741" s="121">
        <f t="shared" si="106"/>
        <v>0</v>
      </c>
      <c r="H741" s="121">
        <f t="shared" si="107"/>
        <v>0</v>
      </c>
      <c r="J741" s="121">
        <f t="shared" si="108"/>
        <v>0</v>
      </c>
      <c r="K741" s="123">
        <f t="shared" si="109"/>
        <v>0</v>
      </c>
      <c r="L741" s="124">
        <f t="shared" si="110"/>
        <v>0</v>
      </c>
      <c r="M741" s="129" t="e">
        <f t="shared" si="111"/>
        <v>#DIV/0!</v>
      </c>
    </row>
    <row r="742" spans="1:13" x14ac:dyDescent="0.25">
      <c r="A742" s="120">
        <v>44295</v>
      </c>
      <c r="D742" s="121">
        <f t="shared" si="105"/>
        <v>0</v>
      </c>
      <c r="E742" s="33"/>
      <c r="F742" s="33"/>
      <c r="G742" s="121">
        <f t="shared" si="106"/>
        <v>0</v>
      </c>
      <c r="H742" s="121">
        <f t="shared" si="107"/>
        <v>0</v>
      </c>
      <c r="J742" s="121">
        <f t="shared" si="108"/>
        <v>0</v>
      </c>
      <c r="K742" s="123">
        <f t="shared" si="109"/>
        <v>0</v>
      </c>
      <c r="L742" s="124">
        <f t="shared" si="110"/>
        <v>0</v>
      </c>
      <c r="M742" s="129" t="e">
        <f t="shared" si="111"/>
        <v>#DIV/0!</v>
      </c>
    </row>
    <row r="743" spans="1:13" x14ac:dyDescent="0.25">
      <c r="A743" s="120">
        <v>44296</v>
      </c>
      <c r="D743" s="121">
        <f t="shared" si="105"/>
        <v>0</v>
      </c>
      <c r="E743" s="33"/>
      <c r="F743" s="33"/>
      <c r="G743" s="121">
        <f t="shared" si="106"/>
        <v>0</v>
      </c>
      <c r="H743" s="121">
        <f t="shared" si="107"/>
        <v>0</v>
      </c>
      <c r="J743" s="121">
        <f t="shared" si="108"/>
        <v>0</v>
      </c>
      <c r="K743" s="123">
        <f t="shared" si="109"/>
        <v>0</v>
      </c>
      <c r="L743" s="124">
        <f t="shared" si="110"/>
        <v>0</v>
      </c>
      <c r="M743" s="129" t="e">
        <f t="shared" si="111"/>
        <v>#DIV/0!</v>
      </c>
    </row>
    <row r="744" spans="1:13" x14ac:dyDescent="0.25">
      <c r="A744" s="120">
        <v>44297</v>
      </c>
      <c r="D744" s="121">
        <f t="shared" si="105"/>
        <v>0</v>
      </c>
      <c r="E744" s="33"/>
      <c r="F744" s="33"/>
      <c r="G744" s="121">
        <f t="shared" si="106"/>
        <v>0</v>
      </c>
      <c r="H744" s="121">
        <f t="shared" si="107"/>
        <v>0</v>
      </c>
      <c r="J744" s="121">
        <f t="shared" si="108"/>
        <v>0</v>
      </c>
      <c r="K744" s="123">
        <f t="shared" si="109"/>
        <v>0</v>
      </c>
      <c r="L744" s="124">
        <f t="shared" si="110"/>
        <v>0</v>
      </c>
      <c r="M744" s="129" t="e">
        <f t="shared" si="111"/>
        <v>#DIV/0!</v>
      </c>
    </row>
    <row r="745" spans="1:13" x14ac:dyDescent="0.25">
      <c r="A745" s="120">
        <v>44298</v>
      </c>
      <c r="D745" s="121">
        <f t="shared" si="105"/>
        <v>0</v>
      </c>
      <c r="E745" s="33"/>
      <c r="F745" s="33"/>
      <c r="G745" s="121">
        <f t="shared" si="106"/>
        <v>0</v>
      </c>
      <c r="H745" s="121">
        <f t="shared" si="107"/>
        <v>0</v>
      </c>
      <c r="J745" s="121">
        <f t="shared" si="108"/>
        <v>0</v>
      </c>
      <c r="K745" s="123">
        <f t="shared" si="109"/>
        <v>0</v>
      </c>
      <c r="L745" s="124">
        <f t="shared" si="110"/>
        <v>0</v>
      </c>
      <c r="M745" s="129" t="e">
        <f t="shared" si="111"/>
        <v>#DIV/0!</v>
      </c>
    </row>
    <row r="746" spans="1:13" x14ac:dyDescent="0.25">
      <c r="A746" s="120">
        <v>44299</v>
      </c>
      <c r="D746" s="121">
        <f t="shared" si="105"/>
        <v>0</v>
      </c>
      <c r="E746" s="33"/>
      <c r="F746" s="33"/>
      <c r="G746" s="121">
        <f t="shared" si="106"/>
        <v>0</v>
      </c>
      <c r="H746" s="121">
        <f t="shared" si="107"/>
        <v>0</v>
      </c>
      <c r="J746" s="121">
        <f t="shared" si="108"/>
        <v>0</v>
      </c>
      <c r="K746" s="123">
        <f t="shared" si="109"/>
        <v>0</v>
      </c>
      <c r="L746" s="124">
        <f t="shared" si="110"/>
        <v>0</v>
      </c>
      <c r="M746" s="129" t="e">
        <f t="shared" si="111"/>
        <v>#DIV/0!</v>
      </c>
    </row>
    <row r="747" spans="1:13" x14ac:dyDescent="0.25">
      <c r="A747" s="120">
        <v>44300</v>
      </c>
      <c r="D747" s="121">
        <f t="shared" si="105"/>
        <v>0</v>
      </c>
      <c r="E747" s="33"/>
      <c r="F747" s="33"/>
      <c r="G747" s="121">
        <f t="shared" si="106"/>
        <v>0</v>
      </c>
      <c r="H747" s="121">
        <f t="shared" si="107"/>
        <v>0</v>
      </c>
      <c r="J747" s="121">
        <f t="shared" si="108"/>
        <v>0</v>
      </c>
      <c r="K747" s="123">
        <f t="shared" si="109"/>
        <v>0</v>
      </c>
      <c r="L747" s="124">
        <f t="shared" si="110"/>
        <v>0</v>
      </c>
      <c r="M747" s="129" t="e">
        <f t="shared" si="111"/>
        <v>#DIV/0!</v>
      </c>
    </row>
    <row r="748" spans="1:13" x14ac:dyDescent="0.25">
      <c r="A748" s="120">
        <v>44301</v>
      </c>
      <c r="D748" s="121">
        <f t="shared" si="105"/>
        <v>0</v>
      </c>
      <c r="E748" s="33"/>
      <c r="F748" s="33"/>
      <c r="G748" s="121">
        <f t="shared" si="106"/>
        <v>0</v>
      </c>
      <c r="H748" s="121">
        <f t="shared" si="107"/>
        <v>0</v>
      </c>
      <c r="J748" s="121">
        <f t="shared" si="108"/>
        <v>0</v>
      </c>
      <c r="K748" s="123">
        <f t="shared" si="109"/>
        <v>0</v>
      </c>
      <c r="L748" s="124">
        <f t="shared" si="110"/>
        <v>0</v>
      </c>
      <c r="M748" s="129" t="e">
        <f t="shared" si="111"/>
        <v>#DIV/0!</v>
      </c>
    </row>
    <row r="749" spans="1:13" x14ac:dyDescent="0.25">
      <c r="A749" s="120">
        <v>44302</v>
      </c>
      <c r="D749" s="121">
        <f t="shared" si="105"/>
        <v>0</v>
      </c>
      <c r="E749" s="33"/>
      <c r="F749" s="33"/>
      <c r="G749" s="121">
        <f t="shared" si="106"/>
        <v>0</v>
      </c>
      <c r="H749" s="121">
        <f t="shared" si="107"/>
        <v>0</v>
      </c>
      <c r="J749" s="121">
        <f t="shared" si="108"/>
        <v>0</v>
      </c>
      <c r="K749" s="123">
        <f t="shared" si="109"/>
        <v>0</v>
      </c>
      <c r="L749" s="124">
        <f t="shared" si="110"/>
        <v>0</v>
      </c>
      <c r="M749" s="129" t="e">
        <f t="shared" si="111"/>
        <v>#DIV/0!</v>
      </c>
    </row>
    <row r="750" spans="1:13" x14ac:dyDescent="0.25">
      <c r="A750" s="120">
        <v>44303</v>
      </c>
      <c r="D750" s="121">
        <f t="shared" si="105"/>
        <v>0</v>
      </c>
      <c r="E750" s="33"/>
      <c r="F750" s="33"/>
      <c r="G750" s="121">
        <f t="shared" si="106"/>
        <v>0</v>
      </c>
      <c r="H750" s="121">
        <f t="shared" si="107"/>
        <v>0</v>
      </c>
      <c r="J750" s="121">
        <f t="shared" si="108"/>
        <v>0</v>
      </c>
      <c r="K750" s="123">
        <f t="shared" si="109"/>
        <v>0</v>
      </c>
      <c r="L750" s="124">
        <f t="shared" si="110"/>
        <v>0</v>
      </c>
      <c r="M750" s="129" t="e">
        <f t="shared" si="111"/>
        <v>#DIV/0!</v>
      </c>
    </row>
    <row r="751" spans="1:13" x14ac:dyDescent="0.25">
      <c r="A751" s="120">
        <v>44304</v>
      </c>
      <c r="D751" s="121">
        <f t="shared" si="105"/>
        <v>0</v>
      </c>
      <c r="E751" s="33"/>
      <c r="F751" s="33"/>
      <c r="G751" s="121">
        <f t="shared" si="106"/>
        <v>0</v>
      </c>
      <c r="H751" s="121">
        <f t="shared" si="107"/>
        <v>0</v>
      </c>
      <c r="J751" s="121">
        <f t="shared" si="108"/>
        <v>0</v>
      </c>
      <c r="K751" s="123">
        <f t="shared" si="109"/>
        <v>0</v>
      </c>
      <c r="L751" s="124">
        <f t="shared" si="110"/>
        <v>0</v>
      </c>
      <c r="M751" s="129" t="e">
        <f t="shared" si="111"/>
        <v>#DIV/0!</v>
      </c>
    </row>
    <row r="752" spans="1:13" x14ac:dyDescent="0.25">
      <c r="A752" s="120">
        <v>44305</v>
      </c>
      <c r="D752" s="121">
        <f t="shared" si="105"/>
        <v>0</v>
      </c>
      <c r="E752" s="33"/>
      <c r="F752" s="33"/>
      <c r="G752" s="121">
        <f t="shared" si="106"/>
        <v>0</v>
      </c>
      <c r="H752" s="121">
        <f t="shared" si="107"/>
        <v>0</v>
      </c>
      <c r="J752" s="121">
        <f t="shared" si="108"/>
        <v>0</v>
      </c>
      <c r="K752" s="123">
        <f t="shared" si="109"/>
        <v>0</v>
      </c>
      <c r="L752" s="124">
        <f t="shared" si="110"/>
        <v>0</v>
      </c>
      <c r="M752" s="129" t="e">
        <f t="shared" si="111"/>
        <v>#DIV/0!</v>
      </c>
    </row>
    <row r="753" spans="1:13" x14ac:dyDescent="0.25">
      <c r="A753" s="120">
        <v>44306</v>
      </c>
      <c r="D753" s="121">
        <f t="shared" si="105"/>
        <v>0</v>
      </c>
      <c r="E753" s="33"/>
      <c r="F753" s="33"/>
      <c r="G753" s="121">
        <f t="shared" si="106"/>
        <v>0</v>
      </c>
      <c r="H753" s="121">
        <f t="shared" si="107"/>
        <v>0</v>
      </c>
      <c r="J753" s="121">
        <f t="shared" si="108"/>
        <v>0</v>
      </c>
      <c r="K753" s="123">
        <f t="shared" si="109"/>
        <v>0</v>
      </c>
      <c r="L753" s="124">
        <f t="shared" si="110"/>
        <v>0</v>
      </c>
      <c r="M753" s="129" t="e">
        <f t="shared" si="111"/>
        <v>#DIV/0!</v>
      </c>
    </row>
    <row r="754" spans="1:13" x14ac:dyDescent="0.25">
      <c r="A754" s="120">
        <v>44307</v>
      </c>
      <c r="D754" s="121">
        <f t="shared" si="105"/>
        <v>0</v>
      </c>
      <c r="E754" s="33"/>
      <c r="F754" s="33"/>
      <c r="G754" s="121">
        <f t="shared" si="106"/>
        <v>0</v>
      </c>
      <c r="H754" s="121">
        <f t="shared" si="107"/>
        <v>0</v>
      </c>
      <c r="J754" s="121">
        <f t="shared" si="108"/>
        <v>0</v>
      </c>
      <c r="K754" s="123">
        <f t="shared" si="109"/>
        <v>0</v>
      </c>
      <c r="L754" s="124">
        <f t="shared" si="110"/>
        <v>0</v>
      </c>
      <c r="M754" s="129" t="e">
        <f t="shared" si="111"/>
        <v>#DIV/0!</v>
      </c>
    </row>
    <row r="755" spans="1:13" x14ac:dyDescent="0.25">
      <c r="A755" s="120">
        <v>44308</v>
      </c>
      <c r="D755" s="121">
        <f t="shared" si="105"/>
        <v>0</v>
      </c>
      <c r="E755" s="33"/>
      <c r="F755" s="33"/>
      <c r="G755" s="121">
        <f t="shared" si="106"/>
        <v>0</v>
      </c>
      <c r="H755" s="121">
        <f t="shared" si="107"/>
        <v>0</v>
      </c>
      <c r="J755" s="121">
        <f t="shared" si="108"/>
        <v>0</v>
      </c>
      <c r="K755" s="123">
        <f t="shared" si="109"/>
        <v>0</v>
      </c>
      <c r="L755" s="124">
        <f t="shared" si="110"/>
        <v>0</v>
      </c>
      <c r="M755" s="129" t="e">
        <f t="shared" si="111"/>
        <v>#DIV/0!</v>
      </c>
    </row>
    <row r="756" spans="1:13" x14ac:dyDescent="0.25">
      <c r="A756" s="120">
        <v>44309</v>
      </c>
      <c r="D756" s="121">
        <f t="shared" si="105"/>
        <v>0</v>
      </c>
      <c r="E756" s="33"/>
      <c r="F756" s="33"/>
      <c r="G756" s="121">
        <f t="shared" si="106"/>
        <v>0</v>
      </c>
      <c r="H756" s="121">
        <f t="shared" si="107"/>
        <v>0</v>
      </c>
      <c r="J756" s="121">
        <f t="shared" si="108"/>
        <v>0</v>
      </c>
      <c r="K756" s="123">
        <f t="shared" si="109"/>
        <v>0</v>
      </c>
      <c r="L756" s="124">
        <f t="shared" si="110"/>
        <v>0</v>
      </c>
      <c r="M756" s="129" t="e">
        <f t="shared" si="111"/>
        <v>#DIV/0!</v>
      </c>
    </row>
    <row r="757" spans="1:13" x14ac:dyDescent="0.25">
      <c r="A757" s="120">
        <v>44310</v>
      </c>
      <c r="D757" s="121">
        <f t="shared" si="105"/>
        <v>0</v>
      </c>
      <c r="E757" s="33"/>
      <c r="F757" s="33"/>
      <c r="G757" s="121">
        <f t="shared" si="106"/>
        <v>0</v>
      </c>
      <c r="H757" s="121">
        <f t="shared" si="107"/>
        <v>0</v>
      </c>
      <c r="J757" s="121">
        <f t="shared" si="108"/>
        <v>0</v>
      </c>
      <c r="K757" s="123">
        <f t="shared" si="109"/>
        <v>0</v>
      </c>
      <c r="L757" s="124">
        <f t="shared" si="110"/>
        <v>0</v>
      </c>
      <c r="M757" s="129" t="e">
        <f t="shared" si="111"/>
        <v>#DIV/0!</v>
      </c>
    </row>
    <row r="758" spans="1:13" x14ac:dyDescent="0.25">
      <c r="A758" s="120">
        <v>44311</v>
      </c>
      <c r="D758" s="121">
        <f t="shared" si="105"/>
        <v>0</v>
      </c>
      <c r="E758" s="33"/>
      <c r="F758" s="33"/>
      <c r="G758" s="121">
        <f t="shared" si="106"/>
        <v>0</v>
      </c>
      <c r="H758" s="121">
        <f t="shared" si="107"/>
        <v>0</v>
      </c>
      <c r="J758" s="121">
        <f t="shared" si="108"/>
        <v>0</v>
      </c>
      <c r="K758" s="123">
        <f t="shared" si="109"/>
        <v>0</v>
      </c>
      <c r="L758" s="124">
        <f t="shared" si="110"/>
        <v>0</v>
      </c>
      <c r="M758" s="129" t="e">
        <f t="shared" si="111"/>
        <v>#DIV/0!</v>
      </c>
    </row>
    <row r="759" spans="1:13" x14ac:dyDescent="0.25">
      <c r="A759" s="120">
        <v>44312</v>
      </c>
      <c r="D759" s="121">
        <f t="shared" si="105"/>
        <v>0</v>
      </c>
      <c r="E759" s="33"/>
      <c r="F759" s="33"/>
      <c r="G759" s="121">
        <f t="shared" si="106"/>
        <v>0</v>
      </c>
      <c r="H759" s="121">
        <f t="shared" si="107"/>
        <v>0</v>
      </c>
      <c r="J759" s="121">
        <f t="shared" si="108"/>
        <v>0</v>
      </c>
      <c r="K759" s="123">
        <f t="shared" si="109"/>
        <v>0</v>
      </c>
      <c r="L759" s="124">
        <f t="shared" si="110"/>
        <v>0</v>
      </c>
      <c r="M759" s="129" t="e">
        <f t="shared" si="111"/>
        <v>#DIV/0!</v>
      </c>
    </row>
    <row r="760" spans="1:13" x14ac:dyDescent="0.25">
      <c r="A760" s="120">
        <v>44313</v>
      </c>
      <c r="D760" s="121">
        <f t="shared" si="105"/>
        <v>0</v>
      </c>
      <c r="E760" s="33"/>
      <c r="F760" s="33"/>
      <c r="G760" s="121">
        <f t="shared" si="106"/>
        <v>0</v>
      </c>
      <c r="H760" s="121">
        <f t="shared" si="107"/>
        <v>0</v>
      </c>
      <c r="J760" s="121">
        <f t="shared" si="108"/>
        <v>0</v>
      </c>
      <c r="K760" s="123">
        <f t="shared" si="109"/>
        <v>0</v>
      </c>
      <c r="L760" s="124">
        <f t="shared" si="110"/>
        <v>0</v>
      </c>
      <c r="M760" s="129" t="e">
        <f t="shared" si="111"/>
        <v>#DIV/0!</v>
      </c>
    </row>
    <row r="761" spans="1:13" x14ac:dyDescent="0.25">
      <c r="A761" s="120">
        <v>44314</v>
      </c>
      <c r="D761" s="121">
        <f t="shared" si="105"/>
        <v>0</v>
      </c>
      <c r="E761" s="33"/>
      <c r="F761" s="33"/>
      <c r="G761" s="121">
        <f t="shared" si="106"/>
        <v>0</v>
      </c>
      <c r="H761" s="121">
        <f t="shared" si="107"/>
        <v>0</v>
      </c>
      <c r="J761" s="121">
        <f t="shared" si="108"/>
        <v>0</v>
      </c>
      <c r="K761" s="123">
        <f t="shared" si="109"/>
        <v>0</v>
      </c>
      <c r="L761" s="124">
        <f t="shared" si="110"/>
        <v>0</v>
      </c>
      <c r="M761" s="129" t="e">
        <f t="shared" si="111"/>
        <v>#DIV/0!</v>
      </c>
    </row>
    <row r="762" spans="1:13" x14ac:dyDescent="0.25">
      <c r="A762" s="120">
        <v>44315</v>
      </c>
      <c r="D762" s="121">
        <f t="shared" si="105"/>
        <v>0</v>
      </c>
      <c r="E762" s="33"/>
      <c r="F762" s="33"/>
      <c r="G762" s="121">
        <f t="shared" si="106"/>
        <v>0</v>
      </c>
      <c r="H762" s="121">
        <f t="shared" si="107"/>
        <v>0</v>
      </c>
      <c r="J762" s="121">
        <f t="shared" si="108"/>
        <v>0</v>
      </c>
      <c r="K762" s="123">
        <f t="shared" si="109"/>
        <v>0</v>
      </c>
      <c r="L762" s="124">
        <f t="shared" si="110"/>
        <v>0</v>
      </c>
      <c r="M762" s="129" t="e">
        <f t="shared" si="111"/>
        <v>#DIV/0!</v>
      </c>
    </row>
    <row r="763" spans="1:13" x14ac:dyDescent="0.25">
      <c r="A763" s="120">
        <v>44316</v>
      </c>
      <c r="D763" s="121">
        <f t="shared" si="105"/>
        <v>0</v>
      </c>
      <c r="E763" s="33"/>
      <c r="F763" s="33"/>
      <c r="G763" s="121">
        <f t="shared" si="106"/>
        <v>0</v>
      </c>
      <c r="H763" s="121">
        <f t="shared" si="107"/>
        <v>0</v>
      </c>
      <c r="J763" s="121">
        <f t="shared" si="108"/>
        <v>0</v>
      </c>
      <c r="K763" s="123">
        <f t="shared" si="109"/>
        <v>0</v>
      </c>
      <c r="L763" s="124">
        <f t="shared" si="110"/>
        <v>0</v>
      </c>
      <c r="M763" s="129" t="e">
        <f t="shared" si="111"/>
        <v>#DIV/0!</v>
      </c>
    </row>
    <row r="764" spans="1:13" x14ac:dyDescent="0.25">
      <c r="A764" s="120">
        <v>44317</v>
      </c>
      <c r="D764" s="121">
        <f t="shared" si="105"/>
        <v>0</v>
      </c>
      <c r="E764" s="33"/>
      <c r="F764" s="33"/>
      <c r="G764" s="121">
        <f t="shared" si="106"/>
        <v>0</v>
      </c>
      <c r="H764" s="121">
        <f t="shared" si="107"/>
        <v>0</v>
      </c>
      <c r="J764" s="121">
        <f t="shared" si="108"/>
        <v>0</v>
      </c>
      <c r="K764" s="123">
        <f t="shared" si="109"/>
        <v>0</v>
      </c>
      <c r="L764" s="124">
        <f t="shared" si="110"/>
        <v>0</v>
      </c>
      <c r="M764" s="129" t="e">
        <f t="shared" si="111"/>
        <v>#DIV/0!</v>
      </c>
    </row>
    <row r="765" spans="1:13" x14ac:dyDescent="0.25">
      <c r="A765" s="120">
        <v>44318</v>
      </c>
      <c r="D765" s="121">
        <f t="shared" si="105"/>
        <v>0</v>
      </c>
      <c r="E765" s="33"/>
      <c r="F765" s="33"/>
      <c r="G765" s="121">
        <f t="shared" si="106"/>
        <v>0</v>
      </c>
      <c r="H765" s="121">
        <f t="shared" si="107"/>
        <v>0</v>
      </c>
      <c r="J765" s="121">
        <f t="shared" si="108"/>
        <v>0</v>
      </c>
      <c r="K765" s="123">
        <f t="shared" si="109"/>
        <v>0</v>
      </c>
      <c r="L765" s="124">
        <f t="shared" si="110"/>
        <v>0</v>
      </c>
      <c r="M765" s="129" t="e">
        <f t="shared" si="111"/>
        <v>#DIV/0!</v>
      </c>
    </row>
    <row r="766" spans="1:13" x14ac:dyDescent="0.25">
      <c r="A766" s="120">
        <v>44319</v>
      </c>
      <c r="D766" s="121">
        <f t="shared" si="105"/>
        <v>0</v>
      </c>
      <c r="E766" s="33"/>
      <c r="F766" s="33"/>
      <c r="G766" s="121">
        <f t="shared" si="106"/>
        <v>0</v>
      </c>
      <c r="H766" s="121">
        <f t="shared" si="107"/>
        <v>0</v>
      </c>
      <c r="J766" s="121">
        <f t="shared" si="108"/>
        <v>0</v>
      </c>
      <c r="K766" s="123">
        <f t="shared" si="109"/>
        <v>0</v>
      </c>
      <c r="L766" s="124">
        <f t="shared" si="110"/>
        <v>0</v>
      </c>
      <c r="M766" s="129" t="e">
        <f t="shared" si="111"/>
        <v>#DIV/0!</v>
      </c>
    </row>
    <row r="767" spans="1:13" x14ac:dyDescent="0.25">
      <c r="A767" s="120">
        <v>44320</v>
      </c>
      <c r="D767" s="121">
        <f t="shared" si="105"/>
        <v>0</v>
      </c>
      <c r="E767" s="33"/>
      <c r="F767" s="33"/>
      <c r="G767" s="121">
        <f t="shared" si="106"/>
        <v>0</v>
      </c>
      <c r="H767" s="121">
        <f t="shared" si="107"/>
        <v>0</v>
      </c>
      <c r="J767" s="121">
        <f t="shared" si="108"/>
        <v>0</v>
      </c>
      <c r="K767" s="123">
        <f t="shared" si="109"/>
        <v>0</v>
      </c>
      <c r="L767" s="124">
        <f t="shared" si="110"/>
        <v>0</v>
      </c>
      <c r="M767" s="129" t="e">
        <f t="shared" si="111"/>
        <v>#DIV/0!</v>
      </c>
    </row>
    <row r="768" spans="1:13" x14ac:dyDescent="0.25">
      <c r="A768" s="120">
        <v>44321</v>
      </c>
      <c r="D768" s="121">
        <f t="shared" si="105"/>
        <v>0</v>
      </c>
      <c r="E768" s="33"/>
      <c r="F768" s="33"/>
      <c r="G768" s="121">
        <f t="shared" si="106"/>
        <v>0</v>
      </c>
      <c r="H768" s="121">
        <f t="shared" si="107"/>
        <v>0</v>
      </c>
      <c r="J768" s="121">
        <f t="shared" si="108"/>
        <v>0</v>
      </c>
      <c r="K768" s="123">
        <f t="shared" si="109"/>
        <v>0</v>
      </c>
      <c r="L768" s="124">
        <f t="shared" si="110"/>
        <v>0</v>
      </c>
      <c r="M768" s="129" t="e">
        <f t="shared" si="111"/>
        <v>#DIV/0!</v>
      </c>
    </row>
    <row r="769" spans="1:13" x14ac:dyDescent="0.25">
      <c r="A769" s="120">
        <v>44322</v>
      </c>
      <c r="D769" s="121">
        <f t="shared" si="105"/>
        <v>0</v>
      </c>
      <c r="E769" s="33"/>
      <c r="F769" s="33"/>
      <c r="G769" s="121">
        <f t="shared" si="106"/>
        <v>0</v>
      </c>
      <c r="H769" s="121">
        <f t="shared" si="107"/>
        <v>0</v>
      </c>
      <c r="J769" s="121">
        <f t="shared" si="108"/>
        <v>0</v>
      </c>
      <c r="K769" s="123">
        <f t="shared" si="109"/>
        <v>0</v>
      </c>
      <c r="L769" s="124">
        <f t="shared" si="110"/>
        <v>0</v>
      </c>
      <c r="M769" s="129" t="e">
        <f t="shared" si="111"/>
        <v>#DIV/0!</v>
      </c>
    </row>
    <row r="770" spans="1:13" x14ac:dyDescent="0.25">
      <c r="A770" s="120">
        <v>44323</v>
      </c>
      <c r="D770" s="121">
        <f t="shared" si="105"/>
        <v>0</v>
      </c>
      <c r="E770" s="33"/>
      <c r="F770" s="33"/>
      <c r="G770" s="121">
        <f t="shared" si="106"/>
        <v>0</v>
      </c>
      <c r="H770" s="121">
        <f t="shared" si="107"/>
        <v>0</v>
      </c>
      <c r="J770" s="121">
        <f t="shared" si="108"/>
        <v>0</v>
      </c>
      <c r="K770" s="123">
        <f t="shared" si="109"/>
        <v>0</v>
      </c>
      <c r="L770" s="124">
        <f t="shared" si="110"/>
        <v>0</v>
      </c>
      <c r="M770" s="129" t="e">
        <f t="shared" si="111"/>
        <v>#DIV/0!</v>
      </c>
    </row>
    <row r="771" spans="1:13" x14ac:dyDescent="0.25">
      <c r="A771" s="120">
        <v>44324</v>
      </c>
      <c r="D771" s="121">
        <f t="shared" si="105"/>
        <v>0</v>
      </c>
      <c r="E771" s="33"/>
      <c r="F771" s="33"/>
      <c r="G771" s="121">
        <f t="shared" si="106"/>
        <v>0</v>
      </c>
      <c r="H771" s="121">
        <f t="shared" si="107"/>
        <v>0</v>
      </c>
      <c r="J771" s="121">
        <f t="shared" si="108"/>
        <v>0</v>
      </c>
      <c r="K771" s="123">
        <f t="shared" si="109"/>
        <v>0</v>
      </c>
      <c r="L771" s="124">
        <f t="shared" si="110"/>
        <v>0</v>
      </c>
      <c r="M771" s="129" t="e">
        <f t="shared" si="111"/>
        <v>#DIV/0!</v>
      </c>
    </row>
    <row r="772" spans="1:13" x14ac:dyDescent="0.25">
      <c r="A772" s="120">
        <v>44325</v>
      </c>
      <c r="D772" s="121">
        <f t="shared" si="105"/>
        <v>0</v>
      </c>
      <c r="E772" s="33"/>
      <c r="F772" s="33"/>
      <c r="G772" s="121">
        <f t="shared" si="106"/>
        <v>0</v>
      </c>
      <c r="H772" s="121">
        <f t="shared" si="107"/>
        <v>0</v>
      </c>
      <c r="J772" s="121">
        <f t="shared" si="108"/>
        <v>0</v>
      </c>
      <c r="K772" s="123">
        <f t="shared" si="109"/>
        <v>0</v>
      </c>
      <c r="L772" s="124">
        <f t="shared" si="110"/>
        <v>0</v>
      </c>
      <c r="M772" s="129" t="e">
        <f t="shared" si="111"/>
        <v>#DIV/0!</v>
      </c>
    </row>
    <row r="773" spans="1:13" x14ac:dyDescent="0.25">
      <c r="A773" s="120">
        <v>44326</v>
      </c>
      <c r="D773" s="121">
        <f t="shared" si="105"/>
        <v>0</v>
      </c>
      <c r="E773" s="33"/>
      <c r="F773" s="33"/>
      <c r="G773" s="121">
        <f t="shared" si="106"/>
        <v>0</v>
      </c>
      <c r="H773" s="121">
        <f t="shared" si="107"/>
        <v>0</v>
      </c>
      <c r="J773" s="121">
        <f t="shared" si="108"/>
        <v>0</v>
      </c>
      <c r="K773" s="123">
        <f t="shared" si="109"/>
        <v>0</v>
      </c>
      <c r="L773" s="124">
        <f t="shared" si="110"/>
        <v>0</v>
      </c>
      <c r="M773" s="129" t="e">
        <f t="shared" si="111"/>
        <v>#DIV/0!</v>
      </c>
    </row>
    <row r="774" spans="1:13" x14ac:dyDescent="0.25">
      <c r="A774" s="120">
        <v>44327</v>
      </c>
      <c r="D774" s="121">
        <f t="shared" si="105"/>
        <v>0</v>
      </c>
      <c r="E774" s="33"/>
      <c r="F774" s="33"/>
      <c r="G774" s="121">
        <f t="shared" si="106"/>
        <v>0</v>
      </c>
      <c r="H774" s="121">
        <f t="shared" si="107"/>
        <v>0</v>
      </c>
      <c r="J774" s="121">
        <f t="shared" si="108"/>
        <v>0</v>
      </c>
      <c r="K774" s="123">
        <f t="shared" si="109"/>
        <v>0</v>
      </c>
      <c r="L774" s="124">
        <f t="shared" si="110"/>
        <v>0</v>
      </c>
      <c r="M774" s="129" t="e">
        <f t="shared" si="111"/>
        <v>#DIV/0!</v>
      </c>
    </row>
    <row r="775" spans="1:13" x14ac:dyDescent="0.25">
      <c r="A775" s="120">
        <v>44328</v>
      </c>
      <c r="D775" s="121">
        <f t="shared" si="105"/>
        <v>0</v>
      </c>
      <c r="E775" s="33"/>
      <c r="F775" s="33"/>
      <c r="G775" s="121">
        <f t="shared" si="106"/>
        <v>0</v>
      </c>
      <c r="H775" s="121">
        <f t="shared" si="107"/>
        <v>0</v>
      </c>
      <c r="J775" s="121">
        <f t="shared" si="108"/>
        <v>0</v>
      </c>
      <c r="K775" s="123">
        <f t="shared" si="109"/>
        <v>0</v>
      </c>
      <c r="L775" s="124">
        <f t="shared" si="110"/>
        <v>0</v>
      </c>
      <c r="M775" s="129" t="e">
        <f t="shared" si="111"/>
        <v>#DIV/0!</v>
      </c>
    </row>
    <row r="776" spans="1:13" x14ac:dyDescent="0.25">
      <c r="A776" s="120">
        <v>44329</v>
      </c>
      <c r="D776" s="121">
        <f t="shared" si="105"/>
        <v>0</v>
      </c>
      <c r="E776" s="33"/>
      <c r="F776" s="33"/>
      <c r="G776" s="121">
        <f t="shared" si="106"/>
        <v>0</v>
      </c>
      <c r="H776" s="121">
        <f t="shared" si="107"/>
        <v>0</v>
      </c>
      <c r="J776" s="121">
        <f t="shared" si="108"/>
        <v>0</v>
      </c>
      <c r="K776" s="123">
        <f t="shared" si="109"/>
        <v>0</v>
      </c>
      <c r="L776" s="124">
        <f t="shared" si="110"/>
        <v>0</v>
      </c>
      <c r="M776" s="129" t="e">
        <f t="shared" si="111"/>
        <v>#DIV/0!</v>
      </c>
    </row>
    <row r="777" spans="1:13" x14ac:dyDescent="0.25">
      <c r="A777" s="120">
        <v>44330</v>
      </c>
      <c r="D777" s="121">
        <f t="shared" si="105"/>
        <v>0</v>
      </c>
      <c r="E777" s="33"/>
      <c r="F777" s="33"/>
      <c r="G777" s="121">
        <f t="shared" si="106"/>
        <v>0</v>
      </c>
      <c r="H777" s="121">
        <f t="shared" si="107"/>
        <v>0</v>
      </c>
      <c r="J777" s="121">
        <f t="shared" si="108"/>
        <v>0</v>
      </c>
      <c r="K777" s="123">
        <f t="shared" si="109"/>
        <v>0</v>
      </c>
      <c r="L777" s="124">
        <f t="shared" si="110"/>
        <v>0</v>
      </c>
      <c r="M777" s="129" t="e">
        <f t="shared" si="111"/>
        <v>#DIV/0!</v>
      </c>
    </row>
    <row r="778" spans="1:13" x14ac:dyDescent="0.25">
      <c r="A778" s="120">
        <v>44331</v>
      </c>
      <c r="D778" s="121">
        <f t="shared" si="105"/>
        <v>0</v>
      </c>
      <c r="E778" s="33"/>
      <c r="F778" s="33"/>
      <c r="G778" s="121">
        <f t="shared" si="106"/>
        <v>0</v>
      </c>
      <c r="H778" s="121">
        <f t="shared" si="107"/>
        <v>0</v>
      </c>
      <c r="J778" s="121">
        <f t="shared" si="108"/>
        <v>0</v>
      </c>
      <c r="K778" s="123">
        <f t="shared" si="109"/>
        <v>0</v>
      </c>
      <c r="L778" s="124">
        <f t="shared" si="110"/>
        <v>0</v>
      </c>
      <c r="M778" s="129" t="e">
        <f t="shared" si="111"/>
        <v>#DIV/0!</v>
      </c>
    </row>
    <row r="779" spans="1:13" x14ac:dyDescent="0.25">
      <c r="A779" s="120">
        <v>44332</v>
      </c>
      <c r="D779" s="121">
        <f t="shared" si="105"/>
        <v>0</v>
      </c>
      <c r="E779" s="33"/>
      <c r="F779" s="33"/>
      <c r="G779" s="121">
        <f t="shared" si="106"/>
        <v>0</v>
      </c>
      <c r="H779" s="121">
        <f t="shared" si="107"/>
        <v>0</v>
      </c>
      <c r="J779" s="121">
        <f t="shared" si="108"/>
        <v>0</v>
      </c>
      <c r="K779" s="123">
        <f t="shared" si="109"/>
        <v>0</v>
      </c>
      <c r="L779" s="124">
        <f t="shared" si="110"/>
        <v>0</v>
      </c>
      <c r="M779" s="129" t="e">
        <f t="shared" si="111"/>
        <v>#DIV/0!</v>
      </c>
    </row>
    <row r="780" spans="1:13" x14ac:dyDescent="0.25">
      <c r="A780" s="120">
        <v>44333</v>
      </c>
      <c r="D780" s="121">
        <f t="shared" si="105"/>
        <v>0</v>
      </c>
      <c r="E780" s="33"/>
      <c r="F780" s="33"/>
      <c r="G780" s="121">
        <f t="shared" si="106"/>
        <v>0</v>
      </c>
      <c r="H780" s="121">
        <f t="shared" si="107"/>
        <v>0</v>
      </c>
      <c r="J780" s="121">
        <f t="shared" si="108"/>
        <v>0</v>
      </c>
      <c r="K780" s="123">
        <f t="shared" si="109"/>
        <v>0</v>
      </c>
      <c r="L780" s="124">
        <f t="shared" si="110"/>
        <v>0</v>
      </c>
      <c r="M780" s="129" t="e">
        <f t="shared" si="111"/>
        <v>#DIV/0!</v>
      </c>
    </row>
    <row r="781" spans="1:13" x14ac:dyDescent="0.25">
      <c r="A781" s="120">
        <v>44334</v>
      </c>
      <c r="D781" s="121">
        <f t="shared" si="105"/>
        <v>0</v>
      </c>
      <c r="E781" s="33"/>
      <c r="F781" s="33"/>
      <c r="G781" s="121">
        <f t="shared" si="106"/>
        <v>0</v>
      </c>
      <c r="H781" s="121">
        <f t="shared" si="107"/>
        <v>0</v>
      </c>
      <c r="J781" s="121">
        <f t="shared" si="108"/>
        <v>0</v>
      </c>
      <c r="K781" s="123">
        <f t="shared" si="109"/>
        <v>0</v>
      </c>
      <c r="L781" s="124">
        <f t="shared" si="110"/>
        <v>0</v>
      </c>
      <c r="M781" s="129" t="e">
        <f t="shared" si="111"/>
        <v>#DIV/0!</v>
      </c>
    </row>
    <row r="782" spans="1:13" x14ac:dyDescent="0.25">
      <c r="A782" s="120">
        <v>44335</v>
      </c>
      <c r="D782" s="121">
        <f t="shared" si="105"/>
        <v>0</v>
      </c>
      <c r="E782" s="33"/>
      <c r="F782" s="33"/>
      <c r="G782" s="121">
        <f t="shared" si="106"/>
        <v>0</v>
      </c>
      <c r="H782" s="121">
        <f t="shared" si="107"/>
        <v>0</v>
      </c>
      <c r="J782" s="121">
        <f t="shared" si="108"/>
        <v>0</v>
      </c>
      <c r="K782" s="123">
        <f t="shared" si="109"/>
        <v>0</v>
      </c>
      <c r="L782" s="124">
        <f t="shared" si="110"/>
        <v>0</v>
      </c>
      <c r="M782" s="129" t="e">
        <f t="shared" si="111"/>
        <v>#DIV/0!</v>
      </c>
    </row>
    <row r="783" spans="1:13" x14ac:dyDescent="0.25">
      <c r="A783" s="120">
        <v>44336</v>
      </c>
      <c r="D783" s="121">
        <f t="shared" si="105"/>
        <v>0</v>
      </c>
      <c r="E783" s="33"/>
      <c r="F783" s="33"/>
      <c r="G783" s="121">
        <f t="shared" si="106"/>
        <v>0</v>
      </c>
      <c r="H783" s="121">
        <f t="shared" si="107"/>
        <v>0</v>
      </c>
      <c r="J783" s="121">
        <f t="shared" si="108"/>
        <v>0</v>
      </c>
      <c r="K783" s="123">
        <f t="shared" si="109"/>
        <v>0</v>
      </c>
      <c r="L783" s="124">
        <f t="shared" si="110"/>
        <v>0</v>
      </c>
      <c r="M783" s="129" t="e">
        <f t="shared" si="111"/>
        <v>#DIV/0!</v>
      </c>
    </row>
    <row r="784" spans="1:13" x14ac:dyDescent="0.25">
      <c r="A784" s="120">
        <v>44337</v>
      </c>
      <c r="D784" s="121">
        <f t="shared" si="105"/>
        <v>0</v>
      </c>
      <c r="E784" s="33"/>
      <c r="F784" s="33"/>
      <c r="G784" s="121">
        <f t="shared" si="106"/>
        <v>0</v>
      </c>
      <c r="H784" s="121">
        <f t="shared" si="107"/>
        <v>0</v>
      </c>
      <c r="J784" s="121">
        <f t="shared" si="108"/>
        <v>0</v>
      </c>
      <c r="K784" s="123">
        <f t="shared" si="109"/>
        <v>0</v>
      </c>
      <c r="L784" s="124">
        <f t="shared" si="110"/>
        <v>0</v>
      </c>
      <c r="M784" s="129" t="e">
        <f t="shared" si="111"/>
        <v>#DIV/0!</v>
      </c>
    </row>
    <row r="785" spans="1:13" x14ac:dyDescent="0.25">
      <c r="A785" s="120">
        <v>44338</v>
      </c>
      <c r="D785" s="121">
        <f t="shared" si="105"/>
        <v>0</v>
      </c>
      <c r="E785" s="33"/>
      <c r="F785" s="33"/>
      <c r="G785" s="121">
        <f t="shared" si="106"/>
        <v>0</v>
      </c>
      <c r="H785" s="121">
        <f t="shared" si="107"/>
        <v>0</v>
      </c>
      <c r="J785" s="121">
        <f t="shared" si="108"/>
        <v>0</v>
      </c>
      <c r="K785" s="123">
        <f t="shared" si="109"/>
        <v>0</v>
      </c>
      <c r="L785" s="124">
        <f t="shared" si="110"/>
        <v>0</v>
      </c>
      <c r="M785" s="129" t="e">
        <f t="shared" si="111"/>
        <v>#DIV/0!</v>
      </c>
    </row>
    <row r="786" spans="1:13" x14ac:dyDescent="0.25">
      <c r="A786" s="120">
        <v>44339</v>
      </c>
      <c r="D786" s="121">
        <f t="shared" si="105"/>
        <v>0</v>
      </c>
      <c r="E786" s="33"/>
      <c r="F786" s="33"/>
      <c r="G786" s="121">
        <f t="shared" si="106"/>
        <v>0</v>
      </c>
      <c r="H786" s="121">
        <f t="shared" si="107"/>
        <v>0</v>
      </c>
      <c r="J786" s="121">
        <f t="shared" si="108"/>
        <v>0</v>
      </c>
      <c r="K786" s="123">
        <f t="shared" si="109"/>
        <v>0</v>
      </c>
      <c r="L786" s="124">
        <f t="shared" si="110"/>
        <v>0</v>
      </c>
      <c r="M786" s="129" t="e">
        <f t="shared" si="111"/>
        <v>#DIV/0!</v>
      </c>
    </row>
    <row r="787" spans="1:13" x14ac:dyDescent="0.25">
      <c r="A787" s="120">
        <v>44340</v>
      </c>
      <c r="D787" s="121">
        <f t="shared" si="105"/>
        <v>0</v>
      </c>
      <c r="E787" s="33"/>
      <c r="F787" s="33"/>
      <c r="G787" s="121">
        <f t="shared" si="106"/>
        <v>0</v>
      </c>
      <c r="H787" s="121">
        <f t="shared" si="107"/>
        <v>0</v>
      </c>
      <c r="J787" s="121">
        <f t="shared" si="108"/>
        <v>0</v>
      </c>
      <c r="K787" s="123">
        <f t="shared" si="109"/>
        <v>0</v>
      </c>
      <c r="L787" s="124">
        <f t="shared" si="110"/>
        <v>0</v>
      </c>
      <c r="M787" s="129" t="e">
        <f t="shared" si="111"/>
        <v>#DIV/0!</v>
      </c>
    </row>
    <row r="788" spans="1:13" x14ac:dyDescent="0.25">
      <c r="A788" s="120">
        <v>44341</v>
      </c>
      <c r="D788" s="121">
        <f t="shared" si="105"/>
        <v>0</v>
      </c>
      <c r="E788" s="33"/>
      <c r="F788" s="33"/>
      <c r="G788" s="121">
        <f t="shared" si="106"/>
        <v>0</v>
      </c>
      <c r="H788" s="121">
        <f t="shared" si="107"/>
        <v>0</v>
      </c>
      <c r="J788" s="121">
        <f t="shared" si="108"/>
        <v>0</v>
      </c>
      <c r="K788" s="123">
        <f t="shared" si="109"/>
        <v>0</v>
      </c>
      <c r="L788" s="124">
        <f t="shared" si="110"/>
        <v>0</v>
      </c>
      <c r="M788" s="129" t="e">
        <f t="shared" si="111"/>
        <v>#DIV/0!</v>
      </c>
    </row>
    <row r="789" spans="1:13" x14ac:dyDescent="0.25">
      <c r="A789" s="120">
        <v>44342</v>
      </c>
      <c r="D789" s="121">
        <f t="shared" si="105"/>
        <v>0</v>
      </c>
      <c r="E789" s="33"/>
      <c r="F789" s="33"/>
      <c r="G789" s="121">
        <f t="shared" si="106"/>
        <v>0</v>
      </c>
      <c r="H789" s="121">
        <f t="shared" si="107"/>
        <v>0</v>
      </c>
      <c r="J789" s="121">
        <f t="shared" si="108"/>
        <v>0</v>
      </c>
      <c r="K789" s="123">
        <f t="shared" si="109"/>
        <v>0</v>
      </c>
      <c r="L789" s="124">
        <f t="shared" si="110"/>
        <v>0</v>
      </c>
      <c r="M789" s="129" t="e">
        <f t="shared" si="111"/>
        <v>#DIV/0!</v>
      </c>
    </row>
    <row r="790" spans="1:13" x14ac:dyDescent="0.25">
      <c r="A790" s="120">
        <v>44343</v>
      </c>
      <c r="D790" s="121">
        <f t="shared" si="105"/>
        <v>0</v>
      </c>
      <c r="E790" s="33"/>
      <c r="F790" s="33"/>
      <c r="G790" s="121">
        <f t="shared" si="106"/>
        <v>0</v>
      </c>
      <c r="H790" s="121">
        <f t="shared" si="107"/>
        <v>0</v>
      </c>
      <c r="J790" s="121">
        <f t="shared" si="108"/>
        <v>0</v>
      </c>
      <c r="K790" s="123">
        <f t="shared" si="109"/>
        <v>0</v>
      </c>
      <c r="L790" s="124">
        <f t="shared" si="110"/>
        <v>0</v>
      </c>
      <c r="M790" s="129" t="e">
        <f t="shared" si="111"/>
        <v>#DIV/0!</v>
      </c>
    </row>
    <row r="791" spans="1:13" x14ac:dyDescent="0.25">
      <c r="A791" s="120">
        <v>44344</v>
      </c>
      <c r="D791" s="121">
        <f t="shared" si="105"/>
        <v>0</v>
      </c>
      <c r="E791" s="33"/>
      <c r="F791" s="33"/>
      <c r="G791" s="121">
        <f t="shared" si="106"/>
        <v>0</v>
      </c>
      <c r="H791" s="121">
        <f t="shared" si="107"/>
        <v>0</v>
      </c>
      <c r="J791" s="121">
        <f t="shared" si="108"/>
        <v>0</v>
      </c>
      <c r="K791" s="123">
        <f t="shared" si="109"/>
        <v>0</v>
      </c>
      <c r="L791" s="124">
        <f t="shared" si="110"/>
        <v>0</v>
      </c>
      <c r="M791" s="129" t="e">
        <f t="shared" si="111"/>
        <v>#DIV/0!</v>
      </c>
    </row>
    <row r="792" spans="1:13" x14ac:dyDescent="0.25">
      <c r="A792" s="120">
        <v>44345</v>
      </c>
      <c r="D792" s="121">
        <f t="shared" si="105"/>
        <v>0</v>
      </c>
      <c r="E792" s="33"/>
      <c r="F792" s="33"/>
      <c r="G792" s="121">
        <f t="shared" si="106"/>
        <v>0</v>
      </c>
      <c r="H792" s="121">
        <f t="shared" si="107"/>
        <v>0</v>
      </c>
      <c r="J792" s="121">
        <f t="shared" si="108"/>
        <v>0</v>
      </c>
      <c r="K792" s="123">
        <f t="shared" si="109"/>
        <v>0</v>
      </c>
      <c r="L792" s="124">
        <f t="shared" si="110"/>
        <v>0</v>
      </c>
      <c r="M792" s="129" t="e">
        <f t="shared" si="111"/>
        <v>#DIV/0!</v>
      </c>
    </row>
    <row r="793" spans="1:13" x14ac:dyDescent="0.25">
      <c r="A793" s="120">
        <v>44346</v>
      </c>
      <c r="D793" s="121">
        <f t="shared" si="105"/>
        <v>0</v>
      </c>
      <c r="E793" s="33"/>
      <c r="F793" s="33"/>
      <c r="G793" s="121">
        <f t="shared" si="106"/>
        <v>0</v>
      </c>
      <c r="H793" s="121">
        <f t="shared" si="107"/>
        <v>0</v>
      </c>
      <c r="J793" s="121">
        <f t="shared" si="108"/>
        <v>0</v>
      </c>
      <c r="K793" s="123">
        <f t="shared" si="109"/>
        <v>0</v>
      </c>
      <c r="L793" s="124">
        <f t="shared" si="110"/>
        <v>0</v>
      </c>
      <c r="M793" s="129" t="e">
        <f t="shared" si="111"/>
        <v>#DIV/0!</v>
      </c>
    </row>
    <row r="794" spans="1:13" x14ac:dyDescent="0.25">
      <c r="A794" s="120">
        <v>44347</v>
      </c>
      <c r="D794" s="121">
        <f t="shared" si="105"/>
        <v>0</v>
      </c>
      <c r="E794" s="33"/>
      <c r="F794" s="33"/>
      <c r="G794" s="121">
        <f t="shared" si="106"/>
        <v>0</v>
      </c>
      <c r="H794" s="121">
        <f t="shared" si="107"/>
        <v>0</v>
      </c>
      <c r="J794" s="121">
        <f t="shared" si="108"/>
        <v>0</v>
      </c>
      <c r="K794" s="123">
        <f t="shared" si="109"/>
        <v>0</v>
      </c>
      <c r="L794" s="124">
        <f t="shared" si="110"/>
        <v>0</v>
      </c>
      <c r="M794" s="129" t="e">
        <f t="shared" si="111"/>
        <v>#DIV/0!</v>
      </c>
    </row>
    <row r="795" spans="1:13" x14ac:dyDescent="0.25">
      <c r="A795" s="120">
        <v>44348</v>
      </c>
      <c r="D795" s="121">
        <f t="shared" si="105"/>
        <v>0</v>
      </c>
      <c r="E795" s="33"/>
      <c r="F795" s="33"/>
      <c r="G795" s="121">
        <f t="shared" si="106"/>
        <v>0</v>
      </c>
      <c r="H795" s="121">
        <f t="shared" si="107"/>
        <v>0</v>
      </c>
      <c r="J795" s="121">
        <f t="shared" si="108"/>
        <v>0</v>
      </c>
      <c r="K795" s="123">
        <f t="shared" si="109"/>
        <v>0</v>
      </c>
      <c r="L795" s="124">
        <f t="shared" si="110"/>
        <v>0</v>
      </c>
      <c r="M795" s="129" t="e">
        <f t="shared" si="111"/>
        <v>#DIV/0!</v>
      </c>
    </row>
    <row r="796" spans="1:13" x14ac:dyDescent="0.25">
      <c r="A796" s="120">
        <v>44349</v>
      </c>
      <c r="D796" s="121">
        <f t="shared" si="105"/>
        <v>0</v>
      </c>
      <c r="E796" s="33"/>
      <c r="F796" s="33"/>
      <c r="G796" s="121">
        <f t="shared" si="106"/>
        <v>0</v>
      </c>
      <c r="H796" s="121">
        <f t="shared" si="107"/>
        <v>0</v>
      </c>
      <c r="J796" s="121">
        <f t="shared" si="108"/>
        <v>0</v>
      </c>
      <c r="K796" s="123">
        <f t="shared" si="109"/>
        <v>0</v>
      </c>
      <c r="L796" s="124">
        <f t="shared" si="110"/>
        <v>0</v>
      </c>
      <c r="M796" s="129" t="e">
        <f t="shared" si="111"/>
        <v>#DIV/0!</v>
      </c>
    </row>
    <row r="797" spans="1:13" x14ac:dyDescent="0.25">
      <c r="A797" s="120">
        <v>44350</v>
      </c>
      <c r="D797" s="121">
        <f t="shared" si="105"/>
        <v>0</v>
      </c>
      <c r="E797" s="33"/>
      <c r="F797" s="33"/>
      <c r="G797" s="121">
        <f t="shared" si="106"/>
        <v>0</v>
      </c>
      <c r="H797" s="121">
        <f t="shared" si="107"/>
        <v>0</v>
      </c>
      <c r="J797" s="121">
        <f t="shared" si="108"/>
        <v>0</v>
      </c>
      <c r="K797" s="123">
        <f t="shared" si="109"/>
        <v>0</v>
      </c>
      <c r="L797" s="124">
        <f t="shared" si="110"/>
        <v>0</v>
      </c>
      <c r="M797" s="129" t="e">
        <f t="shared" si="111"/>
        <v>#DIV/0!</v>
      </c>
    </row>
    <row r="798" spans="1:13" x14ac:dyDescent="0.25">
      <c r="A798" s="120">
        <v>44351</v>
      </c>
      <c r="D798" s="121">
        <f t="shared" si="105"/>
        <v>0</v>
      </c>
      <c r="E798" s="33"/>
      <c r="F798" s="33"/>
      <c r="G798" s="121">
        <f t="shared" si="106"/>
        <v>0</v>
      </c>
      <c r="H798" s="121">
        <f t="shared" si="107"/>
        <v>0</v>
      </c>
      <c r="J798" s="121">
        <f t="shared" si="108"/>
        <v>0</v>
      </c>
      <c r="K798" s="123">
        <f t="shared" si="109"/>
        <v>0</v>
      </c>
      <c r="L798" s="124">
        <f t="shared" si="110"/>
        <v>0</v>
      </c>
      <c r="M798" s="129" t="e">
        <f t="shared" si="111"/>
        <v>#DIV/0!</v>
      </c>
    </row>
    <row r="799" spans="1:13" x14ac:dyDescent="0.25">
      <c r="A799" s="120">
        <v>44352</v>
      </c>
      <c r="D799" s="121">
        <f t="shared" si="105"/>
        <v>0</v>
      </c>
      <c r="E799" s="33"/>
      <c r="F799" s="33"/>
      <c r="G799" s="121">
        <f t="shared" si="106"/>
        <v>0</v>
      </c>
      <c r="H799" s="121">
        <f t="shared" si="107"/>
        <v>0</v>
      </c>
      <c r="J799" s="121">
        <f t="shared" si="108"/>
        <v>0</v>
      </c>
      <c r="K799" s="123">
        <f t="shared" si="109"/>
        <v>0</v>
      </c>
      <c r="L799" s="124">
        <f t="shared" si="110"/>
        <v>0</v>
      </c>
      <c r="M799" s="129" t="e">
        <f t="shared" si="111"/>
        <v>#DIV/0!</v>
      </c>
    </row>
    <row r="800" spans="1:13" x14ac:dyDescent="0.25">
      <c r="A800" s="120">
        <v>44353</v>
      </c>
      <c r="D800" s="121">
        <f t="shared" si="105"/>
        <v>0</v>
      </c>
      <c r="E800" s="33"/>
      <c r="F800" s="33"/>
      <c r="G800" s="121">
        <f t="shared" si="106"/>
        <v>0</v>
      </c>
      <c r="H800" s="121">
        <f t="shared" si="107"/>
        <v>0</v>
      </c>
      <c r="J800" s="121">
        <f t="shared" si="108"/>
        <v>0</v>
      </c>
      <c r="K800" s="123">
        <f t="shared" si="109"/>
        <v>0</v>
      </c>
      <c r="L800" s="124">
        <f t="shared" si="110"/>
        <v>0</v>
      </c>
      <c r="M800" s="129" t="e">
        <f t="shared" si="111"/>
        <v>#DIV/0!</v>
      </c>
    </row>
    <row r="801" spans="1:13" x14ac:dyDescent="0.25">
      <c r="A801" s="120">
        <v>44354</v>
      </c>
      <c r="D801" s="121">
        <f t="shared" si="105"/>
        <v>0</v>
      </c>
      <c r="E801" s="33"/>
      <c r="F801" s="33"/>
      <c r="G801" s="121">
        <f t="shared" si="106"/>
        <v>0</v>
      </c>
      <c r="H801" s="121">
        <f t="shared" si="107"/>
        <v>0</v>
      </c>
      <c r="J801" s="121">
        <f t="shared" si="108"/>
        <v>0</v>
      </c>
      <c r="K801" s="123">
        <f t="shared" si="109"/>
        <v>0</v>
      </c>
      <c r="L801" s="124">
        <f t="shared" si="110"/>
        <v>0</v>
      </c>
      <c r="M801" s="129" t="e">
        <f t="shared" si="111"/>
        <v>#DIV/0!</v>
      </c>
    </row>
    <row r="802" spans="1:13" x14ac:dyDescent="0.25">
      <c r="A802" s="120">
        <v>44355</v>
      </c>
      <c r="D802" s="121">
        <f t="shared" si="105"/>
        <v>0</v>
      </c>
      <c r="E802" s="33"/>
      <c r="F802" s="33"/>
      <c r="G802" s="121">
        <f t="shared" si="106"/>
        <v>0</v>
      </c>
      <c r="H802" s="121">
        <f t="shared" si="107"/>
        <v>0</v>
      </c>
      <c r="J802" s="121">
        <f t="shared" si="108"/>
        <v>0</v>
      </c>
      <c r="K802" s="123">
        <f t="shared" si="109"/>
        <v>0</v>
      </c>
      <c r="L802" s="124">
        <f t="shared" si="110"/>
        <v>0</v>
      </c>
      <c r="M802" s="129" t="e">
        <f t="shared" si="111"/>
        <v>#DIV/0!</v>
      </c>
    </row>
    <row r="803" spans="1:13" x14ac:dyDescent="0.25">
      <c r="A803" s="120">
        <v>44356</v>
      </c>
      <c r="D803" s="121">
        <f t="shared" ref="D803:D866" si="112">B803-C803</f>
        <v>0</v>
      </c>
      <c r="E803" s="33"/>
      <c r="F803" s="33"/>
      <c r="G803" s="121">
        <f t="shared" ref="G803:G866" si="113">E803-F803</f>
        <v>0</v>
      </c>
      <c r="H803" s="121">
        <f t="shared" ref="H803:H866" si="114">G803*H$3</f>
        <v>0</v>
      </c>
      <c r="J803" s="121">
        <f t="shared" ref="J803:J866" si="115">H803-I803</f>
        <v>0</v>
      </c>
      <c r="K803" s="123">
        <f t="shared" ref="K803:K866" si="116">D803/K$3</f>
        <v>0</v>
      </c>
      <c r="L803" s="124">
        <f t="shared" ref="L803:L866" si="117">K803-I803</f>
        <v>0</v>
      </c>
      <c r="M803" s="129" t="e">
        <f t="shared" ref="M803:M866" si="118">L803/I803</f>
        <v>#DIV/0!</v>
      </c>
    </row>
    <row r="804" spans="1:13" x14ac:dyDescent="0.25">
      <c r="A804" s="120">
        <v>44357</v>
      </c>
      <c r="D804" s="121">
        <f t="shared" si="112"/>
        <v>0</v>
      </c>
      <c r="E804" s="33"/>
      <c r="F804" s="33"/>
      <c r="G804" s="121">
        <f t="shared" si="113"/>
        <v>0</v>
      </c>
      <c r="H804" s="121">
        <f t="shared" si="114"/>
        <v>0</v>
      </c>
      <c r="J804" s="121">
        <f t="shared" si="115"/>
        <v>0</v>
      </c>
      <c r="K804" s="123">
        <f t="shared" si="116"/>
        <v>0</v>
      </c>
      <c r="L804" s="124">
        <f t="shared" si="117"/>
        <v>0</v>
      </c>
      <c r="M804" s="129" t="e">
        <f t="shared" si="118"/>
        <v>#DIV/0!</v>
      </c>
    </row>
    <row r="805" spans="1:13" x14ac:dyDescent="0.25">
      <c r="A805" s="120">
        <v>44358</v>
      </c>
      <c r="D805" s="121">
        <f t="shared" si="112"/>
        <v>0</v>
      </c>
      <c r="E805" s="33"/>
      <c r="F805" s="33"/>
      <c r="G805" s="121">
        <f t="shared" si="113"/>
        <v>0</v>
      </c>
      <c r="H805" s="121">
        <f t="shared" si="114"/>
        <v>0</v>
      </c>
      <c r="J805" s="121">
        <f t="shared" si="115"/>
        <v>0</v>
      </c>
      <c r="K805" s="123">
        <f t="shared" si="116"/>
        <v>0</v>
      </c>
      <c r="L805" s="124">
        <f t="shared" si="117"/>
        <v>0</v>
      </c>
      <c r="M805" s="129" t="e">
        <f t="shared" si="118"/>
        <v>#DIV/0!</v>
      </c>
    </row>
    <row r="806" spans="1:13" x14ac:dyDescent="0.25">
      <c r="A806" s="120">
        <v>44359</v>
      </c>
      <c r="D806" s="121">
        <f t="shared" si="112"/>
        <v>0</v>
      </c>
      <c r="E806" s="33"/>
      <c r="F806" s="33"/>
      <c r="G806" s="121">
        <f t="shared" si="113"/>
        <v>0</v>
      </c>
      <c r="H806" s="121">
        <f t="shared" si="114"/>
        <v>0</v>
      </c>
      <c r="J806" s="121">
        <f t="shared" si="115"/>
        <v>0</v>
      </c>
      <c r="K806" s="123">
        <f t="shared" si="116"/>
        <v>0</v>
      </c>
      <c r="L806" s="124">
        <f t="shared" si="117"/>
        <v>0</v>
      </c>
      <c r="M806" s="129" t="e">
        <f t="shared" si="118"/>
        <v>#DIV/0!</v>
      </c>
    </row>
    <row r="807" spans="1:13" x14ac:dyDescent="0.25">
      <c r="A807" s="120">
        <v>44360</v>
      </c>
      <c r="D807" s="121">
        <f t="shared" si="112"/>
        <v>0</v>
      </c>
      <c r="E807" s="33"/>
      <c r="F807" s="33"/>
      <c r="G807" s="121">
        <f t="shared" si="113"/>
        <v>0</v>
      </c>
      <c r="H807" s="121">
        <f t="shared" si="114"/>
        <v>0</v>
      </c>
      <c r="J807" s="121">
        <f t="shared" si="115"/>
        <v>0</v>
      </c>
      <c r="K807" s="123">
        <f t="shared" si="116"/>
        <v>0</v>
      </c>
      <c r="L807" s="124">
        <f t="shared" si="117"/>
        <v>0</v>
      </c>
      <c r="M807" s="129" t="e">
        <f t="shared" si="118"/>
        <v>#DIV/0!</v>
      </c>
    </row>
    <row r="808" spans="1:13" x14ac:dyDescent="0.25">
      <c r="A808" s="120">
        <v>44361</v>
      </c>
      <c r="D808" s="121">
        <f t="shared" si="112"/>
        <v>0</v>
      </c>
      <c r="E808" s="33"/>
      <c r="F808" s="33"/>
      <c r="G808" s="121">
        <f t="shared" si="113"/>
        <v>0</v>
      </c>
      <c r="H808" s="121">
        <f t="shared" si="114"/>
        <v>0</v>
      </c>
      <c r="J808" s="121">
        <f t="shared" si="115"/>
        <v>0</v>
      </c>
      <c r="K808" s="123">
        <f t="shared" si="116"/>
        <v>0</v>
      </c>
      <c r="L808" s="124">
        <f t="shared" si="117"/>
        <v>0</v>
      </c>
      <c r="M808" s="129" t="e">
        <f t="shared" si="118"/>
        <v>#DIV/0!</v>
      </c>
    </row>
    <row r="809" spans="1:13" x14ac:dyDescent="0.25">
      <c r="A809" s="120">
        <v>44362</v>
      </c>
      <c r="D809" s="121">
        <f t="shared" si="112"/>
        <v>0</v>
      </c>
      <c r="E809" s="33"/>
      <c r="F809" s="33"/>
      <c r="G809" s="121">
        <f t="shared" si="113"/>
        <v>0</v>
      </c>
      <c r="H809" s="121">
        <f t="shared" si="114"/>
        <v>0</v>
      </c>
      <c r="J809" s="121">
        <f t="shared" si="115"/>
        <v>0</v>
      </c>
      <c r="K809" s="123">
        <f t="shared" si="116"/>
        <v>0</v>
      </c>
      <c r="L809" s="124">
        <f t="shared" si="117"/>
        <v>0</v>
      </c>
      <c r="M809" s="129" t="e">
        <f t="shared" si="118"/>
        <v>#DIV/0!</v>
      </c>
    </row>
    <row r="810" spans="1:13" x14ac:dyDescent="0.25">
      <c r="A810" s="120">
        <v>44363</v>
      </c>
      <c r="D810" s="121">
        <f t="shared" si="112"/>
        <v>0</v>
      </c>
      <c r="E810" s="33"/>
      <c r="F810" s="33"/>
      <c r="G810" s="121">
        <f t="shared" si="113"/>
        <v>0</v>
      </c>
      <c r="H810" s="121">
        <f t="shared" si="114"/>
        <v>0</v>
      </c>
      <c r="J810" s="121">
        <f t="shared" si="115"/>
        <v>0</v>
      </c>
      <c r="K810" s="123">
        <f t="shared" si="116"/>
        <v>0</v>
      </c>
      <c r="L810" s="124">
        <f t="shared" si="117"/>
        <v>0</v>
      </c>
      <c r="M810" s="129" t="e">
        <f t="shared" si="118"/>
        <v>#DIV/0!</v>
      </c>
    </row>
    <row r="811" spans="1:13" x14ac:dyDescent="0.25">
      <c r="A811" s="120">
        <v>44364</v>
      </c>
      <c r="D811" s="121">
        <f t="shared" si="112"/>
        <v>0</v>
      </c>
      <c r="E811" s="33"/>
      <c r="F811" s="33"/>
      <c r="G811" s="121">
        <f t="shared" si="113"/>
        <v>0</v>
      </c>
      <c r="H811" s="121">
        <f t="shared" si="114"/>
        <v>0</v>
      </c>
      <c r="J811" s="121">
        <f t="shared" si="115"/>
        <v>0</v>
      </c>
      <c r="K811" s="123">
        <f t="shared" si="116"/>
        <v>0</v>
      </c>
      <c r="L811" s="124">
        <f t="shared" si="117"/>
        <v>0</v>
      </c>
      <c r="M811" s="129" t="e">
        <f t="shared" si="118"/>
        <v>#DIV/0!</v>
      </c>
    </row>
    <row r="812" spans="1:13" x14ac:dyDescent="0.25">
      <c r="A812" s="120">
        <v>44365</v>
      </c>
      <c r="D812" s="121">
        <f t="shared" si="112"/>
        <v>0</v>
      </c>
      <c r="E812" s="33"/>
      <c r="F812" s="33"/>
      <c r="G812" s="121">
        <f t="shared" si="113"/>
        <v>0</v>
      </c>
      <c r="H812" s="121">
        <f t="shared" si="114"/>
        <v>0</v>
      </c>
      <c r="J812" s="121">
        <f t="shared" si="115"/>
        <v>0</v>
      </c>
      <c r="K812" s="123">
        <f t="shared" si="116"/>
        <v>0</v>
      </c>
      <c r="L812" s="124">
        <f t="shared" si="117"/>
        <v>0</v>
      </c>
      <c r="M812" s="129" t="e">
        <f t="shared" si="118"/>
        <v>#DIV/0!</v>
      </c>
    </row>
    <row r="813" spans="1:13" x14ac:dyDescent="0.25">
      <c r="A813" s="120">
        <v>44366</v>
      </c>
      <c r="D813" s="121">
        <f t="shared" si="112"/>
        <v>0</v>
      </c>
      <c r="E813" s="33"/>
      <c r="F813" s="33"/>
      <c r="G813" s="121">
        <f t="shared" si="113"/>
        <v>0</v>
      </c>
      <c r="H813" s="121">
        <f t="shared" si="114"/>
        <v>0</v>
      </c>
      <c r="J813" s="121">
        <f t="shared" si="115"/>
        <v>0</v>
      </c>
      <c r="K813" s="123">
        <f t="shared" si="116"/>
        <v>0</v>
      </c>
      <c r="L813" s="124">
        <f t="shared" si="117"/>
        <v>0</v>
      </c>
      <c r="M813" s="129" t="e">
        <f t="shared" si="118"/>
        <v>#DIV/0!</v>
      </c>
    </row>
    <row r="814" spans="1:13" x14ac:dyDescent="0.25">
      <c r="A814" s="120">
        <v>44367</v>
      </c>
      <c r="D814" s="121">
        <f t="shared" si="112"/>
        <v>0</v>
      </c>
      <c r="E814" s="33"/>
      <c r="F814" s="33"/>
      <c r="G814" s="121">
        <f t="shared" si="113"/>
        <v>0</v>
      </c>
      <c r="H814" s="121">
        <f t="shared" si="114"/>
        <v>0</v>
      </c>
      <c r="J814" s="121">
        <f t="shared" si="115"/>
        <v>0</v>
      </c>
      <c r="K814" s="123">
        <f t="shared" si="116"/>
        <v>0</v>
      </c>
      <c r="L814" s="124">
        <f t="shared" si="117"/>
        <v>0</v>
      </c>
      <c r="M814" s="129" t="e">
        <f t="shared" si="118"/>
        <v>#DIV/0!</v>
      </c>
    </row>
    <row r="815" spans="1:13" x14ac:dyDescent="0.25">
      <c r="A815" s="120">
        <v>44368</v>
      </c>
      <c r="D815" s="121">
        <f t="shared" si="112"/>
        <v>0</v>
      </c>
      <c r="E815" s="33"/>
      <c r="F815" s="33"/>
      <c r="G815" s="121">
        <f t="shared" si="113"/>
        <v>0</v>
      </c>
      <c r="H815" s="121">
        <f t="shared" si="114"/>
        <v>0</v>
      </c>
      <c r="J815" s="121">
        <f t="shared" si="115"/>
        <v>0</v>
      </c>
      <c r="K815" s="123">
        <f t="shared" si="116"/>
        <v>0</v>
      </c>
      <c r="L815" s="124">
        <f t="shared" si="117"/>
        <v>0</v>
      </c>
      <c r="M815" s="129" t="e">
        <f t="shared" si="118"/>
        <v>#DIV/0!</v>
      </c>
    </row>
    <row r="816" spans="1:13" x14ac:dyDescent="0.25">
      <c r="A816" s="120">
        <v>44369</v>
      </c>
      <c r="D816" s="121">
        <f t="shared" si="112"/>
        <v>0</v>
      </c>
      <c r="E816" s="33"/>
      <c r="F816" s="33"/>
      <c r="G816" s="121">
        <f t="shared" si="113"/>
        <v>0</v>
      </c>
      <c r="H816" s="121">
        <f t="shared" si="114"/>
        <v>0</v>
      </c>
      <c r="J816" s="121">
        <f t="shared" si="115"/>
        <v>0</v>
      </c>
      <c r="K816" s="123">
        <f t="shared" si="116"/>
        <v>0</v>
      </c>
      <c r="L816" s="124">
        <f t="shared" si="117"/>
        <v>0</v>
      </c>
      <c r="M816" s="129" t="e">
        <f t="shared" si="118"/>
        <v>#DIV/0!</v>
      </c>
    </row>
    <row r="817" spans="1:13" x14ac:dyDescent="0.25">
      <c r="A817" s="120">
        <v>44370</v>
      </c>
      <c r="D817" s="121">
        <f t="shared" si="112"/>
        <v>0</v>
      </c>
      <c r="E817" s="33"/>
      <c r="F817" s="33"/>
      <c r="G817" s="121">
        <f t="shared" si="113"/>
        <v>0</v>
      </c>
      <c r="H817" s="121">
        <f t="shared" si="114"/>
        <v>0</v>
      </c>
      <c r="J817" s="121">
        <f t="shared" si="115"/>
        <v>0</v>
      </c>
      <c r="K817" s="123">
        <f t="shared" si="116"/>
        <v>0</v>
      </c>
      <c r="L817" s="124">
        <f t="shared" si="117"/>
        <v>0</v>
      </c>
      <c r="M817" s="129" t="e">
        <f t="shared" si="118"/>
        <v>#DIV/0!</v>
      </c>
    </row>
    <row r="818" spans="1:13" x14ac:dyDescent="0.25">
      <c r="A818" s="120">
        <v>44371</v>
      </c>
      <c r="D818" s="121">
        <f t="shared" si="112"/>
        <v>0</v>
      </c>
      <c r="E818" s="33"/>
      <c r="F818" s="33"/>
      <c r="G818" s="121">
        <f t="shared" si="113"/>
        <v>0</v>
      </c>
      <c r="H818" s="121">
        <f t="shared" si="114"/>
        <v>0</v>
      </c>
      <c r="J818" s="121">
        <f t="shared" si="115"/>
        <v>0</v>
      </c>
      <c r="K818" s="123">
        <f t="shared" si="116"/>
        <v>0</v>
      </c>
      <c r="L818" s="124">
        <f t="shared" si="117"/>
        <v>0</v>
      </c>
      <c r="M818" s="129" t="e">
        <f t="shared" si="118"/>
        <v>#DIV/0!</v>
      </c>
    </row>
    <row r="819" spans="1:13" x14ac:dyDescent="0.25">
      <c r="A819" s="120">
        <v>44372</v>
      </c>
      <c r="D819" s="121">
        <f t="shared" si="112"/>
        <v>0</v>
      </c>
      <c r="E819" s="33"/>
      <c r="F819" s="33"/>
      <c r="G819" s="121">
        <f t="shared" si="113"/>
        <v>0</v>
      </c>
      <c r="H819" s="121">
        <f t="shared" si="114"/>
        <v>0</v>
      </c>
      <c r="J819" s="121">
        <f t="shared" si="115"/>
        <v>0</v>
      </c>
      <c r="K819" s="123">
        <f t="shared" si="116"/>
        <v>0</v>
      </c>
      <c r="L819" s="124">
        <f t="shared" si="117"/>
        <v>0</v>
      </c>
      <c r="M819" s="129" t="e">
        <f t="shared" si="118"/>
        <v>#DIV/0!</v>
      </c>
    </row>
    <row r="820" spans="1:13" x14ac:dyDescent="0.25">
      <c r="A820" s="120">
        <v>44373</v>
      </c>
      <c r="D820" s="121">
        <f t="shared" si="112"/>
        <v>0</v>
      </c>
      <c r="E820" s="33"/>
      <c r="F820" s="33"/>
      <c r="G820" s="121">
        <f t="shared" si="113"/>
        <v>0</v>
      </c>
      <c r="H820" s="121">
        <f t="shared" si="114"/>
        <v>0</v>
      </c>
      <c r="J820" s="121">
        <f t="shared" si="115"/>
        <v>0</v>
      </c>
      <c r="K820" s="123">
        <f t="shared" si="116"/>
        <v>0</v>
      </c>
      <c r="L820" s="124">
        <f t="shared" si="117"/>
        <v>0</v>
      </c>
      <c r="M820" s="129" t="e">
        <f t="shared" si="118"/>
        <v>#DIV/0!</v>
      </c>
    </row>
    <row r="821" spans="1:13" x14ac:dyDescent="0.25">
      <c r="A821" s="120">
        <v>44374</v>
      </c>
      <c r="D821" s="121">
        <f t="shared" si="112"/>
        <v>0</v>
      </c>
      <c r="E821" s="33"/>
      <c r="F821" s="33"/>
      <c r="G821" s="121">
        <f t="shared" si="113"/>
        <v>0</v>
      </c>
      <c r="H821" s="121">
        <f t="shared" si="114"/>
        <v>0</v>
      </c>
      <c r="J821" s="121">
        <f t="shared" si="115"/>
        <v>0</v>
      </c>
      <c r="K821" s="123">
        <f t="shared" si="116"/>
        <v>0</v>
      </c>
      <c r="L821" s="124">
        <f t="shared" si="117"/>
        <v>0</v>
      </c>
      <c r="M821" s="129" t="e">
        <f t="shared" si="118"/>
        <v>#DIV/0!</v>
      </c>
    </row>
    <row r="822" spans="1:13" x14ac:dyDescent="0.25">
      <c r="A822" s="120">
        <v>44375</v>
      </c>
      <c r="D822" s="121">
        <f t="shared" si="112"/>
        <v>0</v>
      </c>
      <c r="E822" s="33"/>
      <c r="F822" s="33"/>
      <c r="G822" s="121">
        <f t="shared" si="113"/>
        <v>0</v>
      </c>
      <c r="H822" s="121">
        <f t="shared" si="114"/>
        <v>0</v>
      </c>
      <c r="J822" s="121">
        <f t="shared" si="115"/>
        <v>0</v>
      </c>
      <c r="K822" s="123">
        <f t="shared" si="116"/>
        <v>0</v>
      </c>
      <c r="L822" s="124">
        <f t="shared" si="117"/>
        <v>0</v>
      </c>
      <c r="M822" s="129" t="e">
        <f t="shared" si="118"/>
        <v>#DIV/0!</v>
      </c>
    </row>
    <row r="823" spans="1:13" x14ac:dyDescent="0.25">
      <c r="A823" s="120">
        <v>44376</v>
      </c>
      <c r="D823" s="121">
        <f t="shared" si="112"/>
        <v>0</v>
      </c>
      <c r="E823" s="33"/>
      <c r="F823" s="33"/>
      <c r="G823" s="121">
        <f t="shared" si="113"/>
        <v>0</v>
      </c>
      <c r="H823" s="121">
        <f t="shared" si="114"/>
        <v>0</v>
      </c>
      <c r="J823" s="121">
        <f t="shared" si="115"/>
        <v>0</v>
      </c>
      <c r="K823" s="123">
        <f t="shared" si="116"/>
        <v>0</v>
      </c>
      <c r="L823" s="124">
        <f t="shared" si="117"/>
        <v>0</v>
      </c>
      <c r="M823" s="129" t="e">
        <f t="shared" si="118"/>
        <v>#DIV/0!</v>
      </c>
    </row>
    <row r="824" spans="1:13" x14ac:dyDescent="0.25">
      <c r="A824" s="120">
        <v>44377</v>
      </c>
      <c r="D824" s="121">
        <f t="shared" si="112"/>
        <v>0</v>
      </c>
      <c r="E824" s="33"/>
      <c r="F824" s="33"/>
      <c r="G824" s="121">
        <f t="shared" si="113"/>
        <v>0</v>
      </c>
      <c r="H824" s="121">
        <f t="shared" si="114"/>
        <v>0</v>
      </c>
      <c r="J824" s="121">
        <f t="shared" si="115"/>
        <v>0</v>
      </c>
      <c r="K824" s="123">
        <f t="shared" si="116"/>
        <v>0</v>
      </c>
      <c r="L824" s="124">
        <f t="shared" si="117"/>
        <v>0</v>
      </c>
      <c r="M824" s="129" t="e">
        <f t="shared" si="118"/>
        <v>#DIV/0!</v>
      </c>
    </row>
    <row r="825" spans="1:13" x14ac:dyDescent="0.25">
      <c r="A825" s="120">
        <v>44378</v>
      </c>
      <c r="D825" s="121">
        <f t="shared" si="112"/>
        <v>0</v>
      </c>
      <c r="E825" s="33"/>
      <c r="F825" s="33"/>
      <c r="G825" s="121">
        <f t="shared" si="113"/>
        <v>0</v>
      </c>
      <c r="H825" s="121">
        <f t="shared" si="114"/>
        <v>0</v>
      </c>
      <c r="J825" s="121">
        <f t="shared" si="115"/>
        <v>0</v>
      </c>
      <c r="K825" s="123">
        <f t="shared" si="116"/>
        <v>0</v>
      </c>
      <c r="L825" s="124">
        <f t="shared" si="117"/>
        <v>0</v>
      </c>
      <c r="M825" s="129" t="e">
        <f t="shared" si="118"/>
        <v>#DIV/0!</v>
      </c>
    </row>
    <row r="826" spans="1:13" x14ac:dyDescent="0.25">
      <c r="A826" s="120">
        <v>44379</v>
      </c>
      <c r="D826" s="121">
        <f t="shared" si="112"/>
        <v>0</v>
      </c>
      <c r="E826" s="33"/>
      <c r="F826" s="33"/>
      <c r="G826" s="121">
        <f t="shared" si="113"/>
        <v>0</v>
      </c>
      <c r="H826" s="121">
        <f t="shared" si="114"/>
        <v>0</v>
      </c>
      <c r="J826" s="121">
        <f t="shared" si="115"/>
        <v>0</v>
      </c>
      <c r="K826" s="123">
        <f t="shared" si="116"/>
        <v>0</v>
      </c>
      <c r="L826" s="124">
        <f t="shared" si="117"/>
        <v>0</v>
      </c>
      <c r="M826" s="129" t="e">
        <f t="shared" si="118"/>
        <v>#DIV/0!</v>
      </c>
    </row>
    <row r="827" spans="1:13" x14ac:dyDescent="0.25">
      <c r="A827" s="120">
        <v>44380</v>
      </c>
      <c r="D827" s="121">
        <f t="shared" si="112"/>
        <v>0</v>
      </c>
      <c r="E827" s="33"/>
      <c r="F827" s="33"/>
      <c r="G827" s="121">
        <f t="shared" si="113"/>
        <v>0</v>
      </c>
      <c r="H827" s="121">
        <f t="shared" si="114"/>
        <v>0</v>
      </c>
      <c r="J827" s="121">
        <f t="shared" si="115"/>
        <v>0</v>
      </c>
      <c r="K827" s="123">
        <f t="shared" si="116"/>
        <v>0</v>
      </c>
      <c r="L827" s="124">
        <f t="shared" si="117"/>
        <v>0</v>
      </c>
      <c r="M827" s="129" t="e">
        <f t="shared" si="118"/>
        <v>#DIV/0!</v>
      </c>
    </row>
    <row r="828" spans="1:13" x14ac:dyDescent="0.25">
      <c r="A828" s="120">
        <v>44381</v>
      </c>
      <c r="D828" s="121">
        <f t="shared" si="112"/>
        <v>0</v>
      </c>
      <c r="E828" s="33"/>
      <c r="F828" s="33"/>
      <c r="G828" s="121">
        <f t="shared" si="113"/>
        <v>0</v>
      </c>
      <c r="H828" s="121">
        <f t="shared" si="114"/>
        <v>0</v>
      </c>
      <c r="J828" s="121">
        <f t="shared" si="115"/>
        <v>0</v>
      </c>
      <c r="K828" s="123">
        <f t="shared" si="116"/>
        <v>0</v>
      </c>
      <c r="L828" s="124">
        <f t="shared" si="117"/>
        <v>0</v>
      </c>
      <c r="M828" s="129" t="e">
        <f t="shared" si="118"/>
        <v>#DIV/0!</v>
      </c>
    </row>
    <row r="829" spans="1:13" x14ac:dyDescent="0.25">
      <c r="A829" s="120">
        <v>44382</v>
      </c>
      <c r="D829" s="121">
        <f t="shared" si="112"/>
        <v>0</v>
      </c>
      <c r="E829" s="33"/>
      <c r="F829" s="33"/>
      <c r="G829" s="121">
        <f t="shared" si="113"/>
        <v>0</v>
      </c>
      <c r="H829" s="121">
        <f t="shared" si="114"/>
        <v>0</v>
      </c>
      <c r="J829" s="121">
        <f t="shared" si="115"/>
        <v>0</v>
      </c>
      <c r="K829" s="123">
        <f t="shared" si="116"/>
        <v>0</v>
      </c>
      <c r="L829" s="124">
        <f t="shared" si="117"/>
        <v>0</v>
      </c>
      <c r="M829" s="129" t="e">
        <f t="shared" si="118"/>
        <v>#DIV/0!</v>
      </c>
    </row>
    <row r="830" spans="1:13" x14ac:dyDescent="0.25">
      <c r="A830" s="120">
        <v>44383</v>
      </c>
      <c r="D830" s="121">
        <f t="shared" si="112"/>
        <v>0</v>
      </c>
      <c r="E830" s="33"/>
      <c r="F830" s="33"/>
      <c r="G830" s="121">
        <f t="shared" si="113"/>
        <v>0</v>
      </c>
      <c r="H830" s="121">
        <f t="shared" si="114"/>
        <v>0</v>
      </c>
      <c r="J830" s="121">
        <f t="shared" si="115"/>
        <v>0</v>
      </c>
      <c r="K830" s="123">
        <f t="shared" si="116"/>
        <v>0</v>
      </c>
      <c r="L830" s="124">
        <f t="shared" si="117"/>
        <v>0</v>
      </c>
      <c r="M830" s="129" t="e">
        <f t="shared" si="118"/>
        <v>#DIV/0!</v>
      </c>
    </row>
    <row r="831" spans="1:13" x14ac:dyDescent="0.25">
      <c r="A831" s="120">
        <v>44384</v>
      </c>
      <c r="D831" s="121">
        <f t="shared" si="112"/>
        <v>0</v>
      </c>
      <c r="E831" s="33"/>
      <c r="F831" s="33"/>
      <c r="G831" s="121">
        <f t="shared" si="113"/>
        <v>0</v>
      </c>
      <c r="H831" s="121">
        <f t="shared" si="114"/>
        <v>0</v>
      </c>
      <c r="J831" s="121">
        <f t="shared" si="115"/>
        <v>0</v>
      </c>
      <c r="K831" s="123">
        <f t="shared" si="116"/>
        <v>0</v>
      </c>
      <c r="L831" s="124">
        <f t="shared" si="117"/>
        <v>0</v>
      </c>
      <c r="M831" s="129" t="e">
        <f t="shared" si="118"/>
        <v>#DIV/0!</v>
      </c>
    </row>
    <row r="832" spans="1:13" x14ac:dyDescent="0.25">
      <c r="A832" s="120">
        <v>44385</v>
      </c>
      <c r="D832" s="121">
        <f t="shared" si="112"/>
        <v>0</v>
      </c>
      <c r="E832" s="33"/>
      <c r="F832" s="33"/>
      <c r="G832" s="121">
        <f t="shared" si="113"/>
        <v>0</v>
      </c>
      <c r="H832" s="121">
        <f t="shared" si="114"/>
        <v>0</v>
      </c>
      <c r="J832" s="121">
        <f t="shared" si="115"/>
        <v>0</v>
      </c>
      <c r="K832" s="123">
        <f t="shared" si="116"/>
        <v>0</v>
      </c>
      <c r="L832" s="124">
        <f t="shared" si="117"/>
        <v>0</v>
      </c>
      <c r="M832" s="129" t="e">
        <f t="shared" si="118"/>
        <v>#DIV/0!</v>
      </c>
    </row>
    <row r="833" spans="1:13" x14ac:dyDescent="0.25">
      <c r="A833" s="120">
        <v>44386</v>
      </c>
      <c r="D833" s="121">
        <f t="shared" si="112"/>
        <v>0</v>
      </c>
      <c r="E833" s="33"/>
      <c r="F833" s="33"/>
      <c r="G833" s="121">
        <f t="shared" si="113"/>
        <v>0</v>
      </c>
      <c r="H833" s="121">
        <f t="shared" si="114"/>
        <v>0</v>
      </c>
      <c r="J833" s="121">
        <f t="shared" si="115"/>
        <v>0</v>
      </c>
      <c r="K833" s="123">
        <f t="shared" si="116"/>
        <v>0</v>
      </c>
      <c r="L833" s="124">
        <f t="shared" si="117"/>
        <v>0</v>
      </c>
      <c r="M833" s="129" t="e">
        <f t="shared" si="118"/>
        <v>#DIV/0!</v>
      </c>
    </row>
    <row r="834" spans="1:13" x14ac:dyDescent="0.25">
      <c r="A834" s="120">
        <v>44387</v>
      </c>
      <c r="D834" s="121">
        <f t="shared" si="112"/>
        <v>0</v>
      </c>
      <c r="E834" s="33"/>
      <c r="F834" s="33"/>
      <c r="G834" s="121">
        <f t="shared" si="113"/>
        <v>0</v>
      </c>
      <c r="H834" s="121">
        <f t="shared" si="114"/>
        <v>0</v>
      </c>
      <c r="J834" s="121">
        <f t="shared" si="115"/>
        <v>0</v>
      </c>
      <c r="K834" s="123">
        <f t="shared" si="116"/>
        <v>0</v>
      </c>
      <c r="L834" s="124">
        <f t="shared" si="117"/>
        <v>0</v>
      </c>
      <c r="M834" s="129" t="e">
        <f t="shared" si="118"/>
        <v>#DIV/0!</v>
      </c>
    </row>
    <row r="835" spans="1:13" x14ac:dyDescent="0.25">
      <c r="A835" s="120">
        <v>44388</v>
      </c>
      <c r="D835" s="121">
        <f t="shared" si="112"/>
        <v>0</v>
      </c>
      <c r="E835" s="33"/>
      <c r="F835" s="33"/>
      <c r="G835" s="121">
        <f t="shared" si="113"/>
        <v>0</v>
      </c>
      <c r="H835" s="121">
        <f t="shared" si="114"/>
        <v>0</v>
      </c>
      <c r="J835" s="121">
        <f t="shared" si="115"/>
        <v>0</v>
      </c>
      <c r="K835" s="123">
        <f t="shared" si="116"/>
        <v>0</v>
      </c>
      <c r="L835" s="124">
        <f t="shared" si="117"/>
        <v>0</v>
      </c>
      <c r="M835" s="129" t="e">
        <f t="shared" si="118"/>
        <v>#DIV/0!</v>
      </c>
    </row>
    <row r="836" spans="1:13" x14ac:dyDescent="0.25">
      <c r="A836" s="120">
        <v>44389</v>
      </c>
      <c r="D836" s="121">
        <f t="shared" si="112"/>
        <v>0</v>
      </c>
      <c r="E836" s="33"/>
      <c r="F836" s="33"/>
      <c r="G836" s="121">
        <f t="shared" si="113"/>
        <v>0</v>
      </c>
      <c r="H836" s="121">
        <f t="shared" si="114"/>
        <v>0</v>
      </c>
      <c r="J836" s="121">
        <f t="shared" si="115"/>
        <v>0</v>
      </c>
      <c r="K836" s="123">
        <f t="shared" si="116"/>
        <v>0</v>
      </c>
      <c r="L836" s="124">
        <f t="shared" si="117"/>
        <v>0</v>
      </c>
      <c r="M836" s="129" t="e">
        <f t="shared" si="118"/>
        <v>#DIV/0!</v>
      </c>
    </row>
    <row r="837" spans="1:13" x14ac:dyDescent="0.25">
      <c r="A837" s="120">
        <v>44390</v>
      </c>
      <c r="D837" s="121">
        <f t="shared" si="112"/>
        <v>0</v>
      </c>
      <c r="E837" s="33"/>
      <c r="F837" s="33"/>
      <c r="G837" s="121">
        <f t="shared" si="113"/>
        <v>0</v>
      </c>
      <c r="H837" s="121">
        <f t="shared" si="114"/>
        <v>0</v>
      </c>
      <c r="J837" s="121">
        <f t="shared" si="115"/>
        <v>0</v>
      </c>
      <c r="K837" s="123">
        <f t="shared" si="116"/>
        <v>0</v>
      </c>
      <c r="L837" s="124">
        <f t="shared" si="117"/>
        <v>0</v>
      </c>
      <c r="M837" s="129" t="e">
        <f t="shared" si="118"/>
        <v>#DIV/0!</v>
      </c>
    </row>
    <row r="838" spans="1:13" x14ac:dyDescent="0.25">
      <c r="A838" s="120">
        <v>44391</v>
      </c>
      <c r="D838" s="121">
        <f t="shared" si="112"/>
        <v>0</v>
      </c>
      <c r="E838" s="33"/>
      <c r="F838" s="33"/>
      <c r="G838" s="121">
        <f t="shared" si="113"/>
        <v>0</v>
      </c>
      <c r="H838" s="121">
        <f t="shared" si="114"/>
        <v>0</v>
      </c>
      <c r="J838" s="121">
        <f t="shared" si="115"/>
        <v>0</v>
      </c>
      <c r="K838" s="123">
        <f t="shared" si="116"/>
        <v>0</v>
      </c>
      <c r="L838" s="124">
        <f t="shared" si="117"/>
        <v>0</v>
      </c>
      <c r="M838" s="129" t="e">
        <f t="shared" si="118"/>
        <v>#DIV/0!</v>
      </c>
    </row>
    <row r="839" spans="1:13" x14ac:dyDescent="0.25">
      <c r="A839" s="120">
        <v>44392</v>
      </c>
      <c r="D839" s="121">
        <f t="shared" si="112"/>
        <v>0</v>
      </c>
      <c r="E839" s="33"/>
      <c r="F839" s="33"/>
      <c r="G839" s="121">
        <f t="shared" si="113"/>
        <v>0</v>
      </c>
      <c r="H839" s="121">
        <f t="shared" si="114"/>
        <v>0</v>
      </c>
      <c r="J839" s="121">
        <f t="shared" si="115"/>
        <v>0</v>
      </c>
      <c r="K839" s="123">
        <f t="shared" si="116"/>
        <v>0</v>
      </c>
      <c r="L839" s="124">
        <f t="shared" si="117"/>
        <v>0</v>
      </c>
      <c r="M839" s="129" t="e">
        <f t="shared" si="118"/>
        <v>#DIV/0!</v>
      </c>
    </row>
    <row r="840" spans="1:13" x14ac:dyDescent="0.25">
      <c r="A840" s="120">
        <v>44393</v>
      </c>
      <c r="D840" s="121">
        <f t="shared" si="112"/>
        <v>0</v>
      </c>
      <c r="E840" s="33"/>
      <c r="F840" s="33"/>
      <c r="G840" s="121">
        <f t="shared" si="113"/>
        <v>0</v>
      </c>
      <c r="H840" s="121">
        <f t="shared" si="114"/>
        <v>0</v>
      </c>
      <c r="J840" s="121">
        <f t="shared" si="115"/>
        <v>0</v>
      </c>
      <c r="K840" s="123">
        <f t="shared" si="116"/>
        <v>0</v>
      </c>
      <c r="L840" s="124">
        <f t="shared" si="117"/>
        <v>0</v>
      </c>
      <c r="M840" s="129" t="e">
        <f t="shared" si="118"/>
        <v>#DIV/0!</v>
      </c>
    </row>
    <row r="841" spans="1:13" x14ac:dyDescent="0.25">
      <c r="A841" s="120">
        <v>44394</v>
      </c>
      <c r="D841" s="121">
        <f t="shared" si="112"/>
        <v>0</v>
      </c>
      <c r="E841" s="33"/>
      <c r="F841" s="33"/>
      <c r="G841" s="121">
        <f t="shared" si="113"/>
        <v>0</v>
      </c>
      <c r="H841" s="121">
        <f t="shared" si="114"/>
        <v>0</v>
      </c>
      <c r="J841" s="121">
        <f t="shared" si="115"/>
        <v>0</v>
      </c>
      <c r="K841" s="123">
        <f t="shared" si="116"/>
        <v>0</v>
      </c>
      <c r="L841" s="124">
        <f t="shared" si="117"/>
        <v>0</v>
      </c>
      <c r="M841" s="129" t="e">
        <f t="shared" si="118"/>
        <v>#DIV/0!</v>
      </c>
    </row>
    <row r="842" spans="1:13" x14ac:dyDescent="0.25">
      <c r="A842" s="120">
        <v>44395</v>
      </c>
      <c r="D842" s="121">
        <f t="shared" si="112"/>
        <v>0</v>
      </c>
      <c r="E842" s="33"/>
      <c r="F842" s="33"/>
      <c r="G842" s="121">
        <f t="shared" si="113"/>
        <v>0</v>
      </c>
      <c r="H842" s="121">
        <f t="shared" si="114"/>
        <v>0</v>
      </c>
      <c r="J842" s="121">
        <f t="shared" si="115"/>
        <v>0</v>
      </c>
      <c r="K842" s="123">
        <f t="shared" si="116"/>
        <v>0</v>
      </c>
      <c r="L842" s="124">
        <f t="shared" si="117"/>
        <v>0</v>
      </c>
      <c r="M842" s="129" t="e">
        <f t="shared" si="118"/>
        <v>#DIV/0!</v>
      </c>
    </row>
    <row r="843" spans="1:13" x14ac:dyDescent="0.25">
      <c r="A843" s="120">
        <v>44396</v>
      </c>
      <c r="D843" s="121">
        <f t="shared" si="112"/>
        <v>0</v>
      </c>
      <c r="E843" s="33"/>
      <c r="F843" s="33"/>
      <c r="G843" s="121">
        <f t="shared" si="113"/>
        <v>0</v>
      </c>
      <c r="H843" s="121">
        <f t="shared" si="114"/>
        <v>0</v>
      </c>
      <c r="J843" s="121">
        <f t="shared" si="115"/>
        <v>0</v>
      </c>
      <c r="K843" s="123">
        <f t="shared" si="116"/>
        <v>0</v>
      </c>
      <c r="L843" s="124">
        <f t="shared" si="117"/>
        <v>0</v>
      </c>
      <c r="M843" s="129" t="e">
        <f t="shared" si="118"/>
        <v>#DIV/0!</v>
      </c>
    </row>
    <row r="844" spans="1:13" x14ac:dyDescent="0.25">
      <c r="A844" s="120">
        <v>44397</v>
      </c>
      <c r="D844" s="121">
        <f t="shared" si="112"/>
        <v>0</v>
      </c>
      <c r="E844" s="33"/>
      <c r="F844" s="33"/>
      <c r="G844" s="121">
        <f t="shared" si="113"/>
        <v>0</v>
      </c>
      <c r="H844" s="121">
        <f t="shared" si="114"/>
        <v>0</v>
      </c>
      <c r="J844" s="121">
        <f t="shared" si="115"/>
        <v>0</v>
      </c>
      <c r="K844" s="123">
        <f t="shared" si="116"/>
        <v>0</v>
      </c>
      <c r="L844" s="124">
        <f t="shared" si="117"/>
        <v>0</v>
      </c>
      <c r="M844" s="129" t="e">
        <f t="shared" si="118"/>
        <v>#DIV/0!</v>
      </c>
    </row>
    <row r="845" spans="1:13" x14ac:dyDescent="0.25">
      <c r="A845" s="120">
        <v>44398</v>
      </c>
      <c r="D845" s="121">
        <f t="shared" si="112"/>
        <v>0</v>
      </c>
      <c r="E845" s="33"/>
      <c r="F845" s="33"/>
      <c r="G845" s="121">
        <f t="shared" si="113"/>
        <v>0</v>
      </c>
      <c r="H845" s="121">
        <f t="shared" si="114"/>
        <v>0</v>
      </c>
      <c r="J845" s="121">
        <f t="shared" si="115"/>
        <v>0</v>
      </c>
      <c r="K845" s="123">
        <f t="shared" si="116"/>
        <v>0</v>
      </c>
      <c r="L845" s="124">
        <f t="shared" si="117"/>
        <v>0</v>
      </c>
      <c r="M845" s="129" t="e">
        <f t="shared" si="118"/>
        <v>#DIV/0!</v>
      </c>
    </row>
    <row r="846" spans="1:13" x14ac:dyDescent="0.25">
      <c r="A846" s="120">
        <v>44399</v>
      </c>
      <c r="D846" s="121">
        <f t="shared" si="112"/>
        <v>0</v>
      </c>
      <c r="E846" s="33"/>
      <c r="F846" s="33"/>
      <c r="G846" s="121">
        <f t="shared" si="113"/>
        <v>0</v>
      </c>
      <c r="H846" s="121">
        <f t="shared" si="114"/>
        <v>0</v>
      </c>
      <c r="J846" s="121">
        <f t="shared" si="115"/>
        <v>0</v>
      </c>
      <c r="K846" s="123">
        <f t="shared" si="116"/>
        <v>0</v>
      </c>
      <c r="L846" s="124">
        <f t="shared" si="117"/>
        <v>0</v>
      </c>
      <c r="M846" s="129" t="e">
        <f t="shared" si="118"/>
        <v>#DIV/0!</v>
      </c>
    </row>
    <row r="847" spans="1:13" x14ac:dyDescent="0.25">
      <c r="A847" s="120">
        <v>44400</v>
      </c>
      <c r="D847" s="121">
        <f t="shared" si="112"/>
        <v>0</v>
      </c>
      <c r="E847" s="33"/>
      <c r="F847" s="33"/>
      <c r="G847" s="121">
        <f t="shared" si="113"/>
        <v>0</v>
      </c>
      <c r="H847" s="121">
        <f t="shared" si="114"/>
        <v>0</v>
      </c>
      <c r="J847" s="121">
        <f t="shared" si="115"/>
        <v>0</v>
      </c>
      <c r="K847" s="123">
        <f t="shared" si="116"/>
        <v>0</v>
      </c>
      <c r="L847" s="124">
        <f t="shared" si="117"/>
        <v>0</v>
      </c>
      <c r="M847" s="129" t="e">
        <f t="shared" si="118"/>
        <v>#DIV/0!</v>
      </c>
    </row>
    <row r="848" spans="1:13" x14ac:dyDescent="0.25">
      <c r="A848" s="120">
        <v>44401</v>
      </c>
      <c r="D848" s="121">
        <f t="shared" si="112"/>
        <v>0</v>
      </c>
      <c r="E848" s="33"/>
      <c r="F848" s="33"/>
      <c r="G848" s="121">
        <f t="shared" si="113"/>
        <v>0</v>
      </c>
      <c r="H848" s="121">
        <f t="shared" si="114"/>
        <v>0</v>
      </c>
      <c r="J848" s="121">
        <f t="shared" si="115"/>
        <v>0</v>
      </c>
      <c r="K848" s="123">
        <f t="shared" si="116"/>
        <v>0</v>
      </c>
      <c r="L848" s="124">
        <f t="shared" si="117"/>
        <v>0</v>
      </c>
      <c r="M848" s="129" t="e">
        <f t="shared" si="118"/>
        <v>#DIV/0!</v>
      </c>
    </row>
    <row r="849" spans="1:13" x14ac:dyDescent="0.25">
      <c r="A849" s="120">
        <v>44402</v>
      </c>
      <c r="D849" s="121">
        <f t="shared" si="112"/>
        <v>0</v>
      </c>
      <c r="E849" s="33"/>
      <c r="F849" s="33"/>
      <c r="G849" s="121">
        <f t="shared" si="113"/>
        <v>0</v>
      </c>
      <c r="H849" s="121">
        <f t="shared" si="114"/>
        <v>0</v>
      </c>
      <c r="J849" s="121">
        <f t="shared" si="115"/>
        <v>0</v>
      </c>
      <c r="K849" s="123">
        <f t="shared" si="116"/>
        <v>0</v>
      </c>
      <c r="L849" s="124">
        <f t="shared" si="117"/>
        <v>0</v>
      </c>
      <c r="M849" s="129" t="e">
        <f t="shared" si="118"/>
        <v>#DIV/0!</v>
      </c>
    </row>
    <row r="850" spans="1:13" x14ac:dyDescent="0.25">
      <c r="A850" s="120">
        <v>44403</v>
      </c>
      <c r="D850" s="121">
        <f t="shared" si="112"/>
        <v>0</v>
      </c>
      <c r="E850" s="33"/>
      <c r="F850" s="33"/>
      <c r="G850" s="121">
        <f t="shared" si="113"/>
        <v>0</v>
      </c>
      <c r="H850" s="121">
        <f t="shared" si="114"/>
        <v>0</v>
      </c>
      <c r="J850" s="121">
        <f t="shared" si="115"/>
        <v>0</v>
      </c>
      <c r="K850" s="123">
        <f t="shared" si="116"/>
        <v>0</v>
      </c>
      <c r="L850" s="124">
        <f t="shared" si="117"/>
        <v>0</v>
      </c>
      <c r="M850" s="129" t="e">
        <f t="shared" si="118"/>
        <v>#DIV/0!</v>
      </c>
    </row>
    <row r="851" spans="1:13" x14ac:dyDescent="0.25">
      <c r="A851" s="120">
        <v>44404</v>
      </c>
      <c r="D851" s="121">
        <f t="shared" si="112"/>
        <v>0</v>
      </c>
      <c r="E851" s="33"/>
      <c r="F851" s="33"/>
      <c r="G851" s="121">
        <f t="shared" si="113"/>
        <v>0</v>
      </c>
      <c r="H851" s="121">
        <f t="shared" si="114"/>
        <v>0</v>
      </c>
      <c r="J851" s="121">
        <f t="shared" si="115"/>
        <v>0</v>
      </c>
      <c r="K851" s="123">
        <f t="shared" si="116"/>
        <v>0</v>
      </c>
      <c r="L851" s="124">
        <f t="shared" si="117"/>
        <v>0</v>
      </c>
      <c r="M851" s="129" t="e">
        <f t="shared" si="118"/>
        <v>#DIV/0!</v>
      </c>
    </row>
    <row r="852" spans="1:13" x14ac:dyDescent="0.25">
      <c r="A852" s="120">
        <v>44405</v>
      </c>
      <c r="D852" s="121">
        <f t="shared" si="112"/>
        <v>0</v>
      </c>
      <c r="E852" s="33"/>
      <c r="F852" s="33"/>
      <c r="G852" s="121">
        <f t="shared" si="113"/>
        <v>0</v>
      </c>
      <c r="H852" s="121">
        <f t="shared" si="114"/>
        <v>0</v>
      </c>
      <c r="J852" s="121">
        <f t="shared" si="115"/>
        <v>0</v>
      </c>
      <c r="K852" s="123">
        <f t="shared" si="116"/>
        <v>0</v>
      </c>
      <c r="L852" s="124">
        <f t="shared" si="117"/>
        <v>0</v>
      </c>
      <c r="M852" s="129" t="e">
        <f t="shared" si="118"/>
        <v>#DIV/0!</v>
      </c>
    </row>
    <row r="853" spans="1:13" x14ac:dyDescent="0.25">
      <c r="A853" s="120">
        <v>44406</v>
      </c>
      <c r="D853" s="121">
        <f t="shared" si="112"/>
        <v>0</v>
      </c>
      <c r="E853" s="33"/>
      <c r="F853" s="33"/>
      <c r="G853" s="121">
        <f t="shared" si="113"/>
        <v>0</v>
      </c>
      <c r="H853" s="121">
        <f t="shared" si="114"/>
        <v>0</v>
      </c>
      <c r="J853" s="121">
        <f t="shared" si="115"/>
        <v>0</v>
      </c>
      <c r="K853" s="123">
        <f t="shared" si="116"/>
        <v>0</v>
      </c>
      <c r="L853" s="124">
        <f t="shared" si="117"/>
        <v>0</v>
      </c>
      <c r="M853" s="129" t="e">
        <f t="shared" si="118"/>
        <v>#DIV/0!</v>
      </c>
    </row>
    <row r="854" spans="1:13" x14ac:dyDescent="0.25">
      <c r="A854" s="120">
        <v>44407</v>
      </c>
      <c r="D854" s="121">
        <f t="shared" si="112"/>
        <v>0</v>
      </c>
      <c r="E854" s="33"/>
      <c r="F854" s="33"/>
      <c r="G854" s="121">
        <f t="shared" si="113"/>
        <v>0</v>
      </c>
      <c r="H854" s="121">
        <f t="shared" si="114"/>
        <v>0</v>
      </c>
      <c r="J854" s="121">
        <f t="shared" si="115"/>
        <v>0</v>
      </c>
      <c r="K854" s="123">
        <f t="shared" si="116"/>
        <v>0</v>
      </c>
      <c r="L854" s="124">
        <f t="shared" si="117"/>
        <v>0</v>
      </c>
      <c r="M854" s="129" t="e">
        <f t="shared" si="118"/>
        <v>#DIV/0!</v>
      </c>
    </row>
    <row r="855" spans="1:13" x14ac:dyDescent="0.25">
      <c r="A855" s="120">
        <v>44408</v>
      </c>
      <c r="D855" s="121">
        <f t="shared" si="112"/>
        <v>0</v>
      </c>
      <c r="E855" s="33"/>
      <c r="F855" s="33"/>
      <c r="G855" s="121">
        <f t="shared" si="113"/>
        <v>0</v>
      </c>
      <c r="H855" s="121">
        <f t="shared" si="114"/>
        <v>0</v>
      </c>
      <c r="J855" s="121">
        <f t="shared" si="115"/>
        <v>0</v>
      </c>
      <c r="K855" s="123">
        <f t="shared" si="116"/>
        <v>0</v>
      </c>
      <c r="L855" s="124">
        <f t="shared" si="117"/>
        <v>0</v>
      </c>
      <c r="M855" s="129" t="e">
        <f t="shared" si="118"/>
        <v>#DIV/0!</v>
      </c>
    </row>
    <row r="856" spans="1:13" x14ac:dyDescent="0.25">
      <c r="A856" s="120">
        <v>44409</v>
      </c>
      <c r="D856" s="121">
        <f t="shared" si="112"/>
        <v>0</v>
      </c>
      <c r="E856" s="33"/>
      <c r="F856" s="33"/>
      <c r="G856" s="121">
        <f t="shared" si="113"/>
        <v>0</v>
      </c>
      <c r="H856" s="121">
        <f t="shared" si="114"/>
        <v>0</v>
      </c>
      <c r="J856" s="121">
        <f t="shared" si="115"/>
        <v>0</v>
      </c>
      <c r="K856" s="123">
        <f t="shared" si="116"/>
        <v>0</v>
      </c>
      <c r="L856" s="124">
        <f t="shared" si="117"/>
        <v>0</v>
      </c>
      <c r="M856" s="129" t="e">
        <f t="shared" si="118"/>
        <v>#DIV/0!</v>
      </c>
    </row>
    <row r="857" spans="1:13" x14ac:dyDescent="0.25">
      <c r="A857" s="120">
        <v>44410</v>
      </c>
      <c r="D857" s="121">
        <f t="shared" si="112"/>
        <v>0</v>
      </c>
      <c r="E857" s="33"/>
      <c r="F857" s="33"/>
      <c r="G857" s="121">
        <f t="shared" si="113"/>
        <v>0</v>
      </c>
      <c r="H857" s="121">
        <f t="shared" si="114"/>
        <v>0</v>
      </c>
      <c r="J857" s="121">
        <f t="shared" si="115"/>
        <v>0</v>
      </c>
      <c r="K857" s="123">
        <f t="shared" si="116"/>
        <v>0</v>
      </c>
      <c r="L857" s="124">
        <f t="shared" si="117"/>
        <v>0</v>
      </c>
      <c r="M857" s="129" t="e">
        <f t="shared" si="118"/>
        <v>#DIV/0!</v>
      </c>
    </row>
    <row r="858" spans="1:13" x14ac:dyDescent="0.25">
      <c r="A858" s="120">
        <v>44411</v>
      </c>
      <c r="D858" s="121">
        <f t="shared" si="112"/>
        <v>0</v>
      </c>
      <c r="E858" s="33"/>
      <c r="F858" s="33"/>
      <c r="G858" s="121">
        <f t="shared" si="113"/>
        <v>0</v>
      </c>
      <c r="H858" s="121">
        <f t="shared" si="114"/>
        <v>0</v>
      </c>
      <c r="J858" s="121">
        <f t="shared" si="115"/>
        <v>0</v>
      </c>
      <c r="K858" s="123">
        <f t="shared" si="116"/>
        <v>0</v>
      </c>
      <c r="L858" s="124">
        <f t="shared" si="117"/>
        <v>0</v>
      </c>
      <c r="M858" s="129" t="e">
        <f t="shared" si="118"/>
        <v>#DIV/0!</v>
      </c>
    </row>
    <row r="859" spans="1:13" x14ac:dyDescent="0.25">
      <c r="A859" s="120">
        <v>44412</v>
      </c>
      <c r="D859" s="121">
        <f t="shared" si="112"/>
        <v>0</v>
      </c>
      <c r="E859" s="33"/>
      <c r="F859" s="33"/>
      <c r="G859" s="121">
        <f t="shared" si="113"/>
        <v>0</v>
      </c>
      <c r="H859" s="121">
        <f t="shared" si="114"/>
        <v>0</v>
      </c>
      <c r="J859" s="121">
        <f t="shared" si="115"/>
        <v>0</v>
      </c>
      <c r="K859" s="123">
        <f t="shared" si="116"/>
        <v>0</v>
      </c>
      <c r="L859" s="124">
        <f t="shared" si="117"/>
        <v>0</v>
      </c>
      <c r="M859" s="129" t="e">
        <f t="shared" si="118"/>
        <v>#DIV/0!</v>
      </c>
    </row>
    <row r="860" spans="1:13" x14ac:dyDescent="0.25">
      <c r="A860" s="120">
        <v>44413</v>
      </c>
      <c r="D860" s="121">
        <f t="shared" si="112"/>
        <v>0</v>
      </c>
      <c r="E860" s="33"/>
      <c r="F860" s="33"/>
      <c r="G860" s="121">
        <f t="shared" si="113"/>
        <v>0</v>
      </c>
      <c r="H860" s="121">
        <f t="shared" si="114"/>
        <v>0</v>
      </c>
      <c r="J860" s="121">
        <f t="shared" si="115"/>
        <v>0</v>
      </c>
      <c r="K860" s="123">
        <f t="shared" si="116"/>
        <v>0</v>
      </c>
      <c r="L860" s="124">
        <f t="shared" si="117"/>
        <v>0</v>
      </c>
      <c r="M860" s="129" t="e">
        <f t="shared" si="118"/>
        <v>#DIV/0!</v>
      </c>
    </row>
    <row r="861" spans="1:13" x14ac:dyDescent="0.25">
      <c r="A861" s="120">
        <v>44414</v>
      </c>
      <c r="D861" s="121">
        <f t="shared" si="112"/>
        <v>0</v>
      </c>
      <c r="E861" s="33"/>
      <c r="F861" s="33"/>
      <c r="G861" s="121">
        <f t="shared" si="113"/>
        <v>0</v>
      </c>
      <c r="H861" s="121">
        <f t="shared" si="114"/>
        <v>0</v>
      </c>
      <c r="J861" s="121">
        <f t="shared" si="115"/>
        <v>0</v>
      </c>
      <c r="K861" s="123">
        <f t="shared" si="116"/>
        <v>0</v>
      </c>
      <c r="L861" s="124">
        <f t="shared" si="117"/>
        <v>0</v>
      </c>
      <c r="M861" s="129" t="e">
        <f t="shared" si="118"/>
        <v>#DIV/0!</v>
      </c>
    </row>
    <row r="862" spans="1:13" x14ac:dyDescent="0.25">
      <c r="A862" s="120">
        <v>44415</v>
      </c>
      <c r="D862" s="121">
        <f t="shared" si="112"/>
        <v>0</v>
      </c>
      <c r="E862" s="33"/>
      <c r="F862" s="33"/>
      <c r="G862" s="121">
        <f t="shared" si="113"/>
        <v>0</v>
      </c>
      <c r="H862" s="121">
        <f t="shared" si="114"/>
        <v>0</v>
      </c>
      <c r="J862" s="121">
        <f t="shared" si="115"/>
        <v>0</v>
      </c>
      <c r="K862" s="123">
        <f t="shared" si="116"/>
        <v>0</v>
      </c>
      <c r="L862" s="124">
        <f t="shared" si="117"/>
        <v>0</v>
      </c>
      <c r="M862" s="129" t="e">
        <f t="shared" si="118"/>
        <v>#DIV/0!</v>
      </c>
    </row>
    <row r="863" spans="1:13" x14ac:dyDescent="0.25">
      <c r="A863" s="120">
        <v>44416</v>
      </c>
      <c r="D863" s="121">
        <f t="shared" si="112"/>
        <v>0</v>
      </c>
      <c r="E863" s="33"/>
      <c r="F863" s="33"/>
      <c r="G863" s="121">
        <f t="shared" si="113"/>
        <v>0</v>
      </c>
      <c r="H863" s="121">
        <f t="shared" si="114"/>
        <v>0</v>
      </c>
      <c r="J863" s="121">
        <f t="shared" si="115"/>
        <v>0</v>
      </c>
      <c r="K863" s="123">
        <f t="shared" si="116"/>
        <v>0</v>
      </c>
      <c r="L863" s="124">
        <f t="shared" si="117"/>
        <v>0</v>
      </c>
      <c r="M863" s="129" t="e">
        <f t="shared" si="118"/>
        <v>#DIV/0!</v>
      </c>
    </row>
    <row r="864" spans="1:13" x14ac:dyDescent="0.25">
      <c r="A864" s="120">
        <v>44417</v>
      </c>
      <c r="D864" s="121">
        <f t="shared" si="112"/>
        <v>0</v>
      </c>
      <c r="E864" s="33"/>
      <c r="F864" s="33"/>
      <c r="G864" s="121">
        <f t="shared" si="113"/>
        <v>0</v>
      </c>
      <c r="H864" s="121">
        <f t="shared" si="114"/>
        <v>0</v>
      </c>
      <c r="J864" s="121">
        <f t="shared" si="115"/>
        <v>0</v>
      </c>
      <c r="K864" s="123">
        <f t="shared" si="116"/>
        <v>0</v>
      </c>
      <c r="L864" s="124">
        <f t="shared" si="117"/>
        <v>0</v>
      </c>
      <c r="M864" s="129" t="e">
        <f t="shared" si="118"/>
        <v>#DIV/0!</v>
      </c>
    </row>
    <row r="865" spans="1:13" x14ac:dyDescent="0.25">
      <c r="A865" s="120">
        <v>44418</v>
      </c>
      <c r="D865" s="121">
        <f t="shared" si="112"/>
        <v>0</v>
      </c>
      <c r="E865" s="33"/>
      <c r="F865" s="33"/>
      <c r="G865" s="121">
        <f t="shared" si="113"/>
        <v>0</v>
      </c>
      <c r="H865" s="121">
        <f t="shared" si="114"/>
        <v>0</v>
      </c>
      <c r="J865" s="121">
        <f t="shared" si="115"/>
        <v>0</v>
      </c>
      <c r="K865" s="123">
        <f t="shared" si="116"/>
        <v>0</v>
      </c>
      <c r="L865" s="124">
        <f t="shared" si="117"/>
        <v>0</v>
      </c>
      <c r="M865" s="129" t="e">
        <f t="shared" si="118"/>
        <v>#DIV/0!</v>
      </c>
    </row>
    <row r="866" spans="1:13" x14ac:dyDescent="0.25">
      <c r="A866" s="120">
        <v>44419</v>
      </c>
      <c r="D866" s="121">
        <f t="shared" si="112"/>
        <v>0</v>
      </c>
      <c r="E866" s="33"/>
      <c r="F866" s="33"/>
      <c r="G866" s="121">
        <f t="shared" si="113"/>
        <v>0</v>
      </c>
      <c r="H866" s="121">
        <f t="shared" si="114"/>
        <v>0</v>
      </c>
      <c r="J866" s="121">
        <f t="shared" si="115"/>
        <v>0</v>
      </c>
      <c r="K866" s="123">
        <f t="shared" si="116"/>
        <v>0</v>
      </c>
      <c r="L866" s="124">
        <f t="shared" si="117"/>
        <v>0</v>
      </c>
      <c r="M866" s="129" t="e">
        <f t="shared" si="118"/>
        <v>#DIV/0!</v>
      </c>
    </row>
    <row r="867" spans="1:13" x14ac:dyDescent="0.25">
      <c r="A867" s="120">
        <v>44420</v>
      </c>
      <c r="D867" s="121">
        <f t="shared" ref="D867:D888" si="119">B867-C867</f>
        <v>0</v>
      </c>
      <c r="E867" s="33"/>
      <c r="F867" s="33"/>
      <c r="G867" s="121">
        <f t="shared" ref="G867:G888" si="120">E867-F867</f>
        <v>0</v>
      </c>
      <c r="H867" s="121">
        <f t="shared" ref="H867:H888" si="121">G867*H$3</f>
        <v>0</v>
      </c>
      <c r="J867" s="121">
        <f t="shared" ref="J867:J888" si="122">H867-I867</f>
        <v>0</v>
      </c>
      <c r="K867" s="123">
        <f t="shared" ref="K867:K888" si="123">D867/K$3</f>
        <v>0</v>
      </c>
      <c r="L867" s="124">
        <f t="shared" ref="L867:L888" si="124">K867-I867</f>
        <v>0</v>
      </c>
      <c r="M867" s="129" t="e">
        <f t="shared" ref="M867:M888" si="125">L867/I867</f>
        <v>#DIV/0!</v>
      </c>
    </row>
    <row r="868" spans="1:13" x14ac:dyDescent="0.25">
      <c r="A868" s="120">
        <v>44421</v>
      </c>
      <c r="D868" s="121">
        <f t="shared" si="119"/>
        <v>0</v>
      </c>
      <c r="E868" s="33"/>
      <c r="F868" s="33"/>
      <c r="G868" s="121">
        <f t="shared" si="120"/>
        <v>0</v>
      </c>
      <c r="H868" s="121">
        <f t="shared" si="121"/>
        <v>0</v>
      </c>
      <c r="J868" s="121">
        <f t="shared" si="122"/>
        <v>0</v>
      </c>
      <c r="K868" s="123">
        <f t="shared" si="123"/>
        <v>0</v>
      </c>
      <c r="L868" s="124">
        <f t="shared" si="124"/>
        <v>0</v>
      </c>
      <c r="M868" s="129" t="e">
        <f t="shared" si="125"/>
        <v>#DIV/0!</v>
      </c>
    </row>
    <row r="869" spans="1:13" x14ac:dyDescent="0.25">
      <c r="A869" s="120">
        <v>44422</v>
      </c>
      <c r="D869" s="121">
        <f t="shared" si="119"/>
        <v>0</v>
      </c>
      <c r="E869" s="33"/>
      <c r="F869" s="33"/>
      <c r="G869" s="121">
        <f t="shared" si="120"/>
        <v>0</v>
      </c>
      <c r="H869" s="121">
        <f t="shared" si="121"/>
        <v>0</v>
      </c>
      <c r="J869" s="121">
        <f t="shared" si="122"/>
        <v>0</v>
      </c>
      <c r="K869" s="123">
        <f t="shared" si="123"/>
        <v>0</v>
      </c>
      <c r="L869" s="124">
        <f t="shared" si="124"/>
        <v>0</v>
      </c>
      <c r="M869" s="129" t="e">
        <f t="shared" si="125"/>
        <v>#DIV/0!</v>
      </c>
    </row>
    <row r="870" spans="1:13" x14ac:dyDescent="0.25">
      <c r="A870" s="120">
        <v>44423</v>
      </c>
      <c r="D870" s="121">
        <f t="shared" si="119"/>
        <v>0</v>
      </c>
      <c r="E870" s="33"/>
      <c r="F870" s="33"/>
      <c r="G870" s="121">
        <f t="shared" si="120"/>
        <v>0</v>
      </c>
      <c r="H870" s="121">
        <f t="shared" si="121"/>
        <v>0</v>
      </c>
      <c r="J870" s="121">
        <f t="shared" si="122"/>
        <v>0</v>
      </c>
      <c r="K870" s="123">
        <f t="shared" si="123"/>
        <v>0</v>
      </c>
      <c r="L870" s="124">
        <f t="shared" si="124"/>
        <v>0</v>
      </c>
      <c r="M870" s="129" t="e">
        <f t="shared" si="125"/>
        <v>#DIV/0!</v>
      </c>
    </row>
    <row r="871" spans="1:13" x14ac:dyDescent="0.25">
      <c r="A871" s="120">
        <v>44424</v>
      </c>
      <c r="D871" s="121">
        <f t="shared" si="119"/>
        <v>0</v>
      </c>
      <c r="E871" s="33"/>
      <c r="F871" s="33"/>
      <c r="G871" s="121">
        <f t="shared" si="120"/>
        <v>0</v>
      </c>
      <c r="H871" s="121">
        <f t="shared" si="121"/>
        <v>0</v>
      </c>
      <c r="J871" s="121">
        <f t="shared" si="122"/>
        <v>0</v>
      </c>
      <c r="K871" s="123">
        <f t="shared" si="123"/>
        <v>0</v>
      </c>
      <c r="L871" s="124">
        <f t="shared" si="124"/>
        <v>0</v>
      </c>
      <c r="M871" s="129" t="e">
        <f t="shared" si="125"/>
        <v>#DIV/0!</v>
      </c>
    </row>
    <row r="872" spans="1:13" x14ac:dyDescent="0.25">
      <c r="A872" s="120">
        <v>44425</v>
      </c>
      <c r="D872" s="121">
        <f t="shared" si="119"/>
        <v>0</v>
      </c>
      <c r="E872" s="33"/>
      <c r="F872" s="33"/>
      <c r="G872" s="121">
        <f t="shared" si="120"/>
        <v>0</v>
      </c>
      <c r="H872" s="121">
        <f t="shared" si="121"/>
        <v>0</v>
      </c>
      <c r="J872" s="121">
        <f t="shared" si="122"/>
        <v>0</v>
      </c>
      <c r="K872" s="123">
        <f t="shared" si="123"/>
        <v>0</v>
      </c>
      <c r="L872" s="124">
        <f t="shared" si="124"/>
        <v>0</v>
      </c>
      <c r="M872" s="129" t="e">
        <f t="shared" si="125"/>
        <v>#DIV/0!</v>
      </c>
    </row>
    <row r="873" spans="1:13" x14ac:dyDescent="0.25">
      <c r="A873" s="120">
        <v>44426</v>
      </c>
      <c r="D873" s="121">
        <f t="shared" si="119"/>
        <v>0</v>
      </c>
      <c r="E873" s="33"/>
      <c r="F873" s="33"/>
      <c r="G873" s="121">
        <f t="shared" si="120"/>
        <v>0</v>
      </c>
      <c r="H873" s="121">
        <f t="shared" si="121"/>
        <v>0</v>
      </c>
      <c r="J873" s="121">
        <f t="shared" si="122"/>
        <v>0</v>
      </c>
      <c r="K873" s="123">
        <f t="shared" si="123"/>
        <v>0</v>
      </c>
      <c r="L873" s="124">
        <f t="shared" si="124"/>
        <v>0</v>
      </c>
      <c r="M873" s="129" t="e">
        <f t="shared" si="125"/>
        <v>#DIV/0!</v>
      </c>
    </row>
    <row r="874" spans="1:13" x14ac:dyDescent="0.25">
      <c r="A874" s="120">
        <v>44427</v>
      </c>
      <c r="D874" s="121">
        <f t="shared" si="119"/>
        <v>0</v>
      </c>
      <c r="E874" s="33"/>
      <c r="F874" s="33"/>
      <c r="G874" s="121">
        <f t="shared" si="120"/>
        <v>0</v>
      </c>
      <c r="H874" s="121">
        <f t="shared" si="121"/>
        <v>0</v>
      </c>
      <c r="J874" s="121">
        <f t="shared" si="122"/>
        <v>0</v>
      </c>
      <c r="K874" s="123">
        <f t="shared" si="123"/>
        <v>0</v>
      </c>
      <c r="L874" s="124">
        <f t="shared" si="124"/>
        <v>0</v>
      </c>
      <c r="M874" s="129" t="e">
        <f t="shared" si="125"/>
        <v>#DIV/0!</v>
      </c>
    </row>
    <row r="875" spans="1:13" x14ac:dyDescent="0.25">
      <c r="A875" s="120">
        <v>44428</v>
      </c>
      <c r="D875" s="121">
        <f t="shared" si="119"/>
        <v>0</v>
      </c>
      <c r="E875" s="33"/>
      <c r="F875" s="33"/>
      <c r="G875" s="121">
        <f t="shared" si="120"/>
        <v>0</v>
      </c>
      <c r="H875" s="121">
        <f t="shared" si="121"/>
        <v>0</v>
      </c>
      <c r="J875" s="121">
        <f t="shared" si="122"/>
        <v>0</v>
      </c>
      <c r="K875" s="123">
        <f t="shared" si="123"/>
        <v>0</v>
      </c>
      <c r="L875" s="124">
        <f t="shared" si="124"/>
        <v>0</v>
      </c>
      <c r="M875" s="129" t="e">
        <f t="shared" si="125"/>
        <v>#DIV/0!</v>
      </c>
    </row>
    <row r="876" spans="1:13" x14ac:dyDescent="0.25">
      <c r="A876" s="120">
        <v>44429</v>
      </c>
      <c r="D876" s="121">
        <f t="shared" si="119"/>
        <v>0</v>
      </c>
      <c r="E876" s="33"/>
      <c r="F876" s="33"/>
      <c r="G876" s="121">
        <f t="shared" si="120"/>
        <v>0</v>
      </c>
      <c r="H876" s="121">
        <f t="shared" si="121"/>
        <v>0</v>
      </c>
      <c r="J876" s="121">
        <f t="shared" si="122"/>
        <v>0</v>
      </c>
      <c r="K876" s="123">
        <f t="shared" si="123"/>
        <v>0</v>
      </c>
      <c r="L876" s="124">
        <f t="shared" si="124"/>
        <v>0</v>
      </c>
      <c r="M876" s="129" t="e">
        <f t="shared" si="125"/>
        <v>#DIV/0!</v>
      </c>
    </row>
    <row r="877" spans="1:13" x14ac:dyDescent="0.25">
      <c r="A877" s="120">
        <v>44430</v>
      </c>
      <c r="D877" s="121">
        <f t="shared" si="119"/>
        <v>0</v>
      </c>
      <c r="E877" s="33"/>
      <c r="F877" s="33"/>
      <c r="G877" s="121">
        <f t="shared" si="120"/>
        <v>0</v>
      </c>
      <c r="H877" s="121">
        <f t="shared" si="121"/>
        <v>0</v>
      </c>
      <c r="J877" s="121">
        <f t="shared" si="122"/>
        <v>0</v>
      </c>
      <c r="K877" s="123">
        <f t="shared" si="123"/>
        <v>0</v>
      </c>
      <c r="L877" s="124">
        <f t="shared" si="124"/>
        <v>0</v>
      </c>
      <c r="M877" s="129" t="e">
        <f t="shared" si="125"/>
        <v>#DIV/0!</v>
      </c>
    </row>
    <row r="878" spans="1:13" x14ac:dyDescent="0.25">
      <c r="A878" s="120">
        <v>44431</v>
      </c>
      <c r="D878" s="121">
        <f t="shared" si="119"/>
        <v>0</v>
      </c>
      <c r="E878" s="33"/>
      <c r="F878" s="33"/>
      <c r="G878" s="121">
        <f t="shared" si="120"/>
        <v>0</v>
      </c>
      <c r="H878" s="121">
        <f t="shared" si="121"/>
        <v>0</v>
      </c>
      <c r="J878" s="121">
        <f t="shared" si="122"/>
        <v>0</v>
      </c>
      <c r="K878" s="123">
        <f t="shared" si="123"/>
        <v>0</v>
      </c>
      <c r="L878" s="124">
        <f t="shared" si="124"/>
        <v>0</v>
      </c>
      <c r="M878" s="129" t="e">
        <f t="shared" si="125"/>
        <v>#DIV/0!</v>
      </c>
    </row>
    <row r="879" spans="1:13" x14ac:dyDescent="0.25">
      <c r="A879" s="120">
        <v>44432</v>
      </c>
      <c r="D879" s="121">
        <f t="shared" si="119"/>
        <v>0</v>
      </c>
      <c r="E879" s="33"/>
      <c r="F879" s="33"/>
      <c r="G879" s="121">
        <f t="shared" si="120"/>
        <v>0</v>
      </c>
      <c r="H879" s="121">
        <f t="shared" si="121"/>
        <v>0</v>
      </c>
      <c r="J879" s="121">
        <f t="shared" si="122"/>
        <v>0</v>
      </c>
      <c r="K879" s="123">
        <f t="shared" si="123"/>
        <v>0</v>
      </c>
      <c r="L879" s="124">
        <f t="shared" si="124"/>
        <v>0</v>
      </c>
      <c r="M879" s="129" t="e">
        <f t="shared" si="125"/>
        <v>#DIV/0!</v>
      </c>
    </row>
    <row r="880" spans="1:13" x14ac:dyDescent="0.25">
      <c r="A880" s="120">
        <v>44433</v>
      </c>
      <c r="D880" s="121">
        <f t="shared" si="119"/>
        <v>0</v>
      </c>
      <c r="E880" s="33"/>
      <c r="F880" s="33"/>
      <c r="G880" s="121">
        <f t="shared" si="120"/>
        <v>0</v>
      </c>
      <c r="H880" s="121">
        <f t="shared" si="121"/>
        <v>0</v>
      </c>
      <c r="J880" s="121">
        <f t="shared" si="122"/>
        <v>0</v>
      </c>
      <c r="K880" s="123">
        <f t="shared" si="123"/>
        <v>0</v>
      </c>
      <c r="L880" s="124">
        <f t="shared" si="124"/>
        <v>0</v>
      </c>
      <c r="M880" s="129" t="e">
        <f t="shared" si="125"/>
        <v>#DIV/0!</v>
      </c>
    </row>
    <row r="881" spans="1:13" x14ac:dyDescent="0.25">
      <c r="A881" s="120">
        <v>44434</v>
      </c>
      <c r="D881" s="121">
        <f t="shared" si="119"/>
        <v>0</v>
      </c>
      <c r="E881" s="33"/>
      <c r="F881" s="33"/>
      <c r="G881" s="121">
        <f t="shared" si="120"/>
        <v>0</v>
      </c>
      <c r="H881" s="121">
        <f t="shared" si="121"/>
        <v>0</v>
      </c>
      <c r="J881" s="121">
        <f t="shared" si="122"/>
        <v>0</v>
      </c>
      <c r="K881" s="123">
        <f t="shared" si="123"/>
        <v>0</v>
      </c>
      <c r="L881" s="124">
        <f t="shared" si="124"/>
        <v>0</v>
      </c>
      <c r="M881" s="129" t="e">
        <f t="shared" si="125"/>
        <v>#DIV/0!</v>
      </c>
    </row>
    <row r="882" spans="1:13" x14ac:dyDescent="0.25">
      <c r="A882" s="120">
        <v>44435</v>
      </c>
      <c r="D882" s="121">
        <f t="shared" si="119"/>
        <v>0</v>
      </c>
      <c r="E882" s="33"/>
      <c r="F882" s="33"/>
      <c r="G882" s="121">
        <f t="shared" si="120"/>
        <v>0</v>
      </c>
      <c r="H882" s="121">
        <f t="shared" si="121"/>
        <v>0</v>
      </c>
      <c r="J882" s="121">
        <f t="shared" si="122"/>
        <v>0</v>
      </c>
      <c r="K882" s="123">
        <f t="shared" si="123"/>
        <v>0</v>
      </c>
      <c r="L882" s="124">
        <f t="shared" si="124"/>
        <v>0</v>
      </c>
      <c r="M882" s="129" t="e">
        <f t="shared" si="125"/>
        <v>#DIV/0!</v>
      </c>
    </row>
    <row r="883" spans="1:13" x14ac:dyDescent="0.25">
      <c r="A883" s="120">
        <v>44436</v>
      </c>
      <c r="D883" s="121">
        <f t="shared" si="119"/>
        <v>0</v>
      </c>
      <c r="E883" s="33"/>
      <c r="F883" s="33"/>
      <c r="G883" s="121">
        <f t="shared" si="120"/>
        <v>0</v>
      </c>
      <c r="H883" s="121">
        <f t="shared" si="121"/>
        <v>0</v>
      </c>
      <c r="J883" s="121">
        <f t="shared" si="122"/>
        <v>0</v>
      </c>
      <c r="K883" s="123">
        <f t="shared" si="123"/>
        <v>0</v>
      </c>
      <c r="L883" s="124">
        <f t="shared" si="124"/>
        <v>0</v>
      </c>
      <c r="M883" s="129" t="e">
        <f t="shared" si="125"/>
        <v>#DIV/0!</v>
      </c>
    </row>
    <row r="884" spans="1:13" x14ac:dyDescent="0.25">
      <c r="A884" s="120">
        <v>44437</v>
      </c>
      <c r="D884" s="121">
        <f t="shared" si="119"/>
        <v>0</v>
      </c>
      <c r="E884" s="33"/>
      <c r="F884" s="33"/>
      <c r="G884" s="121">
        <f t="shared" si="120"/>
        <v>0</v>
      </c>
      <c r="H884" s="121">
        <f t="shared" si="121"/>
        <v>0</v>
      </c>
      <c r="J884" s="121">
        <f t="shared" si="122"/>
        <v>0</v>
      </c>
      <c r="K884" s="123">
        <f t="shared" si="123"/>
        <v>0</v>
      </c>
      <c r="L884" s="124">
        <f t="shared" si="124"/>
        <v>0</v>
      </c>
      <c r="M884" s="129" t="e">
        <f t="shared" si="125"/>
        <v>#DIV/0!</v>
      </c>
    </row>
    <row r="885" spans="1:13" x14ac:dyDescent="0.25">
      <c r="A885" s="120">
        <v>44438</v>
      </c>
      <c r="D885" s="121">
        <f t="shared" si="119"/>
        <v>0</v>
      </c>
      <c r="E885" s="33"/>
      <c r="F885" s="33"/>
      <c r="G885" s="121">
        <f t="shared" si="120"/>
        <v>0</v>
      </c>
      <c r="H885" s="121">
        <f t="shared" si="121"/>
        <v>0</v>
      </c>
      <c r="J885" s="121">
        <f t="shared" si="122"/>
        <v>0</v>
      </c>
      <c r="K885" s="123">
        <f t="shared" si="123"/>
        <v>0</v>
      </c>
      <c r="L885" s="124">
        <f t="shared" si="124"/>
        <v>0</v>
      </c>
      <c r="M885" s="129" t="e">
        <f t="shared" si="125"/>
        <v>#DIV/0!</v>
      </c>
    </row>
    <row r="886" spans="1:13" x14ac:dyDescent="0.25">
      <c r="A886" s="120">
        <v>44439</v>
      </c>
      <c r="D886" s="121">
        <f t="shared" si="119"/>
        <v>0</v>
      </c>
      <c r="E886" s="33"/>
      <c r="F886" s="33"/>
      <c r="G886" s="121">
        <f t="shared" si="120"/>
        <v>0</v>
      </c>
      <c r="H886" s="121">
        <f t="shared" si="121"/>
        <v>0</v>
      </c>
      <c r="J886" s="121">
        <f t="shared" si="122"/>
        <v>0</v>
      </c>
      <c r="K886" s="123">
        <f t="shared" si="123"/>
        <v>0</v>
      </c>
      <c r="L886" s="124">
        <f t="shared" si="124"/>
        <v>0</v>
      </c>
      <c r="M886" s="129" t="e">
        <f t="shared" si="125"/>
        <v>#DIV/0!</v>
      </c>
    </row>
    <row r="887" spans="1:13" x14ac:dyDescent="0.25">
      <c r="A887" s="120">
        <v>44440</v>
      </c>
      <c r="D887" s="121">
        <f t="shared" si="119"/>
        <v>0</v>
      </c>
      <c r="E887" s="33"/>
      <c r="F887" s="33"/>
      <c r="G887" s="121">
        <f t="shared" si="120"/>
        <v>0</v>
      </c>
      <c r="H887" s="121">
        <f t="shared" si="121"/>
        <v>0</v>
      </c>
      <c r="J887" s="121">
        <f t="shared" si="122"/>
        <v>0</v>
      </c>
      <c r="K887" s="123">
        <f t="shared" si="123"/>
        <v>0</v>
      </c>
      <c r="L887" s="124">
        <f t="shared" si="124"/>
        <v>0</v>
      </c>
      <c r="M887" s="129" t="e">
        <f t="shared" si="125"/>
        <v>#DIV/0!</v>
      </c>
    </row>
    <row r="888" spans="1:13" x14ac:dyDescent="0.25">
      <c r="A888" s="120">
        <v>44441</v>
      </c>
      <c r="D888" s="121">
        <f t="shared" si="119"/>
        <v>0</v>
      </c>
      <c r="E888" s="33"/>
      <c r="F888" s="33"/>
      <c r="G888" s="121">
        <f t="shared" si="120"/>
        <v>0</v>
      </c>
      <c r="H888" s="121">
        <f t="shared" si="121"/>
        <v>0</v>
      </c>
      <c r="J888" s="121">
        <f t="shared" si="122"/>
        <v>0</v>
      </c>
      <c r="K888" s="123">
        <f t="shared" si="123"/>
        <v>0</v>
      </c>
      <c r="L888" s="124">
        <f t="shared" si="124"/>
        <v>0</v>
      </c>
      <c r="M888" s="129" t="e">
        <f t="shared" si="125"/>
        <v>#DIV/0!</v>
      </c>
    </row>
    <row r="889" spans="1:13" x14ac:dyDescent="0.25">
      <c r="A889" s="120">
        <v>44442</v>
      </c>
    </row>
    <row r="890" spans="1:13" x14ac:dyDescent="0.25">
      <c r="A890" s="120">
        <v>44443</v>
      </c>
    </row>
    <row r="891" spans="1:13" x14ac:dyDescent="0.25">
      <c r="A891" s="120">
        <v>44444</v>
      </c>
    </row>
    <row r="892" spans="1:13" x14ac:dyDescent="0.25">
      <c r="A892" s="120">
        <v>44445</v>
      </c>
    </row>
    <row r="893" spans="1:13" x14ac:dyDescent="0.25">
      <c r="A893" s="120">
        <v>44446</v>
      </c>
    </row>
    <row r="894" spans="1:13" x14ac:dyDescent="0.25">
      <c r="A894" s="120">
        <v>44447</v>
      </c>
    </row>
    <row r="895" spans="1:13" x14ac:dyDescent="0.25">
      <c r="A895" s="120">
        <v>44448</v>
      </c>
    </row>
    <row r="896" spans="1:13" x14ac:dyDescent="0.25">
      <c r="A896" s="120">
        <v>44449</v>
      </c>
    </row>
    <row r="897" spans="1:1" x14ac:dyDescent="0.25">
      <c r="A897" s="120">
        <v>44450</v>
      </c>
    </row>
    <row r="898" spans="1:1" x14ac:dyDescent="0.25">
      <c r="A898" s="120">
        <v>44451</v>
      </c>
    </row>
    <row r="899" spans="1:1" x14ac:dyDescent="0.25">
      <c r="A899" s="120">
        <v>44452</v>
      </c>
    </row>
    <row r="900" spans="1:1" x14ac:dyDescent="0.25">
      <c r="A900" s="120">
        <v>44453</v>
      </c>
    </row>
    <row r="901" spans="1:1" x14ac:dyDescent="0.25">
      <c r="A901" s="120">
        <v>44454</v>
      </c>
    </row>
    <row r="902" spans="1:1" x14ac:dyDescent="0.25">
      <c r="A902" s="120">
        <v>44455</v>
      </c>
    </row>
    <row r="903" spans="1:1" x14ac:dyDescent="0.25">
      <c r="A903" s="120">
        <v>44456</v>
      </c>
    </row>
    <row r="904" spans="1:1" x14ac:dyDescent="0.25">
      <c r="A904" s="120">
        <v>44457</v>
      </c>
    </row>
    <row r="905" spans="1:1" x14ac:dyDescent="0.25">
      <c r="A905" s="120">
        <v>44458</v>
      </c>
    </row>
    <row r="906" spans="1:1" x14ac:dyDescent="0.25">
      <c r="A906" s="120">
        <v>44459</v>
      </c>
    </row>
    <row r="907" spans="1:1" x14ac:dyDescent="0.25">
      <c r="A907" s="120">
        <v>44460</v>
      </c>
    </row>
    <row r="908" spans="1:1" x14ac:dyDescent="0.25">
      <c r="A908" s="120">
        <v>44461</v>
      </c>
    </row>
    <row r="909" spans="1:1" x14ac:dyDescent="0.25">
      <c r="A909" s="120">
        <v>44462</v>
      </c>
    </row>
    <row r="910" spans="1:1" x14ac:dyDescent="0.25">
      <c r="A910" s="120">
        <v>44463</v>
      </c>
    </row>
    <row r="911" spans="1:1" x14ac:dyDescent="0.25">
      <c r="A911" s="120">
        <v>44464</v>
      </c>
    </row>
    <row r="912" spans="1:1" x14ac:dyDescent="0.25">
      <c r="A912" s="120">
        <v>44465</v>
      </c>
    </row>
    <row r="913" spans="1:1" x14ac:dyDescent="0.25">
      <c r="A913" s="120">
        <v>44466</v>
      </c>
    </row>
    <row r="914" spans="1:1" x14ac:dyDescent="0.25">
      <c r="A914" s="120">
        <v>44467</v>
      </c>
    </row>
    <row r="915" spans="1:1" x14ac:dyDescent="0.25">
      <c r="A915" s="120">
        <v>44468</v>
      </c>
    </row>
    <row r="916" spans="1:1" x14ac:dyDescent="0.25">
      <c r="A916" s="120">
        <v>44469</v>
      </c>
    </row>
    <row r="917" spans="1:1" x14ac:dyDescent="0.25">
      <c r="A917" s="120">
        <v>44470</v>
      </c>
    </row>
    <row r="918" spans="1:1" x14ac:dyDescent="0.25">
      <c r="A918" s="120">
        <v>44471</v>
      </c>
    </row>
    <row r="919" spans="1:1" x14ac:dyDescent="0.25">
      <c r="A919" s="120">
        <v>44472</v>
      </c>
    </row>
    <row r="920" spans="1:1" x14ac:dyDescent="0.25">
      <c r="A920" s="120">
        <v>44473</v>
      </c>
    </row>
    <row r="921" spans="1:1" x14ac:dyDescent="0.25">
      <c r="A921" s="120">
        <v>44474</v>
      </c>
    </row>
    <row r="922" spans="1:1" x14ac:dyDescent="0.25">
      <c r="A922" s="120">
        <v>44475</v>
      </c>
    </row>
    <row r="923" spans="1:1" x14ac:dyDescent="0.25">
      <c r="A923" s="120">
        <v>44476</v>
      </c>
    </row>
    <row r="924" spans="1:1" x14ac:dyDescent="0.25">
      <c r="A924" s="120">
        <v>44477</v>
      </c>
    </row>
    <row r="925" spans="1:1" x14ac:dyDescent="0.25">
      <c r="A925" s="120">
        <v>44478</v>
      </c>
    </row>
    <row r="926" spans="1:1" x14ac:dyDescent="0.25">
      <c r="A926" s="120">
        <v>44479</v>
      </c>
    </row>
    <row r="927" spans="1:1" x14ac:dyDescent="0.25">
      <c r="A927" s="120">
        <v>44480</v>
      </c>
    </row>
    <row r="928" spans="1:1" x14ac:dyDescent="0.25">
      <c r="A928" s="120">
        <v>44481</v>
      </c>
    </row>
    <row r="929" spans="1:1" x14ac:dyDescent="0.25">
      <c r="A929" s="120">
        <v>44482</v>
      </c>
    </row>
    <row r="930" spans="1:1" x14ac:dyDescent="0.25">
      <c r="A930" s="120">
        <v>44483</v>
      </c>
    </row>
    <row r="931" spans="1:1" x14ac:dyDescent="0.25">
      <c r="A931" s="120">
        <v>44484</v>
      </c>
    </row>
    <row r="932" spans="1:1" x14ac:dyDescent="0.25">
      <c r="A932" s="120">
        <v>44485</v>
      </c>
    </row>
    <row r="933" spans="1:1" x14ac:dyDescent="0.25">
      <c r="A933" s="120">
        <v>44486</v>
      </c>
    </row>
    <row r="934" spans="1:1" x14ac:dyDescent="0.25">
      <c r="A934" s="120">
        <v>44487</v>
      </c>
    </row>
    <row r="935" spans="1:1" x14ac:dyDescent="0.25">
      <c r="A935" s="120">
        <v>44488</v>
      </c>
    </row>
    <row r="936" spans="1:1" x14ac:dyDescent="0.25">
      <c r="A936" s="120">
        <v>44489</v>
      </c>
    </row>
    <row r="937" spans="1:1" x14ac:dyDescent="0.25">
      <c r="A937" s="120">
        <v>44490</v>
      </c>
    </row>
    <row r="938" spans="1:1" x14ac:dyDescent="0.25">
      <c r="A938" s="120">
        <v>44491</v>
      </c>
    </row>
    <row r="939" spans="1:1" x14ac:dyDescent="0.25">
      <c r="A939" s="120">
        <v>44492</v>
      </c>
    </row>
    <row r="940" spans="1:1" x14ac:dyDescent="0.25">
      <c r="A940" s="120">
        <v>44493</v>
      </c>
    </row>
    <row r="941" spans="1:1" x14ac:dyDescent="0.25">
      <c r="A941" s="120">
        <v>44494</v>
      </c>
    </row>
    <row r="942" spans="1:1" x14ac:dyDescent="0.25">
      <c r="A942" s="120">
        <v>44495</v>
      </c>
    </row>
    <row r="943" spans="1:1" x14ac:dyDescent="0.25">
      <c r="A943" s="120">
        <v>44496</v>
      </c>
    </row>
    <row r="944" spans="1:1" x14ac:dyDescent="0.25">
      <c r="A944" s="120">
        <v>44497</v>
      </c>
    </row>
    <row r="945" spans="1:1" x14ac:dyDescent="0.25">
      <c r="A945" s="120">
        <v>44498</v>
      </c>
    </row>
    <row r="946" spans="1:1" x14ac:dyDescent="0.25">
      <c r="A946" s="120">
        <v>44499</v>
      </c>
    </row>
    <row r="947" spans="1:1" x14ac:dyDescent="0.25">
      <c r="A947" s="120">
        <v>44500</v>
      </c>
    </row>
    <row r="948" spans="1:1" x14ac:dyDescent="0.25">
      <c r="A948" s="120">
        <v>44501</v>
      </c>
    </row>
    <row r="949" spans="1:1" x14ac:dyDescent="0.25">
      <c r="A949" s="120">
        <v>44502</v>
      </c>
    </row>
    <row r="950" spans="1:1" x14ac:dyDescent="0.25">
      <c r="A950" s="120">
        <v>44503</v>
      </c>
    </row>
    <row r="951" spans="1:1" x14ac:dyDescent="0.25">
      <c r="A951" s="120">
        <v>44504</v>
      </c>
    </row>
    <row r="952" spans="1:1" x14ac:dyDescent="0.25">
      <c r="A952" s="120">
        <v>44505</v>
      </c>
    </row>
    <row r="953" spans="1:1" x14ac:dyDescent="0.25">
      <c r="A953" s="120">
        <v>44506</v>
      </c>
    </row>
    <row r="954" spans="1:1" x14ac:dyDescent="0.25">
      <c r="A954" s="120">
        <v>44507</v>
      </c>
    </row>
    <row r="955" spans="1:1" x14ac:dyDescent="0.25">
      <c r="A955" s="120">
        <v>44508</v>
      </c>
    </row>
    <row r="956" spans="1:1" x14ac:dyDescent="0.25">
      <c r="A956" s="120">
        <v>44509</v>
      </c>
    </row>
    <row r="957" spans="1:1" x14ac:dyDescent="0.25">
      <c r="A957" s="120">
        <v>44510</v>
      </c>
    </row>
    <row r="958" spans="1:1" x14ac:dyDescent="0.25">
      <c r="A958" s="120">
        <v>44511</v>
      </c>
    </row>
    <row r="959" spans="1:1" x14ac:dyDescent="0.25">
      <c r="A959" s="120">
        <v>44512</v>
      </c>
    </row>
    <row r="960" spans="1:1" x14ac:dyDescent="0.25">
      <c r="A960" s="120">
        <v>44513</v>
      </c>
    </row>
    <row r="961" spans="1:1" x14ac:dyDescent="0.25">
      <c r="A961" s="120">
        <v>44514</v>
      </c>
    </row>
    <row r="962" spans="1:1" x14ac:dyDescent="0.25">
      <c r="A962" s="120">
        <v>44515</v>
      </c>
    </row>
    <row r="963" spans="1:1" x14ac:dyDescent="0.25">
      <c r="A963" s="120">
        <v>44516</v>
      </c>
    </row>
    <row r="964" spans="1:1" x14ac:dyDescent="0.25">
      <c r="A964" s="120">
        <v>44517</v>
      </c>
    </row>
    <row r="965" spans="1:1" x14ac:dyDescent="0.25">
      <c r="A965" s="120">
        <v>44518</v>
      </c>
    </row>
    <row r="966" spans="1:1" x14ac:dyDescent="0.25">
      <c r="A966" s="120">
        <v>44519</v>
      </c>
    </row>
    <row r="967" spans="1:1" x14ac:dyDescent="0.25">
      <c r="A967" s="120">
        <v>44520</v>
      </c>
    </row>
    <row r="968" spans="1:1" x14ac:dyDescent="0.25">
      <c r="A968" s="120">
        <v>44521</v>
      </c>
    </row>
    <row r="969" spans="1:1" x14ac:dyDescent="0.25">
      <c r="A969" s="120">
        <v>44522</v>
      </c>
    </row>
    <row r="970" spans="1:1" x14ac:dyDescent="0.25">
      <c r="A970" s="120">
        <v>44523</v>
      </c>
    </row>
    <row r="971" spans="1:1" x14ac:dyDescent="0.25">
      <c r="A971" s="120">
        <v>44524</v>
      </c>
    </row>
    <row r="972" spans="1:1" x14ac:dyDescent="0.25">
      <c r="A972" s="120">
        <v>44525</v>
      </c>
    </row>
    <row r="973" spans="1:1" x14ac:dyDescent="0.25">
      <c r="A973" s="120">
        <v>44526</v>
      </c>
    </row>
    <row r="974" spans="1:1" x14ac:dyDescent="0.25">
      <c r="A974" s="120">
        <v>44527</v>
      </c>
    </row>
    <row r="975" spans="1:1" x14ac:dyDescent="0.25">
      <c r="A975" s="120">
        <v>44528</v>
      </c>
    </row>
    <row r="976" spans="1:1" x14ac:dyDescent="0.25">
      <c r="A976" s="120">
        <v>44529</v>
      </c>
    </row>
    <row r="977" spans="1:1" x14ac:dyDescent="0.25">
      <c r="A977" s="120">
        <v>44530</v>
      </c>
    </row>
    <row r="978" spans="1:1" x14ac:dyDescent="0.25">
      <c r="A978" s="120">
        <v>44531</v>
      </c>
    </row>
    <row r="979" spans="1:1" x14ac:dyDescent="0.25">
      <c r="A979" s="120">
        <v>44532</v>
      </c>
    </row>
    <row r="980" spans="1:1" x14ac:dyDescent="0.25">
      <c r="A980" s="120">
        <v>44533</v>
      </c>
    </row>
    <row r="981" spans="1:1" x14ac:dyDescent="0.25">
      <c r="A981" s="120">
        <v>44534</v>
      </c>
    </row>
    <row r="982" spans="1:1" x14ac:dyDescent="0.25">
      <c r="A982" s="120">
        <v>44535</v>
      </c>
    </row>
    <row r="983" spans="1:1" x14ac:dyDescent="0.25">
      <c r="A983" s="120">
        <v>44536</v>
      </c>
    </row>
    <row r="984" spans="1:1" x14ac:dyDescent="0.25">
      <c r="A984" s="120">
        <v>44537</v>
      </c>
    </row>
    <row r="985" spans="1:1" x14ac:dyDescent="0.25">
      <c r="A985" s="120">
        <v>44538</v>
      </c>
    </row>
    <row r="986" spans="1:1" x14ac:dyDescent="0.25">
      <c r="A986" s="120">
        <v>44539</v>
      </c>
    </row>
    <row r="987" spans="1:1" x14ac:dyDescent="0.25">
      <c r="A987" s="120">
        <v>44540</v>
      </c>
    </row>
    <row r="988" spans="1:1" x14ac:dyDescent="0.25">
      <c r="A988" s="120">
        <v>44541</v>
      </c>
    </row>
    <row r="989" spans="1:1" x14ac:dyDescent="0.25">
      <c r="A989" s="120">
        <v>44542</v>
      </c>
    </row>
    <row r="990" spans="1:1" x14ac:dyDescent="0.25">
      <c r="A990" s="120">
        <v>44543</v>
      </c>
    </row>
    <row r="991" spans="1:1" x14ac:dyDescent="0.25">
      <c r="A991" s="120">
        <v>44544</v>
      </c>
    </row>
    <row r="992" spans="1:1" x14ac:dyDescent="0.25">
      <c r="A992" s="120">
        <v>44545</v>
      </c>
    </row>
    <row r="993" spans="1:1" x14ac:dyDescent="0.25">
      <c r="A993" s="120">
        <v>44546</v>
      </c>
    </row>
    <row r="994" spans="1:1" x14ac:dyDescent="0.25">
      <c r="A994" s="120">
        <v>44547</v>
      </c>
    </row>
    <row r="995" spans="1:1" x14ac:dyDescent="0.25">
      <c r="A995" s="120">
        <v>44548</v>
      </c>
    </row>
    <row r="996" spans="1:1" x14ac:dyDescent="0.25">
      <c r="A996" s="120">
        <v>44549</v>
      </c>
    </row>
    <row r="997" spans="1:1" x14ac:dyDescent="0.25">
      <c r="A997" s="120">
        <v>44550</v>
      </c>
    </row>
    <row r="998" spans="1:1" x14ac:dyDescent="0.25">
      <c r="A998" s="120">
        <v>44551</v>
      </c>
    </row>
    <row r="999" spans="1:1" x14ac:dyDescent="0.25">
      <c r="A999" s="120">
        <v>44552</v>
      </c>
    </row>
  </sheetData>
  <mergeCells count="1">
    <mergeCell ref="B1:D1"/>
  </mergeCells>
  <pageMargins left="0.25" right="0.33" top="0.17" bottom="0.25" header="0.17" footer="0.25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6">
    <tabColor theme="3" tint="0.39997558519241921"/>
  </sheetPr>
  <dimension ref="A1:N196"/>
  <sheetViews>
    <sheetView workbookViewId="0">
      <pane xSplit="9" ySplit="3" topLeftCell="J127" activePane="bottomRight" state="frozen"/>
      <selection pane="topRight" activeCell="J1" sqref="J1"/>
      <selection pane="bottomLeft" activeCell="A12" sqref="A12"/>
      <selection pane="bottomRight" activeCell="I133" sqref="I133"/>
    </sheetView>
  </sheetViews>
  <sheetFormatPr defaultRowHeight="15" x14ac:dyDescent="0.25"/>
  <cols>
    <col min="1" max="1" width="10.7109375" bestFit="1" customWidth="1"/>
    <col min="2" max="2" width="10" customWidth="1"/>
    <col min="3" max="3" width="9.140625" customWidth="1"/>
    <col min="4" max="5" width="13" customWidth="1"/>
    <col min="6" max="6" width="12.42578125" customWidth="1"/>
    <col min="7" max="7" width="14.85546875" customWidth="1"/>
    <col min="8" max="8" width="12" customWidth="1"/>
    <col min="9" max="9" width="11.5703125" customWidth="1"/>
    <col min="10" max="10" width="9.5703125" hidden="1" customWidth="1"/>
    <col min="11" max="11" width="13.140625" customWidth="1"/>
    <col min="12" max="12" width="12.7109375" style="44" customWidth="1"/>
    <col min="13" max="13" width="16.140625" customWidth="1"/>
    <col min="14" max="14" width="10.7109375" bestFit="1" customWidth="1"/>
    <col min="15" max="16" width="10.5703125" customWidth="1"/>
    <col min="17" max="17" width="12.28515625" customWidth="1"/>
    <col min="18" max="18" width="10.5703125" customWidth="1"/>
    <col min="24" max="25" width="10" bestFit="1" customWidth="1"/>
    <col min="26" max="26" width="12.140625" customWidth="1"/>
    <col min="27" max="27" width="10" customWidth="1"/>
    <col min="36" max="36" width="12.28515625" customWidth="1"/>
    <col min="38" max="38" width="10.42578125" bestFit="1" customWidth="1"/>
  </cols>
  <sheetData>
    <row r="1" spans="1:14" ht="15.75" thickBot="1" x14ac:dyDescent="0.3">
      <c r="A1" t="s">
        <v>13</v>
      </c>
      <c r="B1" s="198" t="s">
        <v>349</v>
      </c>
      <c r="C1" s="198"/>
      <c r="D1" s="198"/>
      <c r="E1" s="140"/>
      <c r="F1" s="140" t="s">
        <v>354</v>
      </c>
      <c r="G1" s="140"/>
      <c r="H1" s="140" t="s">
        <v>361</v>
      </c>
      <c r="I1" s="51" t="s">
        <v>350</v>
      </c>
      <c r="J1" s="51" t="s">
        <v>362</v>
      </c>
      <c r="K1" s="140"/>
    </row>
    <row r="2" spans="1:14" ht="58.5" customHeight="1" thickBot="1" x14ac:dyDescent="0.3">
      <c r="A2" s="2" t="s">
        <v>0</v>
      </c>
      <c r="B2" s="29" t="s">
        <v>351</v>
      </c>
      <c r="C2" s="30" t="s">
        <v>352</v>
      </c>
      <c r="D2" s="31" t="s">
        <v>353</v>
      </c>
      <c r="E2" s="30" t="s">
        <v>357</v>
      </c>
      <c r="F2" s="30" t="s">
        <v>356</v>
      </c>
      <c r="G2" s="31" t="s">
        <v>358</v>
      </c>
      <c r="H2" s="41" t="s">
        <v>359</v>
      </c>
      <c r="I2" s="37" t="s">
        <v>348</v>
      </c>
      <c r="J2" s="40" t="s">
        <v>360</v>
      </c>
      <c r="K2" s="34" t="s">
        <v>386</v>
      </c>
      <c r="L2" s="49" t="s">
        <v>363</v>
      </c>
      <c r="M2" s="127" t="s">
        <v>384</v>
      </c>
    </row>
    <row r="3" spans="1:14" ht="19.5" customHeight="1" x14ac:dyDescent="0.25">
      <c r="B3" s="10"/>
      <c r="C3" s="11"/>
      <c r="D3" s="12"/>
      <c r="E3" s="11"/>
      <c r="F3" s="11"/>
      <c r="G3" s="11"/>
      <c r="H3" s="36">
        <v>1</v>
      </c>
      <c r="I3" s="38"/>
      <c r="J3" s="12"/>
      <c r="K3" s="32">
        <v>0.55600000000000005</v>
      </c>
      <c r="L3" s="8"/>
      <c r="N3" s="2" t="s">
        <v>374</v>
      </c>
    </row>
    <row r="4" spans="1:14" x14ac:dyDescent="0.25">
      <c r="A4" s="120">
        <v>43820</v>
      </c>
      <c r="B4" s="121"/>
      <c r="C4" s="121"/>
      <c r="D4" s="121">
        <f t="shared" ref="D4:D21" si="0">B4-C4</f>
        <v>0</v>
      </c>
      <c r="E4" s="121"/>
      <c r="F4" s="122"/>
      <c r="G4" s="121">
        <f t="shared" ref="G4:G21" si="1">E4-F4</f>
        <v>0</v>
      </c>
      <c r="H4" s="121">
        <f t="shared" ref="H4:H21" si="2">G4*H$3</f>
        <v>0</v>
      </c>
      <c r="I4" s="121"/>
      <c r="J4" s="121">
        <f t="shared" ref="J4:J21" si="3">H4-I4</f>
        <v>0</v>
      </c>
      <c r="K4" s="123">
        <f t="shared" ref="K4:K21" si="4">D4/K$3</f>
        <v>0</v>
      </c>
      <c r="L4" s="124">
        <f t="shared" ref="L4:L21" si="5">K4-I4</f>
        <v>0</v>
      </c>
      <c r="M4" s="128" t="e">
        <f t="shared" ref="M4:M21" si="6">L4/I4</f>
        <v>#DIV/0!</v>
      </c>
    </row>
    <row r="5" spans="1:14" x14ac:dyDescent="0.25">
      <c r="A5" s="120">
        <v>43821</v>
      </c>
      <c r="B5" s="121"/>
      <c r="C5" s="121"/>
      <c r="D5" s="121">
        <f t="shared" si="0"/>
        <v>0</v>
      </c>
      <c r="E5" s="121"/>
      <c r="F5" s="122"/>
      <c r="G5" s="121">
        <f t="shared" si="1"/>
        <v>0</v>
      </c>
      <c r="H5" s="121">
        <f t="shared" si="2"/>
        <v>0</v>
      </c>
      <c r="I5" s="121"/>
      <c r="J5" s="121">
        <f t="shared" si="3"/>
        <v>0</v>
      </c>
      <c r="K5" s="123">
        <f t="shared" si="4"/>
        <v>0</v>
      </c>
      <c r="L5" s="124">
        <f t="shared" si="5"/>
        <v>0</v>
      </c>
      <c r="M5" s="128" t="e">
        <f t="shared" si="6"/>
        <v>#DIV/0!</v>
      </c>
    </row>
    <row r="6" spans="1:14" x14ac:dyDescent="0.25">
      <c r="A6" s="120">
        <v>43822</v>
      </c>
      <c r="B6" s="121">
        <v>8050</v>
      </c>
      <c r="C6" s="121">
        <v>6530</v>
      </c>
      <c r="D6" s="121">
        <f t="shared" si="0"/>
        <v>1520</v>
      </c>
      <c r="E6" s="121">
        <v>15235887</v>
      </c>
      <c r="F6" s="122">
        <v>15232742</v>
      </c>
      <c r="G6" s="121">
        <f t="shared" si="1"/>
        <v>3145</v>
      </c>
      <c r="H6" s="121">
        <f t="shared" si="2"/>
        <v>3145</v>
      </c>
      <c r="I6" s="121">
        <v>2941</v>
      </c>
      <c r="J6" s="121">
        <f t="shared" si="3"/>
        <v>204</v>
      </c>
      <c r="K6" s="123">
        <f t="shared" si="4"/>
        <v>2733.8129496402876</v>
      </c>
      <c r="L6" s="124">
        <f t="shared" si="5"/>
        <v>-207.18705035971243</v>
      </c>
      <c r="M6" s="128">
        <f t="shared" si="6"/>
        <v>-7.0447823991741737E-2</v>
      </c>
    </row>
    <row r="7" spans="1:14" x14ac:dyDescent="0.25">
      <c r="A7" s="120">
        <v>43822</v>
      </c>
      <c r="B7" s="121">
        <v>8010</v>
      </c>
      <c r="C7" s="121">
        <v>7960</v>
      </c>
      <c r="D7" s="121">
        <f t="shared" si="0"/>
        <v>50</v>
      </c>
      <c r="E7" s="121">
        <v>15236167</v>
      </c>
      <c r="F7" s="122">
        <v>15235887</v>
      </c>
      <c r="G7" s="121">
        <f t="shared" si="1"/>
        <v>280</v>
      </c>
      <c r="H7" s="121">
        <f t="shared" si="2"/>
        <v>280</v>
      </c>
      <c r="I7" s="121">
        <v>280</v>
      </c>
      <c r="J7" s="121">
        <f t="shared" si="3"/>
        <v>0</v>
      </c>
      <c r="K7" s="123">
        <f t="shared" si="4"/>
        <v>89.928057553956833</v>
      </c>
      <c r="L7" s="124">
        <f t="shared" si="5"/>
        <v>-190.07194244604318</v>
      </c>
      <c r="M7" s="128">
        <f t="shared" si="6"/>
        <v>-0.67882836587872564</v>
      </c>
    </row>
    <row r="8" spans="1:14" x14ac:dyDescent="0.25">
      <c r="A8" s="120">
        <v>43824</v>
      </c>
      <c r="B8" s="121"/>
      <c r="C8" s="121"/>
      <c r="D8" s="121">
        <f t="shared" si="0"/>
        <v>0</v>
      </c>
      <c r="E8" s="121"/>
      <c r="F8" s="122"/>
      <c r="G8" s="121">
        <f t="shared" si="1"/>
        <v>0</v>
      </c>
      <c r="H8" s="121">
        <f t="shared" si="2"/>
        <v>0</v>
      </c>
      <c r="I8" s="121"/>
      <c r="J8" s="121">
        <f t="shared" si="3"/>
        <v>0</v>
      </c>
      <c r="K8" s="123">
        <f t="shared" si="4"/>
        <v>0</v>
      </c>
      <c r="L8" s="124">
        <f t="shared" si="5"/>
        <v>0</v>
      </c>
      <c r="M8" s="128" t="e">
        <f t="shared" si="6"/>
        <v>#DIV/0!</v>
      </c>
    </row>
    <row r="9" spans="1:14" x14ac:dyDescent="0.25">
      <c r="A9" s="120">
        <v>43825</v>
      </c>
      <c r="B9" s="121">
        <v>7900</v>
      </c>
      <c r="C9" s="121">
        <v>7060</v>
      </c>
      <c r="D9" s="121">
        <f t="shared" si="0"/>
        <v>840</v>
      </c>
      <c r="E9" s="121">
        <v>15240766</v>
      </c>
      <c r="F9" s="122">
        <v>15238889</v>
      </c>
      <c r="G9" s="121">
        <f t="shared" si="1"/>
        <v>1877</v>
      </c>
      <c r="H9" s="121">
        <f t="shared" si="2"/>
        <v>1877</v>
      </c>
      <c r="I9" s="121">
        <v>1875</v>
      </c>
      <c r="J9" s="121">
        <f t="shared" si="3"/>
        <v>2</v>
      </c>
      <c r="K9" s="123">
        <f t="shared" si="4"/>
        <v>1510.7913669064747</v>
      </c>
      <c r="L9" s="124">
        <f t="shared" si="5"/>
        <v>-364.20863309352535</v>
      </c>
      <c r="M9" s="128">
        <f t="shared" si="6"/>
        <v>-0.19424460431654686</v>
      </c>
    </row>
    <row r="10" spans="1:14" x14ac:dyDescent="0.25">
      <c r="A10" s="120">
        <v>43826</v>
      </c>
      <c r="B10" s="121">
        <v>8040</v>
      </c>
      <c r="C10" s="121">
        <v>7820</v>
      </c>
      <c r="D10" s="121">
        <f t="shared" si="0"/>
        <v>220</v>
      </c>
      <c r="E10" s="121">
        <v>15241306</v>
      </c>
      <c r="F10" s="122">
        <v>15240766</v>
      </c>
      <c r="G10" s="121">
        <f t="shared" si="1"/>
        <v>540</v>
      </c>
      <c r="H10" s="121">
        <f t="shared" si="2"/>
        <v>540</v>
      </c>
      <c r="I10" s="121">
        <v>540</v>
      </c>
      <c r="J10" s="121">
        <f t="shared" si="3"/>
        <v>0</v>
      </c>
      <c r="K10" s="123">
        <f t="shared" si="4"/>
        <v>395.68345323741005</v>
      </c>
      <c r="L10" s="124">
        <f t="shared" si="5"/>
        <v>-144.31654676258995</v>
      </c>
      <c r="M10" s="128">
        <f t="shared" si="6"/>
        <v>-0.2672528643751666</v>
      </c>
    </row>
    <row r="11" spans="1:14" x14ac:dyDescent="0.25">
      <c r="A11" s="120">
        <v>43827</v>
      </c>
      <c r="B11" s="121"/>
      <c r="C11" s="121"/>
      <c r="D11" s="121">
        <f t="shared" si="0"/>
        <v>0</v>
      </c>
      <c r="E11" s="121"/>
      <c r="F11" s="122"/>
      <c r="G11" s="121">
        <f t="shared" si="1"/>
        <v>0</v>
      </c>
      <c r="H11" s="121">
        <f t="shared" si="2"/>
        <v>0</v>
      </c>
      <c r="I11" s="121"/>
      <c r="J11" s="121">
        <f t="shared" si="3"/>
        <v>0</v>
      </c>
      <c r="K11" s="123">
        <f t="shared" si="4"/>
        <v>0</v>
      </c>
      <c r="L11" s="124">
        <f t="shared" si="5"/>
        <v>0</v>
      </c>
      <c r="M11" s="128" t="e">
        <f t="shared" si="6"/>
        <v>#DIV/0!</v>
      </c>
    </row>
    <row r="12" spans="1:14" x14ac:dyDescent="0.25">
      <c r="A12" s="120">
        <v>43828</v>
      </c>
      <c r="B12" s="121"/>
      <c r="C12" s="121"/>
      <c r="D12" s="121">
        <f t="shared" si="0"/>
        <v>0</v>
      </c>
      <c r="E12" s="121"/>
      <c r="F12" s="122"/>
      <c r="G12" s="121">
        <f t="shared" si="1"/>
        <v>0</v>
      </c>
      <c r="H12" s="121">
        <f t="shared" si="2"/>
        <v>0</v>
      </c>
      <c r="I12" s="121"/>
      <c r="J12" s="121">
        <f t="shared" si="3"/>
        <v>0</v>
      </c>
      <c r="K12" s="123">
        <f t="shared" si="4"/>
        <v>0</v>
      </c>
      <c r="L12" s="124">
        <f t="shared" si="5"/>
        <v>0</v>
      </c>
      <c r="M12" s="128" t="e">
        <f t="shared" si="6"/>
        <v>#DIV/0!</v>
      </c>
    </row>
    <row r="13" spans="1:14" x14ac:dyDescent="0.25">
      <c r="A13" s="120">
        <v>43829</v>
      </c>
      <c r="B13" s="121">
        <v>7720</v>
      </c>
      <c r="C13" s="121">
        <v>6280</v>
      </c>
      <c r="D13" s="121">
        <f t="shared" si="0"/>
        <v>1440</v>
      </c>
      <c r="E13" s="121">
        <v>15244387</v>
      </c>
      <c r="F13" s="122">
        <v>15241306</v>
      </c>
      <c r="G13" s="121">
        <f t="shared" si="1"/>
        <v>3081</v>
      </c>
      <c r="H13" s="121">
        <f t="shared" si="2"/>
        <v>3081</v>
      </c>
      <c r="I13" s="121">
        <v>3080</v>
      </c>
      <c r="J13" s="121">
        <f t="shared" si="3"/>
        <v>1</v>
      </c>
      <c r="K13" s="123">
        <f t="shared" si="4"/>
        <v>2589.9280575539565</v>
      </c>
      <c r="L13" s="124">
        <f t="shared" si="5"/>
        <v>-490.07194244604352</v>
      </c>
      <c r="M13" s="128">
        <f t="shared" si="6"/>
        <v>-0.15911426702793621</v>
      </c>
    </row>
    <row r="14" spans="1:14" x14ac:dyDescent="0.25">
      <c r="A14" s="120">
        <v>43830</v>
      </c>
      <c r="B14" s="121"/>
      <c r="C14" s="121"/>
      <c r="D14" s="121">
        <f t="shared" si="0"/>
        <v>0</v>
      </c>
      <c r="E14" s="121"/>
      <c r="F14" s="122"/>
      <c r="G14" s="121">
        <f t="shared" si="1"/>
        <v>0</v>
      </c>
      <c r="H14" s="121">
        <f t="shared" si="2"/>
        <v>0</v>
      </c>
      <c r="I14" s="121"/>
      <c r="J14" s="121">
        <f t="shared" si="3"/>
        <v>0</v>
      </c>
      <c r="K14" s="123">
        <f t="shared" si="4"/>
        <v>0</v>
      </c>
      <c r="L14" s="124">
        <f t="shared" si="5"/>
        <v>0</v>
      </c>
      <c r="M14" s="128" t="e">
        <f t="shared" si="6"/>
        <v>#DIV/0!</v>
      </c>
    </row>
    <row r="15" spans="1:14" x14ac:dyDescent="0.25">
      <c r="A15" s="120">
        <v>43831</v>
      </c>
      <c r="B15" s="121"/>
      <c r="C15" s="121"/>
      <c r="D15" s="121">
        <f t="shared" si="0"/>
        <v>0</v>
      </c>
      <c r="E15" s="121"/>
      <c r="F15" s="122"/>
      <c r="G15" s="121">
        <f t="shared" si="1"/>
        <v>0</v>
      </c>
      <c r="H15" s="121">
        <f t="shared" si="2"/>
        <v>0</v>
      </c>
      <c r="I15" s="121"/>
      <c r="J15" s="121">
        <f t="shared" si="3"/>
        <v>0</v>
      </c>
      <c r="K15" s="123">
        <f t="shared" si="4"/>
        <v>0</v>
      </c>
      <c r="L15" s="124">
        <f t="shared" si="5"/>
        <v>0</v>
      </c>
      <c r="M15" s="128" t="e">
        <f t="shared" si="6"/>
        <v>#DIV/0!</v>
      </c>
    </row>
    <row r="16" spans="1:14" x14ac:dyDescent="0.25">
      <c r="A16" s="120">
        <v>43832</v>
      </c>
      <c r="B16" s="121"/>
      <c r="C16" s="121"/>
      <c r="D16" s="121">
        <f t="shared" si="0"/>
        <v>0</v>
      </c>
      <c r="E16" s="121"/>
      <c r="F16" s="122"/>
      <c r="G16" s="121">
        <f t="shared" si="1"/>
        <v>0</v>
      </c>
      <c r="H16" s="121">
        <f t="shared" si="2"/>
        <v>0</v>
      </c>
      <c r="I16" s="121"/>
      <c r="J16" s="121">
        <f t="shared" si="3"/>
        <v>0</v>
      </c>
      <c r="K16" s="123">
        <f t="shared" si="4"/>
        <v>0</v>
      </c>
      <c r="L16" s="124">
        <f t="shared" si="5"/>
        <v>0</v>
      </c>
      <c r="M16" s="128" t="e">
        <f t="shared" si="6"/>
        <v>#DIV/0!</v>
      </c>
    </row>
    <row r="17" spans="1:13" x14ac:dyDescent="0.25">
      <c r="A17" s="120">
        <v>43833</v>
      </c>
      <c r="B17" s="121"/>
      <c r="C17" s="121"/>
      <c r="D17" s="121">
        <f t="shared" si="0"/>
        <v>0</v>
      </c>
      <c r="E17" s="121"/>
      <c r="F17" s="122"/>
      <c r="G17" s="121">
        <f t="shared" si="1"/>
        <v>0</v>
      </c>
      <c r="H17" s="121">
        <f t="shared" si="2"/>
        <v>0</v>
      </c>
      <c r="I17" s="121"/>
      <c r="J17" s="121">
        <f t="shared" si="3"/>
        <v>0</v>
      </c>
      <c r="K17" s="123">
        <f t="shared" si="4"/>
        <v>0</v>
      </c>
      <c r="L17" s="124">
        <f t="shared" si="5"/>
        <v>0</v>
      </c>
      <c r="M17" s="128" t="e">
        <f t="shared" si="6"/>
        <v>#DIV/0!</v>
      </c>
    </row>
    <row r="18" spans="1:13" x14ac:dyDescent="0.25">
      <c r="A18" s="120">
        <v>43834</v>
      </c>
      <c r="B18" s="121"/>
      <c r="C18" s="121"/>
      <c r="D18" s="121">
        <f t="shared" si="0"/>
        <v>0</v>
      </c>
      <c r="E18" s="121"/>
      <c r="F18" s="122"/>
      <c r="G18" s="121">
        <f t="shared" si="1"/>
        <v>0</v>
      </c>
      <c r="H18" s="121">
        <f t="shared" si="2"/>
        <v>0</v>
      </c>
      <c r="I18" s="121"/>
      <c r="J18" s="121">
        <f t="shared" si="3"/>
        <v>0</v>
      </c>
      <c r="K18" s="123">
        <f t="shared" si="4"/>
        <v>0</v>
      </c>
      <c r="L18" s="124">
        <f t="shared" si="5"/>
        <v>0</v>
      </c>
      <c r="M18" s="128" t="e">
        <f t="shared" si="6"/>
        <v>#DIV/0!</v>
      </c>
    </row>
    <row r="19" spans="1:13" x14ac:dyDescent="0.25">
      <c r="A19" s="120">
        <v>43835</v>
      </c>
      <c r="B19" s="121"/>
      <c r="C19" s="121"/>
      <c r="D19" s="121">
        <f t="shared" si="0"/>
        <v>0</v>
      </c>
      <c r="E19" s="121"/>
      <c r="F19" s="122"/>
      <c r="G19" s="121">
        <f t="shared" si="1"/>
        <v>0</v>
      </c>
      <c r="H19" s="121">
        <f t="shared" si="2"/>
        <v>0</v>
      </c>
      <c r="I19" s="121"/>
      <c r="J19" s="121">
        <f t="shared" si="3"/>
        <v>0</v>
      </c>
      <c r="K19" s="123">
        <f t="shared" si="4"/>
        <v>0</v>
      </c>
      <c r="L19" s="124">
        <f t="shared" si="5"/>
        <v>0</v>
      </c>
      <c r="M19" s="128" t="e">
        <f t="shared" si="6"/>
        <v>#DIV/0!</v>
      </c>
    </row>
    <row r="20" spans="1:13" x14ac:dyDescent="0.25">
      <c r="A20" s="120">
        <v>43836</v>
      </c>
      <c r="B20" s="121"/>
      <c r="C20" s="121"/>
      <c r="D20" s="121">
        <f t="shared" si="0"/>
        <v>0</v>
      </c>
      <c r="E20" s="121"/>
      <c r="F20" s="122"/>
      <c r="G20" s="121">
        <f t="shared" si="1"/>
        <v>0</v>
      </c>
      <c r="H20" s="121">
        <f t="shared" si="2"/>
        <v>0</v>
      </c>
      <c r="I20" s="121"/>
      <c r="J20" s="121">
        <f t="shared" si="3"/>
        <v>0</v>
      </c>
      <c r="K20" s="123">
        <f t="shared" si="4"/>
        <v>0</v>
      </c>
      <c r="L20" s="124">
        <f t="shared" si="5"/>
        <v>0</v>
      </c>
      <c r="M20" s="128" t="e">
        <f t="shared" si="6"/>
        <v>#DIV/0!</v>
      </c>
    </row>
    <row r="21" spans="1:13" x14ac:dyDescent="0.25">
      <c r="A21" s="120">
        <v>43837</v>
      </c>
      <c r="B21" s="121"/>
      <c r="C21" s="121"/>
      <c r="D21" s="121">
        <f t="shared" si="0"/>
        <v>0</v>
      </c>
      <c r="E21" s="121"/>
      <c r="F21" s="122"/>
      <c r="G21" s="121">
        <f t="shared" si="1"/>
        <v>0</v>
      </c>
      <c r="H21" s="121">
        <f t="shared" si="2"/>
        <v>0</v>
      </c>
      <c r="I21" s="121"/>
      <c r="J21" s="121">
        <f t="shared" si="3"/>
        <v>0</v>
      </c>
      <c r="K21" s="123">
        <f t="shared" si="4"/>
        <v>0</v>
      </c>
      <c r="L21" s="124">
        <f t="shared" si="5"/>
        <v>0</v>
      </c>
      <c r="M21" s="128" t="e">
        <f t="shared" si="6"/>
        <v>#DIV/0!</v>
      </c>
    </row>
    <row r="22" spans="1:13" x14ac:dyDescent="0.25">
      <c r="A22" s="120">
        <v>43838</v>
      </c>
      <c r="B22" s="121"/>
      <c r="C22" s="121"/>
      <c r="D22" s="121">
        <f t="shared" ref="D22:D74" si="7">B22-C22</f>
        <v>0</v>
      </c>
      <c r="E22" s="121"/>
      <c r="F22" s="122"/>
      <c r="G22" s="121">
        <f t="shared" ref="G22:G74" si="8">E22-F22</f>
        <v>0</v>
      </c>
      <c r="H22" s="121">
        <f t="shared" ref="H22:H74" si="9">G22*H$3</f>
        <v>0</v>
      </c>
      <c r="I22" s="121"/>
      <c r="J22" s="121">
        <f t="shared" ref="J22:J74" si="10">H22-I22</f>
        <v>0</v>
      </c>
      <c r="K22" s="123">
        <f t="shared" ref="K22:K74" si="11">D22/K$3</f>
        <v>0</v>
      </c>
      <c r="L22" s="124">
        <f t="shared" ref="L22:L74" si="12">K22-I22</f>
        <v>0</v>
      </c>
      <c r="M22" s="128" t="e">
        <f t="shared" ref="M22:M74" si="13">L22/I22</f>
        <v>#DIV/0!</v>
      </c>
    </row>
    <row r="23" spans="1:13" x14ac:dyDescent="0.25">
      <c r="A23" s="120">
        <v>43839</v>
      </c>
      <c r="B23" s="121"/>
      <c r="C23" s="121"/>
      <c r="D23" s="121">
        <f t="shared" si="7"/>
        <v>0</v>
      </c>
      <c r="E23" s="121"/>
      <c r="F23" s="122"/>
      <c r="G23" s="121">
        <f t="shared" si="8"/>
        <v>0</v>
      </c>
      <c r="H23" s="121">
        <f t="shared" si="9"/>
        <v>0</v>
      </c>
      <c r="I23" s="121"/>
      <c r="J23" s="121">
        <f t="shared" si="10"/>
        <v>0</v>
      </c>
      <c r="K23" s="123">
        <f t="shared" si="11"/>
        <v>0</v>
      </c>
      <c r="L23" s="124">
        <f t="shared" si="12"/>
        <v>0</v>
      </c>
      <c r="M23" s="128" t="e">
        <f t="shared" si="13"/>
        <v>#DIV/0!</v>
      </c>
    </row>
    <row r="24" spans="1:13" x14ac:dyDescent="0.25">
      <c r="A24" s="120">
        <v>43840</v>
      </c>
      <c r="B24" s="121"/>
      <c r="C24" s="121"/>
      <c r="D24" s="121">
        <f t="shared" si="7"/>
        <v>0</v>
      </c>
      <c r="E24" s="121"/>
      <c r="F24" s="122"/>
      <c r="G24" s="121">
        <f t="shared" si="8"/>
        <v>0</v>
      </c>
      <c r="H24" s="121">
        <f t="shared" si="9"/>
        <v>0</v>
      </c>
      <c r="I24" s="121"/>
      <c r="J24" s="121">
        <f t="shared" si="10"/>
        <v>0</v>
      </c>
      <c r="K24" s="123">
        <f t="shared" si="11"/>
        <v>0</v>
      </c>
      <c r="L24" s="124">
        <f t="shared" si="12"/>
        <v>0</v>
      </c>
      <c r="M24" s="128" t="e">
        <f t="shared" si="13"/>
        <v>#DIV/0!</v>
      </c>
    </row>
    <row r="25" spans="1:13" x14ac:dyDescent="0.25">
      <c r="A25" s="120">
        <v>43841</v>
      </c>
      <c r="B25" s="121"/>
      <c r="C25" s="121"/>
      <c r="D25" s="121">
        <f t="shared" si="7"/>
        <v>0</v>
      </c>
      <c r="E25" s="121"/>
      <c r="F25" s="122"/>
      <c r="G25" s="121">
        <f t="shared" si="8"/>
        <v>0</v>
      </c>
      <c r="H25" s="121">
        <f t="shared" si="9"/>
        <v>0</v>
      </c>
      <c r="I25" s="121"/>
      <c r="J25" s="121">
        <f t="shared" si="10"/>
        <v>0</v>
      </c>
      <c r="K25" s="123">
        <f t="shared" si="11"/>
        <v>0</v>
      </c>
      <c r="L25" s="124">
        <f t="shared" si="12"/>
        <v>0</v>
      </c>
      <c r="M25" s="128" t="e">
        <f t="shared" si="13"/>
        <v>#DIV/0!</v>
      </c>
    </row>
    <row r="26" spans="1:13" x14ac:dyDescent="0.25">
      <c r="A26" s="120">
        <v>43842</v>
      </c>
      <c r="B26" s="121"/>
      <c r="C26" s="121"/>
      <c r="D26" s="121">
        <f t="shared" si="7"/>
        <v>0</v>
      </c>
      <c r="E26" s="121"/>
      <c r="F26" s="122"/>
      <c r="G26" s="121">
        <f t="shared" si="8"/>
        <v>0</v>
      </c>
      <c r="H26" s="121">
        <f t="shared" si="9"/>
        <v>0</v>
      </c>
      <c r="I26" s="121"/>
      <c r="J26" s="121">
        <f t="shared" si="10"/>
        <v>0</v>
      </c>
      <c r="K26" s="123">
        <f t="shared" si="11"/>
        <v>0</v>
      </c>
      <c r="L26" s="124">
        <f t="shared" si="12"/>
        <v>0</v>
      </c>
      <c r="M26" s="128" t="e">
        <f t="shared" si="13"/>
        <v>#DIV/0!</v>
      </c>
    </row>
    <row r="27" spans="1:13" x14ac:dyDescent="0.25">
      <c r="A27" s="120">
        <v>43843</v>
      </c>
      <c r="B27" s="121"/>
      <c r="C27" s="121"/>
      <c r="D27" s="121">
        <f t="shared" si="7"/>
        <v>0</v>
      </c>
      <c r="E27" s="121"/>
      <c r="F27" s="122"/>
      <c r="G27" s="121">
        <f t="shared" si="8"/>
        <v>0</v>
      </c>
      <c r="H27" s="121">
        <f t="shared" si="9"/>
        <v>0</v>
      </c>
      <c r="I27" s="121"/>
      <c r="J27" s="121">
        <f t="shared" si="10"/>
        <v>0</v>
      </c>
      <c r="K27" s="123">
        <f t="shared" si="11"/>
        <v>0</v>
      </c>
      <c r="L27" s="124">
        <f t="shared" si="12"/>
        <v>0</v>
      </c>
      <c r="M27" s="128" t="e">
        <f t="shared" si="13"/>
        <v>#DIV/0!</v>
      </c>
    </row>
    <row r="28" spans="1:13" x14ac:dyDescent="0.25">
      <c r="A28" s="120">
        <v>43844</v>
      </c>
      <c r="B28" s="121"/>
      <c r="C28" s="121"/>
      <c r="D28" s="121">
        <f t="shared" si="7"/>
        <v>0</v>
      </c>
      <c r="E28" s="121"/>
      <c r="F28" s="122"/>
      <c r="G28" s="121">
        <f t="shared" si="8"/>
        <v>0</v>
      </c>
      <c r="H28" s="121">
        <f t="shared" si="9"/>
        <v>0</v>
      </c>
      <c r="I28" s="121"/>
      <c r="J28" s="121">
        <f t="shared" si="10"/>
        <v>0</v>
      </c>
      <c r="K28" s="123">
        <f t="shared" si="11"/>
        <v>0</v>
      </c>
      <c r="L28" s="124">
        <f t="shared" si="12"/>
        <v>0</v>
      </c>
      <c r="M28" s="128" t="e">
        <f t="shared" si="13"/>
        <v>#DIV/0!</v>
      </c>
    </row>
    <row r="29" spans="1:13" x14ac:dyDescent="0.25">
      <c r="A29" s="120">
        <v>43845</v>
      </c>
      <c r="B29" s="121"/>
      <c r="C29" s="121"/>
      <c r="D29" s="121">
        <f t="shared" si="7"/>
        <v>0</v>
      </c>
      <c r="E29" s="121"/>
      <c r="F29" s="122"/>
      <c r="G29" s="121">
        <f t="shared" si="8"/>
        <v>0</v>
      </c>
      <c r="H29" s="121">
        <f t="shared" si="9"/>
        <v>0</v>
      </c>
      <c r="I29" s="121"/>
      <c r="J29" s="121">
        <f t="shared" si="10"/>
        <v>0</v>
      </c>
      <c r="K29" s="123">
        <f t="shared" si="11"/>
        <v>0</v>
      </c>
      <c r="L29" s="124">
        <f t="shared" si="12"/>
        <v>0</v>
      </c>
      <c r="M29" s="128" t="e">
        <f t="shared" si="13"/>
        <v>#DIV/0!</v>
      </c>
    </row>
    <row r="30" spans="1:13" x14ac:dyDescent="0.25">
      <c r="A30" s="120">
        <v>43846</v>
      </c>
      <c r="B30" s="121"/>
      <c r="C30" s="121"/>
      <c r="D30" s="121">
        <f t="shared" si="7"/>
        <v>0</v>
      </c>
      <c r="E30" s="121"/>
      <c r="F30" s="122"/>
      <c r="G30" s="121">
        <f t="shared" si="8"/>
        <v>0</v>
      </c>
      <c r="H30" s="121">
        <f t="shared" si="9"/>
        <v>0</v>
      </c>
      <c r="I30" s="121"/>
      <c r="J30" s="121">
        <f t="shared" si="10"/>
        <v>0</v>
      </c>
      <c r="K30" s="123">
        <f t="shared" si="11"/>
        <v>0</v>
      </c>
      <c r="L30" s="124">
        <f t="shared" si="12"/>
        <v>0</v>
      </c>
      <c r="M30" s="128" t="e">
        <f t="shared" si="13"/>
        <v>#DIV/0!</v>
      </c>
    </row>
    <row r="31" spans="1:13" x14ac:dyDescent="0.25">
      <c r="A31" s="120">
        <v>43847</v>
      </c>
      <c r="B31" s="121"/>
      <c r="C31" s="121"/>
      <c r="D31" s="121">
        <f t="shared" si="7"/>
        <v>0</v>
      </c>
      <c r="E31" s="121"/>
      <c r="F31" s="122"/>
      <c r="G31" s="121">
        <f t="shared" si="8"/>
        <v>0</v>
      </c>
      <c r="H31" s="121">
        <f t="shared" si="9"/>
        <v>0</v>
      </c>
      <c r="I31" s="121"/>
      <c r="J31" s="121">
        <f t="shared" si="10"/>
        <v>0</v>
      </c>
      <c r="K31" s="123">
        <f t="shared" si="11"/>
        <v>0</v>
      </c>
      <c r="L31" s="124">
        <f t="shared" si="12"/>
        <v>0</v>
      </c>
      <c r="M31" s="128" t="e">
        <f t="shared" si="13"/>
        <v>#DIV/0!</v>
      </c>
    </row>
    <row r="32" spans="1:13" x14ac:dyDescent="0.25">
      <c r="A32" s="120">
        <v>43848</v>
      </c>
      <c r="B32" s="121"/>
      <c r="C32" s="121"/>
      <c r="D32" s="121">
        <f t="shared" si="7"/>
        <v>0</v>
      </c>
      <c r="E32" s="121"/>
      <c r="F32" s="122"/>
      <c r="G32" s="121">
        <f t="shared" si="8"/>
        <v>0</v>
      </c>
      <c r="H32" s="121">
        <f t="shared" si="9"/>
        <v>0</v>
      </c>
      <c r="I32" s="121"/>
      <c r="J32" s="121">
        <f t="shared" si="10"/>
        <v>0</v>
      </c>
      <c r="K32" s="123">
        <f t="shared" si="11"/>
        <v>0</v>
      </c>
      <c r="L32" s="124">
        <f t="shared" si="12"/>
        <v>0</v>
      </c>
      <c r="M32" s="128" t="e">
        <f t="shared" si="13"/>
        <v>#DIV/0!</v>
      </c>
    </row>
    <row r="33" spans="1:13" x14ac:dyDescent="0.25">
      <c r="A33" s="120">
        <v>43849</v>
      </c>
      <c r="B33" s="121"/>
      <c r="C33" s="121"/>
      <c r="D33" s="121">
        <f t="shared" si="7"/>
        <v>0</v>
      </c>
      <c r="E33" s="121"/>
      <c r="F33" s="122"/>
      <c r="G33" s="121">
        <f t="shared" si="8"/>
        <v>0</v>
      </c>
      <c r="H33" s="121">
        <f t="shared" si="9"/>
        <v>0</v>
      </c>
      <c r="I33" s="121"/>
      <c r="J33" s="121">
        <f t="shared" si="10"/>
        <v>0</v>
      </c>
      <c r="K33" s="123">
        <f t="shared" si="11"/>
        <v>0</v>
      </c>
      <c r="L33" s="124">
        <f t="shared" si="12"/>
        <v>0</v>
      </c>
      <c r="M33" s="128" t="e">
        <f t="shared" si="13"/>
        <v>#DIV/0!</v>
      </c>
    </row>
    <row r="34" spans="1:13" x14ac:dyDescent="0.25">
      <c r="A34" s="120">
        <v>43850</v>
      </c>
      <c r="B34" s="121"/>
      <c r="C34" s="121"/>
      <c r="D34" s="121">
        <f t="shared" si="7"/>
        <v>0</v>
      </c>
      <c r="E34" s="121"/>
      <c r="F34" s="122"/>
      <c r="G34" s="121">
        <f t="shared" si="8"/>
        <v>0</v>
      </c>
      <c r="H34" s="121">
        <f t="shared" si="9"/>
        <v>0</v>
      </c>
      <c r="I34" s="121"/>
      <c r="J34" s="121">
        <f t="shared" si="10"/>
        <v>0</v>
      </c>
      <c r="K34" s="123">
        <f t="shared" si="11"/>
        <v>0</v>
      </c>
      <c r="L34" s="124">
        <f t="shared" si="12"/>
        <v>0</v>
      </c>
      <c r="M34" s="128" t="e">
        <f t="shared" si="13"/>
        <v>#DIV/0!</v>
      </c>
    </row>
    <row r="35" spans="1:13" x14ac:dyDescent="0.25">
      <c r="A35" s="120">
        <v>43851</v>
      </c>
      <c r="B35" s="121">
        <v>8050</v>
      </c>
      <c r="C35" s="121">
        <v>7050</v>
      </c>
      <c r="D35" s="121">
        <f t="shared" si="7"/>
        <v>1000</v>
      </c>
      <c r="E35" s="121">
        <v>15284117</v>
      </c>
      <c r="F35" s="122">
        <v>15282013</v>
      </c>
      <c r="G35" s="121">
        <f t="shared" si="8"/>
        <v>2104</v>
      </c>
      <c r="H35" s="121">
        <f t="shared" si="9"/>
        <v>2104</v>
      </c>
      <c r="I35" s="121">
        <v>2105</v>
      </c>
      <c r="J35" s="121">
        <f t="shared" si="10"/>
        <v>-1</v>
      </c>
      <c r="K35" s="123">
        <f t="shared" si="11"/>
        <v>1798.5611510791366</v>
      </c>
      <c r="L35" s="124">
        <f t="shared" si="12"/>
        <v>-306.43884892086339</v>
      </c>
      <c r="M35" s="128">
        <f t="shared" si="13"/>
        <v>-0.14557665031869996</v>
      </c>
    </row>
    <row r="36" spans="1:13" x14ac:dyDescent="0.25">
      <c r="A36" s="120">
        <v>43852</v>
      </c>
      <c r="B36" s="121">
        <v>7500</v>
      </c>
      <c r="C36" s="121">
        <v>6690</v>
      </c>
      <c r="D36" s="121">
        <f t="shared" si="7"/>
        <v>810</v>
      </c>
      <c r="E36" s="121">
        <v>15285688</v>
      </c>
      <c r="F36" s="122">
        <v>15284117</v>
      </c>
      <c r="G36" s="121">
        <f t="shared" si="8"/>
        <v>1571</v>
      </c>
      <c r="H36" s="121">
        <f t="shared" si="9"/>
        <v>1571</v>
      </c>
      <c r="I36" s="121">
        <v>1571</v>
      </c>
      <c r="J36" s="121">
        <f t="shared" si="10"/>
        <v>0</v>
      </c>
      <c r="K36" s="123">
        <f t="shared" si="11"/>
        <v>1456.8345323741005</v>
      </c>
      <c r="L36" s="124">
        <f t="shared" si="12"/>
        <v>-114.16546762589951</v>
      </c>
      <c r="M36" s="128">
        <f t="shared" si="13"/>
        <v>-7.2670571372310325E-2</v>
      </c>
    </row>
    <row r="37" spans="1:13" x14ac:dyDescent="0.25">
      <c r="A37" s="120">
        <v>43853</v>
      </c>
      <c r="B37" s="121"/>
      <c r="C37" s="121"/>
      <c r="D37" s="121">
        <f t="shared" si="7"/>
        <v>0</v>
      </c>
      <c r="E37" s="121"/>
      <c r="F37" s="122"/>
      <c r="G37" s="121">
        <f t="shared" si="8"/>
        <v>0</v>
      </c>
      <c r="H37" s="121">
        <f t="shared" si="9"/>
        <v>0</v>
      </c>
      <c r="I37" s="121"/>
      <c r="J37" s="121">
        <f t="shared" si="10"/>
        <v>0</v>
      </c>
      <c r="K37" s="123">
        <f t="shared" si="11"/>
        <v>0</v>
      </c>
      <c r="L37" s="124">
        <f t="shared" si="12"/>
        <v>0</v>
      </c>
      <c r="M37" s="128" t="e">
        <f t="shared" si="13"/>
        <v>#DIV/0!</v>
      </c>
    </row>
    <row r="38" spans="1:13" x14ac:dyDescent="0.25">
      <c r="A38" s="120">
        <v>43854</v>
      </c>
      <c r="B38" s="121">
        <v>7980</v>
      </c>
      <c r="C38" s="121">
        <v>7780</v>
      </c>
      <c r="D38" s="121">
        <f t="shared" si="7"/>
        <v>200</v>
      </c>
      <c r="E38" s="121">
        <v>15286138</v>
      </c>
      <c r="F38" s="122">
        <v>15285688</v>
      </c>
      <c r="G38" s="121">
        <f t="shared" si="8"/>
        <v>450</v>
      </c>
      <c r="H38" s="121">
        <f t="shared" si="9"/>
        <v>450</v>
      </c>
      <c r="I38" s="121">
        <v>450</v>
      </c>
      <c r="J38" s="121">
        <f t="shared" si="10"/>
        <v>0</v>
      </c>
      <c r="K38" s="123">
        <f t="shared" si="11"/>
        <v>359.71223021582733</v>
      </c>
      <c r="L38" s="124">
        <f t="shared" si="12"/>
        <v>-90.287769784172667</v>
      </c>
      <c r="M38" s="128">
        <f t="shared" si="13"/>
        <v>-0.20063948840927259</v>
      </c>
    </row>
    <row r="39" spans="1:13" x14ac:dyDescent="0.25">
      <c r="A39" s="120">
        <v>43855</v>
      </c>
      <c r="B39" s="121">
        <v>7820</v>
      </c>
      <c r="C39" s="121">
        <v>6370</v>
      </c>
      <c r="D39" s="121">
        <f t="shared" si="7"/>
        <v>1450</v>
      </c>
      <c r="E39" s="121">
        <v>15288998</v>
      </c>
      <c r="F39" s="122">
        <v>15286138</v>
      </c>
      <c r="G39" s="121">
        <f t="shared" si="8"/>
        <v>2860</v>
      </c>
      <c r="H39" s="121">
        <f t="shared" si="9"/>
        <v>2860</v>
      </c>
      <c r="I39" s="121">
        <v>2860</v>
      </c>
      <c r="J39" s="121">
        <f t="shared" si="10"/>
        <v>0</v>
      </c>
      <c r="K39" s="123">
        <f t="shared" si="11"/>
        <v>2607.9136690647479</v>
      </c>
      <c r="L39" s="124">
        <f t="shared" si="12"/>
        <v>-252.08633093525214</v>
      </c>
      <c r="M39" s="128">
        <f t="shared" si="13"/>
        <v>-8.8142073753584668E-2</v>
      </c>
    </row>
    <row r="40" spans="1:13" x14ac:dyDescent="0.25">
      <c r="A40" s="120">
        <v>43856</v>
      </c>
      <c r="B40" s="121"/>
      <c r="C40" s="121"/>
      <c r="D40" s="121">
        <f t="shared" si="7"/>
        <v>0</v>
      </c>
      <c r="E40" s="121"/>
      <c r="F40" s="122"/>
      <c r="G40" s="121">
        <f t="shared" si="8"/>
        <v>0</v>
      </c>
      <c r="H40" s="121">
        <f t="shared" si="9"/>
        <v>0</v>
      </c>
      <c r="I40" s="121"/>
      <c r="J40" s="121">
        <f t="shared" si="10"/>
        <v>0</v>
      </c>
      <c r="K40" s="123">
        <f t="shared" si="11"/>
        <v>0</v>
      </c>
      <c r="L40" s="124">
        <f t="shared" si="12"/>
        <v>0</v>
      </c>
      <c r="M40" s="128" t="e">
        <f t="shared" si="13"/>
        <v>#DIV/0!</v>
      </c>
    </row>
    <row r="41" spans="1:13" x14ac:dyDescent="0.25">
      <c r="A41" s="120">
        <v>43857</v>
      </c>
      <c r="B41" s="121">
        <v>8020</v>
      </c>
      <c r="C41" s="121">
        <v>6410</v>
      </c>
      <c r="D41" s="121">
        <f t="shared" si="7"/>
        <v>1610</v>
      </c>
      <c r="E41" s="121">
        <v>15292131</v>
      </c>
      <c r="F41" s="122">
        <v>15288998</v>
      </c>
      <c r="G41" s="121">
        <f t="shared" si="8"/>
        <v>3133</v>
      </c>
      <c r="H41" s="121">
        <f t="shared" si="9"/>
        <v>3133</v>
      </c>
      <c r="I41" s="121">
        <v>3133</v>
      </c>
      <c r="J41" s="121">
        <f t="shared" si="10"/>
        <v>0</v>
      </c>
      <c r="K41" s="123">
        <f t="shared" si="11"/>
        <v>2895.6834532374096</v>
      </c>
      <c r="L41" s="124">
        <f t="shared" si="12"/>
        <v>-237.31654676259041</v>
      </c>
      <c r="M41" s="128">
        <f t="shared" si="13"/>
        <v>-7.5747381666961502E-2</v>
      </c>
    </row>
    <row r="42" spans="1:13" x14ac:dyDescent="0.25">
      <c r="A42" s="120">
        <v>43858</v>
      </c>
      <c r="B42" s="121"/>
      <c r="C42" s="121"/>
      <c r="D42" s="121">
        <f t="shared" si="7"/>
        <v>0</v>
      </c>
      <c r="E42" s="121"/>
      <c r="F42" s="122"/>
      <c r="G42" s="121">
        <f t="shared" si="8"/>
        <v>0</v>
      </c>
      <c r="H42" s="121">
        <f t="shared" si="9"/>
        <v>0</v>
      </c>
      <c r="I42" s="121"/>
      <c r="J42" s="121">
        <f t="shared" si="10"/>
        <v>0</v>
      </c>
      <c r="K42" s="123">
        <f t="shared" si="11"/>
        <v>0</v>
      </c>
      <c r="L42" s="124">
        <f t="shared" si="12"/>
        <v>0</v>
      </c>
      <c r="M42" s="128" t="e">
        <f t="shared" si="13"/>
        <v>#DIV/0!</v>
      </c>
    </row>
    <row r="43" spans="1:13" x14ac:dyDescent="0.25">
      <c r="A43" s="120">
        <v>43859</v>
      </c>
      <c r="B43" s="121"/>
      <c r="C43" s="121"/>
      <c r="D43" s="121">
        <f t="shared" si="7"/>
        <v>0</v>
      </c>
      <c r="E43" s="121"/>
      <c r="F43" s="122"/>
      <c r="G43" s="121">
        <f t="shared" si="8"/>
        <v>0</v>
      </c>
      <c r="H43" s="121">
        <f t="shared" si="9"/>
        <v>0</v>
      </c>
      <c r="I43" s="121"/>
      <c r="J43" s="121">
        <f t="shared" si="10"/>
        <v>0</v>
      </c>
      <c r="K43" s="123">
        <f t="shared" si="11"/>
        <v>0</v>
      </c>
      <c r="L43" s="124">
        <f t="shared" si="12"/>
        <v>0</v>
      </c>
      <c r="M43" s="128" t="e">
        <f t="shared" si="13"/>
        <v>#DIV/0!</v>
      </c>
    </row>
    <row r="44" spans="1:13" x14ac:dyDescent="0.25">
      <c r="A44" s="120">
        <v>43860</v>
      </c>
      <c r="B44" s="121"/>
      <c r="C44" s="121"/>
      <c r="D44" s="121">
        <f t="shared" si="7"/>
        <v>0</v>
      </c>
      <c r="E44" s="121"/>
      <c r="F44" s="122"/>
      <c r="G44" s="121">
        <f t="shared" si="8"/>
        <v>0</v>
      </c>
      <c r="H44" s="121">
        <f t="shared" si="9"/>
        <v>0</v>
      </c>
      <c r="I44" s="121"/>
      <c r="J44" s="121">
        <f t="shared" si="10"/>
        <v>0</v>
      </c>
      <c r="K44" s="123">
        <f t="shared" si="11"/>
        <v>0</v>
      </c>
      <c r="L44" s="124">
        <f t="shared" si="12"/>
        <v>0</v>
      </c>
      <c r="M44" s="128" t="e">
        <f t="shared" si="13"/>
        <v>#DIV/0!</v>
      </c>
    </row>
    <row r="45" spans="1:13" x14ac:dyDescent="0.25">
      <c r="A45" s="120">
        <v>43861</v>
      </c>
      <c r="B45" s="121"/>
      <c r="C45" s="121"/>
      <c r="D45" s="121">
        <f t="shared" si="7"/>
        <v>0</v>
      </c>
      <c r="E45" s="121"/>
      <c r="F45" s="122"/>
      <c r="G45" s="121">
        <f t="shared" si="8"/>
        <v>0</v>
      </c>
      <c r="H45" s="121">
        <f t="shared" si="9"/>
        <v>0</v>
      </c>
      <c r="I45" s="121"/>
      <c r="J45" s="121">
        <f t="shared" si="10"/>
        <v>0</v>
      </c>
      <c r="K45" s="123">
        <f t="shared" si="11"/>
        <v>0</v>
      </c>
      <c r="L45" s="124">
        <f t="shared" si="12"/>
        <v>0</v>
      </c>
      <c r="M45" s="128" t="e">
        <f t="shared" si="13"/>
        <v>#DIV/0!</v>
      </c>
    </row>
    <row r="46" spans="1:13" x14ac:dyDescent="0.25">
      <c r="A46" s="120">
        <v>43862</v>
      </c>
      <c r="B46" s="121"/>
      <c r="C46" s="121"/>
      <c r="D46" s="121">
        <f t="shared" si="7"/>
        <v>0</v>
      </c>
      <c r="E46" s="121"/>
      <c r="F46" s="122"/>
      <c r="G46" s="121">
        <f t="shared" si="8"/>
        <v>0</v>
      </c>
      <c r="H46" s="121">
        <f t="shared" si="9"/>
        <v>0</v>
      </c>
      <c r="I46" s="121"/>
      <c r="J46" s="121">
        <f t="shared" si="10"/>
        <v>0</v>
      </c>
      <c r="K46" s="123">
        <f t="shared" si="11"/>
        <v>0</v>
      </c>
      <c r="L46" s="124">
        <f t="shared" si="12"/>
        <v>0</v>
      </c>
      <c r="M46" s="128" t="e">
        <f t="shared" si="13"/>
        <v>#DIV/0!</v>
      </c>
    </row>
    <row r="47" spans="1:13" x14ac:dyDescent="0.25">
      <c r="A47" s="120">
        <v>43863</v>
      </c>
      <c r="B47" s="121"/>
      <c r="C47" s="121"/>
      <c r="D47" s="121">
        <f t="shared" si="7"/>
        <v>0</v>
      </c>
      <c r="E47" s="121"/>
      <c r="F47" s="122"/>
      <c r="G47" s="121">
        <f t="shared" si="8"/>
        <v>0</v>
      </c>
      <c r="H47" s="121">
        <f t="shared" si="9"/>
        <v>0</v>
      </c>
      <c r="I47" s="121"/>
      <c r="J47" s="121">
        <f t="shared" si="10"/>
        <v>0</v>
      </c>
      <c r="K47" s="123">
        <f t="shared" si="11"/>
        <v>0</v>
      </c>
      <c r="L47" s="124">
        <f t="shared" si="12"/>
        <v>0</v>
      </c>
      <c r="M47" s="128" t="e">
        <f t="shared" si="13"/>
        <v>#DIV/0!</v>
      </c>
    </row>
    <row r="48" spans="1:13" x14ac:dyDescent="0.25">
      <c r="A48" s="120">
        <v>43864</v>
      </c>
      <c r="B48" s="121"/>
      <c r="C48" s="121"/>
      <c r="D48" s="121">
        <f t="shared" si="7"/>
        <v>0</v>
      </c>
      <c r="E48" s="121"/>
      <c r="F48" s="122"/>
      <c r="G48" s="121">
        <f t="shared" si="8"/>
        <v>0</v>
      </c>
      <c r="H48" s="121">
        <f t="shared" si="9"/>
        <v>0</v>
      </c>
      <c r="I48" s="121"/>
      <c r="J48" s="121">
        <f t="shared" si="10"/>
        <v>0</v>
      </c>
      <c r="K48" s="123">
        <f t="shared" si="11"/>
        <v>0</v>
      </c>
      <c r="L48" s="124">
        <f t="shared" si="12"/>
        <v>0</v>
      </c>
      <c r="M48" s="128" t="e">
        <f t="shared" si="13"/>
        <v>#DIV/0!</v>
      </c>
    </row>
    <row r="49" spans="1:13" x14ac:dyDescent="0.25">
      <c r="A49" s="120">
        <v>43865</v>
      </c>
      <c r="B49" s="121"/>
      <c r="C49" s="121"/>
      <c r="D49" s="121">
        <f t="shared" si="7"/>
        <v>0</v>
      </c>
      <c r="E49" s="121"/>
      <c r="F49" s="122"/>
      <c r="G49" s="121">
        <f t="shared" si="8"/>
        <v>0</v>
      </c>
      <c r="H49" s="121">
        <f t="shared" si="9"/>
        <v>0</v>
      </c>
      <c r="I49" s="121"/>
      <c r="J49" s="121">
        <f t="shared" si="10"/>
        <v>0</v>
      </c>
      <c r="K49" s="123">
        <f t="shared" si="11"/>
        <v>0</v>
      </c>
      <c r="L49" s="124">
        <f t="shared" si="12"/>
        <v>0</v>
      </c>
      <c r="M49" s="128" t="e">
        <f t="shared" si="13"/>
        <v>#DIV/0!</v>
      </c>
    </row>
    <row r="50" spans="1:13" x14ac:dyDescent="0.25">
      <c r="A50" s="120">
        <v>43866</v>
      </c>
      <c r="B50" s="121"/>
      <c r="C50" s="121"/>
      <c r="D50" s="121">
        <f t="shared" si="7"/>
        <v>0</v>
      </c>
      <c r="E50" s="121"/>
      <c r="F50" s="122"/>
      <c r="G50" s="121">
        <f t="shared" si="8"/>
        <v>0</v>
      </c>
      <c r="H50" s="121">
        <f t="shared" si="9"/>
        <v>0</v>
      </c>
      <c r="I50" s="121"/>
      <c r="J50" s="121">
        <f t="shared" si="10"/>
        <v>0</v>
      </c>
      <c r="K50" s="123">
        <f t="shared" si="11"/>
        <v>0</v>
      </c>
      <c r="L50" s="124">
        <f t="shared" si="12"/>
        <v>0</v>
      </c>
      <c r="M50" s="128" t="e">
        <f t="shared" si="13"/>
        <v>#DIV/0!</v>
      </c>
    </row>
    <row r="51" spans="1:13" x14ac:dyDescent="0.25">
      <c r="A51" s="120">
        <v>43867</v>
      </c>
      <c r="B51" s="121"/>
      <c r="C51" s="121"/>
      <c r="D51" s="121">
        <f t="shared" si="7"/>
        <v>0</v>
      </c>
      <c r="E51" s="121"/>
      <c r="F51" s="122"/>
      <c r="G51" s="121">
        <f t="shared" si="8"/>
        <v>0</v>
      </c>
      <c r="H51" s="121">
        <f t="shared" si="9"/>
        <v>0</v>
      </c>
      <c r="I51" s="121"/>
      <c r="J51" s="121">
        <f t="shared" si="10"/>
        <v>0</v>
      </c>
      <c r="K51" s="123">
        <f t="shared" si="11"/>
        <v>0</v>
      </c>
      <c r="L51" s="124">
        <f t="shared" si="12"/>
        <v>0</v>
      </c>
      <c r="M51" s="128" t="e">
        <f t="shared" si="13"/>
        <v>#DIV/0!</v>
      </c>
    </row>
    <row r="52" spans="1:13" x14ac:dyDescent="0.25">
      <c r="A52" s="120">
        <v>43868</v>
      </c>
      <c r="B52" s="121">
        <v>8100</v>
      </c>
      <c r="C52" s="121">
        <v>6040</v>
      </c>
      <c r="D52" s="121">
        <f t="shared" si="7"/>
        <v>2060</v>
      </c>
      <c r="E52" s="121">
        <v>15309235</v>
      </c>
      <c r="F52" s="122">
        <v>15305684</v>
      </c>
      <c r="G52" s="121">
        <f t="shared" si="8"/>
        <v>3551</v>
      </c>
      <c r="H52" s="121">
        <f t="shared" si="9"/>
        <v>3551</v>
      </c>
      <c r="I52" s="121">
        <v>3550</v>
      </c>
      <c r="J52" s="121">
        <f t="shared" si="10"/>
        <v>1</v>
      </c>
      <c r="K52" s="123">
        <f t="shared" si="11"/>
        <v>3705.0359712230211</v>
      </c>
      <c r="L52" s="124">
        <f t="shared" si="12"/>
        <v>155.03597122302108</v>
      </c>
      <c r="M52" s="128">
        <f t="shared" si="13"/>
        <v>4.3672104569865096E-2</v>
      </c>
    </row>
    <row r="53" spans="1:13" x14ac:dyDescent="0.25">
      <c r="A53" s="120">
        <v>43869</v>
      </c>
      <c r="B53" s="121">
        <v>8020</v>
      </c>
      <c r="C53" s="121">
        <v>5930</v>
      </c>
      <c r="D53" s="121">
        <f t="shared" si="7"/>
        <v>2090</v>
      </c>
      <c r="E53" s="121">
        <v>15313055</v>
      </c>
      <c r="F53" s="122">
        <v>15309234</v>
      </c>
      <c r="G53" s="121">
        <f t="shared" si="8"/>
        <v>3821</v>
      </c>
      <c r="H53" s="121">
        <f t="shared" si="9"/>
        <v>3821</v>
      </c>
      <c r="I53" s="121">
        <v>3821</v>
      </c>
      <c r="J53" s="121">
        <f t="shared" si="10"/>
        <v>0</v>
      </c>
      <c r="K53" s="123">
        <f t="shared" si="11"/>
        <v>3758.9928057553952</v>
      </c>
      <c r="L53" s="124">
        <f t="shared" si="12"/>
        <v>-62.007194244604761</v>
      </c>
      <c r="M53" s="128">
        <f t="shared" si="13"/>
        <v>-1.6228001634285463E-2</v>
      </c>
    </row>
    <row r="54" spans="1:13" x14ac:dyDescent="0.25">
      <c r="A54" s="120">
        <v>43870</v>
      </c>
      <c r="B54" s="121"/>
      <c r="C54" s="121"/>
      <c r="D54" s="121">
        <f t="shared" si="7"/>
        <v>0</v>
      </c>
      <c r="E54" s="121"/>
      <c r="F54" s="122"/>
      <c r="G54" s="121">
        <f t="shared" si="8"/>
        <v>0</v>
      </c>
      <c r="H54" s="121">
        <f t="shared" si="9"/>
        <v>0</v>
      </c>
      <c r="I54" s="121"/>
      <c r="J54" s="121">
        <f t="shared" si="10"/>
        <v>0</v>
      </c>
      <c r="K54" s="123">
        <f t="shared" si="11"/>
        <v>0</v>
      </c>
      <c r="L54" s="124">
        <f t="shared" si="12"/>
        <v>0</v>
      </c>
      <c r="M54" s="128" t="e">
        <f t="shared" si="13"/>
        <v>#DIV/0!</v>
      </c>
    </row>
    <row r="55" spans="1:13" x14ac:dyDescent="0.25">
      <c r="A55" s="120">
        <v>43871</v>
      </c>
      <c r="B55" s="121"/>
      <c r="C55" s="121"/>
      <c r="D55" s="121">
        <f t="shared" si="7"/>
        <v>0</v>
      </c>
      <c r="E55" s="121"/>
      <c r="F55" s="122"/>
      <c r="G55" s="121">
        <f t="shared" si="8"/>
        <v>0</v>
      </c>
      <c r="H55" s="121">
        <f t="shared" si="9"/>
        <v>0</v>
      </c>
      <c r="I55" s="121"/>
      <c r="J55" s="121">
        <f t="shared" si="10"/>
        <v>0</v>
      </c>
      <c r="K55" s="123">
        <f t="shared" si="11"/>
        <v>0</v>
      </c>
      <c r="L55" s="124">
        <f t="shared" si="12"/>
        <v>0</v>
      </c>
      <c r="M55" s="128" t="e">
        <f t="shared" si="13"/>
        <v>#DIV/0!</v>
      </c>
    </row>
    <row r="56" spans="1:13" x14ac:dyDescent="0.25">
      <c r="A56" s="120">
        <v>43872</v>
      </c>
      <c r="B56" s="121"/>
      <c r="C56" s="121"/>
      <c r="D56" s="121">
        <f t="shared" si="7"/>
        <v>0</v>
      </c>
      <c r="E56" s="121"/>
      <c r="F56" s="122"/>
      <c r="G56" s="121">
        <f t="shared" si="8"/>
        <v>0</v>
      </c>
      <c r="H56" s="121">
        <f t="shared" si="9"/>
        <v>0</v>
      </c>
      <c r="I56" s="121"/>
      <c r="J56" s="121">
        <f t="shared" si="10"/>
        <v>0</v>
      </c>
      <c r="K56" s="123">
        <f t="shared" si="11"/>
        <v>0</v>
      </c>
      <c r="L56" s="124">
        <f t="shared" si="12"/>
        <v>0</v>
      </c>
      <c r="M56" s="128" t="e">
        <f t="shared" si="13"/>
        <v>#DIV/0!</v>
      </c>
    </row>
    <row r="57" spans="1:13" x14ac:dyDescent="0.25">
      <c r="A57" s="120">
        <v>43873</v>
      </c>
      <c r="B57" s="121">
        <v>8040</v>
      </c>
      <c r="C57" s="121">
        <v>6470</v>
      </c>
      <c r="D57" s="121">
        <f t="shared" si="7"/>
        <v>1570</v>
      </c>
      <c r="E57" s="121">
        <v>15324250</v>
      </c>
      <c r="F57" s="122">
        <v>15317794</v>
      </c>
      <c r="G57" s="121">
        <f t="shared" si="8"/>
        <v>6456</v>
      </c>
      <c r="H57" s="121">
        <f t="shared" si="9"/>
        <v>6456</v>
      </c>
      <c r="I57" s="121">
        <v>6555</v>
      </c>
      <c r="J57" s="121">
        <f t="shared" si="10"/>
        <v>-99</v>
      </c>
      <c r="K57" s="123">
        <f t="shared" si="11"/>
        <v>2823.7410071942445</v>
      </c>
      <c r="L57" s="124">
        <f t="shared" si="12"/>
        <v>-3731.2589928057555</v>
      </c>
      <c r="M57" s="128">
        <f t="shared" si="13"/>
        <v>-0.56922333986357831</v>
      </c>
    </row>
    <row r="58" spans="1:13" x14ac:dyDescent="0.25">
      <c r="A58" s="120">
        <v>43874</v>
      </c>
      <c r="B58" s="121"/>
      <c r="C58" s="121"/>
      <c r="D58" s="121">
        <f t="shared" si="7"/>
        <v>0</v>
      </c>
      <c r="E58" s="121"/>
      <c r="F58" s="122"/>
      <c r="G58" s="121">
        <f t="shared" si="8"/>
        <v>0</v>
      </c>
      <c r="H58" s="121">
        <f t="shared" si="9"/>
        <v>0</v>
      </c>
      <c r="I58" s="121"/>
      <c r="J58" s="121">
        <f t="shared" si="10"/>
        <v>0</v>
      </c>
      <c r="K58" s="123">
        <f t="shared" si="11"/>
        <v>0</v>
      </c>
      <c r="L58" s="124">
        <f t="shared" si="12"/>
        <v>0</v>
      </c>
      <c r="M58" s="128" t="e">
        <f t="shared" si="13"/>
        <v>#DIV/0!</v>
      </c>
    </row>
    <row r="59" spans="1:13" x14ac:dyDescent="0.25">
      <c r="A59" s="120">
        <v>43875</v>
      </c>
      <c r="B59" s="121"/>
      <c r="C59" s="121"/>
      <c r="D59" s="121">
        <f t="shared" si="7"/>
        <v>0</v>
      </c>
      <c r="E59" s="121"/>
      <c r="F59" s="122"/>
      <c r="G59" s="121">
        <f t="shared" si="8"/>
        <v>0</v>
      </c>
      <c r="H59" s="121">
        <f t="shared" si="9"/>
        <v>0</v>
      </c>
      <c r="I59" s="121"/>
      <c r="J59" s="121">
        <f t="shared" si="10"/>
        <v>0</v>
      </c>
      <c r="K59" s="123">
        <f t="shared" si="11"/>
        <v>0</v>
      </c>
      <c r="L59" s="124">
        <f t="shared" si="12"/>
        <v>0</v>
      </c>
      <c r="M59" s="128" t="e">
        <f t="shared" si="13"/>
        <v>#DIV/0!</v>
      </c>
    </row>
    <row r="60" spans="1:13" x14ac:dyDescent="0.25">
      <c r="A60" s="120">
        <v>43876</v>
      </c>
      <c r="B60" s="121"/>
      <c r="C60" s="121"/>
      <c r="D60" s="121">
        <f t="shared" si="7"/>
        <v>0</v>
      </c>
      <c r="E60" s="121"/>
      <c r="F60" s="122"/>
      <c r="G60" s="121">
        <f t="shared" si="8"/>
        <v>0</v>
      </c>
      <c r="H60" s="121">
        <f t="shared" si="9"/>
        <v>0</v>
      </c>
      <c r="I60" s="121"/>
      <c r="J60" s="121">
        <f t="shared" si="10"/>
        <v>0</v>
      </c>
      <c r="K60" s="123">
        <f t="shared" si="11"/>
        <v>0</v>
      </c>
      <c r="L60" s="124">
        <f t="shared" si="12"/>
        <v>0</v>
      </c>
      <c r="M60" s="128" t="e">
        <f t="shared" si="13"/>
        <v>#DIV/0!</v>
      </c>
    </row>
    <row r="61" spans="1:13" x14ac:dyDescent="0.25">
      <c r="A61" s="120">
        <v>43877</v>
      </c>
      <c r="B61" s="121"/>
      <c r="C61" s="121"/>
      <c r="D61" s="121">
        <f t="shared" si="7"/>
        <v>0</v>
      </c>
      <c r="E61" s="121"/>
      <c r="F61" s="122"/>
      <c r="G61" s="121">
        <f t="shared" si="8"/>
        <v>0</v>
      </c>
      <c r="H61" s="121">
        <f t="shared" si="9"/>
        <v>0</v>
      </c>
      <c r="I61" s="121"/>
      <c r="J61" s="121">
        <f t="shared" si="10"/>
        <v>0</v>
      </c>
      <c r="K61" s="123">
        <f t="shared" si="11"/>
        <v>0</v>
      </c>
      <c r="L61" s="124">
        <f t="shared" si="12"/>
        <v>0</v>
      </c>
      <c r="M61" s="128" t="e">
        <f t="shared" si="13"/>
        <v>#DIV/0!</v>
      </c>
    </row>
    <row r="62" spans="1:13" x14ac:dyDescent="0.25">
      <c r="A62" s="120">
        <v>43878</v>
      </c>
      <c r="B62" s="121"/>
      <c r="C62" s="121"/>
      <c r="D62" s="121">
        <f t="shared" si="7"/>
        <v>0</v>
      </c>
      <c r="E62" s="121"/>
      <c r="F62" s="122"/>
      <c r="G62" s="121">
        <f t="shared" si="8"/>
        <v>0</v>
      </c>
      <c r="H62" s="121">
        <f t="shared" si="9"/>
        <v>0</v>
      </c>
      <c r="I62" s="121"/>
      <c r="J62" s="121">
        <f t="shared" si="10"/>
        <v>0</v>
      </c>
      <c r="K62" s="123">
        <f t="shared" si="11"/>
        <v>0</v>
      </c>
      <c r="L62" s="124">
        <f t="shared" si="12"/>
        <v>0</v>
      </c>
      <c r="M62" s="128" t="e">
        <f t="shared" si="13"/>
        <v>#DIV/0!</v>
      </c>
    </row>
    <row r="63" spans="1:13" x14ac:dyDescent="0.25">
      <c r="A63" s="120">
        <v>43879</v>
      </c>
      <c r="B63" s="121"/>
      <c r="C63" s="121"/>
      <c r="D63" s="121">
        <f t="shared" si="7"/>
        <v>0</v>
      </c>
      <c r="E63" s="121"/>
      <c r="F63" s="122"/>
      <c r="G63" s="121">
        <f t="shared" si="8"/>
        <v>0</v>
      </c>
      <c r="H63" s="121">
        <f t="shared" si="9"/>
        <v>0</v>
      </c>
      <c r="I63" s="121"/>
      <c r="J63" s="121">
        <f t="shared" si="10"/>
        <v>0</v>
      </c>
      <c r="K63" s="123">
        <f t="shared" si="11"/>
        <v>0</v>
      </c>
      <c r="L63" s="124">
        <f t="shared" si="12"/>
        <v>0</v>
      </c>
      <c r="M63" s="128" t="e">
        <f t="shared" si="13"/>
        <v>#DIV/0!</v>
      </c>
    </row>
    <row r="64" spans="1:13" x14ac:dyDescent="0.25">
      <c r="A64" s="120">
        <v>43880</v>
      </c>
      <c r="B64" s="121"/>
      <c r="C64" s="121"/>
      <c r="D64" s="121">
        <f t="shared" si="7"/>
        <v>0</v>
      </c>
      <c r="E64" s="121"/>
      <c r="F64" s="122"/>
      <c r="G64" s="121">
        <f t="shared" si="8"/>
        <v>0</v>
      </c>
      <c r="H64" s="121">
        <f t="shared" si="9"/>
        <v>0</v>
      </c>
      <c r="I64" s="121"/>
      <c r="J64" s="121">
        <f t="shared" si="10"/>
        <v>0</v>
      </c>
      <c r="K64" s="123">
        <f t="shared" si="11"/>
        <v>0</v>
      </c>
      <c r="L64" s="124">
        <f t="shared" si="12"/>
        <v>0</v>
      </c>
      <c r="M64" s="128" t="e">
        <f t="shared" si="13"/>
        <v>#DIV/0!</v>
      </c>
    </row>
    <row r="65" spans="1:13" x14ac:dyDescent="0.25">
      <c r="A65" s="120">
        <v>43881</v>
      </c>
      <c r="B65" s="121"/>
      <c r="C65" s="121"/>
      <c r="D65" s="121">
        <f t="shared" si="7"/>
        <v>0</v>
      </c>
      <c r="E65" s="121"/>
      <c r="F65" s="122"/>
      <c r="G65" s="121">
        <f t="shared" si="8"/>
        <v>0</v>
      </c>
      <c r="H65" s="121">
        <f t="shared" si="9"/>
        <v>0</v>
      </c>
      <c r="I65" s="121"/>
      <c r="J65" s="121">
        <f t="shared" si="10"/>
        <v>0</v>
      </c>
      <c r="K65" s="123">
        <f t="shared" si="11"/>
        <v>0</v>
      </c>
      <c r="L65" s="124">
        <f t="shared" si="12"/>
        <v>0</v>
      </c>
      <c r="M65" s="128" t="e">
        <f t="shared" si="13"/>
        <v>#DIV/0!</v>
      </c>
    </row>
    <row r="66" spans="1:13" x14ac:dyDescent="0.25">
      <c r="A66" s="120">
        <v>43882</v>
      </c>
      <c r="B66" s="121"/>
      <c r="C66" s="121"/>
      <c r="D66" s="121">
        <f t="shared" si="7"/>
        <v>0</v>
      </c>
      <c r="E66" s="121"/>
      <c r="F66" s="122"/>
      <c r="G66" s="121">
        <f t="shared" si="8"/>
        <v>0</v>
      </c>
      <c r="H66" s="121">
        <f t="shared" si="9"/>
        <v>0</v>
      </c>
      <c r="I66" s="121"/>
      <c r="J66" s="121">
        <f t="shared" si="10"/>
        <v>0</v>
      </c>
      <c r="K66" s="123">
        <f t="shared" si="11"/>
        <v>0</v>
      </c>
      <c r="L66" s="124">
        <f t="shared" si="12"/>
        <v>0</v>
      </c>
      <c r="M66" s="128" t="e">
        <f t="shared" si="13"/>
        <v>#DIV/0!</v>
      </c>
    </row>
    <row r="67" spans="1:13" x14ac:dyDescent="0.25">
      <c r="A67" s="120">
        <v>43883</v>
      </c>
      <c r="B67" s="121">
        <v>8030</v>
      </c>
      <c r="C67" s="121">
        <v>5990</v>
      </c>
      <c r="D67" s="121">
        <f t="shared" si="7"/>
        <v>2040</v>
      </c>
      <c r="E67" s="121">
        <v>15346244</v>
      </c>
      <c r="F67" s="122">
        <v>15342454</v>
      </c>
      <c r="G67" s="121">
        <f t="shared" si="8"/>
        <v>3790</v>
      </c>
      <c r="H67" s="121">
        <f t="shared" si="9"/>
        <v>3790</v>
      </c>
      <c r="I67" s="121">
        <v>3790</v>
      </c>
      <c r="J67" s="121">
        <f t="shared" si="10"/>
        <v>0</v>
      </c>
      <c r="K67" s="123">
        <f t="shared" si="11"/>
        <v>3669.0647482014383</v>
      </c>
      <c r="L67" s="124">
        <f t="shared" si="12"/>
        <v>-120.93525179856169</v>
      </c>
      <c r="M67" s="128">
        <f t="shared" si="13"/>
        <v>-3.1909037413868524E-2</v>
      </c>
    </row>
    <row r="68" spans="1:13" x14ac:dyDescent="0.25">
      <c r="A68" s="120">
        <v>43884</v>
      </c>
      <c r="B68" s="121"/>
      <c r="C68" s="121"/>
      <c r="D68" s="121">
        <f t="shared" si="7"/>
        <v>0</v>
      </c>
      <c r="E68" s="121"/>
      <c r="F68" s="122"/>
      <c r="G68" s="121">
        <f t="shared" si="8"/>
        <v>0</v>
      </c>
      <c r="H68" s="121">
        <f t="shared" si="9"/>
        <v>0</v>
      </c>
      <c r="I68" s="121"/>
      <c r="J68" s="121">
        <f t="shared" si="10"/>
        <v>0</v>
      </c>
      <c r="K68" s="123">
        <f t="shared" si="11"/>
        <v>0</v>
      </c>
      <c r="L68" s="124">
        <f t="shared" si="12"/>
        <v>0</v>
      </c>
      <c r="M68" s="128" t="e">
        <f t="shared" si="13"/>
        <v>#DIV/0!</v>
      </c>
    </row>
    <row r="69" spans="1:13" x14ac:dyDescent="0.25">
      <c r="A69" s="120">
        <v>43885</v>
      </c>
      <c r="B69" s="121"/>
      <c r="C69" s="121"/>
      <c r="D69" s="121">
        <f t="shared" si="7"/>
        <v>0</v>
      </c>
      <c r="E69" s="121"/>
      <c r="F69" s="122"/>
      <c r="G69" s="121">
        <f t="shared" si="8"/>
        <v>0</v>
      </c>
      <c r="H69" s="121">
        <f t="shared" si="9"/>
        <v>0</v>
      </c>
      <c r="I69" s="121"/>
      <c r="J69" s="121">
        <f t="shared" si="10"/>
        <v>0</v>
      </c>
      <c r="K69" s="123">
        <f t="shared" si="11"/>
        <v>0</v>
      </c>
      <c r="L69" s="124">
        <f t="shared" si="12"/>
        <v>0</v>
      </c>
      <c r="M69" s="128" t="e">
        <f t="shared" si="13"/>
        <v>#DIV/0!</v>
      </c>
    </row>
    <row r="70" spans="1:13" x14ac:dyDescent="0.25">
      <c r="A70" s="120">
        <v>43886</v>
      </c>
      <c r="B70" s="121"/>
      <c r="C70" s="121"/>
      <c r="D70" s="121">
        <f t="shared" si="7"/>
        <v>0</v>
      </c>
      <c r="E70" s="121"/>
      <c r="F70" s="122"/>
      <c r="G70" s="121">
        <f t="shared" si="8"/>
        <v>0</v>
      </c>
      <c r="H70" s="121">
        <f t="shared" si="9"/>
        <v>0</v>
      </c>
      <c r="I70" s="121"/>
      <c r="J70" s="121">
        <f t="shared" si="10"/>
        <v>0</v>
      </c>
      <c r="K70" s="123">
        <f t="shared" si="11"/>
        <v>0</v>
      </c>
      <c r="L70" s="124">
        <f t="shared" si="12"/>
        <v>0</v>
      </c>
      <c r="M70" s="128" t="e">
        <f t="shared" si="13"/>
        <v>#DIV/0!</v>
      </c>
    </row>
    <row r="71" spans="1:13" x14ac:dyDescent="0.25">
      <c r="A71" s="120">
        <v>43887</v>
      </c>
      <c r="B71" s="121"/>
      <c r="C71" s="121"/>
      <c r="D71" s="121">
        <f t="shared" si="7"/>
        <v>0</v>
      </c>
      <c r="E71" s="121"/>
      <c r="F71" s="122"/>
      <c r="G71" s="121">
        <f t="shared" si="8"/>
        <v>0</v>
      </c>
      <c r="H71" s="121">
        <f t="shared" si="9"/>
        <v>0</v>
      </c>
      <c r="I71" s="121"/>
      <c r="J71" s="121">
        <f t="shared" si="10"/>
        <v>0</v>
      </c>
      <c r="K71" s="123">
        <f t="shared" si="11"/>
        <v>0</v>
      </c>
      <c r="L71" s="124">
        <f t="shared" si="12"/>
        <v>0</v>
      </c>
      <c r="M71" s="128" t="e">
        <f t="shared" si="13"/>
        <v>#DIV/0!</v>
      </c>
    </row>
    <row r="72" spans="1:13" x14ac:dyDescent="0.25">
      <c r="A72" s="120">
        <v>43888</v>
      </c>
      <c r="B72" s="121">
        <v>11340</v>
      </c>
      <c r="C72" s="121">
        <v>9220</v>
      </c>
      <c r="D72" s="121">
        <f t="shared" si="7"/>
        <v>2120</v>
      </c>
      <c r="E72" s="121">
        <v>15357203</v>
      </c>
      <c r="F72" s="122">
        <v>15354242</v>
      </c>
      <c r="G72" s="121">
        <f t="shared" si="8"/>
        <v>2961</v>
      </c>
      <c r="H72" s="121">
        <f t="shared" si="9"/>
        <v>2961</v>
      </c>
      <c r="I72" s="121">
        <v>2460</v>
      </c>
      <c r="J72" s="121">
        <f t="shared" si="10"/>
        <v>501</v>
      </c>
      <c r="K72" s="123">
        <f t="shared" si="11"/>
        <v>3812.9496402877694</v>
      </c>
      <c r="L72" s="124">
        <f t="shared" si="12"/>
        <v>1352.9496402877694</v>
      </c>
      <c r="M72" s="128">
        <f t="shared" si="13"/>
        <v>0.54997952857226395</v>
      </c>
    </row>
    <row r="73" spans="1:13" x14ac:dyDescent="0.25">
      <c r="A73" s="120">
        <v>43889</v>
      </c>
      <c r="B73" s="121">
        <v>7700</v>
      </c>
      <c r="C73" s="121">
        <v>7230</v>
      </c>
      <c r="D73" s="121">
        <f t="shared" si="7"/>
        <v>470</v>
      </c>
      <c r="E73" s="121">
        <v>15358103</v>
      </c>
      <c r="F73" s="122">
        <v>15357203</v>
      </c>
      <c r="G73" s="121">
        <f t="shared" si="8"/>
        <v>900</v>
      </c>
      <c r="H73" s="121">
        <f t="shared" si="9"/>
        <v>900</v>
      </c>
      <c r="I73" s="121">
        <v>900</v>
      </c>
      <c r="J73" s="121">
        <f t="shared" si="10"/>
        <v>0</v>
      </c>
      <c r="K73" s="123">
        <f t="shared" si="11"/>
        <v>845.32374100719414</v>
      </c>
      <c r="L73" s="124">
        <f t="shared" si="12"/>
        <v>-54.676258992805856</v>
      </c>
      <c r="M73" s="128">
        <f t="shared" si="13"/>
        <v>-6.0751398880895396E-2</v>
      </c>
    </row>
    <row r="74" spans="1:13" x14ac:dyDescent="0.25">
      <c r="A74" s="120">
        <v>43890</v>
      </c>
      <c r="B74" s="121"/>
      <c r="C74" s="121"/>
      <c r="D74" s="121">
        <f t="shared" si="7"/>
        <v>0</v>
      </c>
      <c r="E74" s="121"/>
      <c r="F74" s="122"/>
      <c r="G74" s="121">
        <f t="shared" si="8"/>
        <v>0</v>
      </c>
      <c r="H74" s="121">
        <f t="shared" si="9"/>
        <v>0</v>
      </c>
      <c r="I74" s="121"/>
      <c r="J74" s="121">
        <f t="shared" si="10"/>
        <v>0</v>
      </c>
      <c r="K74" s="123">
        <f t="shared" si="11"/>
        <v>0</v>
      </c>
      <c r="L74" s="124">
        <f t="shared" si="12"/>
        <v>0</v>
      </c>
      <c r="M74" s="128" t="e">
        <f t="shared" si="13"/>
        <v>#DIV/0!</v>
      </c>
    </row>
    <row r="75" spans="1:13" x14ac:dyDescent="0.25">
      <c r="A75" s="120">
        <v>43891</v>
      </c>
      <c r="B75" s="121"/>
      <c r="C75" s="121"/>
      <c r="D75" s="121">
        <f t="shared" ref="D75:D137" si="14">B75-C75</f>
        <v>0</v>
      </c>
      <c r="E75" s="121"/>
      <c r="F75" s="122"/>
      <c r="G75" s="121">
        <f t="shared" ref="G75:G137" si="15">E75-F75</f>
        <v>0</v>
      </c>
      <c r="H75" s="121">
        <f t="shared" ref="H75:H137" si="16">G75*H$3</f>
        <v>0</v>
      </c>
      <c r="I75" s="121"/>
      <c r="J75" s="121">
        <f t="shared" ref="J75:J137" si="17">H75-I75</f>
        <v>0</v>
      </c>
      <c r="K75" s="123">
        <f t="shared" ref="K75:K137" si="18">D75/K$3</f>
        <v>0</v>
      </c>
      <c r="L75" s="124">
        <f t="shared" ref="L75:L137" si="19">K75-I75</f>
        <v>0</v>
      </c>
      <c r="M75" s="128" t="e">
        <f t="shared" ref="M75:M137" si="20">L75/I75</f>
        <v>#DIV/0!</v>
      </c>
    </row>
    <row r="76" spans="1:13" x14ac:dyDescent="0.25">
      <c r="A76" s="120">
        <v>43892</v>
      </c>
      <c r="B76" s="121">
        <v>7980</v>
      </c>
      <c r="C76" s="121">
        <v>5610</v>
      </c>
      <c r="D76" s="121">
        <f t="shared" si="14"/>
        <v>2370</v>
      </c>
      <c r="E76" s="121">
        <v>15363731</v>
      </c>
      <c r="F76" s="122">
        <v>15359258</v>
      </c>
      <c r="G76" s="121">
        <f t="shared" si="15"/>
        <v>4473</v>
      </c>
      <c r="H76" s="121">
        <f t="shared" si="16"/>
        <v>4473</v>
      </c>
      <c r="I76" s="121">
        <v>4476</v>
      </c>
      <c r="J76" s="121">
        <f t="shared" si="17"/>
        <v>-3</v>
      </c>
      <c r="K76" s="123">
        <f t="shared" si="18"/>
        <v>4262.5899280575532</v>
      </c>
      <c r="L76" s="124">
        <f t="shared" si="19"/>
        <v>-213.41007194244685</v>
      </c>
      <c r="M76" s="128">
        <f t="shared" si="20"/>
        <v>-4.7678747082762922E-2</v>
      </c>
    </row>
    <row r="77" spans="1:13" x14ac:dyDescent="0.25">
      <c r="A77" s="120">
        <v>43893</v>
      </c>
      <c r="B77" s="121"/>
      <c r="C77" s="121"/>
      <c r="D77" s="121">
        <f t="shared" si="14"/>
        <v>0</v>
      </c>
      <c r="E77" s="121"/>
      <c r="F77" s="122"/>
      <c r="G77" s="121">
        <f t="shared" si="15"/>
        <v>0</v>
      </c>
      <c r="H77" s="121">
        <f t="shared" si="16"/>
        <v>0</v>
      </c>
      <c r="I77" s="121"/>
      <c r="J77" s="121">
        <f t="shared" si="17"/>
        <v>0</v>
      </c>
      <c r="K77" s="123">
        <f t="shared" si="18"/>
        <v>0</v>
      </c>
      <c r="L77" s="124">
        <f t="shared" si="19"/>
        <v>0</v>
      </c>
      <c r="M77" s="128" t="e">
        <f t="shared" si="20"/>
        <v>#DIV/0!</v>
      </c>
    </row>
    <row r="78" spans="1:13" x14ac:dyDescent="0.25">
      <c r="A78" s="120">
        <v>43894</v>
      </c>
      <c r="B78" s="121"/>
      <c r="C78" s="121"/>
      <c r="D78" s="121">
        <f t="shared" si="14"/>
        <v>0</v>
      </c>
      <c r="E78" s="121"/>
      <c r="F78" s="122"/>
      <c r="G78" s="121">
        <f t="shared" si="15"/>
        <v>0</v>
      </c>
      <c r="H78" s="121">
        <f t="shared" si="16"/>
        <v>0</v>
      </c>
      <c r="I78" s="121"/>
      <c r="J78" s="121">
        <f t="shared" si="17"/>
        <v>0</v>
      </c>
      <c r="K78" s="123">
        <f t="shared" si="18"/>
        <v>0</v>
      </c>
      <c r="L78" s="124">
        <f t="shared" si="19"/>
        <v>0</v>
      </c>
      <c r="M78" s="128" t="e">
        <f t="shared" si="20"/>
        <v>#DIV/0!</v>
      </c>
    </row>
    <row r="79" spans="1:13" x14ac:dyDescent="0.25">
      <c r="A79" s="120">
        <v>43895</v>
      </c>
      <c r="B79" s="121"/>
      <c r="C79" s="121"/>
      <c r="D79" s="121">
        <f t="shared" si="14"/>
        <v>0</v>
      </c>
      <c r="E79" s="121"/>
      <c r="F79" s="122"/>
      <c r="G79" s="121">
        <f t="shared" si="15"/>
        <v>0</v>
      </c>
      <c r="H79" s="121">
        <f t="shared" si="16"/>
        <v>0</v>
      </c>
      <c r="I79" s="121"/>
      <c r="J79" s="121">
        <f t="shared" si="17"/>
        <v>0</v>
      </c>
      <c r="K79" s="123">
        <f t="shared" si="18"/>
        <v>0</v>
      </c>
      <c r="L79" s="124">
        <f t="shared" si="19"/>
        <v>0</v>
      </c>
      <c r="M79" s="128" t="e">
        <f t="shared" si="20"/>
        <v>#DIV/0!</v>
      </c>
    </row>
    <row r="80" spans="1:13" x14ac:dyDescent="0.25">
      <c r="A80" s="120">
        <v>43896</v>
      </c>
      <c r="B80" s="121"/>
      <c r="C80" s="121"/>
      <c r="D80" s="121">
        <f t="shared" si="14"/>
        <v>0</v>
      </c>
      <c r="E80" s="121"/>
      <c r="F80" s="122"/>
      <c r="G80" s="121">
        <f t="shared" si="15"/>
        <v>0</v>
      </c>
      <c r="H80" s="121">
        <f t="shared" si="16"/>
        <v>0</v>
      </c>
      <c r="I80" s="121"/>
      <c r="J80" s="121">
        <f t="shared" si="17"/>
        <v>0</v>
      </c>
      <c r="K80" s="123">
        <f t="shared" si="18"/>
        <v>0</v>
      </c>
      <c r="L80" s="124">
        <f t="shared" si="19"/>
        <v>0</v>
      </c>
      <c r="M80" s="128" t="e">
        <f t="shared" si="20"/>
        <v>#DIV/0!</v>
      </c>
    </row>
    <row r="81" spans="1:13" x14ac:dyDescent="0.25">
      <c r="A81" s="120">
        <v>43897</v>
      </c>
      <c r="B81" s="121"/>
      <c r="C81" s="121"/>
      <c r="D81" s="121">
        <f t="shared" si="14"/>
        <v>0</v>
      </c>
      <c r="E81" s="121"/>
      <c r="F81" s="122"/>
      <c r="G81" s="121">
        <f t="shared" si="15"/>
        <v>0</v>
      </c>
      <c r="H81" s="121">
        <f t="shared" si="16"/>
        <v>0</v>
      </c>
      <c r="I81" s="121"/>
      <c r="J81" s="121">
        <f t="shared" si="17"/>
        <v>0</v>
      </c>
      <c r="K81" s="123">
        <f t="shared" si="18"/>
        <v>0</v>
      </c>
      <c r="L81" s="124">
        <f t="shared" si="19"/>
        <v>0</v>
      </c>
      <c r="M81" s="128" t="e">
        <f t="shared" si="20"/>
        <v>#DIV/0!</v>
      </c>
    </row>
    <row r="82" spans="1:13" x14ac:dyDescent="0.25">
      <c r="A82" s="120">
        <v>43898</v>
      </c>
      <c r="B82" s="121"/>
      <c r="C82" s="121"/>
      <c r="D82" s="121">
        <f t="shared" si="14"/>
        <v>0</v>
      </c>
      <c r="E82" s="121"/>
      <c r="F82" s="122"/>
      <c r="G82" s="121">
        <f t="shared" si="15"/>
        <v>0</v>
      </c>
      <c r="H82" s="121">
        <f t="shared" si="16"/>
        <v>0</v>
      </c>
      <c r="I82" s="121"/>
      <c r="J82" s="121">
        <f t="shared" si="17"/>
        <v>0</v>
      </c>
      <c r="K82" s="123">
        <f t="shared" si="18"/>
        <v>0</v>
      </c>
      <c r="L82" s="124">
        <f t="shared" si="19"/>
        <v>0</v>
      </c>
      <c r="M82" s="128" t="e">
        <f t="shared" si="20"/>
        <v>#DIV/0!</v>
      </c>
    </row>
    <row r="83" spans="1:13" x14ac:dyDescent="0.25">
      <c r="A83" s="120">
        <v>43899</v>
      </c>
      <c r="B83" s="121">
        <v>8040</v>
      </c>
      <c r="C83" s="121">
        <v>6170</v>
      </c>
      <c r="D83" s="121">
        <f t="shared" si="14"/>
        <v>1870</v>
      </c>
      <c r="E83" s="121">
        <v>15370764</v>
      </c>
      <c r="F83" s="122">
        <v>15367504</v>
      </c>
      <c r="G83" s="121">
        <f t="shared" si="15"/>
        <v>3260</v>
      </c>
      <c r="H83" s="121">
        <f t="shared" si="16"/>
        <v>3260</v>
      </c>
      <c r="I83" s="121">
        <v>3197</v>
      </c>
      <c r="J83" s="121">
        <f t="shared" si="17"/>
        <v>63</v>
      </c>
      <c r="K83" s="123">
        <f t="shared" si="18"/>
        <v>3363.3093525179852</v>
      </c>
      <c r="L83" s="124">
        <f t="shared" si="19"/>
        <v>166.30935251798519</v>
      </c>
      <c r="M83" s="128">
        <f t="shared" si="20"/>
        <v>5.2020441826082321E-2</v>
      </c>
    </row>
    <row r="84" spans="1:13" x14ac:dyDescent="0.25">
      <c r="A84" s="120">
        <v>43900</v>
      </c>
      <c r="B84" s="121"/>
      <c r="C84" s="121"/>
      <c r="D84" s="121">
        <f t="shared" si="14"/>
        <v>0</v>
      </c>
      <c r="E84" s="121"/>
      <c r="F84" s="122"/>
      <c r="G84" s="121">
        <f t="shared" si="15"/>
        <v>0</v>
      </c>
      <c r="H84" s="121">
        <f t="shared" si="16"/>
        <v>0</v>
      </c>
      <c r="I84" s="121"/>
      <c r="J84" s="121">
        <f t="shared" si="17"/>
        <v>0</v>
      </c>
      <c r="K84" s="123">
        <f t="shared" si="18"/>
        <v>0</v>
      </c>
      <c r="L84" s="124">
        <f t="shared" si="19"/>
        <v>0</v>
      </c>
      <c r="M84" s="128" t="e">
        <f t="shared" si="20"/>
        <v>#DIV/0!</v>
      </c>
    </row>
    <row r="85" spans="1:13" x14ac:dyDescent="0.25">
      <c r="A85" s="120">
        <v>43901</v>
      </c>
      <c r="B85" s="121"/>
      <c r="C85" s="121"/>
      <c r="D85" s="121">
        <f t="shared" si="14"/>
        <v>0</v>
      </c>
      <c r="E85" s="121"/>
      <c r="F85" s="122"/>
      <c r="G85" s="121">
        <f t="shared" si="15"/>
        <v>0</v>
      </c>
      <c r="H85" s="121">
        <f t="shared" si="16"/>
        <v>0</v>
      </c>
      <c r="I85" s="121"/>
      <c r="J85" s="121">
        <f t="shared" si="17"/>
        <v>0</v>
      </c>
      <c r="K85" s="123">
        <f t="shared" si="18"/>
        <v>0</v>
      </c>
      <c r="L85" s="124">
        <f t="shared" si="19"/>
        <v>0</v>
      </c>
      <c r="M85" s="128" t="e">
        <f t="shared" si="20"/>
        <v>#DIV/0!</v>
      </c>
    </row>
    <row r="86" spans="1:13" x14ac:dyDescent="0.25">
      <c r="A86" s="120">
        <v>43902</v>
      </c>
      <c r="B86" s="121"/>
      <c r="C86" s="121"/>
      <c r="D86" s="121">
        <f t="shared" si="14"/>
        <v>0</v>
      </c>
      <c r="E86" s="121"/>
      <c r="F86" s="122"/>
      <c r="G86" s="121">
        <f t="shared" si="15"/>
        <v>0</v>
      </c>
      <c r="H86" s="121">
        <f t="shared" si="16"/>
        <v>0</v>
      </c>
      <c r="I86" s="121"/>
      <c r="J86" s="121">
        <f t="shared" si="17"/>
        <v>0</v>
      </c>
      <c r="K86" s="123">
        <f t="shared" si="18"/>
        <v>0</v>
      </c>
      <c r="L86" s="124">
        <f t="shared" si="19"/>
        <v>0</v>
      </c>
      <c r="M86" s="128" t="e">
        <f t="shared" si="20"/>
        <v>#DIV/0!</v>
      </c>
    </row>
    <row r="87" spans="1:13" x14ac:dyDescent="0.25">
      <c r="A87" s="120">
        <v>43903</v>
      </c>
      <c r="B87" s="121"/>
      <c r="C87" s="121"/>
      <c r="D87" s="121">
        <f t="shared" si="14"/>
        <v>0</v>
      </c>
      <c r="E87" s="121"/>
      <c r="F87" s="122"/>
      <c r="G87" s="121">
        <f t="shared" si="15"/>
        <v>0</v>
      </c>
      <c r="H87" s="121">
        <f t="shared" si="16"/>
        <v>0</v>
      </c>
      <c r="I87" s="121"/>
      <c r="J87" s="121">
        <f t="shared" si="17"/>
        <v>0</v>
      </c>
      <c r="K87" s="123">
        <f t="shared" si="18"/>
        <v>0</v>
      </c>
      <c r="L87" s="124">
        <f t="shared" si="19"/>
        <v>0</v>
      </c>
      <c r="M87" s="128" t="e">
        <f t="shared" si="20"/>
        <v>#DIV/0!</v>
      </c>
    </row>
    <row r="88" spans="1:13" x14ac:dyDescent="0.25">
      <c r="A88" s="120">
        <v>43904</v>
      </c>
      <c r="B88" s="121"/>
      <c r="C88" s="121"/>
      <c r="D88" s="121">
        <f t="shared" si="14"/>
        <v>0</v>
      </c>
      <c r="E88" s="121"/>
      <c r="F88" s="122"/>
      <c r="G88" s="121">
        <f t="shared" si="15"/>
        <v>0</v>
      </c>
      <c r="H88" s="121">
        <f t="shared" si="16"/>
        <v>0</v>
      </c>
      <c r="I88" s="121"/>
      <c r="J88" s="121">
        <f t="shared" si="17"/>
        <v>0</v>
      </c>
      <c r="K88" s="123">
        <f t="shared" si="18"/>
        <v>0</v>
      </c>
      <c r="L88" s="124">
        <f t="shared" si="19"/>
        <v>0</v>
      </c>
      <c r="M88" s="128" t="e">
        <f t="shared" si="20"/>
        <v>#DIV/0!</v>
      </c>
    </row>
    <row r="89" spans="1:13" x14ac:dyDescent="0.25">
      <c r="A89" s="120">
        <v>43905</v>
      </c>
      <c r="B89" s="121"/>
      <c r="C89" s="121"/>
      <c r="D89" s="121">
        <f t="shared" si="14"/>
        <v>0</v>
      </c>
      <c r="E89" s="121"/>
      <c r="F89" s="122"/>
      <c r="G89" s="121">
        <f t="shared" si="15"/>
        <v>0</v>
      </c>
      <c r="H89" s="121">
        <f t="shared" si="16"/>
        <v>0</v>
      </c>
      <c r="I89" s="121"/>
      <c r="J89" s="121">
        <f t="shared" si="17"/>
        <v>0</v>
      </c>
      <c r="K89" s="123">
        <f t="shared" si="18"/>
        <v>0</v>
      </c>
      <c r="L89" s="124">
        <f t="shared" si="19"/>
        <v>0</v>
      </c>
      <c r="M89" s="128" t="e">
        <f t="shared" si="20"/>
        <v>#DIV/0!</v>
      </c>
    </row>
    <row r="90" spans="1:13" x14ac:dyDescent="0.25">
      <c r="A90" s="120">
        <v>43906</v>
      </c>
      <c r="B90" s="121"/>
      <c r="C90" s="121"/>
      <c r="D90" s="121">
        <f t="shared" si="14"/>
        <v>0</v>
      </c>
      <c r="E90" s="121"/>
      <c r="F90" s="122"/>
      <c r="G90" s="121">
        <f t="shared" si="15"/>
        <v>0</v>
      </c>
      <c r="H90" s="121">
        <f t="shared" si="16"/>
        <v>0</v>
      </c>
      <c r="I90" s="121"/>
      <c r="J90" s="121">
        <f t="shared" si="17"/>
        <v>0</v>
      </c>
      <c r="K90" s="123">
        <f t="shared" si="18"/>
        <v>0</v>
      </c>
      <c r="L90" s="124">
        <f t="shared" si="19"/>
        <v>0</v>
      </c>
      <c r="M90" s="128" t="e">
        <f t="shared" si="20"/>
        <v>#DIV/0!</v>
      </c>
    </row>
    <row r="91" spans="1:13" x14ac:dyDescent="0.25">
      <c r="A91" s="120">
        <v>43907</v>
      </c>
      <c r="B91" s="121"/>
      <c r="C91" s="121"/>
      <c r="D91" s="121">
        <f t="shared" si="14"/>
        <v>0</v>
      </c>
      <c r="E91" s="121"/>
      <c r="F91" s="122"/>
      <c r="G91" s="121">
        <f t="shared" si="15"/>
        <v>0</v>
      </c>
      <c r="H91" s="121">
        <f t="shared" si="16"/>
        <v>0</v>
      </c>
      <c r="I91" s="121"/>
      <c r="J91" s="121">
        <f t="shared" si="17"/>
        <v>0</v>
      </c>
      <c r="K91" s="123">
        <f t="shared" si="18"/>
        <v>0</v>
      </c>
      <c r="L91" s="124">
        <f t="shared" si="19"/>
        <v>0</v>
      </c>
      <c r="M91" s="128" t="e">
        <f t="shared" si="20"/>
        <v>#DIV/0!</v>
      </c>
    </row>
    <row r="92" spans="1:13" x14ac:dyDescent="0.25">
      <c r="A92" s="120">
        <v>43908</v>
      </c>
      <c r="B92" s="121"/>
      <c r="C92" s="121"/>
      <c r="D92" s="121">
        <f t="shared" si="14"/>
        <v>0</v>
      </c>
      <c r="E92" s="121"/>
      <c r="F92" s="122"/>
      <c r="G92" s="121">
        <f t="shared" si="15"/>
        <v>0</v>
      </c>
      <c r="H92" s="121">
        <f t="shared" si="16"/>
        <v>0</v>
      </c>
      <c r="I92" s="121"/>
      <c r="J92" s="121">
        <f t="shared" si="17"/>
        <v>0</v>
      </c>
      <c r="K92" s="123">
        <f t="shared" si="18"/>
        <v>0</v>
      </c>
      <c r="L92" s="124">
        <f t="shared" si="19"/>
        <v>0</v>
      </c>
      <c r="M92" s="128" t="e">
        <f t="shared" si="20"/>
        <v>#DIV/0!</v>
      </c>
    </row>
    <row r="93" spans="1:13" x14ac:dyDescent="0.25">
      <c r="A93" s="120">
        <v>43909</v>
      </c>
      <c r="B93" s="121"/>
      <c r="C93" s="121"/>
      <c r="D93" s="121">
        <f t="shared" si="14"/>
        <v>0</v>
      </c>
      <c r="E93" s="121"/>
      <c r="F93" s="122"/>
      <c r="G93" s="121">
        <f t="shared" si="15"/>
        <v>0</v>
      </c>
      <c r="H93" s="121">
        <f t="shared" si="16"/>
        <v>0</v>
      </c>
      <c r="I93" s="121"/>
      <c r="J93" s="121">
        <f t="shared" si="17"/>
        <v>0</v>
      </c>
      <c r="K93" s="123">
        <f t="shared" si="18"/>
        <v>0</v>
      </c>
      <c r="L93" s="124">
        <f t="shared" si="19"/>
        <v>0</v>
      </c>
      <c r="M93" s="128" t="e">
        <f t="shared" si="20"/>
        <v>#DIV/0!</v>
      </c>
    </row>
    <row r="94" spans="1:13" x14ac:dyDescent="0.25">
      <c r="A94" s="120">
        <v>43910</v>
      </c>
      <c r="B94" s="121"/>
      <c r="C94" s="121"/>
      <c r="D94" s="121">
        <f t="shared" si="14"/>
        <v>0</v>
      </c>
      <c r="E94" s="121"/>
      <c r="F94" s="122"/>
      <c r="G94" s="121">
        <f t="shared" si="15"/>
        <v>0</v>
      </c>
      <c r="H94" s="121">
        <f t="shared" si="16"/>
        <v>0</v>
      </c>
      <c r="I94" s="121"/>
      <c r="J94" s="121">
        <f t="shared" si="17"/>
        <v>0</v>
      </c>
      <c r="K94" s="123">
        <f t="shared" si="18"/>
        <v>0</v>
      </c>
      <c r="L94" s="124">
        <f t="shared" si="19"/>
        <v>0</v>
      </c>
      <c r="M94" s="128" t="e">
        <f t="shared" si="20"/>
        <v>#DIV/0!</v>
      </c>
    </row>
    <row r="95" spans="1:13" x14ac:dyDescent="0.25">
      <c r="A95" s="120">
        <v>43911</v>
      </c>
      <c r="B95" s="121"/>
      <c r="C95" s="121"/>
      <c r="D95" s="121">
        <f t="shared" si="14"/>
        <v>0</v>
      </c>
      <c r="E95" s="121"/>
      <c r="F95" s="122"/>
      <c r="G95" s="121">
        <f t="shared" si="15"/>
        <v>0</v>
      </c>
      <c r="H95" s="121">
        <f t="shared" si="16"/>
        <v>0</v>
      </c>
      <c r="I95" s="121"/>
      <c r="J95" s="121">
        <f t="shared" si="17"/>
        <v>0</v>
      </c>
      <c r="K95" s="123">
        <f t="shared" si="18"/>
        <v>0</v>
      </c>
      <c r="L95" s="124">
        <f t="shared" si="19"/>
        <v>0</v>
      </c>
      <c r="M95" s="128" t="e">
        <f t="shared" si="20"/>
        <v>#DIV/0!</v>
      </c>
    </row>
    <row r="96" spans="1:13" x14ac:dyDescent="0.25">
      <c r="A96" s="120">
        <v>43912</v>
      </c>
      <c r="B96" s="121"/>
      <c r="C96" s="121"/>
      <c r="D96" s="121">
        <f t="shared" si="14"/>
        <v>0</v>
      </c>
      <c r="E96" s="121"/>
      <c r="F96" s="122"/>
      <c r="G96" s="121">
        <f t="shared" si="15"/>
        <v>0</v>
      </c>
      <c r="H96" s="121">
        <f t="shared" si="16"/>
        <v>0</v>
      </c>
      <c r="I96" s="121"/>
      <c r="J96" s="121">
        <f t="shared" si="17"/>
        <v>0</v>
      </c>
      <c r="K96" s="123">
        <f t="shared" si="18"/>
        <v>0</v>
      </c>
      <c r="L96" s="124">
        <f t="shared" si="19"/>
        <v>0</v>
      </c>
      <c r="M96" s="128" t="e">
        <f t="shared" si="20"/>
        <v>#DIV/0!</v>
      </c>
    </row>
    <row r="97" spans="1:13" x14ac:dyDescent="0.25">
      <c r="A97" s="120">
        <v>43913</v>
      </c>
      <c r="B97" s="121"/>
      <c r="C97" s="121"/>
      <c r="D97" s="121">
        <f t="shared" si="14"/>
        <v>0</v>
      </c>
      <c r="E97" s="121"/>
      <c r="F97" s="122"/>
      <c r="G97" s="121">
        <f t="shared" si="15"/>
        <v>0</v>
      </c>
      <c r="H97" s="121">
        <f t="shared" si="16"/>
        <v>0</v>
      </c>
      <c r="I97" s="121"/>
      <c r="J97" s="121">
        <f t="shared" si="17"/>
        <v>0</v>
      </c>
      <c r="K97" s="123">
        <f t="shared" si="18"/>
        <v>0</v>
      </c>
      <c r="L97" s="124">
        <f t="shared" si="19"/>
        <v>0</v>
      </c>
      <c r="M97" s="128" t="e">
        <f t="shared" si="20"/>
        <v>#DIV/0!</v>
      </c>
    </row>
    <row r="98" spans="1:13" x14ac:dyDescent="0.25">
      <c r="A98" s="120">
        <v>43914</v>
      </c>
      <c r="B98" s="121"/>
      <c r="C98" s="121"/>
      <c r="D98" s="121">
        <f t="shared" si="14"/>
        <v>0</v>
      </c>
      <c r="E98" s="121"/>
      <c r="F98" s="122"/>
      <c r="G98" s="121">
        <f t="shared" si="15"/>
        <v>0</v>
      </c>
      <c r="H98" s="121">
        <f t="shared" si="16"/>
        <v>0</v>
      </c>
      <c r="I98" s="121"/>
      <c r="J98" s="121">
        <f t="shared" si="17"/>
        <v>0</v>
      </c>
      <c r="K98" s="123">
        <f t="shared" si="18"/>
        <v>0</v>
      </c>
      <c r="L98" s="124">
        <f t="shared" si="19"/>
        <v>0</v>
      </c>
      <c r="M98" s="128" t="e">
        <f t="shared" si="20"/>
        <v>#DIV/0!</v>
      </c>
    </row>
    <row r="99" spans="1:13" x14ac:dyDescent="0.25">
      <c r="A99" s="120">
        <v>43915</v>
      </c>
      <c r="B99" s="121"/>
      <c r="C99" s="121"/>
      <c r="D99" s="121">
        <f t="shared" si="14"/>
        <v>0</v>
      </c>
      <c r="E99" s="121"/>
      <c r="F99" s="122"/>
      <c r="G99" s="121">
        <f t="shared" si="15"/>
        <v>0</v>
      </c>
      <c r="H99" s="121">
        <f t="shared" si="16"/>
        <v>0</v>
      </c>
      <c r="I99" s="121"/>
      <c r="J99" s="121">
        <f t="shared" si="17"/>
        <v>0</v>
      </c>
      <c r="K99" s="123">
        <f t="shared" si="18"/>
        <v>0</v>
      </c>
      <c r="L99" s="124">
        <f t="shared" si="19"/>
        <v>0</v>
      </c>
      <c r="M99" s="128" t="e">
        <f t="shared" si="20"/>
        <v>#DIV/0!</v>
      </c>
    </row>
    <row r="100" spans="1:13" x14ac:dyDescent="0.25">
      <c r="A100" s="120">
        <v>43916</v>
      </c>
      <c r="B100" s="121"/>
      <c r="C100" s="121"/>
      <c r="D100" s="121">
        <f t="shared" si="14"/>
        <v>0</v>
      </c>
      <c r="E100" s="121"/>
      <c r="F100" s="122"/>
      <c r="G100" s="121">
        <f t="shared" si="15"/>
        <v>0</v>
      </c>
      <c r="H100" s="121">
        <f t="shared" si="16"/>
        <v>0</v>
      </c>
      <c r="I100" s="121"/>
      <c r="J100" s="121">
        <f t="shared" si="17"/>
        <v>0</v>
      </c>
      <c r="K100" s="123">
        <f t="shared" si="18"/>
        <v>0</v>
      </c>
      <c r="L100" s="124">
        <f t="shared" si="19"/>
        <v>0</v>
      </c>
      <c r="M100" s="128" t="e">
        <f t="shared" si="20"/>
        <v>#DIV/0!</v>
      </c>
    </row>
    <row r="101" spans="1:13" x14ac:dyDescent="0.25">
      <c r="A101" s="120">
        <v>43917</v>
      </c>
      <c r="B101" s="121"/>
      <c r="C101" s="121"/>
      <c r="D101" s="121">
        <f t="shared" si="14"/>
        <v>0</v>
      </c>
      <c r="E101" s="121"/>
      <c r="F101" s="122"/>
      <c r="G101" s="121">
        <f t="shared" si="15"/>
        <v>0</v>
      </c>
      <c r="H101" s="121">
        <f t="shared" si="16"/>
        <v>0</v>
      </c>
      <c r="I101" s="121"/>
      <c r="J101" s="121">
        <f t="shared" si="17"/>
        <v>0</v>
      </c>
      <c r="K101" s="123">
        <f t="shared" si="18"/>
        <v>0</v>
      </c>
      <c r="L101" s="124">
        <f t="shared" si="19"/>
        <v>0</v>
      </c>
      <c r="M101" s="128" t="e">
        <f t="shared" si="20"/>
        <v>#DIV/0!</v>
      </c>
    </row>
    <row r="102" spans="1:13" x14ac:dyDescent="0.25">
      <c r="A102" s="120">
        <v>43918</v>
      </c>
      <c r="B102" s="121"/>
      <c r="C102" s="121"/>
      <c r="D102" s="121">
        <f t="shared" si="14"/>
        <v>0</v>
      </c>
      <c r="E102" s="121"/>
      <c r="F102" s="122"/>
      <c r="G102" s="121">
        <f t="shared" si="15"/>
        <v>0</v>
      </c>
      <c r="H102" s="121">
        <f t="shared" si="16"/>
        <v>0</v>
      </c>
      <c r="I102" s="121"/>
      <c r="J102" s="121">
        <f t="shared" si="17"/>
        <v>0</v>
      </c>
      <c r="K102" s="123">
        <f t="shared" si="18"/>
        <v>0</v>
      </c>
      <c r="L102" s="124">
        <f t="shared" si="19"/>
        <v>0</v>
      </c>
      <c r="M102" s="128" t="e">
        <f t="shared" si="20"/>
        <v>#DIV/0!</v>
      </c>
    </row>
    <row r="103" spans="1:13" x14ac:dyDescent="0.25">
      <c r="A103" s="120">
        <v>43919</v>
      </c>
      <c r="B103" s="121"/>
      <c r="C103" s="121"/>
      <c r="D103" s="121">
        <f t="shared" si="14"/>
        <v>0</v>
      </c>
      <c r="E103" s="121"/>
      <c r="F103" s="122"/>
      <c r="G103" s="121">
        <f t="shared" si="15"/>
        <v>0</v>
      </c>
      <c r="H103" s="121">
        <f t="shared" si="16"/>
        <v>0</v>
      </c>
      <c r="I103" s="121"/>
      <c r="J103" s="121">
        <f t="shared" si="17"/>
        <v>0</v>
      </c>
      <c r="K103" s="123">
        <f t="shared" si="18"/>
        <v>0</v>
      </c>
      <c r="L103" s="124">
        <f t="shared" si="19"/>
        <v>0</v>
      </c>
      <c r="M103" s="128" t="e">
        <f t="shared" si="20"/>
        <v>#DIV/0!</v>
      </c>
    </row>
    <row r="104" spans="1:13" x14ac:dyDescent="0.25">
      <c r="A104" s="120">
        <v>43920</v>
      </c>
      <c r="B104" s="121"/>
      <c r="C104" s="121"/>
      <c r="D104" s="121">
        <f t="shared" si="14"/>
        <v>0</v>
      </c>
      <c r="E104" s="121"/>
      <c r="F104" s="122"/>
      <c r="G104" s="121">
        <f t="shared" si="15"/>
        <v>0</v>
      </c>
      <c r="H104" s="121">
        <f t="shared" si="16"/>
        <v>0</v>
      </c>
      <c r="I104" s="121"/>
      <c r="J104" s="121">
        <f t="shared" si="17"/>
        <v>0</v>
      </c>
      <c r="K104" s="123">
        <f t="shared" si="18"/>
        <v>0</v>
      </c>
      <c r="L104" s="124">
        <f t="shared" si="19"/>
        <v>0</v>
      </c>
      <c r="M104" s="128" t="e">
        <f t="shared" si="20"/>
        <v>#DIV/0!</v>
      </c>
    </row>
    <row r="105" spans="1:13" x14ac:dyDescent="0.25">
      <c r="A105" s="120">
        <v>43921</v>
      </c>
      <c r="B105" s="121"/>
      <c r="C105" s="121"/>
      <c r="D105" s="121">
        <f t="shared" si="14"/>
        <v>0</v>
      </c>
      <c r="E105" s="121"/>
      <c r="F105" s="122"/>
      <c r="G105" s="121">
        <f t="shared" si="15"/>
        <v>0</v>
      </c>
      <c r="H105" s="121">
        <f t="shared" si="16"/>
        <v>0</v>
      </c>
      <c r="I105" s="121"/>
      <c r="J105" s="121">
        <f t="shared" si="17"/>
        <v>0</v>
      </c>
      <c r="K105" s="123">
        <f t="shared" si="18"/>
        <v>0</v>
      </c>
      <c r="L105" s="124">
        <f t="shared" si="19"/>
        <v>0</v>
      </c>
      <c r="M105" s="128" t="e">
        <f t="shared" si="20"/>
        <v>#DIV/0!</v>
      </c>
    </row>
    <row r="106" spans="1:13" x14ac:dyDescent="0.25">
      <c r="A106" s="120">
        <v>43922</v>
      </c>
      <c r="B106" s="121"/>
      <c r="C106" s="121"/>
      <c r="D106" s="121">
        <f t="shared" si="14"/>
        <v>0</v>
      </c>
      <c r="E106" s="121"/>
      <c r="F106" s="122"/>
      <c r="G106" s="121">
        <f t="shared" si="15"/>
        <v>0</v>
      </c>
      <c r="H106" s="121">
        <f t="shared" si="16"/>
        <v>0</v>
      </c>
      <c r="I106" s="121"/>
      <c r="J106" s="121">
        <f t="shared" si="17"/>
        <v>0</v>
      </c>
      <c r="K106" s="123">
        <f t="shared" si="18"/>
        <v>0</v>
      </c>
      <c r="L106" s="124">
        <f t="shared" si="19"/>
        <v>0</v>
      </c>
      <c r="M106" s="128" t="e">
        <f t="shared" si="20"/>
        <v>#DIV/0!</v>
      </c>
    </row>
    <row r="107" spans="1:13" x14ac:dyDescent="0.25">
      <c r="A107" s="120">
        <v>43923</v>
      </c>
      <c r="B107" s="121"/>
      <c r="C107" s="121"/>
      <c r="D107" s="121">
        <f t="shared" si="14"/>
        <v>0</v>
      </c>
      <c r="E107" s="121"/>
      <c r="F107" s="122"/>
      <c r="G107" s="121">
        <f t="shared" si="15"/>
        <v>0</v>
      </c>
      <c r="H107" s="121">
        <f t="shared" si="16"/>
        <v>0</v>
      </c>
      <c r="I107" s="121"/>
      <c r="J107" s="121">
        <f t="shared" si="17"/>
        <v>0</v>
      </c>
      <c r="K107" s="123">
        <f t="shared" si="18"/>
        <v>0</v>
      </c>
      <c r="L107" s="124">
        <f t="shared" si="19"/>
        <v>0</v>
      </c>
      <c r="M107" s="128" t="e">
        <f t="shared" si="20"/>
        <v>#DIV/0!</v>
      </c>
    </row>
    <row r="108" spans="1:13" x14ac:dyDescent="0.25">
      <c r="A108" s="120">
        <v>43924</v>
      </c>
      <c r="B108" s="121"/>
      <c r="C108" s="121"/>
      <c r="D108" s="121">
        <f t="shared" si="14"/>
        <v>0</v>
      </c>
      <c r="E108" s="121"/>
      <c r="F108" s="122"/>
      <c r="G108" s="121">
        <f t="shared" si="15"/>
        <v>0</v>
      </c>
      <c r="H108" s="121">
        <f t="shared" si="16"/>
        <v>0</v>
      </c>
      <c r="I108" s="121"/>
      <c r="J108" s="121">
        <f t="shared" si="17"/>
        <v>0</v>
      </c>
      <c r="K108" s="123">
        <f t="shared" si="18"/>
        <v>0</v>
      </c>
      <c r="L108" s="124">
        <f t="shared" si="19"/>
        <v>0</v>
      </c>
      <c r="M108" s="128" t="e">
        <f t="shared" si="20"/>
        <v>#DIV/0!</v>
      </c>
    </row>
    <row r="109" spans="1:13" x14ac:dyDescent="0.25">
      <c r="A109" s="120">
        <v>43925</v>
      </c>
      <c r="B109" s="121"/>
      <c r="C109" s="121"/>
      <c r="D109" s="121">
        <f t="shared" si="14"/>
        <v>0</v>
      </c>
      <c r="E109" s="121"/>
      <c r="F109" s="122"/>
      <c r="G109" s="121">
        <f t="shared" si="15"/>
        <v>0</v>
      </c>
      <c r="H109" s="121">
        <f t="shared" si="16"/>
        <v>0</v>
      </c>
      <c r="I109" s="121"/>
      <c r="J109" s="121">
        <f t="shared" si="17"/>
        <v>0</v>
      </c>
      <c r="K109" s="123">
        <f t="shared" si="18"/>
        <v>0</v>
      </c>
      <c r="L109" s="124">
        <f t="shared" si="19"/>
        <v>0</v>
      </c>
      <c r="M109" s="128" t="e">
        <f t="shared" si="20"/>
        <v>#DIV/0!</v>
      </c>
    </row>
    <row r="110" spans="1:13" x14ac:dyDescent="0.25">
      <c r="A110" s="120">
        <v>43926</v>
      </c>
      <c r="B110" s="121"/>
      <c r="C110" s="121"/>
      <c r="D110" s="121">
        <f t="shared" si="14"/>
        <v>0</v>
      </c>
      <c r="E110" s="121"/>
      <c r="F110" s="122"/>
      <c r="G110" s="121">
        <f t="shared" si="15"/>
        <v>0</v>
      </c>
      <c r="H110" s="121">
        <f t="shared" si="16"/>
        <v>0</v>
      </c>
      <c r="I110" s="121"/>
      <c r="J110" s="121">
        <f t="shared" si="17"/>
        <v>0</v>
      </c>
      <c r="K110" s="123">
        <f t="shared" si="18"/>
        <v>0</v>
      </c>
      <c r="L110" s="124">
        <f t="shared" si="19"/>
        <v>0</v>
      </c>
      <c r="M110" s="128" t="e">
        <f t="shared" si="20"/>
        <v>#DIV/0!</v>
      </c>
    </row>
    <row r="111" spans="1:13" x14ac:dyDescent="0.25">
      <c r="A111" s="120">
        <v>43927</v>
      </c>
      <c r="B111" s="121"/>
      <c r="C111" s="121"/>
      <c r="D111" s="121">
        <f t="shared" si="14"/>
        <v>0</v>
      </c>
      <c r="E111" s="121"/>
      <c r="F111" s="122"/>
      <c r="G111" s="121">
        <f t="shared" si="15"/>
        <v>0</v>
      </c>
      <c r="H111" s="121">
        <f t="shared" si="16"/>
        <v>0</v>
      </c>
      <c r="I111" s="121"/>
      <c r="J111" s="121">
        <f t="shared" si="17"/>
        <v>0</v>
      </c>
      <c r="K111" s="123">
        <f t="shared" si="18"/>
        <v>0</v>
      </c>
      <c r="L111" s="124">
        <f t="shared" si="19"/>
        <v>0</v>
      </c>
      <c r="M111" s="128" t="e">
        <f t="shared" si="20"/>
        <v>#DIV/0!</v>
      </c>
    </row>
    <row r="112" spans="1:13" x14ac:dyDescent="0.25">
      <c r="A112" s="120">
        <v>43928</v>
      </c>
      <c r="B112" s="121"/>
      <c r="C112" s="121"/>
      <c r="D112" s="121">
        <f t="shared" si="14"/>
        <v>0</v>
      </c>
      <c r="E112" s="121"/>
      <c r="F112" s="122"/>
      <c r="G112" s="121">
        <f t="shared" si="15"/>
        <v>0</v>
      </c>
      <c r="H112" s="121">
        <f t="shared" si="16"/>
        <v>0</v>
      </c>
      <c r="I112" s="121"/>
      <c r="J112" s="121">
        <f t="shared" si="17"/>
        <v>0</v>
      </c>
      <c r="K112" s="123">
        <f t="shared" si="18"/>
        <v>0</v>
      </c>
      <c r="L112" s="124">
        <f t="shared" si="19"/>
        <v>0</v>
      </c>
      <c r="M112" s="128" t="e">
        <f t="shared" si="20"/>
        <v>#DIV/0!</v>
      </c>
    </row>
    <row r="113" spans="1:13" x14ac:dyDescent="0.25">
      <c r="A113" s="120">
        <v>43929</v>
      </c>
      <c r="B113" s="121"/>
      <c r="C113" s="121"/>
      <c r="D113" s="121">
        <f t="shared" si="14"/>
        <v>0</v>
      </c>
      <c r="E113" s="121"/>
      <c r="F113" s="122"/>
      <c r="G113" s="121">
        <f t="shared" si="15"/>
        <v>0</v>
      </c>
      <c r="H113" s="121">
        <f t="shared" si="16"/>
        <v>0</v>
      </c>
      <c r="I113" s="121"/>
      <c r="J113" s="121">
        <f t="shared" si="17"/>
        <v>0</v>
      </c>
      <c r="K113" s="123">
        <f t="shared" si="18"/>
        <v>0</v>
      </c>
      <c r="L113" s="124">
        <f t="shared" si="19"/>
        <v>0</v>
      </c>
      <c r="M113" s="128" t="e">
        <f t="shared" si="20"/>
        <v>#DIV/0!</v>
      </c>
    </row>
    <row r="114" spans="1:13" x14ac:dyDescent="0.25">
      <c r="A114" s="120">
        <v>43930</v>
      </c>
      <c r="B114" s="121">
        <v>7340</v>
      </c>
      <c r="C114" s="121">
        <v>6070</v>
      </c>
      <c r="D114" s="121">
        <f t="shared" si="14"/>
        <v>1270</v>
      </c>
      <c r="E114" s="121">
        <v>15397320</v>
      </c>
      <c r="F114" s="122">
        <v>15395006</v>
      </c>
      <c r="G114" s="121">
        <f t="shared" si="15"/>
        <v>2314</v>
      </c>
      <c r="H114" s="121">
        <f t="shared" si="16"/>
        <v>2314</v>
      </c>
      <c r="I114" s="121">
        <v>2314</v>
      </c>
      <c r="J114" s="121">
        <f t="shared" si="17"/>
        <v>0</v>
      </c>
      <c r="K114" s="123">
        <f t="shared" si="18"/>
        <v>2284.1726618705034</v>
      </c>
      <c r="L114" s="124">
        <f t="shared" si="19"/>
        <v>-29.827338129496638</v>
      </c>
      <c r="M114" s="128">
        <f t="shared" si="20"/>
        <v>-1.2889947333403906E-2</v>
      </c>
    </row>
    <row r="115" spans="1:13" x14ac:dyDescent="0.25">
      <c r="A115" s="120">
        <v>43931</v>
      </c>
      <c r="B115" s="121"/>
      <c r="C115" s="121"/>
      <c r="D115" s="121">
        <f t="shared" si="14"/>
        <v>0</v>
      </c>
      <c r="E115" s="121"/>
      <c r="F115" s="122"/>
      <c r="G115" s="121">
        <f t="shared" si="15"/>
        <v>0</v>
      </c>
      <c r="H115" s="121">
        <f t="shared" si="16"/>
        <v>0</v>
      </c>
      <c r="I115" s="121"/>
      <c r="J115" s="121">
        <f t="shared" si="17"/>
        <v>0</v>
      </c>
      <c r="K115" s="123">
        <f t="shared" si="18"/>
        <v>0</v>
      </c>
      <c r="L115" s="124">
        <f t="shared" si="19"/>
        <v>0</v>
      </c>
      <c r="M115" s="128" t="e">
        <f t="shared" si="20"/>
        <v>#DIV/0!</v>
      </c>
    </row>
    <row r="116" spans="1:13" x14ac:dyDescent="0.25">
      <c r="A116" s="120">
        <v>43932</v>
      </c>
      <c r="B116" s="121"/>
      <c r="C116" s="121"/>
      <c r="D116" s="121">
        <f t="shared" si="14"/>
        <v>0</v>
      </c>
      <c r="E116" s="121"/>
      <c r="F116" s="122"/>
      <c r="G116" s="121">
        <f t="shared" si="15"/>
        <v>0</v>
      </c>
      <c r="H116" s="121">
        <f t="shared" si="16"/>
        <v>0</v>
      </c>
      <c r="I116" s="121"/>
      <c r="J116" s="121">
        <f t="shared" si="17"/>
        <v>0</v>
      </c>
      <c r="K116" s="123">
        <f t="shared" si="18"/>
        <v>0</v>
      </c>
      <c r="L116" s="124">
        <f t="shared" si="19"/>
        <v>0</v>
      </c>
      <c r="M116" s="128" t="e">
        <f t="shared" si="20"/>
        <v>#DIV/0!</v>
      </c>
    </row>
    <row r="117" spans="1:13" x14ac:dyDescent="0.25">
      <c r="A117" s="120">
        <v>43933</v>
      </c>
      <c r="B117" s="121"/>
      <c r="C117" s="121"/>
      <c r="D117" s="121">
        <f t="shared" si="14"/>
        <v>0</v>
      </c>
      <c r="E117" s="121"/>
      <c r="F117" s="122"/>
      <c r="G117" s="121">
        <f t="shared" si="15"/>
        <v>0</v>
      </c>
      <c r="H117" s="121">
        <f t="shared" si="16"/>
        <v>0</v>
      </c>
      <c r="I117" s="121"/>
      <c r="J117" s="121">
        <f t="shared" si="17"/>
        <v>0</v>
      </c>
      <c r="K117" s="123">
        <f t="shared" si="18"/>
        <v>0</v>
      </c>
      <c r="L117" s="124">
        <f t="shared" si="19"/>
        <v>0</v>
      </c>
      <c r="M117" s="128" t="e">
        <f t="shared" si="20"/>
        <v>#DIV/0!</v>
      </c>
    </row>
    <row r="118" spans="1:13" x14ac:dyDescent="0.25">
      <c r="A118" s="120">
        <v>43934</v>
      </c>
      <c r="B118" s="121"/>
      <c r="C118" s="121"/>
      <c r="D118" s="121">
        <f t="shared" si="14"/>
        <v>0</v>
      </c>
      <c r="E118" s="121"/>
      <c r="F118" s="122"/>
      <c r="G118" s="121">
        <f t="shared" si="15"/>
        <v>0</v>
      </c>
      <c r="H118" s="121">
        <f t="shared" si="16"/>
        <v>0</v>
      </c>
      <c r="I118" s="121"/>
      <c r="J118" s="121">
        <f t="shared" si="17"/>
        <v>0</v>
      </c>
      <c r="K118" s="123">
        <f t="shared" si="18"/>
        <v>0</v>
      </c>
      <c r="L118" s="124">
        <f t="shared" si="19"/>
        <v>0</v>
      </c>
      <c r="M118" s="128" t="e">
        <f t="shared" si="20"/>
        <v>#DIV/0!</v>
      </c>
    </row>
    <row r="119" spans="1:13" x14ac:dyDescent="0.25">
      <c r="A119" s="120">
        <v>43935</v>
      </c>
      <c r="B119" s="121"/>
      <c r="C119" s="121"/>
      <c r="D119" s="121">
        <f t="shared" si="14"/>
        <v>0</v>
      </c>
      <c r="E119" s="121"/>
      <c r="F119" s="122"/>
      <c r="G119" s="121">
        <f t="shared" si="15"/>
        <v>0</v>
      </c>
      <c r="H119" s="121">
        <f t="shared" si="16"/>
        <v>0</v>
      </c>
      <c r="I119" s="121"/>
      <c r="J119" s="121">
        <f t="shared" si="17"/>
        <v>0</v>
      </c>
      <c r="K119" s="123">
        <f t="shared" si="18"/>
        <v>0</v>
      </c>
      <c r="L119" s="124">
        <f t="shared" si="19"/>
        <v>0</v>
      </c>
      <c r="M119" s="128" t="e">
        <f t="shared" si="20"/>
        <v>#DIV/0!</v>
      </c>
    </row>
    <row r="120" spans="1:13" x14ac:dyDescent="0.25">
      <c r="A120" s="120">
        <v>43936</v>
      </c>
      <c r="B120" s="121"/>
      <c r="C120" s="121"/>
      <c r="D120" s="121">
        <f t="shared" si="14"/>
        <v>0</v>
      </c>
      <c r="E120" s="121"/>
      <c r="F120" s="122"/>
      <c r="G120" s="121">
        <f t="shared" si="15"/>
        <v>0</v>
      </c>
      <c r="H120" s="121">
        <f t="shared" si="16"/>
        <v>0</v>
      </c>
      <c r="I120" s="121"/>
      <c r="J120" s="121">
        <f t="shared" si="17"/>
        <v>0</v>
      </c>
      <c r="K120" s="123">
        <f t="shared" si="18"/>
        <v>0</v>
      </c>
      <c r="L120" s="124">
        <f t="shared" si="19"/>
        <v>0</v>
      </c>
      <c r="M120" s="128" t="e">
        <f t="shared" si="20"/>
        <v>#DIV/0!</v>
      </c>
    </row>
    <row r="121" spans="1:13" x14ac:dyDescent="0.25">
      <c r="A121" s="120">
        <v>43937</v>
      </c>
      <c r="B121" s="121"/>
      <c r="C121" s="121"/>
      <c r="D121" s="121">
        <f t="shared" si="14"/>
        <v>0</v>
      </c>
      <c r="E121" s="121"/>
      <c r="F121" s="122"/>
      <c r="G121" s="121">
        <f t="shared" si="15"/>
        <v>0</v>
      </c>
      <c r="H121" s="121">
        <f t="shared" si="16"/>
        <v>0</v>
      </c>
      <c r="I121" s="121"/>
      <c r="J121" s="121">
        <f t="shared" si="17"/>
        <v>0</v>
      </c>
      <c r="K121" s="123">
        <f t="shared" si="18"/>
        <v>0</v>
      </c>
      <c r="L121" s="124">
        <f t="shared" si="19"/>
        <v>0</v>
      </c>
      <c r="M121" s="128" t="e">
        <f t="shared" si="20"/>
        <v>#DIV/0!</v>
      </c>
    </row>
    <row r="122" spans="1:13" x14ac:dyDescent="0.25">
      <c r="A122" s="120">
        <v>43938</v>
      </c>
      <c r="B122" s="121"/>
      <c r="C122" s="121"/>
      <c r="D122" s="121">
        <f t="shared" si="14"/>
        <v>0</v>
      </c>
      <c r="E122" s="121"/>
      <c r="F122" s="122"/>
      <c r="G122" s="121">
        <f t="shared" si="15"/>
        <v>0</v>
      </c>
      <c r="H122" s="121">
        <f t="shared" si="16"/>
        <v>0</v>
      </c>
      <c r="I122" s="121"/>
      <c r="J122" s="121">
        <f t="shared" si="17"/>
        <v>0</v>
      </c>
      <c r="K122" s="123">
        <f t="shared" si="18"/>
        <v>0</v>
      </c>
      <c r="L122" s="124">
        <f t="shared" si="19"/>
        <v>0</v>
      </c>
      <c r="M122" s="128" t="e">
        <f t="shared" si="20"/>
        <v>#DIV/0!</v>
      </c>
    </row>
    <row r="123" spans="1:13" x14ac:dyDescent="0.25">
      <c r="A123" s="120">
        <v>43939</v>
      </c>
      <c r="B123" s="121"/>
      <c r="C123" s="121"/>
      <c r="D123" s="121">
        <f t="shared" si="14"/>
        <v>0</v>
      </c>
      <c r="E123" s="121"/>
      <c r="F123" s="122"/>
      <c r="G123" s="121">
        <f t="shared" si="15"/>
        <v>0</v>
      </c>
      <c r="H123" s="121">
        <f t="shared" si="16"/>
        <v>0</v>
      </c>
      <c r="I123" s="121"/>
      <c r="J123" s="121">
        <f t="shared" si="17"/>
        <v>0</v>
      </c>
      <c r="K123" s="123">
        <f t="shared" si="18"/>
        <v>0</v>
      </c>
      <c r="L123" s="124">
        <f t="shared" si="19"/>
        <v>0</v>
      </c>
      <c r="M123" s="128" t="e">
        <f t="shared" si="20"/>
        <v>#DIV/0!</v>
      </c>
    </row>
    <row r="124" spans="1:13" x14ac:dyDescent="0.25">
      <c r="A124" s="120">
        <v>43940</v>
      </c>
      <c r="B124" s="121"/>
      <c r="C124" s="121"/>
      <c r="D124" s="121">
        <f t="shared" si="14"/>
        <v>0</v>
      </c>
      <c r="E124" s="121"/>
      <c r="F124" s="122"/>
      <c r="G124" s="121">
        <f t="shared" si="15"/>
        <v>0</v>
      </c>
      <c r="H124" s="121">
        <f t="shared" si="16"/>
        <v>0</v>
      </c>
      <c r="I124" s="121"/>
      <c r="J124" s="121">
        <f t="shared" si="17"/>
        <v>0</v>
      </c>
      <c r="K124" s="123">
        <f t="shared" si="18"/>
        <v>0</v>
      </c>
      <c r="L124" s="124">
        <f t="shared" si="19"/>
        <v>0</v>
      </c>
      <c r="M124" s="128" t="e">
        <f t="shared" si="20"/>
        <v>#DIV/0!</v>
      </c>
    </row>
    <row r="125" spans="1:13" x14ac:dyDescent="0.25">
      <c r="A125" s="120">
        <v>43941</v>
      </c>
      <c r="B125" s="121"/>
      <c r="C125" s="121"/>
      <c r="D125" s="121">
        <f t="shared" si="14"/>
        <v>0</v>
      </c>
      <c r="E125" s="121"/>
      <c r="F125" s="122"/>
      <c r="G125" s="121">
        <f t="shared" si="15"/>
        <v>0</v>
      </c>
      <c r="H125" s="121">
        <f t="shared" si="16"/>
        <v>0</v>
      </c>
      <c r="I125" s="121"/>
      <c r="J125" s="121">
        <f t="shared" si="17"/>
        <v>0</v>
      </c>
      <c r="K125" s="123">
        <f t="shared" si="18"/>
        <v>0</v>
      </c>
      <c r="L125" s="124">
        <f t="shared" si="19"/>
        <v>0</v>
      </c>
      <c r="M125" s="128" t="e">
        <f t="shared" si="20"/>
        <v>#DIV/0!</v>
      </c>
    </row>
    <row r="126" spans="1:13" x14ac:dyDescent="0.25">
      <c r="A126" s="120">
        <v>43942</v>
      </c>
      <c r="B126" s="121"/>
      <c r="C126" s="121"/>
      <c r="D126" s="121">
        <f t="shared" si="14"/>
        <v>0</v>
      </c>
      <c r="E126" s="121"/>
      <c r="F126" s="122"/>
      <c r="G126" s="121">
        <f t="shared" si="15"/>
        <v>0</v>
      </c>
      <c r="H126" s="121">
        <f t="shared" si="16"/>
        <v>0</v>
      </c>
      <c r="I126" s="121"/>
      <c r="J126" s="121">
        <f t="shared" si="17"/>
        <v>0</v>
      </c>
      <c r="K126" s="123">
        <f t="shared" si="18"/>
        <v>0</v>
      </c>
      <c r="L126" s="124">
        <f t="shared" si="19"/>
        <v>0</v>
      </c>
      <c r="M126" s="128" t="e">
        <f t="shared" si="20"/>
        <v>#DIV/0!</v>
      </c>
    </row>
    <row r="127" spans="1:13" x14ac:dyDescent="0.25">
      <c r="A127" s="120">
        <v>43943</v>
      </c>
      <c r="B127" s="121"/>
      <c r="C127" s="121"/>
      <c r="D127" s="121">
        <f t="shared" si="14"/>
        <v>0</v>
      </c>
      <c r="E127" s="121"/>
      <c r="F127" s="122"/>
      <c r="G127" s="121">
        <f t="shared" si="15"/>
        <v>0</v>
      </c>
      <c r="H127" s="121">
        <f t="shared" si="16"/>
        <v>0</v>
      </c>
      <c r="I127" s="121"/>
      <c r="J127" s="121">
        <f t="shared" si="17"/>
        <v>0</v>
      </c>
      <c r="K127" s="123">
        <f t="shared" si="18"/>
        <v>0</v>
      </c>
      <c r="L127" s="124">
        <f t="shared" si="19"/>
        <v>0</v>
      </c>
      <c r="M127" s="128" t="e">
        <f t="shared" si="20"/>
        <v>#DIV/0!</v>
      </c>
    </row>
    <row r="128" spans="1:13" x14ac:dyDescent="0.25">
      <c r="A128" s="120">
        <v>43944</v>
      </c>
      <c r="B128" s="121"/>
      <c r="C128" s="121"/>
      <c r="D128" s="121">
        <f t="shared" si="14"/>
        <v>0</v>
      </c>
      <c r="E128" s="121"/>
      <c r="F128" s="122"/>
      <c r="G128" s="121">
        <f t="shared" si="15"/>
        <v>0</v>
      </c>
      <c r="H128" s="121">
        <f t="shared" si="16"/>
        <v>0</v>
      </c>
      <c r="I128" s="121"/>
      <c r="J128" s="121">
        <f t="shared" si="17"/>
        <v>0</v>
      </c>
      <c r="K128" s="123">
        <f t="shared" si="18"/>
        <v>0</v>
      </c>
      <c r="L128" s="124">
        <f t="shared" si="19"/>
        <v>0</v>
      </c>
      <c r="M128" s="128" t="e">
        <f t="shared" si="20"/>
        <v>#DIV/0!</v>
      </c>
    </row>
    <row r="129" spans="1:13" x14ac:dyDescent="0.25">
      <c r="A129" s="120">
        <v>43945</v>
      </c>
      <c r="B129" s="121"/>
      <c r="C129" s="121"/>
      <c r="D129" s="121">
        <f t="shared" si="14"/>
        <v>0</v>
      </c>
      <c r="E129" s="121"/>
      <c r="F129" s="122"/>
      <c r="G129" s="121">
        <f t="shared" si="15"/>
        <v>0</v>
      </c>
      <c r="H129" s="121">
        <f t="shared" si="16"/>
        <v>0</v>
      </c>
      <c r="I129" s="121"/>
      <c r="J129" s="121">
        <f t="shared" si="17"/>
        <v>0</v>
      </c>
      <c r="K129" s="123">
        <f t="shared" si="18"/>
        <v>0</v>
      </c>
      <c r="L129" s="124">
        <f t="shared" si="19"/>
        <v>0</v>
      </c>
      <c r="M129" s="128" t="e">
        <f t="shared" si="20"/>
        <v>#DIV/0!</v>
      </c>
    </row>
    <row r="130" spans="1:13" x14ac:dyDescent="0.25">
      <c r="A130" s="120">
        <v>43946</v>
      </c>
      <c r="B130" s="121"/>
      <c r="C130" s="121"/>
      <c r="D130" s="121">
        <f t="shared" si="14"/>
        <v>0</v>
      </c>
      <c r="E130" s="121"/>
      <c r="F130" s="122"/>
      <c r="G130" s="121">
        <f t="shared" si="15"/>
        <v>0</v>
      </c>
      <c r="H130" s="121">
        <f t="shared" si="16"/>
        <v>0</v>
      </c>
      <c r="I130" s="121"/>
      <c r="J130" s="121">
        <f t="shared" si="17"/>
        <v>0</v>
      </c>
      <c r="K130" s="123">
        <f t="shared" si="18"/>
        <v>0</v>
      </c>
      <c r="L130" s="124">
        <f t="shared" si="19"/>
        <v>0</v>
      </c>
      <c r="M130" s="128" t="e">
        <f t="shared" si="20"/>
        <v>#DIV/0!</v>
      </c>
    </row>
    <row r="131" spans="1:13" x14ac:dyDescent="0.25">
      <c r="A131" s="120">
        <v>43947</v>
      </c>
      <c r="B131" s="121"/>
      <c r="C131" s="121"/>
      <c r="D131" s="121">
        <f t="shared" si="14"/>
        <v>0</v>
      </c>
      <c r="E131" s="121"/>
      <c r="F131" s="122"/>
      <c r="G131" s="121">
        <f t="shared" si="15"/>
        <v>0</v>
      </c>
      <c r="H131" s="121">
        <f t="shared" si="16"/>
        <v>0</v>
      </c>
      <c r="I131" s="121"/>
      <c r="J131" s="121">
        <f t="shared" si="17"/>
        <v>0</v>
      </c>
      <c r="K131" s="123">
        <f t="shared" si="18"/>
        <v>0</v>
      </c>
      <c r="L131" s="124">
        <f t="shared" si="19"/>
        <v>0</v>
      </c>
      <c r="M131" s="128" t="e">
        <f t="shared" si="20"/>
        <v>#DIV/0!</v>
      </c>
    </row>
    <row r="132" spans="1:13" x14ac:dyDescent="0.25">
      <c r="A132" s="120">
        <v>43948</v>
      </c>
      <c r="B132" s="121">
        <v>7990</v>
      </c>
      <c r="C132" s="121">
        <v>7640</v>
      </c>
      <c r="D132" s="121">
        <f t="shared" si="14"/>
        <v>350</v>
      </c>
      <c r="E132" s="121">
        <v>15398010</v>
      </c>
      <c r="F132" s="122">
        <v>15397320</v>
      </c>
      <c r="G132" s="121">
        <f t="shared" si="15"/>
        <v>690</v>
      </c>
      <c r="H132" s="121">
        <f t="shared" si="16"/>
        <v>690</v>
      </c>
      <c r="I132" s="121">
        <v>690</v>
      </c>
      <c r="J132" s="121">
        <f t="shared" si="17"/>
        <v>0</v>
      </c>
      <c r="K132" s="123">
        <f t="shared" si="18"/>
        <v>629.49640287769773</v>
      </c>
      <c r="L132" s="124">
        <f t="shared" si="19"/>
        <v>-60.503597122302267</v>
      </c>
      <c r="M132" s="128">
        <f t="shared" si="20"/>
        <v>-8.7686372641017779E-2</v>
      </c>
    </row>
    <row r="133" spans="1:13" x14ac:dyDescent="0.25">
      <c r="A133" s="120">
        <v>43949</v>
      </c>
      <c r="B133" s="121"/>
      <c r="C133" s="121"/>
      <c r="D133" s="121">
        <f t="shared" si="14"/>
        <v>0</v>
      </c>
      <c r="E133" s="121"/>
      <c r="F133" s="122"/>
      <c r="G133" s="121">
        <f t="shared" si="15"/>
        <v>0</v>
      </c>
      <c r="H133" s="121">
        <f t="shared" si="16"/>
        <v>0</v>
      </c>
      <c r="I133" s="121"/>
      <c r="J133" s="121">
        <f t="shared" si="17"/>
        <v>0</v>
      </c>
      <c r="K133" s="123">
        <f t="shared" si="18"/>
        <v>0</v>
      </c>
      <c r="L133" s="124">
        <f t="shared" si="19"/>
        <v>0</v>
      </c>
      <c r="M133" s="128" t="e">
        <f t="shared" si="20"/>
        <v>#DIV/0!</v>
      </c>
    </row>
    <row r="134" spans="1:13" x14ac:dyDescent="0.25">
      <c r="A134" s="120">
        <v>43950</v>
      </c>
      <c r="B134" s="121"/>
      <c r="C134" s="121"/>
      <c r="D134" s="121">
        <f t="shared" si="14"/>
        <v>0</v>
      </c>
      <c r="E134" s="121"/>
      <c r="F134" s="122"/>
      <c r="G134" s="121">
        <f t="shared" si="15"/>
        <v>0</v>
      </c>
      <c r="H134" s="121">
        <f t="shared" si="16"/>
        <v>0</v>
      </c>
      <c r="I134" s="121"/>
      <c r="J134" s="121">
        <f t="shared" si="17"/>
        <v>0</v>
      </c>
      <c r="K134" s="123">
        <f t="shared" si="18"/>
        <v>0</v>
      </c>
      <c r="L134" s="124">
        <f t="shared" si="19"/>
        <v>0</v>
      </c>
      <c r="M134" s="128" t="e">
        <f t="shared" si="20"/>
        <v>#DIV/0!</v>
      </c>
    </row>
    <row r="135" spans="1:13" x14ac:dyDescent="0.25">
      <c r="A135" s="120">
        <v>43951</v>
      </c>
      <c r="B135" s="121"/>
      <c r="C135" s="121"/>
      <c r="D135" s="121">
        <f t="shared" si="14"/>
        <v>0</v>
      </c>
      <c r="E135" s="121"/>
      <c r="F135" s="122"/>
      <c r="G135" s="121">
        <f t="shared" si="15"/>
        <v>0</v>
      </c>
      <c r="H135" s="121">
        <f t="shared" si="16"/>
        <v>0</v>
      </c>
      <c r="I135" s="121"/>
      <c r="J135" s="121">
        <f t="shared" si="17"/>
        <v>0</v>
      </c>
      <c r="K135" s="123">
        <f t="shared" si="18"/>
        <v>0</v>
      </c>
      <c r="L135" s="124">
        <f t="shared" si="19"/>
        <v>0</v>
      </c>
      <c r="M135" s="128" t="e">
        <f t="shared" si="20"/>
        <v>#DIV/0!</v>
      </c>
    </row>
    <row r="136" spans="1:13" x14ac:dyDescent="0.25">
      <c r="A136" s="120">
        <v>43952</v>
      </c>
      <c r="B136" s="121"/>
      <c r="C136" s="121"/>
      <c r="D136" s="121">
        <f t="shared" si="14"/>
        <v>0</v>
      </c>
      <c r="E136" s="121"/>
      <c r="F136" s="122"/>
      <c r="G136" s="121">
        <f t="shared" si="15"/>
        <v>0</v>
      </c>
      <c r="H136" s="121">
        <f t="shared" si="16"/>
        <v>0</v>
      </c>
      <c r="I136" s="121"/>
      <c r="J136" s="121">
        <f t="shared" si="17"/>
        <v>0</v>
      </c>
      <c r="K136" s="123">
        <f t="shared" si="18"/>
        <v>0</v>
      </c>
      <c r="L136" s="124">
        <f t="shared" si="19"/>
        <v>0</v>
      </c>
      <c r="M136" s="128" t="e">
        <f t="shared" si="20"/>
        <v>#DIV/0!</v>
      </c>
    </row>
    <row r="137" spans="1:13" x14ac:dyDescent="0.25">
      <c r="A137" s="120">
        <v>43890</v>
      </c>
      <c r="B137" s="121"/>
      <c r="C137" s="121"/>
      <c r="D137" s="121">
        <f t="shared" si="14"/>
        <v>0</v>
      </c>
      <c r="E137" s="121"/>
      <c r="F137" s="122"/>
      <c r="G137" s="121">
        <f t="shared" si="15"/>
        <v>0</v>
      </c>
      <c r="H137" s="121">
        <f t="shared" si="16"/>
        <v>0</v>
      </c>
      <c r="I137" s="121"/>
      <c r="J137" s="121">
        <f t="shared" si="17"/>
        <v>0</v>
      </c>
      <c r="K137" s="123">
        <f t="shared" si="18"/>
        <v>0</v>
      </c>
      <c r="L137" s="124">
        <f t="shared" si="19"/>
        <v>0</v>
      </c>
      <c r="M137" s="128" t="e">
        <f t="shared" si="20"/>
        <v>#DIV/0!</v>
      </c>
    </row>
    <row r="138" spans="1:13" x14ac:dyDescent="0.25">
      <c r="A138" s="120">
        <v>43891</v>
      </c>
      <c r="B138" s="121"/>
      <c r="C138" s="121"/>
      <c r="D138" s="121">
        <f t="shared" ref="D138:D196" si="21">B138-C138</f>
        <v>0</v>
      </c>
      <c r="E138" s="121"/>
      <c r="F138" s="122"/>
      <c r="G138" s="121">
        <f t="shared" ref="G138:G196" si="22">E138-F138</f>
        <v>0</v>
      </c>
      <c r="H138" s="121">
        <f t="shared" ref="H138:H196" si="23">G138*H$3</f>
        <v>0</v>
      </c>
      <c r="I138" s="121"/>
      <c r="J138" s="121">
        <f t="shared" ref="J138:J196" si="24">H138-I138</f>
        <v>0</v>
      </c>
      <c r="K138" s="123">
        <f t="shared" ref="K138:K196" si="25">D138/K$3</f>
        <v>0</v>
      </c>
      <c r="L138" s="124">
        <f t="shared" ref="L138:L196" si="26">K138-I138</f>
        <v>0</v>
      </c>
      <c r="M138" s="128" t="e">
        <f t="shared" ref="M138:M196" si="27">L138/I138</f>
        <v>#DIV/0!</v>
      </c>
    </row>
    <row r="139" spans="1:13" x14ac:dyDescent="0.25">
      <c r="A139" s="120">
        <v>43892</v>
      </c>
      <c r="B139" s="121"/>
      <c r="C139" s="121"/>
      <c r="D139" s="121">
        <f t="shared" si="21"/>
        <v>0</v>
      </c>
      <c r="E139" s="121"/>
      <c r="F139" s="122"/>
      <c r="G139" s="121">
        <f t="shared" si="22"/>
        <v>0</v>
      </c>
      <c r="H139" s="121">
        <f t="shared" si="23"/>
        <v>0</v>
      </c>
      <c r="I139" s="121"/>
      <c r="J139" s="121">
        <f t="shared" si="24"/>
        <v>0</v>
      </c>
      <c r="K139" s="123">
        <f t="shared" si="25"/>
        <v>0</v>
      </c>
      <c r="L139" s="124">
        <f t="shared" si="26"/>
        <v>0</v>
      </c>
      <c r="M139" s="128" t="e">
        <f t="shared" si="27"/>
        <v>#DIV/0!</v>
      </c>
    </row>
    <row r="140" spans="1:13" x14ac:dyDescent="0.25">
      <c r="A140" s="120">
        <v>43893</v>
      </c>
      <c r="B140" s="121"/>
      <c r="C140" s="121"/>
      <c r="D140" s="121">
        <f t="shared" si="21"/>
        <v>0</v>
      </c>
      <c r="E140" s="121"/>
      <c r="F140" s="122"/>
      <c r="G140" s="121">
        <f t="shared" si="22"/>
        <v>0</v>
      </c>
      <c r="H140" s="121">
        <f t="shared" si="23"/>
        <v>0</v>
      </c>
      <c r="I140" s="121"/>
      <c r="J140" s="121">
        <f t="shared" si="24"/>
        <v>0</v>
      </c>
      <c r="K140" s="123">
        <f t="shared" si="25"/>
        <v>0</v>
      </c>
      <c r="L140" s="124">
        <f t="shared" si="26"/>
        <v>0</v>
      </c>
      <c r="M140" s="128" t="e">
        <f t="shared" si="27"/>
        <v>#DIV/0!</v>
      </c>
    </row>
    <row r="141" spans="1:13" x14ac:dyDescent="0.25">
      <c r="A141" s="120">
        <v>43894</v>
      </c>
      <c r="B141" s="121"/>
      <c r="C141" s="121"/>
      <c r="D141" s="121">
        <f t="shared" si="21"/>
        <v>0</v>
      </c>
      <c r="E141" s="121"/>
      <c r="F141" s="122"/>
      <c r="G141" s="121">
        <f t="shared" si="22"/>
        <v>0</v>
      </c>
      <c r="H141" s="121">
        <f t="shared" si="23"/>
        <v>0</v>
      </c>
      <c r="I141" s="121"/>
      <c r="J141" s="121">
        <f t="shared" si="24"/>
        <v>0</v>
      </c>
      <c r="K141" s="123">
        <f t="shared" si="25"/>
        <v>0</v>
      </c>
      <c r="L141" s="124">
        <f t="shared" si="26"/>
        <v>0</v>
      </c>
      <c r="M141" s="128" t="e">
        <f t="shared" si="27"/>
        <v>#DIV/0!</v>
      </c>
    </row>
    <row r="142" spans="1:13" x14ac:dyDescent="0.25">
      <c r="A142" s="120">
        <v>43895</v>
      </c>
      <c r="B142" s="121"/>
      <c r="C142" s="121"/>
      <c r="D142" s="121">
        <f t="shared" si="21"/>
        <v>0</v>
      </c>
      <c r="E142" s="121"/>
      <c r="F142" s="122"/>
      <c r="G142" s="121">
        <f t="shared" si="22"/>
        <v>0</v>
      </c>
      <c r="H142" s="121">
        <f t="shared" si="23"/>
        <v>0</v>
      </c>
      <c r="I142" s="121"/>
      <c r="J142" s="121">
        <f t="shared" si="24"/>
        <v>0</v>
      </c>
      <c r="K142" s="123">
        <f t="shared" si="25"/>
        <v>0</v>
      </c>
      <c r="L142" s="124">
        <f t="shared" si="26"/>
        <v>0</v>
      </c>
      <c r="M142" s="128" t="e">
        <f t="shared" si="27"/>
        <v>#DIV/0!</v>
      </c>
    </row>
    <row r="143" spans="1:13" x14ac:dyDescent="0.25">
      <c r="A143" s="120">
        <v>43896</v>
      </c>
      <c r="B143" s="121"/>
      <c r="C143" s="121"/>
      <c r="D143" s="121">
        <f t="shared" si="21"/>
        <v>0</v>
      </c>
      <c r="E143" s="121"/>
      <c r="F143" s="122"/>
      <c r="G143" s="121">
        <f t="shared" si="22"/>
        <v>0</v>
      </c>
      <c r="H143" s="121">
        <f t="shared" si="23"/>
        <v>0</v>
      </c>
      <c r="I143" s="121"/>
      <c r="J143" s="121">
        <f t="shared" si="24"/>
        <v>0</v>
      </c>
      <c r="K143" s="123">
        <f t="shared" si="25"/>
        <v>0</v>
      </c>
      <c r="L143" s="124">
        <f t="shared" si="26"/>
        <v>0</v>
      </c>
      <c r="M143" s="128" t="e">
        <f t="shared" si="27"/>
        <v>#DIV/0!</v>
      </c>
    </row>
    <row r="144" spans="1:13" x14ac:dyDescent="0.25">
      <c r="A144" s="120">
        <v>43897</v>
      </c>
      <c r="B144" s="121"/>
      <c r="C144" s="121"/>
      <c r="D144" s="121">
        <f t="shared" si="21"/>
        <v>0</v>
      </c>
      <c r="E144" s="121"/>
      <c r="F144" s="122"/>
      <c r="G144" s="121">
        <f t="shared" si="22"/>
        <v>0</v>
      </c>
      <c r="H144" s="121">
        <f t="shared" si="23"/>
        <v>0</v>
      </c>
      <c r="I144" s="121"/>
      <c r="J144" s="121">
        <f t="shared" si="24"/>
        <v>0</v>
      </c>
      <c r="K144" s="123">
        <f t="shared" si="25"/>
        <v>0</v>
      </c>
      <c r="L144" s="124">
        <f t="shared" si="26"/>
        <v>0</v>
      </c>
      <c r="M144" s="128" t="e">
        <f t="shared" si="27"/>
        <v>#DIV/0!</v>
      </c>
    </row>
    <row r="145" spans="1:13" x14ac:dyDescent="0.25">
      <c r="A145" s="120">
        <v>43898</v>
      </c>
      <c r="B145" s="121"/>
      <c r="C145" s="121"/>
      <c r="D145" s="121">
        <f t="shared" si="21"/>
        <v>0</v>
      </c>
      <c r="E145" s="121"/>
      <c r="F145" s="122"/>
      <c r="G145" s="121">
        <f t="shared" si="22"/>
        <v>0</v>
      </c>
      <c r="H145" s="121">
        <f t="shared" si="23"/>
        <v>0</v>
      </c>
      <c r="I145" s="121"/>
      <c r="J145" s="121">
        <f t="shared" si="24"/>
        <v>0</v>
      </c>
      <c r="K145" s="123">
        <f t="shared" si="25"/>
        <v>0</v>
      </c>
      <c r="L145" s="124">
        <f t="shared" si="26"/>
        <v>0</v>
      </c>
      <c r="M145" s="128" t="e">
        <f t="shared" si="27"/>
        <v>#DIV/0!</v>
      </c>
    </row>
    <row r="146" spans="1:13" x14ac:dyDescent="0.25">
      <c r="A146" s="120">
        <v>43899</v>
      </c>
      <c r="B146" s="121"/>
      <c r="C146" s="121"/>
      <c r="D146" s="121">
        <f t="shared" si="21"/>
        <v>0</v>
      </c>
      <c r="E146" s="121"/>
      <c r="F146" s="122"/>
      <c r="G146" s="121">
        <f t="shared" si="22"/>
        <v>0</v>
      </c>
      <c r="H146" s="121">
        <f t="shared" si="23"/>
        <v>0</v>
      </c>
      <c r="I146" s="121"/>
      <c r="J146" s="121">
        <f t="shared" si="24"/>
        <v>0</v>
      </c>
      <c r="K146" s="123">
        <f t="shared" si="25"/>
        <v>0</v>
      </c>
      <c r="L146" s="124">
        <f t="shared" si="26"/>
        <v>0</v>
      </c>
      <c r="M146" s="128" t="e">
        <f t="shared" si="27"/>
        <v>#DIV/0!</v>
      </c>
    </row>
    <row r="147" spans="1:13" x14ac:dyDescent="0.25">
      <c r="A147" s="120">
        <v>43900</v>
      </c>
      <c r="B147" s="121"/>
      <c r="C147" s="121"/>
      <c r="D147" s="121">
        <f t="shared" si="21"/>
        <v>0</v>
      </c>
      <c r="E147" s="121"/>
      <c r="F147" s="122"/>
      <c r="G147" s="121">
        <f t="shared" si="22"/>
        <v>0</v>
      </c>
      <c r="H147" s="121">
        <f t="shared" si="23"/>
        <v>0</v>
      </c>
      <c r="I147" s="121"/>
      <c r="J147" s="121">
        <f t="shared" si="24"/>
        <v>0</v>
      </c>
      <c r="K147" s="123">
        <f t="shared" si="25"/>
        <v>0</v>
      </c>
      <c r="L147" s="124">
        <f t="shared" si="26"/>
        <v>0</v>
      </c>
      <c r="M147" s="128" t="e">
        <f t="shared" si="27"/>
        <v>#DIV/0!</v>
      </c>
    </row>
    <row r="148" spans="1:13" x14ac:dyDescent="0.25">
      <c r="A148" s="120">
        <v>43901</v>
      </c>
      <c r="B148" s="121"/>
      <c r="C148" s="121"/>
      <c r="D148" s="121">
        <f t="shared" si="21"/>
        <v>0</v>
      </c>
      <c r="E148" s="121"/>
      <c r="F148" s="122"/>
      <c r="G148" s="121">
        <f t="shared" si="22"/>
        <v>0</v>
      </c>
      <c r="H148" s="121">
        <f t="shared" si="23"/>
        <v>0</v>
      </c>
      <c r="I148" s="121"/>
      <c r="J148" s="121">
        <f t="shared" si="24"/>
        <v>0</v>
      </c>
      <c r="K148" s="123">
        <f t="shared" si="25"/>
        <v>0</v>
      </c>
      <c r="L148" s="124">
        <f t="shared" si="26"/>
        <v>0</v>
      </c>
      <c r="M148" s="128" t="e">
        <f t="shared" si="27"/>
        <v>#DIV/0!</v>
      </c>
    </row>
    <row r="149" spans="1:13" x14ac:dyDescent="0.25">
      <c r="A149" s="120">
        <v>43902</v>
      </c>
      <c r="B149" s="121"/>
      <c r="C149" s="121"/>
      <c r="D149" s="121">
        <f t="shared" si="21"/>
        <v>0</v>
      </c>
      <c r="E149" s="121"/>
      <c r="F149" s="122"/>
      <c r="G149" s="121">
        <f t="shared" si="22"/>
        <v>0</v>
      </c>
      <c r="H149" s="121">
        <f t="shared" si="23"/>
        <v>0</v>
      </c>
      <c r="I149" s="121"/>
      <c r="J149" s="121">
        <f t="shared" si="24"/>
        <v>0</v>
      </c>
      <c r="K149" s="123">
        <f t="shared" si="25"/>
        <v>0</v>
      </c>
      <c r="L149" s="124">
        <f t="shared" si="26"/>
        <v>0</v>
      </c>
      <c r="M149" s="128" t="e">
        <f t="shared" si="27"/>
        <v>#DIV/0!</v>
      </c>
    </row>
    <row r="150" spans="1:13" x14ac:dyDescent="0.25">
      <c r="A150" s="120">
        <v>43903</v>
      </c>
      <c r="B150" s="121"/>
      <c r="C150" s="121"/>
      <c r="D150" s="121">
        <f t="shared" si="21"/>
        <v>0</v>
      </c>
      <c r="E150" s="121"/>
      <c r="F150" s="122"/>
      <c r="G150" s="121">
        <f t="shared" si="22"/>
        <v>0</v>
      </c>
      <c r="H150" s="121">
        <f t="shared" si="23"/>
        <v>0</v>
      </c>
      <c r="I150" s="121"/>
      <c r="J150" s="121">
        <f t="shared" si="24"/>
        <v>0</v>
      </c>
      <c r="K150" s="123">
        <f t="shared" si="25"/>
        <v>0</v>
      </c>
      <c r="L150" s="124">
        <f t="shared" si="26"/>
        <v>0</v>
      </c>
      <c r="M150" s="128" t="e">
        <f t="shared" si="27"/>
        <v>#DIV/0!</v>
      </c>
    </row>
    <row r="151" spans="1:13" x14ac:dyDescent="0.25">
      <c r="A151" s="120">
        <v>43904</v>
      </c>
      <c r="B151" s="121"/>
      <c r="C151" s="121"/>
      <c r="D151" s="121">
        <f t="shared" si="21"/>
        <v>0</v>
      </c>
      <c r="E151" s="121"/>
      <c r="F151" s="122"/>
      <c r="G151" s="121">
        <f t="shared" si="22"/>
        <v>0</v>
      </c>
      <c r="H151" s="121">
        <f t="shared" si="23"/>
        <v>0</v>
      </c>
      <c r="I151" s="121"/>
      <c r="J151" s="121">
        <f t="shared" si="24"/>
        <v>0</v>
      </c>
      <c r="K151" s="123">
        <f t="shared" si="25"/>
        <v>0</v>
      </c>
      <c r="L151" s="124">
        <f t="shared" si="26"/>
        <v>0</v>
      </c>
      <c r="M151" s="128" t="e">
        <f t="shared" si="27"/>
        <v>#DIV/0!</v>
      </c>
    </row>
    <row r="152" spans="1:13" x14ac:dyDescent="0.25">
      <c r="A152" s="120">
        <v>43905</v>
      </c>
      <c r="B152" s="121"/>
      <c r="C152" s="121"/>
      <c r="D152" s="121">
        <f t="shared" si="21"/>
        <v>0</v>
      </c>
      <c r="E152" s="121"/>
      <c r="F152" s="122"/>
      <c r="G152" s="121">
        <f t="shared" si="22"/>
        <v>0</v>
      </c>
      <c r="H152" s="121">
        <f t="shared" si="23"/>
        <v>0</v>
      </c>
      <c r="I152" s="121"/>
      <c r="J152" s="121">
        <f t="shared" si="24"/>
        <v>0</v>
      </c>
      <c r="K152" s="123">
        <f t="shared" si="25"/>
        <v>0</v>
      </c>
      <c r="L152" s="124">
        <f t="shared" si="26"/>
        <v>0</v>
      </c>
      <c r="M152" s="128" t="e">
        <f t="shared" si="27"/>
        <v>#DIV/0!</v>
      </c>
    </row>
    <row r="153" spans="1:13" x14ac:dyDescent="0.25">
      <c r="A153" s="120">
        <v>43906</v>
      </c>
      <c r="B153" s="121"/>
      <c r="C153" s="121"/>
      <c r="D153" s="121">
        <f t="shared" si="21"/>
        <v>0</v>
      </c>
      <c r="E153" s="121"/>
      <c r="F153" s="122"/>
      <c r="G153" s="121">
        <f t="shared" si="22"/>
        <v>0</v>
      </c>
      <c r="H153" s="121">
        <f t="shared" si="23"/>
        <v>0</v>
      </c>
      <c r="I153" s="121"/>
      <c r="J153" s="121">
        <f t="shared" si="24"/>
        <v>0</v>
      </c>
      <c r="K153" s="123">
        <f t="shared" si="25"/>
        <v>0</v>
      </c>
      <c r="L153" s="124">
        <f t="shared" si="26"/>
        <v>0</v>
      </c>
      <c r="M153" s="128" t="e">
        <f t="shared" si="27"/>
        <v>#DIV/0!</v>
      </c>
    </row>
    <row r="154" spans="1:13" x14ac:dyDescent="0.25">
      <c r="A154" s="120">
        <v>43907</v>
      </c>
      <c r="B154" s="121"/>
      <c r="C154" s="121"/>
      <c r="D154" s="121">
        <f t="shared" si="21"/>
        <v>0</v>
      </c>
      <c r="E154" s="121"/>
      <c r="F154" s="122"/>
      <c r="G154" s="121">
        <f t="shared" si="22"/>
        <v>0</v>
      </c>
      <c r="H154" s="121">
        <f t="shared" si="23"/>
        <v>0</v>
      </c>
      <c r="I154" s="121"/>
      <c r="J154" s="121">
        <f t="shared" si="24"/>
        <v>0</v>
      </c>
      <c r="K154" s="123">
        <f t="shared" si="25"/>
        <v>0</v>
      </c>
      <c r="L154" s="124">
        <f t="shared" si="26"/>
        <v>0</v>
      </c>
      <c r="M154" s="128" t="e">
        <f t="shared" si="27"/>
        <v>#DIV/0!</v>
      </c>
    </row>
    <row r="155" spans="1:13" x14ac:dyDescent="0.25">
      <c r="A155" s="120">
        <v>43908</v>
      </c>
      <c r="B155" s="121"/>
      <c r="C155" s="121"/>
      <c r="D155" s="121">
        <f t="shared" si="21"/>
        <v>0</v>
      </c>
      <c r="E155" s="121"/>
      <c r="F155" s="122"/>
      <c r="G155" s="121">
        <f t="shared" si="22"/>
        <v>0</v>
      </c>
      <c r="H155" s="121">
        <f t="shared" si="23"/>
        <v>0</v>
      </c>
      <c r="I155" s="121"/>
      <c r="J155" s="121">
        <f t="shared" si="24"/>
        <v>0</v>
      </c>
      <c r="K155" s="123">
        <f t="shared" si="25"/>
        <v>0</v>
      </c>
      <c r="L155" s="124">
        <f t="shared" si="26"/>
        <v>0</v>
      </c>
      <c r="M155" s="128" t="e">
        <f t="shared" si="27"/>
        <v>#DIV/0!</v>
      </c>
    </row>
    <row r="156" spans="1:13" x14ac:dyDescent="0.25">
      <c r="A156" s="120">
        <v>43909</v>
      </c>
      <c r="B156" s="121"/>
      <c r="C156" s="121"/>
      <c r="D156" s="121">
        <f t="shared" si="21"/>
        <v>0</v>
      </c>
      <c r="E156" s="121"/>
      <c r="F156" s="122"/>
      <c r="G156" s="121">
        <f t="shared" si="22"/>
        <v>0</v>
      </c>
      <c r="H156" s="121">
        <f t="shared" si="23"/>
        <v>0</v>
      </c>
      <c r="I156" s="121"/>
      <c r="J156" s="121">
        <f t="shared" si="24"/>
        <v>0</v>
      </c>
      <c r="K156" s="123">
        <f t="shared" si="25"/>
        <v>0</v>
      </c>
      <c r="L156" s="124">
        <f t="shared" si="26"/>
        <v>0</v>
      </c>
      <c r="M156" s="128" t="e">
        <f t="shared" si="27"/>
        <v>#DIV/0!</v>
      </c>
    </row>
    <row r="157" spans="1:13" x14ac:dyDescent="0.25">
      <c r="A157" s="120">
        <v>43910</v>
      </c>
      <c r="B157" s="121"/>
      <c r="C157" s="121"/>
      <c r="D157" s="121">
        <f t="shared" si="21"/>
        <v>0</v>
      </c>
      <c r="E157" s="121"/>
      <c r="F157" s="122"/>
      <c r="G157" s="121">
        <f t="shared" si="22"/>
        <v>0</v>
      </c>
      <c r="H157" s="121">
        <f t="shared" si="23"/>
        <v>0</v>
      </c>
      <c r="I157" s="121"/>
      <c r="J157" s="121">
        <f t="shared" si="24"/>
        <v>0</v>
      </c>
      <c r="K157" s="123">
        <f t="shared" si="25"/>
        <v>0</v>
      </c>
      <c r="L157" s="124">
        <f t="shared" si="26"/>
        <v>0</v>
      </c>
      <c r="M157" s="128" t="e">
        <f t="shared" si="27"/>
        <v>#DIV/0!</v>
      </c>
    </row>
    <row r="158" spans="1:13" x14ac:dyDescent="0.25">
      <c r="A158" s="120">
        <v>43911</v>
      </c>
      <c r="B158" s="121"/>
      <c r="C158" s="121"/>
      <c r="D158" s="121">
        <f t="shared" si="21"/>
        <v>0</v>
      </c>
      <c r="E158" s="121"/>
      <c r="F158" s="122"/>
      <c r="G158" s="121">
        <f t="shared" si="22"/>
        <v>0</v>
      </c>
      <c r="H158" s="121">
        <f t="shared" si="23"/>
        <v>0</v>
      </c>
      <c r="I158" s="121"/>
      <c r="J158" s="121">
        <f t="shared" si="24"/>
        <v>0</v>
      </c>
      <c r="K158" s="123">
        <f t="shared" si="25"/>
        <v>0</v>
      </c>
      <c r="L158" s="124">
        <f t="shared" si="26"/>
        <v>0</v>
      </c>
      <c r="M158" s="128" t="e">
        <f t="shared" si="27"/>
        <v>#DIV/0!</v>
      </c>
    </row>
    <row r="159" spans="1:13" x14ac:dyDescent="0.25">
      <c r="A159" s="120">
        <v>43912</v>
      </c>
      <c r="B159" s="121"/>
      <c r="C159" s="121"/>
      <c r="D159" s="121">
        <f t="shared" si="21"/>
        <v>0</v>
      </c>
      <c r="E159" s="121"/>
      <c r="F159" s="122"/>
      <c r="G159" s="121">
        <f t="shared" si="22"/>
        <v>0</v>
      </c>
      <c r="H159" s="121">
        <f t="shared" si="23"/>
        <v>0</v>
      </c>
      <c r="I159" s="121"/>
      <c r="J159" s="121">
        <f t="shared" si="24"/>
        <v>0</v>
      </c>
      <c r="K159" s="123">
        <f t="shared" si="25"/>
        <v>0</v>
      </c>
      <c r="L159" s="124">
        <f t="shared" si="26"/>
        <v>0</v>
      </c>
      <c r="M159" s="128" t="e">
        <f t="shared" si="27"/>
        <v>#DIV/0!</v>
      </c>
    </row>
    <row r="160" spans="1:13" x14ac:dyDescent="0.25">
      <c r="A160" s="120">
        <v>43913</v>
      </c>
      <c r="B160" s="121"/>
      <c r="C160" s="121"/>
      <c r="D160" s="121">
        <f t="shared" si="21"/>
        <v>0</v>
      </c>
      <c r="E160" s="121"/>
      <c r="F160" s="122"/>
      <c r="G160" s="121">
        <f t="shared" si="22"/>
        <v>0</v>
      </c>
      <c r="H160" s="121">
        <f t="shared" si="23"/>
        <v>0</v>
      </c>
      <c r="I160" s="121"/>
      <c r="J160" s="121">
        <f t="shared" si="24"/>
        <v>0</v>
      </c>
      <c r="K160" s="123">
        <f t="shared" si="25"/>
        <v>0</v>
      </c>
      <c r="L160" s="124">
        <f t="shared" si="26"/>
        <v>0</v>
      </c>
      <c r="M160" s="128" t="e">
        <f t="shared" si="27"/>
        <v>#DIV/0!</v>
      </c>
    </row>
    <row r="161" spans="1:13" x14ac:dyDescent="0.25">
      <c r="A161" s="120">
        <v>43914</v>
      </c>
      <c r="B161" s="121"/>
      <c r="C161" s="121"/>
      <c r="D161" s="121">
        <f t="shared" si="21"/>
        <v>0</v>
      </c>
      <c r="E161" s="121"/>
      <c r="F161" s="122"/>
      <c r="G161" s="121">
        <f t="shared" si="22"/>
        <v>0</v>
      </c>
      <c r="H161" s="121">
        <f t="shared" si="23"/>
        <v>0</v>
      </c>
      <c r="I161" s="121"/>
      <c r="J161" s="121">
        <f t="shared" si="24"/>
        <v>0</v>
      </c>
      <c r="K161" s="123">
        <f t="shared" si="25"/>
        <v>0</v>
      </c>
      <c r="L161" s="124">
        <f t="shared" si="26"/>
        <v>0</v>
      </c>
      <c r="M161" s="128" t="e">
        <f t="shared" si="27"/>
        <v>#DIV/0!</v>
      </c>
    </row>
    <row r="162" spans="1:13" x14ac:dyDescent="0.25">
      <c r="A162" s="120">
        <v>43915</v>
      </c>
      <c r="B162" s="121"/>
      <c r="C162" s="121"/>
      <c r="D162" s="121">
        <f t="shared" si="21"/>
        <v>0</v>
      </c>
      <c r="E162" s="121"/>
      <c r="F162" s="122"/>
      <c r="G162" s="121">
        <f t="shared" si="22"/>
        <v>0</v>
      </c>
      <c r="H162" s="121">
        <f t="shared" si="23"/>
        <v>0</v>
      </c>
      <c r="I162" s="121"/>
      <c r="J162" s="121">
        <f t="shared" si="24"/>
        <v>0</v>
      </c>
      <c r="K162" s="123">
        <f t="shared" si="25"/>
        <v>0</v>
      </c>
      <c r="L162" s="124">
        <f t="shared" si="26"/>
        <v>0</v>
      </c>
      <c r="M162" s="128" t="e">
        <f t="shared" si="27"/>
        <v>#DIV/0!</v>
      </c>
    </row>
    <row r="163" spans="1:13" x14ac:dyDescent="0.25">
      <c r="A163" s="120">
        <v>43916</v>
      </c>
      <c r="B163" s="121"/>
      <c r="C163" s="121"/>
      <c r="D163" s="121">
        <f t="shared" si="21"/>
        <v>0</v>
      </c>
      <c r="E163" s="121"/>
      <c r="F163" s="122"/>
      <c r="G163" s="121">
        <f t="shared" si="22"/>
        <v>0</v>
      </c>
      <c r="H163" s="121">
        <f t="shared" si="23"/>
        <v>0</v>
      </c>
      <c r="I163" s="121"/>
      <c r="J163" s="121">
        <f t="shared" si="24"/>
        <v>0</v>
      </c>
      <c r="K163" s="123">
        <f t="shared" si="25"/>
        <v>0</v>
      </c>
      <c r="L163" s="124">
        <f t="shared" si="26"/>
        <v>0</v>
      </c>
      <c r="M163" s="128" t="e">
        <f t="shared" si="27"/>
        <v>#DIV/0!</v>
      </c>
    </row>
    <row r="164" spans="1:13" x14ac:dyDescent="0.25">
      <c r="A164" s="120">
        <v>43917</v>
      </c>
      <c r="B164" s="121"/>
      <c r="C164" s="121"/>
      <c r="D164" s="121">
        <f t="shared" si="21"/>
        <v>0</v>
      </c>
      <c r="E164" s="121"/>
      <c r="F164" s="122"/>
      <c r="G164" s="121">
        <f t="shared" si="22"/>
        <v>0</v>
      </c>
      <c r="H164" s="121">
        <f t="shared" si="23"/>
        <v>0</v>
      </c>
      <c r="I164" s="121"/>
      <c r="J164" s="121">
        <f t="shared" si="24"/>
        <v>0</v>
      </c>
      <c r="K164" s="123">
        <f t="shared" si="25"/>
        <v>0</v>
      </c>
      <c r="L164" s="124">
        <f t="shared" si="26"/>
        <v>0</v>
      </c>
      <c r="M164" s="128" t="e">
        <f t="shared" si="27"/>
        <v>#DIV/0!</v>
      </c>
    </row>
    <row r="165" spans="1:13" x14ac:dyDescent="0.25">
      <c r="A165" s="120">
        <v>43918</v>
      </c>
      <c r="B165" s="121"/>
      <c r="C165" s="121"/>
      <c r="D165" s="121">
        <f t="shared" si="21"/>
        <v>0</v>
      </c>
      <c r="E165" s="121"/>
      <c r="F165" s="122"/>
      <c r="G165" s="121">
        <f t="shared" si="22"/>
        <v>0</v>
      </c>
      <c r="H165" s="121">
        <f t="shared" si="23"/>
        <v>0</v>
      </c>
      <c r="I165" s="121"/>
      <c r="J165" s="121">
        <f t="shared" si="24"/>
        <v>0</v>
      </c>
      <c r="K165" s="123">
        <f t="shared" si="25"/>
        <v>0</v>
      </c>
      <c r="L165" s="124">
        <f t="shared" si="26"/>
        <v>0</v>
      </c>
      <c r="M165" s="128" t="e">
        <f t="shared" si="27"/>
        <v>#DIV/0!</v>
      </c>
    </row>
    <row r="166" spans="1:13" x14ac:dyDescent="0.25">
      <c r="A166" s="120">
        <v>43919</v>
      </c>
      <c r="B166" s="121"/>
      <c r="C166" s="121"/>
      <c r="D166" s="121">
        <f t="shared" si="21"/>
        <v>0</v>
      </c>
      <c r="E166" s="121"/>
      <c r="F166" s="122"/>
      <c r="G166" s="121">
        <f t="shared" si="22"/>
        <v>0</v>
      </c>
      <c r="H166" s="121">
        <f t="shared" si="23"/>
        <v>0</v>
      </c>
      <c r="I166" s="121"/>
      <c r="J166" s="121">
        <f t="shared" si="24"/>
        <v>0</v>
      </c>
      <c r="K166" s="123">
        <f t="shared" si="25"/>
        <v>0</v>
      </c>
      <c r="L166" s="124">
        <f t="shared" si="26"/>
        <v>0</v>
      </c>
      <c r="M166" s="128" t="e">
        <f t="shared" si="27"/>
        <v>#DIV/0!</v>
      </c>
    </row>
    <row r="167" spans="1:13" x14ac:dyDescent="0.25">
      <c r="A167" s="120">
        <v>43920</v>
      </c>
      <c r="B167" s="121"/>
      <c r="C167" s="121"/>
      <c r="D167" s="121">
        <f t="shared" si="21"/>
        <v>0</v>
      </c>
      <c r="E167" s="121"/>
      <c r="F167" s="122"/>
      <c r="G167" s="121">
        <f t="shared" si="22"/>
        <v>0</v>
      </c>
      <c r="H167" s="121">
        <f t="shared" si="23"/>
        <v>0</v>
      </c>
      <c r="I167" s="121"/>
      <c r="J167" s="121">
        <f t="shared" si="24"/>
        <v>0</v>
      </c>
      <c r="K167" s="123">
        <f t="shared" si="25"/>
        <v>0</v>
      </c>
      <c r="L167" s="124">
        <f t="shared" si="26"/>
        <v>0</v>
      </c>
      <c r="M167" s="128" t="e">
        <f t="shared" si="27"/>
        <v>#DIV/0!</v>
      </c>
    </row>
    <row r="168" spans="1:13" x14ac:dyDescent="0.25">
      <c r="A168" s="120">
        <v>43921</v>
      </c>
      <c r="B168" s="121"/>
      <c r="C168" s="121"/>
      <c r="D168" s="121">
        <f t="shared" si="21"/>
        <v>0</v>
      </c>
      <c r="E168" s="121"/>
      <c r="F168" s="122"/>
      <c r="G168" s="121">
        <f t="shared" si="22"/>
        <v>0</v>
      </c>
      <c r="H168" s="121">
        <f t="shared" si="23"/>
        <v>0</v>
      </c>
      <c r="I168" s="121"/>
      <c r="J168" s="121">
        <f t="shared" si="24"/>
        <v>0</v>
      </c>
      <c r="K168" s="123">
        <f t="shared" si="25"/>
        <v>0</v>
      </c>
      <c r="L168" s="124">
        <f t="shared" si="26"/>
        <v>0</v>
      </c>
      <c r="M168" s="128" t="e">
        <f t="shared" si="27"/>
        <v>#DIV/0!</v>
      </c>
    </row>
    <row r="169" spans="1:13" x14ac:dyDescent="0.25">
      <c r="A169" s="120">
        <v>43922</v>
      </c>
      <c r="B169" s="121"/>
      <c r="C169" s="121"/>
      <c r="D169" s="121">
        <f t="shared" si="21"/>
        <v>0</v>
      </c>
      <c r="E169" s="121"/>
      <c r="F169" s="122"/>
      <c r="G169" s="121">
        <f t="shared" si="22"/>
        <v>0</v>
      </c>
      <c r="H169" s="121">
        <f t="shared" si="23"/>
        <v>0</v>
      </c>
      <c r="I169" s="121"/>
      <c r="J169" s="121">
        <f t="shared" si="24"/>
        <v>0</v>
      </c>
      <c r="K169" s="123">
        <f t="shared" si="25"/>
        <v>0</v>
      </c>
      <c r="L169" s="124">
        <f t="shared" si="26"/>
        <v>0</v>
      </c>
      <c r="M169" s="128" t="e">
        <f t="shared" si="27"/>
        <v>#DIV/0!</v>
      </c>
    </row>
    <row r="170" spans="1:13" x14ac:dyDescent="0.25">
      <c r="A170" s="120">
        <v>43923</v>
      </c>
      <c r="B170" s="121"/>
      <c r="C170" s="121"/>
      <c r="D170" s="121">
        <f t="shared" si="21"/>
        <v>0</v>
      </c>
      <c r="E170" s="121"/>
      <c r="F170" s="122"/>
      <c r="G170" s="121">
        <f t="shared" si="22"/>
        <v>0</v>
      </c>
      <c r="H170" s="121">
        <f t="shared" si="23"/>
        <v>0</v>
      </c>
      <c r="I170" s="121"/>
      <c r="J170" s="121">
        <f t="shared" si="24"/>
        <v>0</v>
      </c>
      <c r="K170" s="123">
        <f t="shared" si="25"/>
        <v>0</v>
      </c>
      <c r="L170" s="124">
        <f t="shared" si="26"/>
        <v>0</v>
      </c>
      <c r="M170" s="128" t="e">
        <f t="shared" si="27"/>
        <v>#DIV/0!</v>
      </c>
    </row>
    <row r="171" spans="1:13" x14ac:dyDescent="0.25">
      <c r="A171" s="120">
        <v>43924</v>
      </c>
      <c r="B171" s="121"/>
      <c r="C171" s="121"/>
      <c r="D171" s="121">
        <f t="shared" si="21"/>
        <v>0</v>
      </c>
      <c r="E171" s="121"/>
      <c r="F171" s="122"/>
      <c r="G171" s="121">
        <f t="shared" si="22"/>
        <v>0</v>
      </c>
      <c r="H171" s="121">
        <f t="shared" si="23"/>
        <v>0</v>
      </c>
      <c r="I171" s="121"/>
      <c r="J171" s="121">
        <f t="shared" si="24"/>
        <v>0</v>
      </c>
      <c r="K171" s="123">
        <f t="shared" si="25"/>
        <v>0</v>
      </c>
      <c r="L171" s="124">
        <f t="shared" si="26"/>
        <v>0</v>
      </c>
      <c r="M171" s="128" t="e">
        <f t="shared" si="27"/>
        <v>#DIV/0!</v>
      </c>
    </row>
    <row r="172" spans="1:13" x14ac:dyDescent="0.25">
      <c r="A172" s="120">
        <v>43925</v>
      </c>
      <c r="B172" s="121"/>
      <c r="C172" s="121"/>
      <c r="D172" s="121">
        <f t="shared" si="21"/>
        <v>0</v>
      </c>
      <c r="E172" s="121"/>
      <c r="F172" s="122"/>
      <c r="G172" s="121">
        <f t="shared" si="22"/>
        <v>0</v>
      </c>
      <c r="H172" s="121">
        <f t="shared" si="23"/>
        <v>0</v>
      </c>
      <c r="I172" s="121"/>
      <c r="J172" s="121">
        <f t="shared" si="24"/>
        <v>0</v>
      </c>
      <c r="K172" s="123">
        <f t="shared" si="25"/>
        <v>0</v>
      </c>
      <c r="L172" s="124">
        <f t="shared" si="26"/>
        <v>0</v>
      </c>
      <c r="M172" s="128" t="e">
        <f t="shared" si="27"/>
        <v>#DIV/0!</v>
      </c>
    </row>
    <row r="173" spans="1:13" x14ac:dyDescent="0.25">
      <c r="A173" s="120">
        <v>43926</v>
      </c>
      <c r="B173" s="121"/>
      <c r="C173" s="121"/>
      <c r="D173" s="121">
        <f t="shared" si="21"/>
        <v>0</v>
      </c>
      <c r="E173" s="121"/>
      <c r="F173" s="122"/>
      <c r="G173" s="121">
        <f t="shared" si="22"/>
        <v>0</v>
      </c>
      <c r="H173" s="121">
        <f t="shared" si="23"/>
        <v>0</v>
      </c>
      <c r="I173" s="121"/>
      <c r="J173" s="121">
        <f t="shared" si="24"/>
        <v>0</v>
      </c>
      <c r="K173" s="123">
        <f t="shared" si="25"/>
        <v>0</v>
      </c>
      <c r="L173" s="124">
        <f t="shared" si="26"/>
        <v>0</v>
      </c>
      <c r="M173" s="128" t="e">
        <f t="shared" si="27"/>
        <v>#DIV/0!</v>
      </c>
    </row>
    <row r="174" spans="1:13" x14ac:dyDescent="0.25">
      <c r="A174" s="120">
        <v>43927</v>
      </c>
      <c r="B174" s="121"/>
      <c r="C174" s="121"/>
      <c r="D174" s="121">
        <f t="shared" si="21"/>
        <v>0</v>
      </c>
      <c r="E174" s="121"/>
      <c r="F174" s="122"/>
      <c r="G174" s="121">
        <f t="shared" si="22"/>
        <v>0</v>
      </c>
      <c r="H174" s="121">
        <f t="shared" si="23"/>
        <v>0</v>
      </c>
      <c r="I174" s="121"/>
      <c r="J174" s="121">
        <f t="shared" si="24"/>
        <v>0</v>
      </c>
      <c r="K174" s="123">
        <f t="shared" si="25"/>
        <v>0</v>
      </c>
      <c r="L174" s="124">
        <f t="shared" si="26"/>
        <v>0</v>
      </c>
      <c r="M174" s="128" t="e">
        <f t="shared" si="27"/>
        <v>#DIV/0!</v>
      </c>
    </row>
    <row r="175" spans="1:13" x14ac:dyDescent="0.25">
      <c r="A175" s="120">
        <v>43928</v>
      </c>
      <c r="B175" s="121"/>
      <c r="C175" s="121"/>
      <c r="D175" s="121">
        <f t="shared" si="21"/>
        <v>0</v>
      </c>
      <c r="E175" s="121"/>
      <c r="F175" s="122"/>
      <c r="G175" s="121">
        <f t="shared" si="22"/>
        <v>0</v>
      </c>
      <c r="H175" s="121">
        <f t="shared" si="23"/>
        <v>0</v>
      </c>
      <c r="I175" s="121"/>
      <c r="J175" s="121">
        <f t="shared" si="24"/>
        <v>0</v>
      </c>
      <c r="K175" s="123">
        <f t="shared" si="25"/>
        <v>0</v>
      </c>
      <c r="L175" s="124">
        <f t="shared" si="26"/>
        <v>0</v>
      </c>
      <c r="M175" s="128" t="e">
        <f t="shared" si="27"/>
        <v>#DIV/0!</v>
      </c>
    </row>
    <row r="176" spans="1:13" x14ac:dyDescent="0.25">
      <c r="A176" s="120">
        <v>43929</v>
      </c>
      <c r="B176" s="121"/>
      <c r="C176" s="121"/>
      <c r="D176" s="121">
        <f t="shared" si="21"/>
        <v>0</v>
      </c>
      <c r="E176" s="121"/>
      <c r="F176" s="122"/>
      <c r="G176" s="121">
        <f t="shared" si="22"/>
        <v>0</v>
      </c>
      <c r="H176" s="121">
        <f t="shared" si="23"/>
        <v>0</v>
      </c>
      <c r="I176" s="121"/>
      <c r="J176" s="121">
        <f t="shared" si="24"/>
        <v>0</v>
      </c>
      <c r="K176" s="123">
        <f t="shared" si="25"/>
        <v>0</v>
      </c>
      <c r="L176" s="124">
        <f t="shared" si="26"/>
        <v>0</v>
      </c>
      <c r="M176" s="128" t="e">
        <f t="shared" si="27"/>
        <v>#DIV/0!</v>
      </c>
    </row>
    <row r="177" spans="1:13" x14ac:dyDescent="0.25">
      <c r="A177" s="120">
        <v>43930</v>
      </c>
      <c r="B177" s="121"/>
      <c r="C177" s="121"/>
      <c r="D177" s="121">
        <f t="shared" si="21"/>
        <v>0</v>
      </c>
      <c r="E177" s="121"/>
      <c r="F177" s="122"/>
      <c r="G177" s="121">
        <f t="shared" si="22"/>
        <v>0</v>
      </c>
      <c r="H177" s="121">
        <f t="shared" si="23"/>
        <v>0</v>
      </c>
      <c r="I177" s="121"/>
      <c r="J177" s="121">
        <f t="shared" si="24"/>
        <v>0</v>
      </c>
      <c r="K177" s="123">
        <f t="shared" si="25"/>
        <v>0</v>
      </c>
      <c r="L177" s="124">
        <f t="shared" si="26"/>
        <v>0</v>
      </c>
      <c r="M177" s="128" t="e">
        <f t="shared" si="27"/>
        <v>#DIV/0!</v>
      </c>
    </row>
    <row r="178" spans="1:13" x14ac:dyDescent="0.25">
      <c r="A178" s="120">
        <v>43931</v>
      </c>
      <c r="B178" s="121"/>
      <c r="C178" s="121"/>
      <c r="D178" s="121">
        <f t="shared" si="21"/>
        <v>0</v>
      </c>
      <c r="E178" s="121"/>
      <c r="F178" s="122"/>
      <c r="G178" s="121">
        <f t="shared" si="22"/>
        <v>0</v>
      </c>
      <c r="H178" s="121">
        <f t="shared" si="23"/>
        <v>0</v>
      </c>
      <c r="I178" s="121"/>
      <c r="J178" s="121">
        <f t="shared" si="24"/>
        <v>0</v>
      </c>
      <c r="K178" s="123">
        <f t="shared" si="25"/>
        <v>0</v>
      </c>
      <c r="L178" s="124">
        <f t="shared" si="26"/>
        <v>0</v>
      </c>
      <c r="M178" s="128" t="e">
        <f t="shared" si="27"/>
        <v>#DIV/0!</v>
      </c>
    </row>
    <row r="179" spans="1:13" x14ac:dyDescent="0.25">
      <c r="A179" s="120">
        <v>43932</v>
      </c>
      <c r="B179" s="121"/>
      <c r="C179" s="121"/>
      <c r="D179" s="121">
        <f t="shared" si="21"/>
        <v>0</v>
      </c>
      <c r="E179" s="121"/>
      <c r="F179" s="122"/>
      <c r="G179" s="121">
        <f t="shared" si="22"/>
        <v>0</v>
      </c>
      <c r="H179" s="121">
        <f t="shared" si="23"/>
        <v>0</v>
      </c>
      <c r="I179" s="121"/>
      <c r="J179" s="121">
        <f t="shared" si="24"/>
        <v>0</v>
      </c>
      <c r="K179" s="123">
        <f t="shared" si="25"/>
        <v>0</v>
      </c>
      <c r="L179" s="124">
        <f t="shared" si="26"/>
        <v>0</v>
      </c>
      <c r="M179" s="128" t="e">
        <f t="shared" si="27"/>
        <v>#DIV/0!</v>
      </c>
    </row>
    <row r="180" spans="1:13" x14ac:dyDescent="0.25">
      <c r="A180" s="120">
        <v>43933</v>
      </c>
      <c r="B180" s="121"/>
      <c r="C180" s="121"/>
      <c r="D180" s="121">
        <f t="shared" si="21"/>
        <v>0</v>
      </c>
      <c r="E180" s="121"/>
      <c r="F180" s="122"/>
      <c r="G180" s="121">
        <f t="shared" si="22"/>
        <v>0</v>
      </c>
      <c r="H180" s="121">
        <f t="shared" si="23"/>
        <v>0</v>
      </c>
      <c r="I180" s="121"/>
      <c r="J180" s="121">
        <f t="shared" si="24"/>
        <v>0</v>
      </c>
      <c r="K180" s="123">
        <f t="shared" si="25"/>
        <v>0</v>
      </c>
      <c r="L180" s="124">
        <f t="shared" si="26"/>
        <v>0</v>
      </c>
      <c r="M180" s="128" t="e">
        <f t="shared" si="27"/>
        <v>#DIV/0!</v>
      </c>
    </row>
    <row r="181" spans="1:13" x14ac:dyDescent="0.25">
      <c r="A181" s="120">
        <v>43934</v>
      </c>
      <c r="B181" s="121"/>
      <c r="C181" s="121"/>
      <c r="D181" s="121">
        <f t="shared" si="21"/>
        <v>0</v>
      </c>
      <c r="E181" s="121"/>
      <c r="F181" s="122"/>
      <c r="G181" s="121">
        <f t="shared" si="22"/>
        <v>0</v>
      </c>
      <c r="H181" s="121">
        <f t="shared" si="23"/>
        <v>0</v>
      </c>
      <c r="I181" s="121"/>
      <c r="J181" s="121">
        <f t="shared" si="24"/>
        <v>0</v>
      </c>
      <c r="K181" s="123">
        <f t="shared" si="25"/>
        <v>0</v>
      </c>
      <c r="L181" s="124">
        <f t="shared" si="26"/>
        <v>0</v>
      </c>
      <c r="M181" s="128" t="e">
        <f t="shared" si="27"/>
        <v>#DIV/0!</v>
      </c>
    </row>
    <row r="182" spans="1:13" x14ac:dyDescent="0.25">
      <c r="A182" s="120">
        <v>43935</v>
      </c>
      <c r="B182" s="121"/>
      <c r="C182" s="121"/>
      <c r="D182" s="121">
        <f t="shared" si="21"/>
        <v>0</v>
      </c>
      <c r="E182" s="121"/>
      <c r="F182" s="122"/>
      <c r="G182" s="121">
        <f t="shared" si="22"/>
        <v>0</v>
      </c>
      <c r="H182" s="121">
        <f t="shared" si="23"/>
        <v>0</v>
      </c>
      <c r="I182" s="121"/>
      <c r="J182" s="121">
        <f t="shared" si="24"/>
        <v>0</v>
      </c>
      <c r="K182" s="123">
        <f t="shared" si="25"/>
        <v>0</v>
      </c>
      <c r="L182" s="124">
        <f t="shared" si="26"/>
        <v>0</v>
      </c>
      <c r="M182" s="128" t="e">
        <f t="shared" si="27"/>
        <v>#DIV/0!</v>
      </c>
    </row>
    <row r="183" spans="1:13" x14ac:dyDescent="0.25">
      <c r="A183" s="120">
        <v>43936</v>
      </c>
      <c r="B183" s="121"/>
      <c r="C183" s="121"/>
      <c r="D183" s="121">
        <f t="shared" si="21"/>
        <v>0</v>
      </c>
      <c r="E183" s="121"/>
      <c r="F183" s="122"/>
      <c r="G183" s="121">
        <f t="shared" si="22"/>
        <v>0</v>
      </c>
      <c r="H183" s="121">
        <f t="shared" si="23"/>
        <v>0</v>
      </c>
      <c r="I183" s="121"/>
      <c r="J183" s="121">
        <f t="shared" si="24"/>
        <v>0</v>
      </c>
      <c r="K183" s="123">
        <f t="shared" si="25"/>
        <v>0</v>
      </c>
      <c r="L183" s="124">
        <f t="shared" si="26"/>
        <v>0</v>
      </c>
      <c r="M183" s="128" t="e">
        <f t="shared" si="27"/>
        <v>#DIV/0!</v>
      </c>
    </row>
    <row r="184" spans="1:13" x14ac:dyDescent="0.25">
      <c r="A184" s="120">
        <v>43937</v>
      </c>
      <c r="B184" s="121"/>
      <c r="C184" s="121"/>
      <c r="D184" s="121">
        <f t="shared" si="21"/>
        <v>0</v>
      </c>
      <c r="E184" s="121"/>
      <c r="F184" s="122"/>
      <c r="G184" s="121">
        <f t="shared" si="22"/>
        <v>0</v>
      </c>
      <c r="H184" s="121">
        <f t="shared" si="23"/>
        <v>0</v>
      </c>
      <c r="I184" s="121"/>
      <c r="J184" s="121">
        <f t="shared" si="24"/>
        <v>0</v>
      </c>
      <c r="K184" s="123">
        <f t="shared" si="25"/>
        <v>0</v>
      </c>
      <c r="L184" s="124">
        <f t="shared" si="26"/>
        <v>0</v>
      </c>
      <c r="M184" s="128" t="e">
        <f t="shared" si="27"/>
        <v>#DIV/0!</v>
      </c>
    </row>
    <row r="185" spans="1:13" x14ac:dyDescent="0.25">
      <c r="A185" s="120">
        <v>43938</v>
      </c>
      <c r="B185" s="121"/>
      <c r="C185" s="121"/>
      <c r="D185" s="121">
        <f t="shared" si="21"/>
        <v>0</v>
      </c>
      <c r="E185" s="121"/>
      <c r="F185" s="122"/>
      <c r="G185" s="121">
        <f t="shared" si="22"/>
        <v>0</v>
      </c>
      <c r="H185" s="121">
        <f t="shared" si="23"/>
        <v>0</v>
      </c>
      <c r="I185" s="121"/>
      <c r="J185" s="121">
        <f t="shared" si="24"/>
        <v>0</v>
      </c>
      <c r="K185" s="123">
        <f t="shared" si="25"/>
        <v>0</v>
      </c>
      <c r="L185" s="124">
        <f t="shared" si="26"/>
        <v>0</v>
      </c>
      <c r="M185" s="128" t="e">
        <f t="shared" si="27"/>
        <v>#DIV/0!</v>
      </c>
    </row>
    <row r="186" spans="1:13" x14ac:dyDescent="0.25">
      <c r="A186" s="120">
        <v>43939</v>
      </c>
      <c r="B186" s="121"/>
      <c r="C186" s="121"/>
      <c r="D186" s="121">
        <f t="shared" si="21"/>
        <v>0</v>
      </c>
      <c r="E186" s="121"/>
      <c r="F186" s="122"/>
      <c r="G186" s="121">
        <f t="shared" si="22"/>
        <v>0</v>
      </c>
      <c r="H186" s="121">
        <f t="shared" si="23"/>
        <v>0</v>
      </c>
      <c r="I186" s="121"/>
      <c r="J186" s="121">
        <f t="shared" si="24"/>
        <v>0</v>
      </c>
      <c r="K186" s="123">
        <f t="shared" si="25"/>
        <v>0</v>
      </c>
      <c r="L186" s="124">
        <f t="shared" si="26"/>
        <v>0</v>
      </c>
      <c r="M186" s="128" t="e">
        <f t="shared" si="27"/>
        <v>#DIV/0!</v>
      </c>
    </row>
    <row r="187" spans="1:13" x14ac:dyDescent="0.25">
      <c r="A187" s="120">
        <v>43940</v>
      </c>
      <c r="B187" s="121"/>
      <c r="C187" s="121"/>
      <c r="D187" s="121">
        <f t="shared" si="21"/>
        <v>0</v>
      </c>
      <c r="E187" s="121"/>
      <c r="F187" s="122"/>
      <c r="G187" s="121">
        <f t="shared" si="22"/>
        <v>0</v>
      </c>
      <c r="H187" s="121">
        <f t="shared" si="23"/>
        <v>0</v>
      </c>
      <c r="I187" s="121"/>
      <c r="J187" s="121">
        <f t="shared" si="24"/>
        <v>0</v>
      </c>
      <c r="K187" s="123">
        <f t="shared" si="25"/>
        <v>0</v>
      </c>
      <c r="L187" s="124">
        <f t="shared" si="26"/>
        <v>0</v>
      </c>
      <c r="M187" s="128" t="e">
        <f t="shared" si="27"/>
        <v>#DIV/0!</v>
      </c>
    </row>
    <row r="188" spans="1:13" x14ac:dyDescent="0.25">
      <c r="A188" s="120">
        <v>43941</v>
      </c>
      <c r="B188" s="121"/>
      <c r="C188" s="121"/>
      <c r="D188" s="121">
        <f t="shared" si="21"/>
        <v>0</v>
      </c>
      <c r="E188" s="121"/>
      <c r="F188" s="122"/>
      <c r="G188" s="121">
        <f t="shared" si="22"/>
        <v>0</v>
      </c>
      <c r="H188" s="121">
        <f t="shared" si="23"/>
        <v>0</v>
      </c>
      <c r="I188" s="121"/>
      <c r="J188" s="121">
        <f t="shared" si="24"/>
        <v>0</v>
      </c>
      <c r="K188" s="123">
        <f t="shared" si="25"/>
        <v>0</v>
      </c>
      <c r="L188" s="124">
        <f t="shared" si="26"/>
        <v>0</v>
      </c>
      <c r="M188" s="128" t="e">
        <f t="shared" si="27"/>
        <v>#DIV/0!</v>
      </c>
    </row>
    <row r="189" spans="1:13" x14ac:dyDescent="0.25">
      <c r="A189" s="120">
        <v>43942</v>
      </c>
      <c r="B189" s="121"/>
      <c r="C189" s="121"/>
      <c r="D189" s="121">
        <f t="shared" si="21"/>
        <v>0</v>
      </c>
      <c r="E189" s="121"/>
      <c r="F189" s="122"/>
      <c r="G189" s="121">
        <f t="shared" si="22"/>
        <v>0</v>
      </c>
      <c r="H189" s="121">
        <f t="shared" si="23"/>
        <v>0</v>
      </c>
      <c r="I189" s="121"/>
      <c r="J189" s="121">
        <f t="shared" si="24"/>
        <v>0</v>
      </c>
      <c r="K189" s="123">
        <f t="shared" si="25"/>
        <v>0</v>
      </c>
      <c r="L189" s="124">
        <f t="shared" si="26"/>
        <v>0</v>
      </c>
      <c r="M189" s="128" t="e">
        <f t="shared" si="27"/>
        <v>#DIV/0!</v>
      </c>
    </row>
    <row r="190" spans="1:13" x14ac:dyDescent="0.25">
      <c r="A190" s="120">
        <v>43943</v>
      </c>
      <c r="B190" s="121"/>
      <c r="C190" s="121"/>
      <c r="D190" s="121">
        <f t="shared" si="21"/>
        <v>0</v>
      </c>
      <c r="E190" s="121"/>
      <c r="F190" s="122"/>
      <c r="G190" s="121">
        <f t="shared" si="22"/>
        <v>0</v>
      </c>
      <c r="H190" s="121">
        <f t="shared" si="23"/>
        <v>0</v>
      </c>
      <c r="I190" s="121"/>
      <c r="J190" s="121">
        <f t="shared" si="24"/>
        <v>0</v>
      </c>
      <c r="K190" s="123">
        <f t="shared" si="25"/>
        <v>0</v>
      </c>
      <c r="L190" s="124">
        <f t="shared" si="26"/>
        <v>0</v>
      </c>
      <c r="M190" s="128" t="e">
        <f t="shared" si="27"/>
        <v>#DIV/0!</v>
      </c>
    </row>
    <row r="191" spans="1:13" x14ac:dyDescent="0.25">
      <c r="A191" s="120">
        <v>43944</v>
      </c>
      <c r="B191" s="121"/>
      <c r="C191" s="121"/>
      <c r="D191" s="121">
        <f t="shared" si="21"/>
        <v>0</v>
      </c>
      <c r="E191" s="121"/>
      <c r="F191" s="122"/>
      <c r="G191" s="121">
        <f t="shared" si="22"/>
        <v>0</v>
      </c>
      <c r="H191" s="121">
        <f t="shared" si="23"/>
        <v>0</v>
      </c>
      <c r="I191" s="121"/>
      <c r="J191" s="121">
        <f t="shared" si="24"/>
        <v>0</v>
      </c>
      <c r="K191" s="123">
        <f t="shared" si="25"/>
        <v>0</v>
      </c>
      <c r="L191" s="124">
        <f t="shared" si="26"/>
        <v>0</v>
      </c>
      <c r="M191" s="128" t="e">
        <f t="shared" si="27"/>
        <v>#DIV/0!</v>
      </c>
    </row>
    <row r="192" spans="1:13" x14ac:dyDescent="0.25">
      <c r="A192" s="120">
        <v>43945</v>
      </c>
      <c r="B192" s="121"/>
      <c r="C192" s="121"/>
      <c r="D192" s="121">
        <f t="shared" si="21"/>
        <v>0</v>
      </c>
      <c r="E192" s="121"/>
      <c r="F192" s="122"/>
      <c r="G192" s="121">
        <f t="shared" si="22"/>
        <v>0</v>
      </c>
      <c r="H192" s="121">
        <f t="shared" si="23"/>
        <v>0</v>
      </c>
      <c r="I192" s="121"/>
      <c r="J192" s="121">
        <f t="shared" si="24"/>
        <v>0</v>
      </c>
      <c r="K192" s="123">
        <f t="shared" si="25"/>
        <v>0</v>
      </c>
      <c r="L192" s="124">
        <f t="shared" si="26"/>
        <v>0</v>
      </c>
      <c r="M192" s="128" t="e">
        <f t="shared" si="27"/>
        <v>#DIV/0!</v>
      </c>
    </row>
    <row r="193" spans="1:13" x14ac:dyDescent="0.25">
      <c r="A193" s="120">
        <v>43946</v>
      </c>
      <c r="B193" s="121"/>
      <c r="C193" s="121"/>
      <c r="D193" s="121">
        <f t="shared" si="21"/>
        <v>0</v>
      </c>
      <c r="E193" s="121"/>
      <c r="F193" s="122"/>
      <c r="G193" s="121">
        <f t="shared" si="22"/>
        <v>0</v>
      </c>
      <c r="H193" s="121">
        <f t="shared" si="23"/>
        <v>0</v>
      </c>
      <c r="I193" s="121"/>
      <c r="J193" s="121">
        <f t="shared" si="24"/>
        <v>0</v>
      </c>
      <c r="K193" s="123">
        <f t="shared" si="25"/>
        <v>0</v>
      </c>
      <c r="L193" s="124">
        <f t="shared" si="26"/>
        <v>0</v>
      </c>
      <c r="M193" s="128" t="e">
        <f t="shared" si="27"/>
        <v>#DIV/0!</v>
      </c>
    </row>
    <row r="194" spans="1:13" x14ac:dyDescent="0.25">
      <c r="A194" s="120">
        <v>43947</v>
      </c>
      <c r="B194" s="121"/>
      <c r="C194" s="121"/>
      <c r="D194" s="121">
        <f t="shared" si="21"/>
        <v>0</v>
      </c>
      <c r="E194" s="121"/>
      <c r="F194" s="122"/>
      <c r="G194" s="121">
        <f t="shared" si="22"/>
        <v>0</v>
      </c>
      <c r="H194" s="121">
        <f t="shared" si="23"/>
        <v>0</v>
      </c>
      <c r="I194" s="121"/>
      <c r="J194" s="121">
        <f t="shared" si="24"/>
        <v>0</v>
      </c>
      <c r="K194" s="123">
        <f t="shared" si="25"/>
        <v>0</v>
      </c>
      <c r="L194" s="124">
        <f t="shared" si="26"/>
        <v>0</v>
      </c>
      <c r="M194" s="128" t="e">
        <f t="shared" si="27"/>
        <v>#DIV/0!</v>
      </c>
    </row>
    <row r="195" spans="1:13" x14ac:dyDescent="0.25">
      <c r="A195" s="120">
        <v>43948</v>
      </c>
      <c r="B195" s="121"/>
      <c r="C195" s="121"/>
      <c r="D195" s="121">
        <f t="shared" si="21"/>
        <v>0</v>
      </c>
      <c r="E195" s="121"/>
      <c r="F195" s="122"/>
      <c r="G195" s="121">
        <f t="shared" si="22"/>
        <v>0</v>
      </c>
      <c r="H195" s="121">
        <f t="shared" si="23"/>
        <v>0</v>
      </c>
      <c r="I195" s="121"/>
      <c r="J195" s="121">
        <f t="shared" si="24"/>
        <v>0</v>
      </c>
      <c r="K195" s="123">
        <f t="shared" si="25"/>
        <v>0</v>
      </c>
      <c r="L195" s="124">
        <f t="shared" si="26"/>
        <v>0</v>
      </c>
      <c r="M195" s="128" t="e">
        <f t="shared" si="27"/>
        <v>#DIV/0!</v>
      </c>
    </row>
    <row r="196" spans="1:13" x14ac:dyDescent="0.25">
      <c r="A196" s="120">
        <v>43949</v>
      </c>
      <c r="B196" s="121"/>
      <c r="C196" s="121"/>
      <c r="D196" s="121">
        <f t="shared" si="21"/>
        <v>0</v>
      </c>
      <c r="E196" s="121"/>
      <c r="F196" s="122"/>
      <c r="G196" s="121">
        <f t="shared" si="22"/>
        <v>0</v>
      </c>
      <c r="H196" s="121">
        <f t="shared" si="23"/>
        <v>0</v>
      </c>
      <c r="I196" s="121"/>
      <c r="J196" s="121">
        <f t="shared" si="24"/>
        <v>0</v>
      </c>
      <c r="K196" s="123">
        <f t="shared" si="25"/>
        <v>0</v>
      </c>
      <c r="L196" s="124">
        <f t="shared" si="26"/>
        <v>0</v>
      </c>
      <c r="M196" s="128" t="e">
        <f t="shared" si="27"/>
        <v>#DIV/0!</v>
      </c>
    </row>
  </sheetData>
  <mergeCells count="1">
    <mergeCell ref="B1:D1"/>
  </mergeCells>
  <pageMargins left="0.25" right="0.25" top="0.17" bottom="0.25" header="0.17" footer="0.25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7">
    <tabColor theme="3" tint="0.39997558519241921"/>
  </sheetPr>
  <dimension ref="A1:AM695"/>
  <sheetViews>
    <sheetView workbookViewId="0">
      <pane xSplit="10" ySplit="11" topLeftCell="K417" activePane="bottomRight" state="frozen"/>
      <selection pane="topRight" activeCell="K1" sqref="K1"/>
      <selection pane="bottomLeft" activeCell="A12" sqref="A12"/>
      <selection pane="bottomRight" activeCell="J1" sqref="J1:J1048576"/>
    </sheetView>
  </sheetViews>
  <sheetFormatPr defaultRowHeight="15" x14ac:dyDescent="0.25"/>
  <cols>
    <col min="1" max="1" width="10.7109375" bestFit="1" customWidth="1"/>
    <col min="2" max="2" width="7" customWidth="1"/>
    <col min="3" max="3" width="9" customWidth="1"/>
    <col min="4" max="4" width="10" customWidth="1"/>
    <col min="5" max="5" width="10.7109375" customWidth="1"/>
    <col min="6" max="7" width="10.42578125" customWidth="1"/>
    <col min="8" max="8" width="12.7109375" customWidth="1"/>
    <col min="9" max="9" width="9.28515625" customWidth="1"/>
    <col min="10" max="10" width="12.42578125" customWidth="1"/>
    <col min="11" max="11" width="13.7109375" customWidth="1"/>
    <col min="12" max="13" width="12.7109375" style="44" customWidth="1"/>
    <col min="14" max="14" width="10.28515625" customWidth="1"/>
    <col min="15" max="15" width="10.7109375" bestFit="1" customWidth="1"/>
    <col min="16" max="17" width="10.5703125" customWidth="1"/>
    <col min="18" max="18" width="12.28515625" customWidth="1"/>
    <col min="19" max="19" width="10.5703125" customWidth="1"/>
    <col min="25" max="26" width="10" bestFit="1" customWidth="1"/>
    <col min="27" max="27" width="12.140625" customWidth="1"/>
    <col min="28" max="28" width="10" customWidth="1"/>
    <col min="37" max="37" width="12.28515625" customWidth="1"/>
    <col min="39" max="39" width="10.42578125" bestFit="1" customWidth="1"/>
  </cols>
  <sheetData>
    <row r="1" spans="1:15" ht="15.75" thickBot="1" x14ac:dyDescent="0.3">
      <c r="A1" t="s">
        <v>383</v>
      </c>
      <c r="B1" s="198" t="s">
        <v>349</v>
      </c>
      <c r="C1" s="198"/>
      <c r="D1" s="198"/>
      <c r="E1" s="125"/>
      <c r="F1" s="125" t="s">
        <v>354</v>
      </c>
      <c r="G1" s="125"/>
      <c r="H1" s="125" t="s">
        <v>361</v>
      </c>
      <c r="I1" s="51" t="s">
        <v>350</v>
      </c>
      <c r="J1" s="51" t="s">
        <v>362</v>
      </c>
      <c r="K1" s="125"/>
    </row>
    <row r="2" spans="1:15" ht="75.75" thickBot="1" x14ac:dyDescent="0.3">
      <c r="A2" s="2" t="s">
        <v>0</v>
      </c>
      <c r="B2" s="29" t="s">
        <v>351</v>
      </c>
      <c r="C2" s="30" t="s">
        <v>352</v>
      </c>
      <c r="D2" s="31" t="s">
        <v>353</v>
      </c>
      <c r="E2" s="30" t="s">
        <v>357</v>
      </c>
      <c r="F2" s="30" t="s">
        <v>356</v>
      </c>
      <c r="G2" s="31" t="s">
        <v>358</v>
      </c>
      <c r="H2" s="41" t="s">
        <v>359</v>
      </c>
      <c r="I2" s="37" t="s">
        <v>348</v>
      </c>
      <c r="J2" s="40" t="s">
        <v>360</v>
      </c>
      <c r="K2" s="34" t="s">
        <v>387</v>
      </c>
      <c r="L2" s="49" t="s">
        <v>363</v>
      </c>
      <c r="M2" s="130" t="s">
        <v>384</v>
      </c>
    </row>
    <row r="3" spans="1:15" ht="17.25" customHeight="1" x14ac:dyDescent="0.25">
      <c r="B3" s="10"/>
      <c r="C3" s="11"/>
      <c r="D3" s="12"/>
      <c r="E3" s="11"/>
      <c r="F3" s="11"/>
      <c r="G3" s="11"/>
      <c r="H3" s="36">
        <v>1</v>
      </c>
      <c r="I3" s="38"/>
      <c r="J3" s="12"/>
      <c r="K3" s="32">
        <v>0.55600000000000005</v>
      </c>
      <c r="L3" s="8"/>
      <c r="M3" s="131"/>
      <c r="O3" s="2" t="s">
        <v>374</v>
      </c>
    </row>
    <row r="4" spans="1:15" ht="17.25" hidden="1" customHeight="1" x14ac:dyDescent="0.25">
      <c r="A4" s="1">
        <v>43556</v>
      </c>
      <c r="B4" s="10"/>
      <c r="C4" s="11"/>
      <c r="D4" s="12">
        <f>B4-C4</f>
        <v>0</v>
      </c>
      <c r="E4" s="11"/>
      <c r="F4" s="33"/>
      <c r="G4" s="11">
        <f>E4-F4</f>
        <v>0</v>
      </c>
      <c r="H4" s="27">
        <f>G4*H$3</f>
        <v>0</v>
      </c>
      <c r="I4" s="38"/>
      <c r="J4" s="12">
        <f>I4-H4</f>
        <v>0</v>
      </c>
      <c r="K4" s="42">
        <f>D4/K$3</f>
        <v>0</v>
      </c>
      <c r="L4" s="9">
        <f>I4-K4</f>
        <v>0</v>
      </c>
      <c r="M4" s="132"/>
      <c r="N4" s="16" t="s">
        <v>376</v>
      </c>
      <c r="O4" t="s">
        <v>377</v>
      </c>
    </row>
    <row r="5" spans="1:15" ht="17.25" hidden="1" customHeight="1" x14ac:dyDescent="0.25">
      <c r="A5" s="1">
        <v>43557</v>
      </c>
      <c r="B5" s="10"/>
      <c r="C5" s="11"/>
      <c r="D5" s="12">
        <f t="shared" ref="D5:D33" si="0">B5-C5</f>
        <v>0</v>
      </c>
      <c r="E5" s="11"/>
      <c r="F5" s="33"/>
      <c r="G5" s="11">
        <f t="shared" ref="G5:G33" si="1">E5-F5</f>
        <v>0</v>
      </c>
      <c r="H5" s="27">
        <f t="shared" ref="H5:H33" si="2">G5*H$3</f>
        <v>0</v>
      </c>
      <c r="I5" s="38"/>
      <c r="J5" s="12">
        <f>H5-I5</f>
        <v>0</v>
      </c>
      <c r="K5" s="42">
        <f t="shared" ref="K5:K33" si="3">D5/K$3</f>
        <v>0</v>
      </c>
      <c r="L5" s="9">
        <f>K5-I5</f>
        <v>0</v>
      </c>
      <c r="M5" s="132"/>
      <c r="N5" s="16" t="s">
        <v>375</v>
      </c>
      <c r="O5" t="s">
        <v>378</v>
      </c>
    </row>
    <row r="6" spans="1:15" ht="17.25" hidden="1" customHeight="1" x14ac:dyDescent="0.25">
      <c r="A6" s="1">
        <v>43558</v>
      </c>
      <c r="B6" s="10"/>
      <c r="C6" s="11"/>
      <c r="D6" s="12">
        <f t="shared" si="0"/>
        <v>0</v>
      </c>
      <c r="E6" s="11"/>
      <c r="F6" s="33"/>
      <c r="G6" s="11">
        <f t="shared" si="1"/>
        <v>0</v>
      </c>
      <c r="H6" s="27">
        <f t="shared" si="2"/>
        <v>0</v>
      </c>
      <c r="I6" s="38"/>
      <c r="J6" s="12">
        <f t="shared" ref="J6:J33" si="4">H6-I6</f>
        <v>0</v>
      </c>
      <c r="K6" s="42">
        <f t="shared" si="3"/>
        <v>0</v>
      </c>
      <c r="L6" s="9">
        <f t="shared" ref="L6:L33" si="5">K6-I6</f>
        <v>0</v>
      </c>
      <c r="M6" s="132"/>
    </row>
    <row r="7" spans="1:15" ht="17.25" hidden="1" customHeight="1" x14ac:dyDescent="0.25">
      <c r="A7" s="1">
        <v>43559</v>
      </c>
      <c r="B7" s="10"/>
      <c r="C7" s="33"/>
      <c r="D7" s="12">
        <f t="shared" si="0"/>
        <v>0</v>
      </c>
      <c r="E7" s="11"/>
      <c r="F7" s="33"/>
      <c r="G7" s="11">
        <f t="shared" si="1"/>
        <v>0</v>
      </c>
      <c r="H7" s="27">
        <f t="shared" si="2"/>
        <v>0</v>
      </c>
      <c r="I7" s="38"/>
      <c r="J7" s="12">
        <f t="shared" si="4"/>
        <v>0</v>
      </c>
      <c r="K7" s="42">
        <f t="shared" si="3"/>
        <v>0</v>
      </c>
      <c r="L7" s="9">
        <f t="shared" si="5"/>
        <v>0</v>
      </c>
      <c r="M7" s="132"/>
    </row>
    <row r="8" spans="1:15" ht="17.25" hidden="1" customHeight="1" x14ac:dyDescent="0.25">
      <c r="A8" s="1">
        <v>43560</v>
      </c>
      <c r="B8" s="10"/>
      <c r="C8" s="33"/>
      <c r="D8" s="12">
        <f t="shared" si="0"/>
        <v>0</v>
      </c>
      <c r="E8" s="11"/>
      <c r="F8" s="33"/>
      <c r="G8" s="11">
        <f t="shared" si="1"/>
        <v>0</v>
      </c>
      <c r="H8" s="27">
        <f t="shared" si="2"/>
        <v>0</v>
      </c>
      <c r="I8" s="38"/>
      <c r="J8" s="12">
        <f t="shared" si="4"/>
        <v>0</v>
      </c>
      <c r="K8" s="42">
        <f t="shared" si="3"/>
        <v>0</v>
      </c>
      <c r="L8" s="9">
        <f t="shared" si="5"/>
        <v>0</v>
      </c>
      <c r="M8" s="132"/>
    </row>
    <row r="9" spans="1:15" ht="17.25" hidden="1" customHeight="1" x14ac:dyDescent="0.25">
      <c r="A9" s="1">
        <v>43561</v>
      </c>
      <c r="B9" s="10"/>
      <c r="C9" s="11"/>
      <c r="D9" s="12">
        <f t="shared" si="0"/>
        <v>0</v>
      </c>
      <c r="E9" s="11"/>
      <c r="F9" s="33"/>
      <c r="G9" s="11">
        <f t="shared" si="1"/>
        <v>0</v>
      </c>
      <c r="H9" s="27">
        <f t="shared" si="2"/>
        <v>0</v>
      </c>
      <c r="I9" s="38"/>
      <c r="J9" s="12">
        <f t="shared" si="4"/>
        <v>0</v>
      </c>
      <c r="K9" s="42">
        <f t="shared" si="3"/>
        <v>0</v>
      </c>
      <c r="L9" s="9">
        <f t="shared" si="5"/>
        <v>0</v>
      </c>
      <c r="M9" s="132"/>
    </row>
    <row r="10" spans="1:15" ht="17.25" hidden="1" customHeight="1" x14ac:dyDescent="0.25">
      <c r="A10" s="1">
        <v>43562</v>
      </c>
      <c r="B10" s="10"/>
      <c r="C10" s="11"/>
      <c r="D10" s="12">
        <f t="shared" si="0"/>
        <v>0</v>
      </c>
      <c r="E10" s="11"/>
      <c r="F10" s="33"/>
      <c r="G10" s="11">
        <f t="shared" si="1"/>
        <v>0</v>
      </c>
      <c r="H10" s="27">
        <f t="shared" si="2"/>
        <v>0</v>
      </c>
      <c r="I10" s="38"/>
      <c r="J10" s="12">
        <f t="shared" si="4"/>
        <v>0</v>
      </c>
      <c r="K10" s="42">
        <f t="shared" si="3"/>
        <v>0</v>
      </c>
      <c r="L10" s="9">
        <f t="shared" si="5"/>
        <v>0</v>
      </c>
      <c r="M10" s="132"/>
    </row>
    <row r="11" spans="1:15" ht="17.25" hidden="1" customHeight="1" x14ac:dyDescent="0.25">
      <c r="A11" s="1">
        <v>43563</v>
      </c>
      <c r="B11" s="10"/>
      <c r="C11" s="33"/>
      <c r="D11" s="12">
        <f t="shared" si="0"/>
        <v>0</v>
      </c>
      <c r="E11" s="11"/>
      <c r="F11" s="33"/>
      <c r="G11" s="11">
        <f t="shared" si="1"/>
        <v>0</v>
      </c>
      <c r="H11" s="27">
        <f t="shared" si="2"/>
        <v>0</v>
      </c>
      <c r="I11" s="38"/>
      <c r="J11" s="12">
        <f t="shared" si="4"/>
        <v>0</v>
      </c>
      <c r="K11" s="42">
        <f t="shared" si="3"/>
        <v>0</v>
      </c>
      <c r="L11" s="9">
        <f t="shared" si="5"/>
        <v>0</v>
      </c>
      <c r="M11" s="132"/>
    </row>
    <row r="12" spans="1:15" ht="17.25" hidden="1" customHeight="1" x14ac:dyDescent="0.25">
      <c r="A12" s="1">
        <v>43564</v>
      </c>
      <c r="B12" s="10"/>
      <c r="C12" s="33"/>
      <c r="D12" s="12">
        <f t="shared" si="0"/>
        <v>0</v>
      </c>
      <c r="E12" s="11"/>
      <c r="F12" s="33"/>
      <c r="G12" s="11">
        <f t="shared" si="1"/>
        <v>0</v>
      </c>
      <c r="H12" s="27">
        <f t="shared" si="2"/>
        <v>0</v>
      </c>
      <c r="I12" s="38"/>
      <c r="J12" s="12">
        <f t="shared" si="4"/>
        <v>0</v>
      </c>
      <c r="K12" s="42">
        <f t="shared" si="3"/>
        <v>0</v>
      </c>
      <c r="L12" s="9">
        <f t="shared" si="5"/>
        <v>0</v>
      </c>
      <c r="M12" s="132"/>
    </row>
    <row r="13" spans="1:15" ht="17.25" hidden="1" customHeight="1" x14ac:dyDescent="0.25">
      <c r="A13" s="1">
        <v>43565</v>
      </c>
      <c r="B13" s="10"/>
      <c r="C13" s="33"/>
      <c r="D13" s="12">
        <f t="shared" si="0"/>
        <v>0</v>
      </c>
      <c r="E13" s="11"/>
      <c r="F13" s="33"/>
      <c r="G13" s="11">
        <f t="shared" si="1"/>
        <v>0</v>
      </c>
      <c r="H13" s="27">
        <f t="shared" si="2"/>
        <v>0</v>
      </c>
      <c r="I13" s="38"/>
      <c r="J13" s="12">
        <f t="shared" si="4"/>
        <v>0</v>
      </c>
      <c r="K13" s="42">
        <f t="shared" si="3"/>
        <v>0</v>
      </c>
      <c r="L13" s="9">
        <f t="shared" si="5"/>
        <v>0</v>
      </c>
      <c r="M13" s="132"/>
    </row>
    <row r="14" spans="1:15" ht="17.25" hidden="1" customHeight="1" x14ac:dyDescent="0.25">
      <c r="A14" s="1">
        <v>43566</v>
      </c>
      <c r="B14" s="10"/>
      <c r="C14" s="33"/>
      <c r="D14" s="12">
        <f t="shared" si="0"/>
        <v>0</v>
      </c>
      <c r="E14" s="11"/>
      <c r="F14" s="33"/>
      <c r="G14" s="11">
        <f t="shared" si="1"/>
        <v>0</v>
      </c>
      <c r="H14" s="27">
        <f t="shared" si="2"/>
        <v>0</v>
      </c>
      <c r="I14" s="38"/>
      <c r="J14" s="12">
        <f t="shared" si="4"/>
        <v>0</v>
      </c>
      <c r="K14" s="42">
        <f t="shared" si="3"/>
        <v>0</v>
      </c>
      <c r="L14" s="9">
        <f t="shared" si="5"/>
        <v>0</v>
      </c>
      <c r="M14" s="132"/>
    </row>
    <row r="15" spans="1:15" ht="17.25" hidden="1" customHeight="1" x14ac:dyDescent="0.25">
      <c r="A15" s="1">
        <v>43567</v>
      </c>
      <c r="B15" s="10"/>
      <c r="C15" s="33"/>
      <c r="D15" s="12">
        <f t="shared" si="0"/>
        <v>0</v>
      </c>
      <c r="E15" s="11"/>
      <c r="F15" s="33"/>
      <c r="G15" s="11">
        <f t="shared" si="1"/>
        <v>0</v>
      </c>
      <c r="H15" s="27">
        <f t="shared" si="2"/>
        <v>0</v>
      </c>
      <c r="I15" s="38"/>
      <c r="J15" s="12">
        <f t="shared" si="4"/>
        <v>0</v>
      </c>
      <c r="K15" s="42">
        <f t="shared" si="3"/>
        <v>0</v>
      </c>
      <c r="L15" s="9">
        <f t="shared" si="5"/>
        <v>0</v>
      </c>
      <c r="M15" s="132"/>
    </row>
    <row r="16" spans="1:15" ht="17.25" hidden="1" customHeight="1" x14ac:dyDescent="0.25">
      <c r="A16" s="1">
        <v>43568</v>
      </c>
      <c r="B16" s="10"/>
      <c r="C16" s="11"/>
      <c r="D16" s="12">
        <f t="shared" si="0"/>
        <v>0</v>
      </c>
      <c r="E16" s="11"/>
      <c r="F16" s="33"/>
      <c r="G16" s="11">
        <f t="shared" si="1"/>
        <v>0</v>
      </c>
      <c r="H16" s="27">
        <f t="shared" si="2"/>
        <v>0</v>
      </c>
      <c r="I16" s="38"/>
      <c r="J16" s="12">
        <f t="shared" si="4"/>
        <v>0</v>
      </c>
      <c r="K16" s="42">
        <f t="shared" si="3"/>
        <v>0</v>
      </c>
      <c r="L16" s="9">
        <f t="shared" si="5"/>
        <v>0</v>
      </c>
      <c r="M16" s="132"/>
    </row>
    <row r="17" spans="1:13" ht="17.25" hidden="1" customHeight="1" x14ac:dyDescent="0.25">
      <c r="A17" s="1">
        <v>43569</v>
      </c>
      <c r="B17" s="10"/>
      <c r="C17" s="11"/>
      <c r="D17" s="12">
        <f t="shared" si="0"/>
        <v>0</v>
      </c>
      <c r="E17" s="11"/>
      <c r="F17" s="33"/>
      <c r="G17" s="11">
        <f t="shared" si="1"/>
        <v>0</v>
      </c>
      <c r="H17" s="27">
        <f t="shared" si="2"/>
        <v>0</v>
      </c>
      <c r="I17" s="38"/>
      <c r="J17" s="12">
        <f t="shared" si="4"/>
        <v>0</v>
      </c>
      <c r="K17" s="42">
        <f t="shared" si="3"/>
        <v>0</v>
      </c>
      <c r="L17" s="9">
        <f t="shared" si="5"/>
        <v>0</v>
      </c>
      <c r="M17" s="132"/>
    </row>
    <row r="18" spans="1:13" ht="17.25" hidden="1" customHeight="1" x14ac:dyDescent="0.25">
      <c r="A18" s="1">
        <v>43570</v>
      </c>
      <c r="B18" s="10"/>
      <c r="C18" s="33"/>
      <c r="D18" s="12">
        <f t="shared" si="0"/>
        <v>0</v>
      </c>
      <c r="E18" s="11"/>
      <c r="F18" s="33"/>
      <c r="G18" s="11">
        <f t="shared" si="1"/>
        <v>0</v>
      </c>
      <c r="H18" s="27">
        <f t="shared" si="2"/>
        <v>0</v>
      </c>
      <c r="I18" s="38"/>
      <c r="J18" s="12">
        <f t="shared" si="4"/>
        <v>0</v>
      </c>
      <c r="K18" s="42">
        <f t="shared" si="3"/>
        <v>0</v>
      </c>
      <c r="L18" s="9">
        <f t="shared" si="5"/>
        <v>0</v>
      </c>
      <c r="M18" s="132"/>
    </row>
    <row r="19" spans="1:13" ht="17.25" hidden="1" customHeight="1" x14ac:dyDescent="0.25">
      <c r="A19" s="1">
        <v>43571</v>
      </c>
      <c r="B19" s="10"/>
      <c r="C19" s="33"/>
      <c r="D19" s="12">
        <f t="shared" si="0"/>
        <v>0</v>
      </c>
      <c r="E19" s="11"/>
      <c r="F19" s="33"/>
      <c r="G19" s="11">
        <f t="shared" si="1"/>
        <v>0</v>
      </c>
      <c r="H19" s="27">
        <f t="shared" si="2"/>
        <v>0</v>
      </c>
      <c r="I19" s="38"/>
      <c r="J19" s="12">
        <f t="shared" si="4"/>
        <v>0</v>
      </c>
      <c r="K19" s="42">
        <f t="shared" si="3"/>
        <v>0</v>
      </c>
      <c r="L19" s="9">
        <f t="shared" si="5"/>
        <v>0</v>
      </c>
      <c r="M19" s="132"/>
    </row>
    <row r="20" spans="1:13" ht="17.25" hidden="1" customHeight="1" x14ac:dyDescent="0.25">
      <c r="A20" s="1">
        <v>43572</v>
      </c>
      <c r="B20" s="10"/>
      <c r="C20" s="33"/>
      <c r="D20" s="12">
        <f t="shared" si="0"/>
        <v>0</v>
      </c>
      <c r="E20" s="11"/>
      <c r="F20" s="33"/>
      <c r="G20" s="11">
        <f t="shared" si="1"/>
        <v>0</v>
      </c>
      <c r="H20" s="27">
        <f t="shared" si="2"/>
        <v>0</v>
      </c>
      <c r="I20" s="38"/>
      <c r="J20" s="12">
        <f t="shared" si="4"/>
        <v>0</v>
      </c>
      <c r="K20" s="42">
        <f t="shared" si="3"/>
        <v>0</v>
      </c>
      <c r="L20" s="9">
        <f t="shared" si="5"/>
        <v>0</v>
      </c>
      <c r="M20" s="132"/>
    </row>
    <row r="21" spans="1:13" ht="17.25" hidden="1" customHeight="1" x14ac:dyDescent="0.25">
      <c r="A21" s="1">
        <v>43573</v>
      </c>
      <c r="B21" s="10"/>
      <c r="C21" s="33"/>
      <c r="D21" s="12">
        <f t="shared" si="0"/>
        <v>0</v>
      </c>
      <c r="E21" s="11"/>
      <c r="F21" s="33"/>
      <c r="G21" s="11">
        <f t="shared" si="1"/>
        <v>0</v>
      </c>
      <c r="H21" s="27">
        <f t="shared" si="2"/>
        <v>0</v>
      </c>
      <c r="I21" s="38"/>
      <c r="J21" s="12">
        <f t="shared" si="4"/>
        <v>0</v>
      </c>
      <c r="K21" s="42">
        <f t="shared" si="3"/>
        <v>0</v>
      </c>
      <c r="L21" s="9">
        <f t="shared" si="5"/>
        <v>0</v>
      </c>
      <c r="M21" s="132"/>
    </row>
    <row r="22" spans="1:13" ht="17.25" hidden="1" customHeight="1" x14ac:dyDescent="0.25">
      <c r="A22" s="1">
        <v>43574</v>
      </c>
      <c r="B22" s="53"/>
      <c r="C22" s="54"/>
      <c r="D22" s="55">
        <f t="shared" si="0"/>
        <v>0</v>
      </c>
      <c r="E22" s="45"/>
      <c r="F22" s="45"/>
      <c r="G22" s="45"/>
      <c r="H22" s="56">
        <f t="shared" si="2"/>
        <v>0</v>
      </c>
      <c r="I22" s="57"/>
      <c r="J22" s="55">
        <f>I22-H22</f>
        <v>0</v>
      </c>
      <c r="K22" s="58">
        <f t="shared" si="3"/>
        <v>0</v>
      </c>
      <c r="L22" s="59">
        <f>I22-K22</f>
        <v>0</v>
      </c>
      <c r="M22" s="132"/>
    </row>
    <row r="23" spans="1:13" ht="17.25" hidden="1" customHeight="1" x14ac:dyDescent="0.25">
      <c r="A23" s="1">
        <v>43575</v>
      </c>
      <c r="B23" s="10"/>
      <c r="C23" s="33"/>
      <c r="D23" s="12">
        <f t="shared" si="0"/>
        <v>0</v>
      </c>
      <c r="E23" s="11"/>
      <c r="F23" s="33"/>
      <c r="G23" s="11">
        <f t="shared" si="1"/>
        <v>0</v>
      </c>
      <c r="H23" s="27">
        <f t="shared" si="2"/>
        <v>0</v>
      </c>
      <c r="I23" s="38"/>
      <c r="J23" s="12">
        <f t="shared" si="4"/>
        <v>0</v>
      </c>
      <c r="K23" s="42">
        <f t="shared" si="3"/>
        <v>0</v>
      </c>
      <c r="L23" s="9">
        <f t="shared" si="5"/>
        <v>0</v>
      </c>
      <c r="M23" s="132"/>
    </row>
    <row r="24" spans="1:13" ht="17.25" hidden="1" customHeight="1" x14ac:dyDescent="0.25">
      <c r="A24" s="1">
        <v>43576</v>
      </c>
      <c r="B24" s="10"/>
      <c r="C24" s="33"/>
      <c r="D24" s="12">
        <f t="shared" si="0"/>
        <v>0</v>
      </c>
      <c r="E24" s="11"/>
      <c r="F24" s="33"/>
      <c r="G24" s="11">
        <f t="shared" si="1"/>
        <v>0</v>
      </c>
      <c r="H24" s="27">
        <f t="shared" si="2"/>
        <v>0</v>
      </c>
      <c r="I24" s="38"/>
      <c r="J24" s="12">
        <f t="shared" si="4"/>
        <v>0</v>
      </c>
      <c r="K24" s="42">
        <f t="shared" si="3"/>
        <v>0</v>
      </c>
      <c r="L24" s="9">
        <f t="shared" si="5"/>
        <v>0</v>
      </c>
      <c r="M24" s="132"/>
    </row>
    <row r="25" spans="1:13" ht="17.25" hidden="1" customHeight="1" x14ac:dyDescent="0.25">
      <c r="A25" s="1">
        <v>43577</v>
      </c>
      <c r="B25" s="10"/>
      <c r="C25" s="33"/>
      <c r="D25" s="12">
        <f t="shared" si="0"/>
        <v>0</v>
      </c>
      <c r="E25" s="11"/>
      <c r="F25" s="33"/>
      <c r="G25" s="11">
        <f t="shared" si="1"/>
        <v>0</v>
      </c>
      <c r="H25" s="27">
        <f t="shared" si="2"/>
        <v>0</v>
      </c>
      <c r="I25" s="38"/>
      <c r="J25" s="12">
        <f t="shared" si="4"/>
        <v>0</v>
      </c>
      <c r="K25" s="42">
        <f t="shared" si="3"/>
        <v>0</v>
      </c>
      <c r="L25" s="9">
        <f t="shared" si="5"/>
        <v>0</v>
      </c>
      <c r="M25" s="132"/>
    </row>
    <row r="26" spans="1:13" ht="17.25" hidden="1" customHeight="1" x14ac:dyDescent="0.25">
      <c r="A26" s="1">
        <v>43578</v>
      </c>
      <c r="B26" s="76"/>
      <c r="C26" s="77"/>
      <c r="D26" s="12">
        <f t="shared" si="0"/>
        <v>0</v>
      </c>
      <c r="E26" s="11"/>
      <c r="F26" s="33"/>
      <c r="G26" s="11">
        <f t="shared" si="1"/>
        <v>0</v>
      </c>
      <c r="H26" s="27">
        <f t="shared" si="2"/>
        <v>0</v>
      </c>
      <c r="I26" s="38"/>
      <c r="J26" s="12">
        <f t="shared" si="4"/>
        <v>0</v>
      </c>
      <c r="K26" s="42">
        <f t="shared" si="3"/>
        <v>0</v>
      </c>
      <c r="L26" s="9">
        <f t="shared" si="5"/>
        <v>0</v>
      </c>
      <c r="M26" s="132"/>
    </row>
    <row r="27" spans="1:13" ht="17.25" hidden="1" customHeight="1" x14ac:dyDescent="0.25">
      <c r="A27" s="1">
        <v>43579</v>
      </c>
      <c r="B27" s="10"/>
      <c r="C27" s="33"/>
      <c r="D27" s="12">
        <f t="shared" si="0"/>
        <v>0</v>
      </c>
      <c r="E27" s="11"/>
      <c r="F27" s="33"/>
      <c r="G27" s="11">
        <f t="shared" si="1"/>
        <v>0</v>
      </c>
      <c r="H27" s="27">
        <f t="shared" si="2"/>
        <v>0</v>
      </c>
      <c r="I27" s="38"/>
      <c r="J27" s="12">
        <f t="shared" si="4"/>
        <v>0</v>
      </c>
      <c r="K27" s="42">
        <f t="shared" si="3"/>
        <v>0</v>
      </c>
      <c r="L27" s="9">
        <f t="shared" si="5"/>
        <v>0</v>
      </c>
      <c r="M27" s="132"/>
    </row>
    <row r="28" spans="1:13" ht="17.25" hidden="1" customHeight="1" x14ac:dyDescent="0.25">
      <c r="A28" s="1">
        <v>43580</v>
      </c>
      <c r="B28" s="10"/>
      <c r="C28" s="11"/>
      <c r="D28" s="12">
        <f t="shared" si="0"/>
        <v>0</v>
      </c>
      <c r="E28" s="11"/>
      <c r="F28" s="33"/>
      <c r="G28" s="11">
        <f t="shared" si="1"/>
        <v>0</v>
      </c>
      <c r="H28" s="27">
        <f t="shared" si="2"/>
        <v>0</v>
      </c>
      <c r="I28" s="38"/>
      <c r="J28" s="12">
        <f t="shared" si="4"/>
        <v>0</v>
      </c>
      <c r="K28" s="42">
        <f t="shared" si="3"/>
        <v>0</v>
      </c>
      <c r="L28" s="9">
        <f t="shared" si="5"/>
        <v>0</v>
      </c>
      <c r="M28" s="132"/>
    </row>
    <row r="29" spans="1:13" ht="17.25" hidden="1" customHeight="1" x14ac:dyDescent="0.25">
      <c r="A29" s="1">
        <v>43581</v>
      </c>
      <c r="B29" s="10"/>
      <c r="C29" s="33"/>
      <c r="D29" s="12">
        <f t="shared" si="0"/>
        <v>0</v>
      </c>
      <c r="E29" s="11"/>
      <c r="F29" s="33"/>
      <c r="G29" s="11">
        <f t="shared" si="1"/>
        <v>0</v>
      </c>
      <c r="H29" s="27">
        <f t="shared" si="2"/>
        <v>0</v>
      </c>
      <c r="I29" s="38"/>
      <c r="J29" s="12">
        <f t="shared" si="4"/>
        <v>0</v>
      </c>
      <c r="K29" s="42">
        <f t="shared" si="3"/>
        <v>0</v>
      </c>
      <c r="L29" s="9">
        <f t="shared" si="5"/>
        <v>0</v>
      </c>
      <c r="M29" s="132"/>
    </row>
    <row r="30" spans="1:13" ht="17.25" hidden="1" customHeight="1" x14ac:dyDescent="0.25">
      <c r="A30" s="1">
        <v>43582</v>
      </c>
      <c r="B30" s="10"/>
      <c r="C30" s="11"/>
      <c r="D30" s="12">
        <f t="shared" si="0"/>
        <v>0</v>
      </c>
      <c r="E30" s="11"/>
      <c r="F30" s="33"/>
      <c r="G30" s="11">
        <f t="shared" si="1"/>
        <v>0</v>
      </c>
      <c r="H30" s="27">
        <f t="shared" si="2"/>
        <v>0</v>
      </c>
      <c r="I30" s="38"/>
      <c r="J30" s="12">
        <f t="shared" si="4"/>
        <v>0</v>
      </c>
      <c r="K30" s="42">
        <f t="shared" si="3"/>
        <v>0</v>
      </c>
      <c r="L30" s="9">
        <f t="shared" si="5"/>
        <v>0</v>
      </c>
      <c r="M30" s="132"/>
    </row>
    <row r="31" spans="1:13" ht="17.25" hidden="1" customHeight="1" x14ac:dyDescent="0.25">
      <c r="A31" s="1">
        <v>43583</v>
      </c>
      <c r="B31" s="10"/>
      <c r="C31" s="11"/>
      <c r="D31" s="12">
        <f t="shared" si="0"/>
        <v>0</v>
      </c>
      <c r="E31" s="11"/>
      <c r="F31" s="33"/>
      <c r="G31" s="11">
        <f t="shared" si="1"/>
        <v>0</v>
      </c>
      <c r="H31" s="27">
        <f t="shared" si="2"/>
        <v>0</v>
      </c>
      <c r="I31" s="38"/>
      <c r="J31" s="12">
        <f t="shared" si="4"/>
        <v>0</v>
      </c>
      <c r="K31" s="42">
        <f t="shared" si="3"/>
        <v>0</v>
      </c>
      <c r="L31" s="9">
        <f t="shared" si="5"/>
        <v>0</v>
      </c>
      <c r="M31" s="132"/>
    </row>
    <row r="32" spans="1:13" ht="17.25" hidden="1" customHeight="1" x14ac:dyDescent="0.25">
      <c r="A32" s="1">
        <v>43584</v>
      </c>
      <c r="B32" s="79"/>
      <c r="C32" s="80"/>
      <c r="D32" s="12">
        <f t="shared" si="0"/>
        <v>0</v>
      </c>
      <c r="E32" s="11"/>
      <c r="F32" s="33"/>
      <c r="G32" s="11">
        <f t="shared" si="1"/>
        <v>0</v>
      </c>
      <c r="H32" s="27">
        <f t="shared" si="2"/>
        <v>0</v>
      </c>
      <c r="I32" s="38"/>
      <c r="J32" s="12">
        <f t="shared" si="4"/>
        <v>0</v>
      </c>
      <c r="K32" s="42">
        <f t="shared" si="3"/>
        <v>0</v>
      </c>
      <c r="L32" s="9">
        <f t="shared" si="5"/>
        <v>0</v>
      </c>
      <c r="M32" s="132"/>
    </row>
    <row r="33" spans="1:13" ht="17.25" hidden="1" customHeight="1" thickBot="1" x14ac:dyDescent="0.3">
      <c r="A33" s="1">
        <v>43585</v>
      </c>
      <c r="B33" s="13"/>
      <c r="C33" s="14"/>
      <c r="D33" s="15">
        <f t="shared" si="0"/>
        <v>0</v>
      </c>
      <c r="E33" s="13"/>
      <c r="F33" s="46"/>
      <c r="G33" s="14">
        <f t="shared" si="1"/>
        <v>0</v>
      </c>
      <c r="H33" s="28">
        <f t="shared" si="2"/>
        <v>0</v>
      </c>
      <c r="I33" s="39"/>
      <c r="J33" s="15">
        <f t="shared" si="4"/>
        <v>0</v>
      </c>
      <c r="K33" s="47">
        <f t="shared" si="3"/>
        <v>0</v>
      </c>
      <c r="L33" s="48">
        <f t="shared" si="5"/>
        <v>0</v>
      </c>
      <c r="M33" s="133"/>
    </row>
    <row r="34" spans="1:13" ht="17.25" hidden="1" customHeight="1" thickBot="1" x14ac:dyDescent="0.3">
      <c r="A34" s="1"/>
    </row>
    <row r="35" spans="1:13" ht="17.25" hidden="1" customHeight="1" thickBot="1" x14ac:dyDescent="0.3">
      <c r="A35" s="1">
        <v>43586</v>
      </c>
      <c r="B35" s="18"/>
      <c r="C35" s="61"/>
      <c r="D35" s="62"/>
      <c r="E35" s="18"/>
      <c r="F35" s="63"/>
      <c r="G35" s="61"/>
      <c r="H35" s="64"/>
      <c r="I35" s="65"/>
      <c r="J35" s="62"/>
      <c r="K35" s="66"/>
      <c r="L35" s="67">
        <f>I35-K35</f>
        <v>0</v>
      </c>
      <c r="M35" s="133"/>
    </row>
    <row r="36" spans="1:13" ht="17.25" hidden="1" customHeight="1" thickBot="1" x14ac:dyDescent="0.3">
      <c r="A36" s="1">
        <v>43587</v>
      </c>
      <c r="B36" s="10"/>
      <c r="C36" s="33"/>
      <c r="D36" s="12">
        <f t="shared" ref="D36:D65" si="6">B36-C36</f>
        <v>0</v>
      </c>
      <c r="E36" s="10"/>
      <c r="F36" s="33"/>
      <c r="G36" s="11">
        <f t="shared" ref="G36:G65" si="7">E36-F36</f>
        <v>0</v>
      </c>
      <c r="H36" s="27">
        <f t="shared" ref="H36:H65" si="8">G36*H$3</f>
        <v>0</v>
      </c>
      <c r="I36" s="38"/>
      <c r="J36" s="12">
        <f>H36-I36</f>
        <v>0</v>
      </c>
      <c r="K36" s="42">
        <f t="shared" ref="K36:K65" si="9">D36/K$3</f>
        <v>0</v>
      </c>
      <c r="L36" s="67">
        <f>K36-I36</f>
        <v>0</v>
      </c>
      <c r="M36" s="133"/>
    </row>
    <row r="37" spans="1:13" ht="17.25" hidden="1" customHeight="1" thickBot="1" x14ac:dyDescent="0.3">
      <c r="A37" s="1">
        <v>43588</v>
      </c>
      <c r="B37" s="10"/>
      <c r="C37" s="33"/>
      <c r="D37" s="12">
        <f t="shared" si="6"/>
        <v>0</v>
      </c>
      <c r="E37" s="10"/>
      <c r="F37" s="33"/>
      <c r="G37" s="11">
        <f t="shared" si="7"/>
        <v>0</v>
      </c>
      <c r="H37" s="27">
        <f t="shared" si="8"/>
        <v>0</v>
      </c>
      <c r="I37" s="38"/>
      <c r="J37" s="12">
        <f t="shared" ref="J37:J65" si="10">H37-I37</f>
        <v>0</v>
      </c>
      <c r="K37" s="42">
        <f t="shared" si="9"/>
        <v>0</v>
      </c>
      <c r="L37" s="67">
        <f t="shared" ref="L37:L65" si="11">K37-I37</f>
        <v>0</v>
      </c>
      <c r="M37" s="133"/>
    </row>
    <row r="38" spans="1:13" ht="17.25" hidden="1" customHeight="1" thickBot="1" x14ac:dyDescent="0.3">
      <c r="A38" s="1">
        <v>43589</v>
      </c>
      <c r="B38" s="10"/>
      <c r="C38" s="11"/>
      <c r="D38" s="12">
        <f t="shared" si="6"/>
        <v>0</v>
      </c>
      <c r="E38" s="10"/>
      <c r="F38" s="33"/>
      <c r="G38" s="11">
        <f t="shared" si="7"/>
        <v>0</v>
      </c>
      <c r="H38" s="27">
        <f t="shared" si="8"/>
        <v>0</v>
      </c>
      <c r="I38" s="38"/>
      <c r="J38" s="12">
        <f t="shared" si="10"/>
        <v>0</v>
      </c>
      <c r="K38" s="42">
        <f t="shared" si="9"/>
        <v>0</v>
      </c>
      <c r="L38" s="67">
        <f t="shared" si="11"/>
        <v>0</v>
      </c>
      <c r="M38" s="133"/>
    </row>
    <row r="39" spans="1:13" ht="17.25" hidden="1" customHeight="1" thickBot="1" x14ac:dyDescent="0.3">
      <c r="A39" s="1">
        <v>43590</v>
      </c>
      <c r="B39" s="10"/>
      <c r="C39" s="11"/>
      <c r="D39" s="12">
        <f t="shared" si="6"/>
        <v>0</v>
      </c>
      <c r="E39" s="10"/>
      <c r="F39" s="33"/>
      <c r="G39" s="11">
        <f t="shared" si="7"/>
        <v>0</v>
      </c>
      <c r="H39" s="27">
        <f t="shared" si="8"/>
        <v>0</v>
      </c>
      <c r="I39" s="38"/>
      <c r="J39" s="12">
        <f t="shared" si="10"/>
        <v>0</v>
      </c>
      <c r="K39" s="42">
        <f t="shared" si="9"/>
        <v>0</v>
      </c>
      <c r="L39" s="67">
        <f t="shared" si="11"/>
        <v>0</v>
      </c>
      <c r="M39" s="133"/>
    </row>
    <row r="40" spans="1:13" ht="17.25" hidden="1" customHeight="1" thickBot="1" x14ac:dyDescent="0.3">
      <c r="A40" s="1">
        <v>43591</v>
      </c>
      <c r="B40" s="10"/>
      <c r="C40" s="11"/>
      <c r="D40" s="12">
        <f t="shared" si="6"/>
        <v>0</v>
      </c>
      <c r="E40" s="10"/>
      <c r="F40" s="33"/>
      <c r="G40" s="11">
        <f t="shared" si="7"/>
        <v>0</v>
      </c>
      <c r="H40" s="27">
        <f t="shared" si="8"/>
        <v>0</v>
      </c>
      <c r="I40" s="38"/>
      <c r="J40" s="12">
        <f t="shared" si="10"/>
        <v>0</v>
      </c>
      <c r="K40" s="42">
        <f t="shared" si="9"/>
        <v>0</v>
      </c>
      <c r="L40" s="67">
        <f t="shared" si="11"/>
        <v>0</v>
      </c>
      <c r="M40" s="133"/>
    </row>
    <row r="41" spans="1:13" ht="17.25" hidden="1" customHeight="1" thickBot="1" x14ac:dyDescent="0.3">
      <c r="A41" s="1">
        <v>43592</v>
      </c>
      <c r="B41" s="10"/>
      <c r="C41" s="11"/>
      <c r="D41" s="12">
        <f t="shared" si="6"/>
        <v>0</v>
      </c>
      <c r="E41" s="10"/>
      <c r="F41" s="33"/>
      <c r="G41" s="11">
        <f t="shared" si="7"/>
        <v>0</v>
      </c>
      <c r="H41" s="27">
        <f t="shared" si="8"/>
        <v>0</v>
      </c>
      <c r="I41" s="38"/>
      <c r="J41" s="12">
        <f t="shared" si="10"/>
        <v>0</v>
      </c>
      <c r="K41" s="42">
        <f t="shared" si="9"/>
        <v>0</v>
      </c>
      <c r="L41" s="67">
        <f t="shared" si="11"/>
        <v>0</v>
      </c>
      <c r="M41" s="133"/>
    </row>
    <row r="42" spans="1:13" ht="17.25" hidden="1" customHeight="1" thickBot="1" x14ac:dyDescent="0.3">
      <c r="A42" s="1">
        <v>43593</v>
      </c>
      <c r="B42" s="10"/>
      <c r="C42" s="11"/>
      <c r="D42" s="12">
        <f t="shared" si="6"/>
        <v>0</v>
      </c>
      <c r="E42" s="10"/>
      <c r="F42" s="33"/>
      <c r="G42" s="11">
        <f t="shared" si="7"/>
        <v>0</v>
      </c>
      <c r="H42" s="27">
        <f t="shared" si="8"/>
        <v>0</v>
      </c>
      <c r="I42" s="38"/>
      <c r="J42" s="12">
        <f t="shared" si="10"/>
        <v>0</v>
      </c>
      <c r="K42" s="42">
        <f t="shared" si="9"/>
        <v>0</v>
      </c>
      <c r="L42" s="67">
        <f t="shared" si="11"/>
        <v>0</v>
      </c>
      <c r="M42" s="133"/>
    </row>
    <row r="43" spans="1:13" ht="17.25" hidden="1" customHeight="1" thickBot="1" x14ac:dyDescent="0.3">
      <c r="A43" s="1">
        <v>43594</v>
      </c>
      <c r="B43" s="10"/>
      <c r="C43" s="11"/>
      <c r="D43" s="12">
        <f t="shared" si="6"/>
        <v>0</v>
      </c>
      <c r="E43" s="10"/>
      <c r="F43" s="33"/>
      <c r="G43" s="11">
        <f t="shared" si="7"/>
        <v>0</v>
      </c>
      <c r="H43" s="27">
        <f t="shared" si="8"/>
        <v>0</v>
      </c>
      <c r="I43" s="38"/>
      <c r="J43" s="12">
        <f t="shared" si="10"/>
        <v>0</v>
      </c>
      <c r="K43" s="42">
        <f t="shared" si="9"/>
        <v>0</v>
      </c>
      <c r="L43" s="67">
        <f t="shared" si="11"/>
        <v>0</v>
      </c>
      <c r="M43" s="133"/>
    </row>
    <row r="44" spans="1:13" ht="17.25" hidden="1" customHeight="1" thickBot="1" x14ac:dyDescent="0.3">
      <c r="A44" s="1">
        <v>43595</v>
      </c>
      <c r="B44" s="10"/>
      <c r="C44" s="11"/>
      <c r="D44" s="12">
        <f t="shared" si="6"/>
        <v>0</v>
      </c>
      <c r="E44" s="10"/>
      <c r="F44" s="33"/>
      <c r="G44" s="11">
        <f t="shared" si="7"/>
        <v>0</v>
      </c>
      <c r="H44" s="27">
        <f t="shared" si="8"/>
        <v>0</v>
      </c>
      <c r="I44" s="38"/>
      <c r="J44" s="12">
        <f t="shared" si="10"/>
        <v>0</v>
      </c>
      <c r="K44" s="42">
        <f t="shared" si="9"/>
        <v>0</v>
      </c>
      <c r="L44" s="67">
        <f t="shared" si="11"/>
        <v>0</v>
      </c>
      <c r="M44" s="133"/>
    </row>
    <row r="45" spans="1:13" ht="17.25" hidden="1" customHeight="1" thickBot="1" x14ac:dyDescent="0.3">
      <c r="A45" s="1">
        <v>43596</v>
      </c>
      <c r="B45" s="10"/>
      <c r="C45" s="11"/>
      <c r="D45" s="12">
        <f t="shared" si="6"/>
        <v>0</v>
      </c>
      <c r="E45" s="10"/>
      <c r="F45" s="33"/>
      <c r="G45" s="11">
        <f t="shared" si="7"/>
        <v>0</v>
      </c>
      <c r="H45" s="27">
        <f t="shared" si="8"/>
        <v>0</v>
      </c>
      <c r="I45" s="38"/>
      <c r="J45" s="12">
        <f t="shared" si="10"/>
        <v>0</v>
      </c>
      <c r="K45" s="42">
        <f t="shared" si="9"/>
        <v>0</v>
      </c>
      <c r="L45" s="67">
        <f t="shared" si="11"/>
        <v>0</v>
      </c>
      <c r="M45" s="133"/>
    </row>
    <row r="46" spans="1:13" ht="17.25" hidden="1" customHeight="1" thickBot="1" x14ac:dyDescent="0.3">
      <c r="A46" s="1">
        <v>43597</v>
      </c>
      <c r="B46" s="10"/>
      <c r="C46" s="11"/>
      <c r="D46" s="12">
        <f t="shared" si="6"/>
        <v>0</v>
      </c>
      <c r="E46" s="10"/>
      <c r="F46" s="33"/>
      <c r="G46" s="11">
        <f t="shared" si="7"/>
        <v>0</v>
      </c>
      <c r="H46" s="27">
        <f t="shared" si="8"/>
        <v>0</v>
      </c>
      <c r="I46" s="38"/>
      <c r="J46" s="12">
        <f t="shared" si="10"/>
        <v>0</v>
      </c>
      <c r="K46" s="42">
        <f t="shared" si="9"/>
        <v>0</v>
      </c>
      <c r="L46" s="67">
        <f t="shared" si="11"/>
        <v>0</v>
      </c>
      <c r="M46" s="133"/>
    </row>
    <row r="47" spans="1:13" ht="17.25" hidden="1" customHeight="1" thickBot="1" x14ac:dyDescent="0.3">
      <c r="A47" s="1">
        <v>43598</v>
      </c>
      <c r="B47" s="10"/>
      <c r="C47" s="11"/>
      <c r="D47" s="12">
        <f t="shared" si="6"/>
        <v>0</v>
      </c>
      <c r="E47" s="10"/>
      <c r="F47" s="33"/>
      <c r="G47" s="11">
        <f t="shared" si="7"/>
        <v>0</v>
      </c>
      <c r="H47" s="27">
        <f t="shared" si="8"/>
        <v>0</v>
      </c>
      <c r="I47" s="38"/>
      <c r="J47" s="12">
        <f t="shared" si="10"/>
        <v>0</v>
      </c>
      <c r="K47" s="42">
        <f t="shared" si="9"/>
        <v>0</v>
      </c>
      <c r="L47" s="67">
        <f t="shared" si="11"/>
        <v>0</v>
      </c>
      <c r="M47" s="133"/>
    </row>
    <row r="48" spans="1:13" ht="17.25" hidden="1" customHeight="1" thickBot="1" x14ac:dyDescent="0.3">
      <c r="A48" s="1">
        <v>43599</v>
      </c>
      <c r="B48" s="10"/>
      <c r="C48" s="11"/>
      <c r="D48" s="12">
        <f t="shared" si="6"/>
        <v>0</v>
      </c>
      <c r="E48" s="10"/>
      <c r="F48" s="33"/>
      <c r="G48" s="11">
        <f t="shared" si="7"/>
        <v>0</v>
      </c>
      <c r="H48" s="27">
        <f t="shared" si="8"/>
        <v>0</v>
      </c>
      <c r="I48" s="38"/>
      <c r="J48" s="12">
        <f t="shared" si="10"/>
        <v>0</v>
      </c>
      <c r="K48" s="42">
        <f t="shared" si="9"/>
        <v>0</v>
      </c>
      <c r="L48" s="67">
        <f t="shared" si="11"/>
        <v>0</v>
      </c>
      <c r="M48" s="133"/>
    </row>
    <row r="49" spans="1:13" ht="17.25" hidden="1" customHeight="1" thickBot="1" x14ac:dyDescent="0.3">
      <c r="A49" s="1">
        <v>43600</v>
      </c>
      <c r="B49" s="78"/>
      <c r="C49" s="33"/>
      <c r="D49" s="12">
        <f t="shared" si="6"/>
        <v>0</v>
      </c>
      <c r="E49" s="10"/>
      <c r="F49" s="33"/>
      <c r="G49" s="11">
        <f t="shared" si="7"/>
        <v>0</v>
      </c>
      <c r="H49" s="27">
        <f t="shared" si="8"/>
        <v>0</v>
      </c>
      <c r="I49" s="38"/>
      <c r="J49" s="12">
        <f t="shared" si="10"/>
        <v>0</v>
      </c>
      <c r="K49" s="42">
        <f t="shared" si="9"/>
        <v>0</v>
      </c>
      <c r="L49" s="67">
        <f t="shared" si="11"/>
        <v>0</v>
      </c>
      <c r="M49" s="133"/>
    </row>
    <row r="50" spans="1:13" ht="17.25" hidden="1" customHeight="1" thickBot="1" x14ac:dyDescent="0.3">
      <c r="A50" s="1">
        <v>43601</v>
      </c>
      <c r="B50" s="10"/>
      <c r="C50" s="33"/>
      <c r="D50" s="12">
        <f t="shared" si="6"/>
        <v>0</v>
      </c>
      <c r="E50" s="10"/>
      <c r="F50" s="33"/>
      <c r="G50" s="11">
        <f t="shared" si="7"/>
        <v>0</v>
      </c>
      <c r="H50" s="27">
        <f t="shared" si="8"/>
        <v>0</v>
      </c>
      <c r="I50" s="38"/>
      <c r="J50" s="12">
        <f t="shared" si="10"/>
        <v>0</v>
      </c>
      <c r="K50" s="42">
        <f t="shared" si="9"/>
        <v>0</v>
      </c>
      <c r="L50" s="67">
        <f t="shared" si="11"/>
        <v>0</v>
      </c>
      <c r="M50" s="133"/>
    </row>
    <row r="51" spans="1:13" ht="17.25" hidden="1" customHeight="1" thickBot="1" x14ac:dyDescent="0.3">
      <c r="A51" s="1">
        <v>43602</v>
      </c>
      <c r="B51" s="10"/>
      <c r="C51" s="33"/>
      <c r="D51" s="12">
        <f t="shared" si="6"/>
        <v>0</v>
      </c>
      <c r="E51" s="10"/>
      <c r="F51" s="33"/>
      <c r="G51" s="11">
        <f t="shared" si="7"/>
        <v>0</v>
      </c>
      <c r="H51" s="27">
        <f t="shared" si="8"/>
        <v>0</v>
      </c>
      <c r="I51" s="38"/>
      <c r="J51" s="12">
        <f t="shared" si="10"/>
        <v>0</v>
      </c>
      <c r="K51" s="42">
        <f t="shared" si="9"/>
        <v>0</v>
      </c>
      <c r="L51" s="67">
        <f t="shared" si="11"/>
        <v>0</v>
      </c>
      <c r="M51" s="133"/>
    </row>
    <row r="52" spans="1:13" ht="17.25" hidden="1" customHeight="1" thickBot="1" x14ac:dyDescent="0.3">
      <c r="A52" s="1">
        <v>43603</v>
      </c>
      <c r="B52" s="10"/>
      <c r="C52" s="11"/>
      <c r="D52" s="12">
        <f t="shared" si="6"/>
        <v>0</v>
      </c>
      <c r="E52" s="10"/>
      <c r="F52" s="33"/>
      <c r="G52" s="11">
        <f t="shared" si="7"/>
        <v>0</v>
      </c>
      <c r="H52" s="27">
        <f t="shared" si="8"/>
        <v>0</v>
      </c>
      <c r="I52" s="38"/>
      <c r="J52" s="12">
        <f t="shared" si="10"/>
        <v>0</v>
      </c>
      <c r="K52" s="42">
        <f t="shared" si="9"/>
        <v>0</v>
      </c>
      <c r="L52" s="67">
        <f t="shared" si="11"/>
        <v>0</v>
      </c>
      <c r="M52" s="133"/>
    </row>
    <row r="53" spans="1:13" ht="17.25" hidden="1" customHeight="1" thickBot="1" x14ac:dyDescent="0.3">
      <c r="A53" s="1">
        <v>43604</v>
      </c>
      <c r="B53" s="10"/>
      <c r="C53" s="11"/>
      <c r="D53" s="12">
        <f t="shared" si="6"/>
        <v>0</v>
      </c>
      <c r="E53" s="10"/>
      <c r="F53" s="33"/>
      <c r="G53" s="11">
        <f t="shared" si="7"/>
        <v>0</v>
      </c>
      <c r="H53" s="27">
        <f t="shared" si="8"/>
        <v>0</v>
      </c>
      <c r="I53" s="38"/>
      <c r="J53" s="12">
        <f t="shared" si="10"/>
        <v>0</v>
      </c>
      <c r="K53" s="42">
        <f t="shared" si="9"/>
        <v>0</v>
      </c>
      <c r="L53" s="67">
        <f t="shared" si="11"/>
        <v>0</v>
      </c>
      <c r="M53" s="133"/>
    </row>
    <row r="54" spans="1:13" ht="17.25" hidden="1" customHeight="1" thickBot="1" x14ac:dyDescent="0.3">
      <c r="A54" s="1">
        <v>43605</v>
      </c>
      <c r="B54" s="10"/>
      <c r="C54" s="33"/>
      <c r="D54" s="12">
        <f t="shared" si="6"/>
        <v>0</v>
      </c>
      <c r="E54" s="10"/>
      <c r="F54" s="33"/>
      <c r="G54" s="11">
        <f t="shared" si="7"/>
        <v>0</v>
      </c>
      <c r="H54" s="27">
        <f t="shared" si="8"/>
        <v>0</v>
      </c>
      <c r="I54" s="38"/>
      <c r="J54" s="12">
        <f t="shared" si="10"/>
        <v>0</v>
      </c>
      <c r="K54" s="42">
        <f t="shared" si="9"/>
        <v>0</v>
      </c>
      <c r="L54" s="67">
        <f t="shared" si="11"/>
        <v>0</v>
      </c>
      <c r="M54" s="133"/>
    </row>
    <row r="55" spans="1:13" ht="17.25" hidden="1" customHeight="1" thickBot="1" x14ac:dyDescent="0.3">
      <c r="A55" s="1">
        <v>43606</v>
      </c>
      <c r="B55" s="10"/>
      <c r="C55" s="11"/>
      <c r="D55" s="12">
        <f t="shared" si="6"/>
        <v>0</v>
      </c>
      <c r="E55" s="10"/>
      <c r="F55" s="33"/>
      <c r="G55" s="11">
        <f t="shared" si="7"/>
        <v>0</v>
      </c>
      <c r="H55" s="27">
        <f t="shared" si="8"/>
        <v>0</v>
      </c>
      <c r="I55" s="38"/>
      <c r="J55" s="12">
        <f t="shared" si="10"/>
        <v>0</v>
      </c>
      <c r="K55" s="42">
        <f t="shared" si="9"/>
        <v>0</v>
      </c>
      <c r="L55" s="67">
        <f t="shared" si="11"/>
        <v>0</v>
      </c>
      <c r="M55" s="133"/>
    </row>
    <row r="56" spans="1:13" ht="17.25" hidden="1" customHeight="1" thickBot="1" x14ac:dyDescent="0.3">
      <c r="A56" s="1">
        <v>43607</v>
      </c>
      <c r="B56" s="10"/>
      <c r="C56" s="11"/>
      <c r="D56" s="12">
        <f t="shared" si="6"/>
        <v>0</v>
      </c>
      <c r="E56" s="10"/>
      <c r="F56" s="33"/>
      <c r="G56" s="11">
        <f t="shared" si="7"/>
        <v>0</v>
      </c>
      <c r="H56" s="27">
        <f t="shared" si="8"/>
        <v>0</v>
      </c>
      <c r="I56" s="38"/>
      <c r="J56" s="12">
        <f t="shared" si="10"/>
        <v>0</v>
      </c>
      <c r="K56" s="42">
        <f t="shared" si="9"/>
        <v>0</v>
      </c>
      <c r="L56" s="67">
        <f t="shared" si="11"/>
        <v>0</v>
      </c>
      <c r="M56" s="133"/>
    </row>
    <row r="57" spans="1:13" ht="17.25" hidden="1" customHeight="1" thickBot="1" x14ac:dyDescent="0.3">
      <c r="A57" s="1">
        <v>43608</v>
      </c>
      <c r="B57" s="10"/>
      <c r="C57" s="11"/>
      <c r="D57" s="12">
        <f t="shared" si="6"/>
        <v>0</v>
      </c>
      <c r="E57" s="10"/>
      <c r="F57" s="33"/>
      <c r="G57" s="11">
        <f t="shared" si="7"/>
        <v>0</v>
      </c>
      <c r="H57" s="27">
        <f t="shared" si="8"/>
        <v>0</v>
      </c>
      <c r="I57" s="38"/>
      <c r="J57" s="12">
        <f t="shared" si="10"/>
        <v>0</v>
      </c>
      <c r="K57" s="42">
        <f t="shared" si="9"/>
        <v>0</v>
      </c>
      <c r="L57" s="67">
        <f t="shared" si="11"/>
        <v>0</v>
      </c>
      <c r="M57" s="133"/>
    </row>
    <row r="58" spans="1:13" ht="17.25" hidden="1" customHeight="1" thickBot="1" x14ac:dyDescent="0.3">
      <c r="A58" s="1">
        <v>43609</v>
      </c>
      <c r="B58" s="10"/>
      <c r="C58" s="11"/>
      <c r="D58" s="12">
        <f t="shared" si="6"/>
        <v>0</v>
      </c>
      <c r="E58" s="10"/>
      <c r="F58" s="33"/>
      <c r="G58" s="11">
        <f t="shared" si="7"/>
        <v>0</v>
      </c>
      <c r="H58" s="27">
        <f t="shared" si="8"/>
        <v>0</v>
      </c>
      <c r="I58" s="38"/>
      <c r="J58" s="12">
        <f t="shared" si="10"/>
        <v>0</v>
      </c>
      <c r="K58" s="42">
        <f t="shared" si="9"/>
        <v>0</v>
      </c>
      <c r="L58" s="67">
        <f t="shared" si="11"/>
        <v>0</v>
      </c>
      <c r="M58" s="133"/>
    </row>
    <row r="59" spans="1:13" ht="17.25" hidden="1" customHeight="1" thickBot="1" x14ac:dyDescent="0.3">
      <c r="A59" s="1">
        <v>43610</v>
      </c>
      <c r="B59" s="10"/>
      <c r="C59" s="11"/>
      <c r="D59" s="12">
        <f t="shared" si="6"/>
        <v>0</v>
      </c>
      <c r="E59" s="10"/>
      <c r="F59" s="33"/>
      <c r="G59" s="11">
        <f t="shared" si="7"/>
        <v>0</v>
      </c>
      <c r="H59" s="27">
        <f t="shared" si="8"/>
        <v>0</v>
      </c>
      <c r="I59" s="38"/>
      <c r="J59" s="12">
        <f t="shared" si="10"/>
        <v>0</v>
      </c>
      <c r="K59" s="42">
        <f t="shared" si="9"/>
        <v>0</v>
      </c>
      <c r="L59" s="67">
        <f t="shared" si="11"/>
        <v>0</v>
      </c>
      <c r="M59" s="133"/>
    </row>
    <row r="60" spans="1:13" ht="17.25" hidden="1" customHeight="1" thickBot="1" x14ac:dyDescent="0.3">
      <c r="A60" s="1">
        <v>43611</v>
      </c>
      <c r="B60" s="10"/>
      <c r="C60" s="11"/>
      <c r="D60" s="12">
        <f t="shared" si="6"/>
        <v>0</v>
      </c>
      <c r="E60" s="10"/>
      <c r="F60" s="33"/>
      <c r="G60" s="11">
        <f t="shared" si="7"/>
        <v>0</v>
      </c>
      <c r="H60" s="27">
        <f t="shared" si="8"/>
        <v>0</v>
      </c>
      <c r="I60" s="38"/>
      <c r="J60" s="12">
        <f t="shared" si="10"/>
        <v>0</v>
      </c>
      <c r="K60" s="42">
        <f t="shared" si="9"/>
        <v>0</v>
      </c>
      <c r="L60" s="67">
        <f t="shared" si="11"/>
        <v>0</v>
      </c>
      <c r="M60" s="133"/>
    </row>
    <row r="61" spans="1:13" ht="17.25" hidden="1" customHeight="1" thickBot="1" x14ac:dyDescent="0.3">
      <c r="A61" s="1">
        <v>43612</v>
      </c>
      <c r="B61" s="10"/>
      <c r="C61" s="11"/>
      <c r="D61" s="12">
        <f t="shared" si="6"/>
        <v>0</v>
      </c>
      <c r="E61" s="10"/>
      <c r="F61" s="33"/>
      <c r="G61" s="11">
        <f t="shared" si="7"/>
        <v>0</v>
      </c>
      <c r="H61" s="27">
        <f t="shared" si="8"/>
        <v>0</v>
      </c>
      <c r="I61" s="38"/>
      <c r="J61" s="12">
        <f t="shared" si="10"/>
        <v>0</v>
      </c>
      <c r="K61" s="42">
        <f t="shared" si="9"/>
        <v>0</v>
      </c>
      <c r="L61" s="67">
        <f t="shared" si="11"/>
        <v>0</v>
      </c>
      <c r="M61" s="133"/>
    </row>
    <row r="62" spans="1:13" ht="17.25" hidden="1" customHeight="1" thickBot="1" x14ac:dyDescent="0.3">
      <c r="A62" s="1">
        <v>43613</v>
      </c>
      <c r="B62" s="10"/>
      <c r="C62" s="11"/>
      <c r="D62" s="12">
        <f t="shared" si="6"/>
        <v>0</v>
      </c>
      <c r="E62" s="10"/>
      <c r="F62" s="33"/>
      <c r="G62" s="11">
        <f t="shared" si="7"/>
        <v>0</v>
      </c>
      <c r="H62" s="27">
        <f t="shared" si="8"/>
        <v>0</v>
      </c>
      <c r="I62" s="38"/>
      <c r="J62" s="12">
        <f t="shared" si="10"/>
        <v>0</v>
      </c>
      <c r="K62" s="42">
        <f t="shared" si="9"/>
        <v>0</v>
      </c>
      <c r="L62" s="67">
        <f t="shared" si="11"/>
        <v>0</v>
      </c>
      <c r="M62" s="133"/>
    </row>
    <row r="63" spans="1:13" ht="17.25" hidden="1" customHeight="1" thickBot="1" x14ac:dyDescent="0.3">
      <c r="A63" s="1">
        <v>43614</v>
      </c>
      <c r="B63" s="10"/>
      <c r="C63" s="11"/>
      <c r="D63" s="12">
        <f t="shared" si="6"/>
        <v>0</v>
      </c>
      <c r="E63" s="10"/>
      <c r="F63" s="33"/>
      <c r="G63" s="11">
        <f t="shared" si="7"/>
        <v>0</v>
      </c>
      <c r="H63" s="27">
        <f t="shared" si="8"/>
        <v>0</v>
      </c>
      <c r="I63" s="38"/>
      <c r="J63" s="12">
        <f t="shared" si="10"/>
        <v>0</v>
      </c>
      <c r="K63" s="42">
        <f t="shared" si="9"/>
        <v>0</v>
      </c>
      <c r="L63" s="67">
        <f t="shared" si="11"/>
        <v>0</v>
      </c>
      <c r="M63" s="133"/>
    </row>
    <row r="64" spans="1:13" ht="17.25" hidden="1" customHeight="1" thickBot="1" x14ac:dyDescent="0.3">
      <c r="A64" s="1">
        <v>43615</v>
      </c>
      <c r="B64" s="10"/>
      <c r="C64" s="11"/>
      <c r="D64" s="12">
        <f t="shared" si="6"/>
        <v>0</v>
      </c>
      <c r="E64" s="10"/>
      <c r="F64" s="33"/>
      <c r="G64" s="11">
        <f t="shared" si="7"/>
        <v>0</v>
      </c>
      <c r="H64" s="27">
        <f t="shared" si="8"/>
        <v>0</v>
      </c>
      <c r="I64" s="38"/>
      <c r="J64" s="12">
        <f t="shared" si="10"/>
        <v>0</v>
      </c>
      <c r="K64" s="42">
        <f t="shared" si="9"/>
        <v>0</v>
      </c>
      <c r="L64" s="67">
        <f t="shared" si="11"/>
        <v>0</v>
      </c>
      <c r="M64" s="133"/>
    </row>
    <row r="65" spans="1:14" ht="17.25" hidden="1" customHeight="1" thickBot="1" x14ac:dyDescent="0.3">
      <c r="A65" s="1">
        <v>43616</v>
      </c>
      <c r="B65" s="13"/>
      <c r="C65" s="14"/>
      <c r="D65" s="15">
        <f t="shared" si="6"/>
        <v>0</v>
      </c>
      <c r="E65" s="13"/>
      <c r="F65" s="46"/>
      <c r="G65" s="14">
        <f t="shared" si="7"/>
        <v>0</v>
      </c>
      <c r="H65" s="28">
        <f t="shared" si="8"/>
        <v>0</v>
      </c>
      <c r="I65" s="39"/>
      <c r="J65" s="114">
        <f t="shared" si="10"/>
        <v>0</v>
      </c>
      <c r="K65" s="47">
        <f t="shared" si="9"/>
        <v>0</v>
      </c>
      <c r="L65" s="67">
        <f t="shared" si="11"/>
        <v>0</v>
      </c>
      <c r="M65" s="133"/>
    </row>
    <row r="66" spans="1:14" ht="17.25" hidden="1" customHeight="1" x14ac:dyDescent="0.25">
      <c r="A66" s="1"/>
    </row>
    <row r="67" spans="1:14" ht="17.25" hidden="1" customHeight="1" x14ac:dyDescent="0.25">
      <c r="A67" s="1">
        <v>43617</v>
      </c>
      <c r="B67" s="10"/>
      <c r="C67" s="11"/>
      <c r="D67" s="12">
        <f t="shared" ref="D67:D96" si="12">B67-C67</f>
        <v>0</v>
      </c>
      <c r="E67" s="11"/>
      <c r="F67" s="33"/>
      <c r="G67" s="11">
        <f t="shared" ref="G67:G96" si="13">E67-F67</f>
        <v>0</v>
      </c>
      <c r="H67" s="27">
        <f t="shared" ref="H67:H96" si="14">G67*H$3</f>
        <v>0</v>
      </c>
      <c r="I67" s="38"/>
      <c r="J67" s="12">
        <f t="shared" ref="J67:J73" si="15">I67-H67</f>
        <v>0</v>
      </c>
      <c r="K67" s="42">
        <f t="shared" ref="K67:K96" si="16">D67/K$3</f>
        <v>0</v>
      </c>
      <c r="L67" s="9">
        <f t="shared" ref="L67:L73" si="17">I67-K67</f>
        <v>0</v>
      </c>
      <c r="M67" s="132"/>
    </row>
    <row r="68" spans="1:14" ht="17.25" hidden="1" customHeight="1" x14ac:dyDescent="0.25">
      <c r="A68" s="1">
        <v>43618</v>
      </c>
      <c r="B68" s="10"/>
      <c r="C68" s="11"/>
      <c r="D68" s="12">
        <f t="shared" si="12"/>
        <v>0</v>
      </c>
      <c r="E68" s="11"/>
      <c r="F68" s="33"/>
      <c r="G68" s="11">
        <f t="shared" si="13"/>
        <v>0</v>
      </c>
      <c r="H68" s="27">
        <f t="shared" si="14"/>
        <v>0</v>
      </c>
      <c r="I68" s="38"/>
      <c r="J68" s="12">
        <f t="shared" si="15"/>
        <v>0</v>
      </c>
      <c r="K68" s="42">
        <f t="shared" si="16"/>
        <v>0</v>
      </c>
      <c r="L68" s="9">
        <f t="shared" si="17"/>
        <v>0</v>
      </c>
      <c r="M68" s="132"/>
    </row>
    <row r="69" spans="1:14" ht="17.25" hidden="1" customHeight="1" x14ac:dyDescent="0.25">
      <c r="A69" s="1">
        <v>43619</v>
      </c>
      <c r="B69" s="10"/>
      <c r="C69" s="11"/>
      <c r="D69" s="12">
        <f t="shared" si="12"/>
        <v>0</v>
      </c>
      <c r="E69" s="11"/>
      <c r="F69" s="33"/>
      <c r="G69" s="11">
        <f t="shared" si="13"/>
        <v>0</v>
      </c>
      <c r="H69" s="27">
        <f t="shared" si="14"/>
        <v>0</v>
      </c>
      <c r="I69" s="38"/>
      <c r="J69" s="12">
        <f t="shared" si="15"/>
        <v>0</v>
      </c>
      <c r="K69" s="42">
        <f t="shared" si="16"/>
        <v>0</v>
      </c>
      <c r="L69" s="9">
        <f t="shared" si="17"/>
        <v>0</v>
      </c>
      <c r="M69" s="132"/>
    </row>
    <row r="70" spans="1:14" ht="17.25" hidden="1" customHeight="1" x14ac:dyDescent="0.25">
      <c r="A70" s="1">
        <v>43620</v>
      </c>
      <c r="B70" s="10"/>
      <c r="C70" s="11"/>
      <c r="D70" s="12">
        <f t="shared" si="12"/>
        <v>0</v>
      </c>
      <c r="E70" s="11"/>
      <c r="F70" s="33"/>
      <c r="G70" s="11">
        <f t="shared" si="13"/>
        <v>0</v>
      </c>
      <c r="H70" s="27">
        <f t="shared" si="14"/>
        <v>0</v>
      </c>
      <c r="I70" s="38"/>
      <c r="J70" s="12">
        <f>H70-I70</f>
        <v>0</v>
      </c>
      <c r="K70" s="42">
        <f t="shared" si="16"/>
        <v>0</v>
      </c>
      <c r="L70" s="9">
        <f>K70-I70</f>
        <v>0</v>
      </c>
      <c r="M70" s="132"/>
    </row>
    <row r="71" spans="1:14" ht="17.25" hidden="1" customHeight="1" x14ac:dyDescent="0.25">
      <c r="A71" s="1">
        <v>43621</v>
      </c>
      <c r="B71" s="10"/>
      <c r="C71" s="11"/>
      <c r="D71" s="12">
        <f t="shared" si="12"/>
        <v>0</v>
      </c>
      <c r="E71" s="11"/>
      <c r="F71" s="33"/>
      <c r="G71" s="11">
        <f t="shared" si="13"/>
        <v>0</v>
      </c>
      <c r="H71" s="27">
        <f t="shared" si="14"/>
        <v>0</v>
      </c>
      <c r="I71" s="38"/>
      <c r="J71" s="12">
        <f t="shared" ref="J71:J96" si="18">H71-I71</f>
        <v>0</v>
      </c>
      <c r="K71" s="42">
        <f t="shared" si="16"/>
        <v>0</v>
      </c>
      <c r="L71" s="9">
        <f t="shared" ref="L71:L96" si="19">K71-I71</f>
        <v>0</v>
      </c>
      <c r="M71" s="132"/>
    </row>
    <row r="72" spans="1:14" hidden="1" x14ac:dyDescent="0.25">
      <c r="A72" s="1">
        <v>43622</v>
      </c>
      <c r="B72" s="10"/>
      <c r="C72" s="33"/>
      <c r="D72" s="12">
        <f t="shared" si="12"/>
        <v>0</v>
      </c>
      <c r="E72" s="11"/>
      <c r="F72" s="33"/>
      <c r="G72" s="11">
        <f t="shared" si="13"/>
        <v>0</v>
      </c>
      <c r="H72" s="27">
        <f t="shared" si="14"/>
        <v>0</v>
      </c>
      <c r="I72" s="38"/>
      <c r="J72" s="12">
        <f t="shared" si="18"/>
        <v>0</v>
      </c>
      <c r="K72" s="42">
        <f t="shared" si="16"/>
        <v>0</v>
      </c>
      <c r="L72" s="9">
        <f t="shared" si="19"/>
        <v>0</v>
      </c>
      <c r="M72" s="132"/>
    </row>
    <row r="73" spans="1:14" hidden="1" x14ac:dyDescent="0.25">
      <c r="A73" s="87">
        <v>43623</v>
      </c>
      <c r="B73" s="70"/>
      <c r="C73" s="73"/>
      <c r="D73" s="88">
        <f t="shared" si="12"/>
        <v>0</v>
      </c>
      <c r="E73" s="73"/>
      <c r="F73" s="73"/>
      <c r="G73" s="73">
        <f t="shared" si="13"/>
        <v>0</v>
      </c>
      <c r="H73" s="89">
        <f t="shared" si="14"/>
        <v>0</v>
      </c>
      <c r="I73" s="90"/>
      <c r="J73" s="88">
        <f t="shared" si="15"/>
        <v>0</v>
      </c>
      <c r="K73" s="91">
        <f t="shared" si="16"/>
        <v>0</v>
      </c>
      <c r="L73" s="92">
        <f t="shared" si="17"/>
        <v>0</v>
      </c>
      <c r="M73" s="132"/>
      <c r="N73" t="s">
        <v>381</v>
      </c>
    </row>
    <row r="74" spans="1:14" hidden="1" x14ac:dyDescent="0.25">
      <c r="A74" s="1">
        <v>43624</v>
      </c>
      <c r="B74" s="78"/>
      <c r="C74" s="33"/>
      <c r="D74" s="12">
        <f t="shared" si="12"/>
        <v>0</v>
      </c>
      <c r="E74" s="11"/>
      <c r="F74" s="33"/>
      <c r="G74" s="11">
        <f t="shared" si="13"/>
        <v>0</v>
      </c>
      <c r="H74" s="27">
        <f t="shared" si="14"/>
        <v>0</v>
      </c>
      <c r="I74" s="38"/>
      <c r="J74" s="12">
        <f t="shared" si="18"/>
        <v>0</v>
      </c>
      <c r="K74" s="42">
        <f t="shared" si="16"/>
        <v>0</v>
      </c>
      <c r="L74" s="9">
        <f t="shared" si="19"/>
        <v>0</v>
      </c>
      <c r="M74" s="132"/>
    </row>
    <row r="75" spans="1:14" hidden="1" x14ac:dyDescent="0.25">
      <c r="A75" s="1">
        <v>43625</v>
      </c>
      <c r="B75" s="78"/>
      <c r="C75" s="33"/>
      <c r="D75" s="12">
        <f t="shared" si="12"/>
        <v>0</v>
      </c>
      <c r="E75" s="11"/>
      <c r="F75" s="33"/>
      <c r="G75" s="11">
        <f t="shared" si="13"/>
        <v>0</v>
      </c>
      <c r="H75" s="27">
        <f t="shared" si="14"/>
        <v>0</v>
      </c>
      <c r="I75" s="38"/>
      <c r="J75" s="12">
        <f t="shared" si="18"/>
        <v>0</v>
      </c>
      <c r="K75" s="42">
        <f t="shared" si="16"/>
        <v>0</v>
      </c>
      <c r="L75" s="9">
        <f t="shared" si="19"/>
        <v>0</v>
      </c>
      <c r="M75" s="132"/>
    </row>
    <row r="76" spans="1:14" hidden="1" x14ac:dyDescent="0.25">
      <c r="A76" s="1">
        <v>43626</v>
      </c>
      <c r="B76" s="78"/>
      <c r="C76" s="33"/>
      <c r="D76" s="12">
        <f t="shared" si="12"/>
        <v>0</v>
      </c>
      <c r="E76" s="11"/>
      <c r="F76" s="33"/>
      <c r="G76" s="11">
        <f t="shared" si="13"/>
        <v>0</v>
      </c>
      <c r="H76" s="27">
        <f t="shared" si="14"/>
        <v>0</v>
      </c>
      <c r="I76" s="38"/>
      <c r="J76" s="12">
        <f t="shared" si="18"/>
        <v>0</v>
      </c>
      <c r="K76" s="42">
        <f t="shared" si="16"/>
        <v>0</v>
      </c>
      <c r="L76" s="9">
        <f t="shared" si="19"/>
        <v>0</v>
      </c>
      <c r="M76" s="132"/>
    </row>
    <row r="77" spans="1:14" hidden="1" x14ac:dyDescent="0.25">
      <c r="A77" s="1">
        <v>43627</v>
      </c>
      <c r="B77" s="78"/>
      <c r="C77" s="33"/>
      <c r="D77" s="12">
        <f t="shared" si="12"/>
        <v>0</v>
      </c>
      <c r="E77" s="11"/>
      <c r="F77" s="33"/>
      <c r="G77" s="11">
        <f t="shared" si="13"/>
        <v>0</v>
      </c>
      <c r="H77" s="27">
        <f t="shared" si="14"/>
        <v>0</v>
      </c>
      <c r="I77" s="38"/>
      <c r="J77" s="12">
        <f t="shared" si="18"/>
        <v>0</v>
      </c>
      <c r="K77" s="42">
        <f t="shared" si="16"/>
        <v>0</v>
      </c>
      <c r="L77" s="9">
        <f t="shared" si="19"/>
        <v>0</v>
      </c>
      <c r="M77" s="132"/>
    </row>
    <row r="78" spans="1:14" hidden="1" x14ac:dyDescent="0.25">
      <c r="A78" s="1">
        <v>43628</v>
      </c>
      <c r="B78" s="78"/>
      <c r="C78" s="33"/>
      <c r="D78" s="12">
        <f t="shared" si="12"/>
        <v>0</v>
      </c>
      <c r="E78" s="11"/>
      <c r="F78" s="33"/>
      <c r="G78" s="11">
        <f t="shared" si="13"/>
        <v>0</v>
      </c>
      <c r="H78" s="27">
        <f t="shared" si="14"/>
        <v>0</v>
      </c>
      <c r="I78" s="38"/>
      <c r="J78" s="12">
        <f t="shared" si="18"/>
        <v>0</v>
      </c>
      <c r="K78" s="42">
        <f t="shared" si="16"/>
        <v>0</v>
      </c>
      <c r="L78" s="9">
        <f t="shared" si="19"/>
        <v>0</v>
      </c>
      <c r="M78" s="132"/>
    </row>
    <row r="79" spans="1:14" hidden="1" x14ac:dyDescent="0.25">
      <c r="A79" s="1">
        <v>43629</v>
      </c>
      <c r="B79" s="78"/>
      <c r="C79" s="33"/>
      <c r="D79" s="12">
        <f t="shared" si="12"/>
        <v>0</v>
      </c>
      <c r="E79" s="11"/>
      <c r="F79" s="33"/>
      <c r="G79" s="11">
        <f t="shared" si="13"/>
        <v>0</v>
      </c>
      <c r="H79" s="27">
        <f t="shared" si="14"/>
        <v>0</v>
      </c>
      <c r="I79" s="38"/>
      <c r="J79" s="12">
        <f t="shared" si="18"/>
        <v>0</v>
      </c>
      <c r="K79" s="42">
        <f t="shared" si="16"/>
        <v>0</v>
      </c>
      <c r="L79" s="9">
        <f t="shared" si="19"/>
        <v>0</v>
      </c>
      <c r="M79" s="132"/>
    </row>
    <row r="80" spans="1:14" hidden="1" x14ac:dyDescent="0.25">
      <c r="A80" s="1">
        <v>43630</v>
      </c>
      <c r="B80" s="78"/>
      <c r="C80" s="33"/>
      <c r="D80" s="12">
        <f t="shared" si="12"/>
        <v>0</v>
      </c>
      <c r="E80" s="11"/>
      <c r="F80" s="33"/>
      <c r="G80" s="11">
        <f t="shared" si="13"/>
        <v>0</v>
      </c>
      <c r="H80" s="27">
        <f t="shared" si="14"/>
        <v>0</v>
      </c>
      <c r="I80" s="38"/>
      <c r="J80" s="12">
        <f t="shared" si="18"/>
        <v>0</v>
      </c>
      <c r="K80" s="42">
        <f t="shared" si="16"/>
        <v>0</v>
      </c>
      <c r="L80" s="9">
        <f t="shared" si="19"/>
        <v>0</v>
      </c>
      <c r="M80" s="132"/>
    </row>
    <row r="81" spans="1:14" hidden="1" x14ac:dyDescent="0.25">
      <c r="A81" s="1">
        <v>43631</v>
      </c>
      <c r="B81" s="78"/>
      <c r="C81" s="33"/>
      <c r="D81" s="12">
        <f t="shared" si="12"/>
        <v>0</v>
      </c>
      <c r="E81" s="11"/>
      <c r="F81" s="33"/>
      <c r="G81" s="11">
        <f t="shared" si="13"/>
        <v>0</v>
      </c>
      <c r="H81" s="27">
        <f t="shared" si="14"/>
        <v>0</v>
      </c>
      <c r="I81" s="38"/>
      <c r="J81" s="12">
        <f t="shared" si="18"/>
        <v>0</v>
      </c>
      <c r="K81" s="42">
        <f t="shared" si="16"/>
        <v>0</v>
      </c>
      <c r="L81" s="9">
        <f t="shared" si="19"/>
        <v>0</v>
      </c>
      <c r="M81" s="132"/>
    </row>
    <row r="82" spans="1:14" hidden="1" x14ac:dyDescent="0.25">
      <c r="A82" s="1">
        <v>43632</v>
      </c>
      <c r="B82" s="78"/>
      <c r="C82" s="33"/>
      <c r="D82" s="12">
        <f t="shared" si="12"/>
        <v>0</v>
      </c>
      <c r="E82" s="11"/>
      <c r="F82" s="33"/>
      <c r="G82" s="11">
        <f t="shared" si="13"/>
        <v>0</v>
      </c>
      <c r="H82" s="27">
        <f t="shared" si="14"/>
        <v>0</v>
      </c>
      <c r="I82" s="38"/>
      <c r="J82" s="12">
        <f t="shared" si="18"/>
        <v>0</v>
      </c>
      <c r="K82" s="42">
        <f t="shared" si="16"/>
        <v>0</v>
      </c>
      <c r="L82" s="9">
        <f t="shared" si="19"/>
        <v>0</v>
      </c>
      <c r="M82" s="132"/>
    </row>
    <row r="83" spans="1:14" hidden="1" x14ac:dyDescent="0.25">
      <c r="A83" s="1">
        <v>43633</v>
      </c>
      <c r="B83" s="10"/>
      <c r="C83" s="33"/>
      <c r="D83" s="12">
        <f t="shared" si="12"/>
        <v>0</v>
      </c>
      <c r="E83" s="11"/>
      <c r="F83" s="33"/>
      <c r="G83" s="11">
        <f t="shared" si="13"/>
        <v>0</v>
      </c>
      <c r="H83" s="27">
        <f t="shared" si="14"/>
        <v>0</v>
      </c>
      <c r="I83" s="38"/>
      <c r="J83" s="12">
        <f t="shared" si="18"/>
        <v>0</v>
      </c>
      <c r="K83" s="42">
        <f t="shared" si="16"/>
        <v>0</v>
      </c>
      <c r="L83" s="9">
        <f t="shared" si="19"/>
        <v>0</v>
      </c>
      <c r="M83" s="132"/>
    </row>
    <row r="84" spans="1:14" hidden="1" x14ac:dyDescent="0.25">
      <c r="A84" s="1">
        <v>43634</v>
      </c>
      <c r="B84" s="10"/>
      <c r="C84" s="33"/>
      <c r="D84" s="12">
        <f t="shared" si="12"/>
        <v>0</v>
      </c>
      <c r="E84" s="11"/>
      <c r="F84" s="33"/>
      <c r="G84" s="11">
        <f t="shared" si="13"/>
        <v>0</v>
      </c>
      <c r="H84" s="27">
        <f t="shared" si="14"/>
        <v>0</v>
      </c>
      <c r="I84" s="38"/>
      <c r="J84" s="12">
        <f t="shared" si="18"/>
        <v>0</v>
      </c>
      <c r="K84" s="42">
        <f t="shared" si="16"/>
        <v>0</v>
      </c>
      <c r="L84" s="9">
        <f t="shared" si="19"/>
        <v>0</v>
      </c>
      <c r="M84" s="132"/>
    </row>
    <row r="85" spans="1:14" hidden="1" x14ac:dyDescent="0.25">
      <c r="A85" s="1">
        <v>43635</v>
      </c>
      <c r="B85" s="10"/>
      <c r="C85" s="33"/>
      <c r="D85" s="12">
        <f t="shared" si="12"/>
        <v>0</v>
      </c>
      <c r="E85" s="11"/>
      <c r="F85" s="33"/>
      <c r="G85" s="11">
        <f t="shared" si="13"/>
        <v>0</v>
      </c>
      <c r="H85" s="27">
        <f t="shared" si="14"/>
        <v>0</v>
      </c>
      <c r="I85" s="38"/>
      <c r="J85" s="12">
        <f t="shared" si="18"/>
        <v>0</v>
      </c>
      <c r="K85" s="42">
        <f t="shared" si="16"/>
        <v>0</v>
      </c>
      <c r="L85" s="9">
        <f t="shared" si="19"/>
        <v>0</v>
      </c>
      <c r="M85" s="132"/>
    </row>
    <row r="86" spans="1:14" hidden="1" x14ac:dyDescent="0.25">
      <c r="A86" s="1">
        <v>43636</v>
      </c>
      <c r="B86" s="10"/>
      <c r="C86" s="33"/>
      <c r="D86" s="12">
        <f t="shared" si="12"/>
        <v>0</v>
      </c>
      <c r="E86" s="11"/>
      <c r="F86" s="33"/>
      <c r="G86" s="11">
        <f t="shared" si="13"/>
        <v>0</v>
      </c>
      <c r="H86" s="27">
        <f t="shared" si="14"/>
        <v>0</v>
      </c>
      <c r="I86" s="38"/>
      <c r="J86" s="12">
        <f t="shared" si="18"/>
        <v>0</v>
      </c>
      <c r="K86" s="42">
        <f t="shared" si="16"/>
        <v>0</v>
      </c>
      <c r="L86" s="9">
        <f t="shared" si="19"/>
        <v>0</v>
      </c>
      <c r="M86" s="132"/>
    </row>
    <row r="87" spans="1:14" hidden="1" x14ac:dyDescent="0.25">
      <c r="A87" s="1">
        <v>43637</v>
      </c>
      <c r="B87" s="10"/>
      <c r="C87" s="33"/>
      <c r="D87" s="12">
        <f t="shared" si="12"/>
        <v>0</v>
      </c>
      <c r="E87" s="11"/>
      <c r="F87" s="33"/>
      <c r="G87" s="11">
        <f t="shared" si="13"/>
        <v>0</v>
      </c>
      <c r="H87" s="27">
        <f t="shared" si="14"/>
        <v>0</v>
      </c>
      <c r="I87" s="38"/>
      <c r="J87" s="12">
        <f t="shared" si="18"/>
        <v>0</v>
      </c>
      <c r="K87" s="42">
        <f t="shared" si="16"/>
        <v>0</v>
      </c>
      <c r="L87" s="9">
        <f t="shared" si="19"/>
        <v>0</v>
      </c>
      <c r="M87" s="132"/>
    </row>
    <row r="88" spans="1:14" hidden="1" x14ac:dyDescent="0.25">
      <c r="A88" s="1">
        <v>43638</v>
      </c>
      <c r="B88" s="10"/>
      <c r="C88" s="33"/>
      <c r="D88" s="12">
        <f t="shared" si="12"/>
        <v>0</v>
      </c>
      <c r="E88" s="11"/>
      <c r="F88" s="33"/>
      <c r="G88" s="11">
        <f t="shared" si="13"/>
        <v>0</v>
      </c>
      <c r="H88" s="27">
        <f t="shared" si="14"/>
        <v>0</v>
      </c>
      <c r="I88" s="38"/>
      <c r="J88" s="12">
        <f t="shared" si="18"/>
        <v>0</v>
      </c>
      <c r="K88" s="42">
        <f t="shared" si="16"/>
        <v>0</v>
      </c>
      <c r="L88" s="9">
        <f t="shared" si="19"/>
        <v>0</v>
      </c>
      <c r="M88" s="132"/>
    </row>
    <row r="89" spans="1:14" hidden="1" x14ac:dyDescent="0.25">
      <c r="A89" s="1">
        <v>43639</v>
      </c>
      <c r="B89" s="76"/>
      <c r="C89" s="77"/>
      <c r="D89" s="12">
        <f t="shared" si="12"/>
        <v>0</v>
      </c>
      <c r="E89" s="11"/>
      <c r="F89" s="33"/>
      <c r="G89" s="11">
        <f t="shared" si="13"/>
        <v>0</v>
      </c>
      <c r="H89" s="27">
        <f t="shared" si="14"/>
        <v>0</v>
      </c>
      <c r="I89" s="38"/>
      <c r="J89" s="12">
        <f t="shared" si="18"/>
        <v>0</v>
      </c>
      <c r="K89" s="42">
        <f t="shared" si="16"/>
        <v>0</v>
      </c>
      <c r="L89" s="9">
        <f t="shared" si="19"/>
        <v>0</v>
      </c>
      <c r="M89" s="132"/>
    </row>
    <row r="90" spans="1:14" hidden="1" x14ac:dyDescent="0.25">
      <c r="A90" s="1">
        <v>43640</v>
      </c>
      <c r="B90" s="10"/>
      <c r="C90" s="33"/>
      <c r="D90" s="12">
        <f t="shared" si="12"/>
        <v>0</v>
      </c>
      <c r="E90" s="11"/>
      <c r="F90" s="33"/>
      <c r="G90" s="11">
        <f t="shared" si="13"/>
        <v>0</v>
      </c>
      <c r="H90" s="27">
        <f t="shared" si="14"/>
        <v>0</v>
      </c>
      <c r="I90" s="38"/>
      <c r="J90" s="12">
        <f t="shared" si="18"/>
        <v>0</v>
      </c>
      <c r="K90" s="42">
        <f t="shared" si="16"/>
        <v>0</v>
      </c>
      <c r="L90" s="9">
        <f t="shared" si="19"/>
        <v>0</v>
      </c>
      <c r="M90" s="132"/>
    </row>
    <row r="91" spans="1:14" hidden="1" x14ac:dyDescent="0.25">
      <c r="A91" s="1">
        <v>43641</v>
      </c>
      <c r="B91" s="10"/>
      <c r="C91" s="11"/>
      <c r="D91" s="12">
        <f t="shared" si="12"/>
        <v>0</v>
      </c>
      <c r="E91" s="11"/>
      <c r="F91" s="33"/>
      <c r="G91" s="11">
        <f t="shared" si="13"/>
        <v>0</v>
      </c>
      <c r="H91" s="27">
        <f t="shared" si="14"/>
        <v>0</v>
      </c>
      <c r="I91" s="38"/>
      <c r="J91" s="12">
        <f t="shared" si="18"/>
        <v>0</v>
      </c>
      <c r="K91" s="42">
        <f t="shared" si="16"/>
        <v>0</v>
      </c>
      <c r="L91" s="9">
        <f t="shared" si="19"/>
        <v>0</v>
      </c>
      <c r="M91" s="132"/>
    </row>
    <row r="92" spans="1:14" hidden="1" x14ac:dyDescent="0.25">
      <c r="A92" s="1">
        <v>43642</v>
      </c>
      <c r="B92" s="10"/>
      <c r="C92" s="33"/>
      <c r="D92" s="12">
        <f t="shared" si="12"/>
        <v>0</v>
      </c>
      <c r="E92" s="11"/>
      <c r="F92" s="33"/>
      <c r="G92" s="11">
        <f t="shared" si="13"/>
        <v>0</v>
      </c>
      <c r="H92" s="27">
        <f t="shared" si="14"/>
        <v>0</v>
      </c>
      <c r="I92" s="38"/>
      <c r="J92" s="12">
        <f t="shared" si="18"/>
        <v>0</v>
      </c>
      <c r="K92" s="42">
        <f t="shared" si="16"/>
        <v>0</v>
      </c>
      <c r="L92" s="9">
        <f t="shared" si="19"/>
        <v>0</v>
      </c>
      <c r="M92" s="132"/>
    </row>
    <row r="93" spans="1:14" hidden="1" x14ac:dyDescent="0.25">
      <c r="A93" s="1">
        <v>43643</v>
      </c>
      <c r="B93" s="10"/>
      <c r="C93" s="11"/>
      <c r="D93" s="12">
        <f t="shared" si="12"/>
        <v>0</v>
      </c>
      <c r="E93" s="11"/>
      <c r="F93" s="33"/>
      <c r="G93" s="11">
        <f t="shared" si="13"/>
        <v>0</v>
      </c>
      <c r="H93" s="27">
        <f t="shared" si="14"/>
        <v>0</v>
      </c>
      <c r="I93" s="38"/>
      <c r="J93" s="12">
        <f t="shared" si="18"/>
        <v>0</v>
      </c>
      <c r="K93" s="42">
        <f t="shared" si="16"/>
        <v>0</v>
      </c>
      <c r="L93" s="9">
        <f t="shared" si="19"/>
        <v>0</v>
      </c>
      <c r="M93" s="132"/>
    </row>
    <row r="94" spans="1:14" hidden="1" x14ac:dyDescent="0.25">
      <c r="A94" s="1">
        <v>43644</v>
      </c>
      <c r="B94" s="10"/>
      <c r="C94" s="33"/>
      <c r="D94" s="12">
        <f t="shared" si="12"/>
        <v>0</v>
      </c>
      <c r="E94" s="11"/>
      <c r="F94" s="33"/>
      <c r="G94" s="11">
        <f t="shared" si="13"/>
        <v>0</v>
      </c>
      <c r="H94" s="27">
        <f t="shared" si="14"/>
        <v>0</v>
      </c>
      <c r="I94" s="38"/>
      <c r="J94" s="12">
        <f t="shared" si="18"/>
        <v>0</v>
      </c>
      <c r="K94" s="42">
        <f t="shared" si="16"/>
        <v>0</v>
      </c>
      <c r="L94" s="9">
        <f t="shared" si="19"/>
        <v>0</v>
      </c>
      <c r="M94" s="132"/>
    </row>
    <row r="95" spans="1:14" hidden="1" x14ac:dyDescent="0.25">
      <c r="A95" s="87">
        <v>43645</v>
      </c>
      <c r="B95" s="104"/>
      <c r="C95" s="105"/>
      <c r="D95" s="88">
        <f t="shared" si="12"/>
        <v>0</v>
      </c>
      <c r="E95" s="73"/>
      <c r="F95" s="73"/>
      <c r="G95" s="73">
        <f t="shared" si="13"/>
        <v>0</v>
      </c>
      <c r="H95" s="89">
        <f t="shared" si="14"/>
        <v>0</v>
      </c>
      <c r="I95" s="90"/>
      <c r="J95" s="88">
        <f>I95-H95</f>
        <v>0</v>
      </c>
      <c r="K95" s="91">
        <f t="shared" si="16"/>
        <v>0</v>
      </c>
      <c r="L95" s="92">
        <f t="shared" si="19"/>
        <v>0</v>
      </c>
      <c r="M95" s="132"/>
      <c r="N95" t="s">
        <v>382</v>
      </c>
    </row>
    <row r="96" spans="1:14" ht="15.75" hidden="1" thickBot="1" x14ac:dyDescent="0.3">
      <c r="A96" s="106">
        <v>43646</v>
      </c>
      <c r="B96" s="13"/>
      <c r="C96" s="14"/>
      <c r="D96" s="15">
        <f t="shared" si="12"/>
        <v>0</v>
      </c>
      <c r="E96" s="14"/>
      <c r="F96" s="46"/>
      <c r="G96" s="14">
        <f t="shared" si="13"/>
        <v>0</v>
      </c>
      <c r="H96" s="28">
        <f t="shared" si="14"/>
        <v>0</v>
      </c>
      <c r="I96" s="39"/>
      <c r="J96" s="12">
        <f t="shared" si="18"/>
        <v>0</v>
      </c>
      <c r="K96" s="47">
        <f t="shared" si="16"/>
        <v>0</v>
      </c>
      <c r="L96" s="9">
        <f t="shared" si="19"/>
        <v>0</v>
      </c>
      <c r="M96" s="132"/>
    </row>
    <row r="97" spans="1:13" ht="15.75" thickBot="1" x14ac:dyDescent="0.3">
      <c r="A97" s="1"/>
    </row>
    <row r="98" spans="1:13" x14ac:dyDescent="0.25">
      <c r="A98" s="115">
        <v>43647</v>
      </c>
      <c r="B98" s="116"/>
      <c r="C98" s="116"/>
      <c r="D98" s="116">
        <f t="shared" ref="D98:D161" si="20">B98-C98</f>
        <v>0</v>
      </c>
      <c r="E98" s="116"/>
      <c r="F98" s="117"/>
      <c r="G98" s="116">
        <f t="shared" ref="G98:G161" si="21">E98-F98</f>
        <v>0</v>
      </c>
      <c r="H98" s="116">
        <f t="shared" ref="H98:H161" si="22">G98*H$3</f>
        <v>0</v>
      </c>
      <c r="I98" s="116"/>
      <c r="J98" s="116">
        <f t="shared" ref="J98:J161" si="23">H98-I98</f>
        <v>0</v>
      </c>
      <c r="K98" s="118">
        <f t="shared" ref="K98:K161" si="24">D98/K$3</f>
        <v>0</v>
      </c>
      <c r="L98" s="119">
        <f>K98-I98</f>
        <v>0</v>
      </c>
      <c r="M98" s="133"/>
    </row>
    <row r="99" spans="1:13" x14ac:dyDescent="0.25">
      <c r="A99" s="120">
        <v>43648</v>
      </c>
      <c r="B99" s="121"/>
      <c r="C99" s="121"/>
      <c r="D99" s="121">
        <f t="shared" si="20"/>
        <v>0</v>
      </c>
      <c r="E99" s="121"/>
      <c r="F99" s="122"/>
      <c r="G99" s="121">
        <f t="shared" si="21"/>
        <v>0</v>
      </c>
      <c r="H99" s="121">
        <f t="shared" si="22"/>
        <v>0</v>
      </c>
      <c r="I99" s="121"/>
      <c r="J99" s="121">
        <f t="shared" si="23"/>
        <v>0</v>
      </c>
      <c r="K99" s="123">
        <f t="shared" si="24"/>
        <v>0</v>
      </c>
      <c r="L99" s="124">
        <f t="shared" ref="L99:L162" si="25">K99-I99</f>
        <v>0</v>
      </c>
      <c r="M99" s="133"/>
    </row>
    <row r="100" spans="1:13" x14ac:dyDescent="0.25">
      <c r="A100" s="120">
        <v>43649</v>
      </c>
      <c r="B100" s="121"/>
      <c r="C100" s="121"/>
      <c r="D100" s="121">
        <f t="shared" si="20"/>
        <v>0</v>
      </c>
      <c r="E100" s="121"/>
      <c r="F100" s="122"/>
      <c r="G100" s="121">
        <f t="shared" si="21"/>
        <v>0</v>
      </c>
      <c r="H100" s="121">
        <f t="shared" si="22"/>
        <v>0</v>
      </c>
      <c r="I100" s="121"/>
      <c r="J100" s="121">
        <f t="shared" si="23"/>
        <v>0</v>
      </c>
      <c r="K100" s="123">
        <f t="shared" si="24"/>
        <v>0</v>
      </c>
      <c r="L100" s="124">
        <f t="shared" si="25"/>
        <v>0</v>
      </c>
      <c r="M100" s="133"/>
    </row>
    <row r="101" spans="1:13" x14ac:dyDescent="0.25">
      <c r="A101" s="120">
        <v>43650</v>
      </c>
      <c r="B101" s="121"/>
      <c r="C101" s="33"/>
      <c r="D101" s="121">
        <f t="shared" si="20"/>
        <v>0</v>
      </c>
      <c r="E101" s="121"/>
      <c r="F101" s="122"/>
      <c r="G101" s="121">
        <f t="shared" si="21"/>
        <v>0</v>
      </c>
      <c r="H101" s="121">
        <f t="shared" si="22"/>
        <v>0</v>
      </c>
      <c r="I101" s="121"/>
      <c r="J101" s="121">
        <f t="shared" si="23"/>
        <v>0</v>
      </c>
      <c r="K101" s="123">
        <f t="shared" si="24"/>
        <v>0</v>
      </c>
      <c r="L101" s="124">
        <f t="shared" si="25"/>
        <v>0</v>
      </c>
      <c r="M101" s="133"/>
    </row>
    <row r="102" spans="1:13" x14ac:dyDescent="0.25">
      <c r="A102" s="120">
        <v>43651</v>
      </c>
      <c r="B102" s="121"/>
      <c r="C102" s="121"/>
      <c r="D102" s="121">
        <f t="shared" si="20"/>
        <v>0</v>
      </c>
      <c r="E102" s="121"/>
      <c r="F102" s="122"/>
      <c r="G102" s="121">
        <f t="shared" si="21"/>
        <v>0</v>
      </c>
      <c r="H102" s="121">
        <f t="shared" si="22"/>
        <v>0</v>
      </c>
      <c r="I102" s="121"/>
      <c r="J102" s="121">
        <f t="shared" si="23"/>
        <v>0</v>
      </c>
      <c r="K102" s="123">
        <f t="shared" si="24"/>
        <v>0</v>
      </c>
      <c r="L102" s="124">
        <f t="shared" si="25"/>
        <v>0</v>
      </c>
      <c r="M102" s="133"/>
    </row>
    <row r="103" spans="1:13" x14ac:dyDescent="0.25">
      <c r="A103" s="120">
        <v>43652</v>
      </c>
      <c r="B103" s="121"/>
      <c r="C103" s="121"/>
      <c r="D103" s="121">
        <f t="shared" si="20"/>
        <v>0</v>
      </c>
      <c r="E103" s="121"/>
      <c r="F103" s="122"/>
      <c r="G103" s="121">
        <f t="shared" si="21"/>
        <v>0</v>
      </c>
      <c r="H103" s="121">
        <f t="shared" si="22"/>
        <v>0</v>
      </c>
      <c r="I103" s="121"/>
      <c r="J103" s="121">
        <f t="shared" si="23"/>
        <v>0</v>
      </c>
      <c r="K103" s="123">
        <f t="shared" si="24"/>
        <v>0</v>
      </c>
      <c r="L103" s="124">
        <f t="shared" si="25"/>
        <v>0</v>
      </c>
      <c r="M103" s="133"/>
    </row>
    <row r="104" spans="1:13" x14ac:dyDescent="0.25">
      <c r="A104" s="120">
        <v>43653</v>
      </c>
      <c r="B104" s="121"/>
      <c r="C104" s="121"/>
      <c r="D104" s="121">
        <f t="shared" si="20"/>
        <v>0</v>
      </c>
      <c r="E104" s="121"/>
      <c r="F104" s="122"/>
      <c r="G104" s="121">
        <f t="shared" si="21"/>
        <v>0</v>
      </c>
      <c r="H104" s="121">
        <f t="shared" si="22"/>
        <v>0</v>
      </c>
      <c r="I104" s="121"/>
      <c r="J104" s="121">
        <f t="shared" si="23"/>
        <v>0</v>
      </c>
      <c r="K104" s="123">
        <f t="shared" si="24"/>
        <v>0</v>
      </c>
      <c r="L104" s="124">
        <f t="shared" si="25"/>
        <v>0</v>
      </c>
      <c r="M104" s="133"/>
    </row>
    <row r="105" spans="1:13" x14ac:dyDescent="0.25">
      <c r="A105" s="120">
        <v>43654</v>
      </c>
      <c r="B105" s="121"/>
      <c r="C105" s="121"/>
      <c r="D105" s="121">
        <f t="shared" si="20"/>
        <v>0</v>
      </c>
      <c r="E105" s="121"/>
      <c r="F105" s="122"/>
      <c r="G105" s="121">
        <f t="shared" si="21"/>
        <v>0</v>
      </c>
      <c r="H105" s="121">
        <f t="shared" si="22"/>
        <v>0</v>
      </c>
      <c r="I105" s="121"/>
      <c r="J105" s="121">
        <f t="shared" si="23"/>
        <v>0</v>
      </c>
      <c r="K105" s="123">
        <f t="shared" si="24"/>
        <v>0</v>
      </c>
      <c r="L105" s="124">
        <f t="shared" si="25"/>
        <v>0</v>
      </c>
      <c r="M105" s="133"/>
    </row>
    <row r="106" spans="1:13" x14ac:dyDescent="0.25">
      <c r="A106" s="120">
        <v>43655</v>
      </c>
      <c r="B106" s="121"/>
      <c r="C106" s="121"/>
      <c r="D106" s="121">
        <f t="shared" si="20"/>
        <v>0</v>
      </c>
      <c r="E106" s="121"/>
      <c r="F106" s="122"/>
      <c r="G106" s="121">
        <f t="shared" si="21"/>
        <v>0</v>
      </c>
      <c r="H106" s="121">
        <f t="shared" si="22"/>
        <v>0</v>
      </c>
      <c r="I106" s="121"/>
      <c r="J106" s="121">
        <f t="shared" si="23"/>
        <v>0</v>
      </c>
      <c r="K106" s="123">
        <f t="shared" si="24"/>
        <v>0</v>
      </c>
      <c r="L106" s="124">
        <f t="shared" si="25"/>
        <v>0</v>
      </c>
      <c r="M106" s="133"/>
    </row>
    <row r="107" spans="1:13" x14ac:dyDescent="0.25">
      <c r="A107" s="120">
        <v>43656</v>
      </c>
      <c r="B107" s="121"/>
      <c r="C107" s="121"/>
      <c r="D107" s="121">
        <f t="shared" si="20"/>
        <v>0</v>
      </c>
      <c r="E107" s="121"/>
      <c r="F107" s="122"/>
      <c r="G107" s="121">
        <f t="shared" si="21"/>
        <v>0</v>
      </c>
      <c r="H107" s="121">
        <f t="shared" si="22"/>
        <v>0</v>
      </c>
      <c r="I107" s="121"/>
      <c r="J107" s="121">
        <f t="shared" si="23"/>
        <v>0</v>
      </c>
      <c r="K107" s="123">
        <f t="shared" si="24"/>
        <v>0</v>
      </c>
      <c r="L107" s="124">
        <f t="shared" si="25"/>
        <v>0</v>
      </c>
      <c r="M107" s="133"/>
    </row>
    <row r="108" spans="1:13" x14ac:dyDescent="0.25">
      <c r="A108" s="120">
        <v>43657</v>
      </c>
      <c r="B108" s="121"/>
      <c r="C108" s="121"/>
      <c r="D108" s="121">
        <f t="shared" si="20"/>
        <v>0</v>
      </c>
      <c r="E108" s="121"/>
      <c r="F108" s="122"/>
      <c r="G108" s="121">
        <f t="shared" si="21"/>
        <v>0</v>
      </c>
      <c r="H108" s="121">
        <f t="shared" si="22"/>
        <v>0</v>
      </c>
      <c r="I108" s="121"/>
      <c r="J108" s="121">
        <f t="shared" si="23"/>
        <v>0</v>
      </c>
      <c r="K108" s="123">
        <f t="shared" si="24"/>
        <v>0</v>
      </c>
      <c r="L108" s="124">
        <f t="shared" si="25"/>
        <v>0</v>
      </c>
      <c r="M108" s="133"/>
    </row>
    <row r="109" spans="1:13" x14ac:dyDescent="0.25">
      <c r="A109" s="120">
        <v>43658</v>
      </c>
      <c r="B109" s="121"/>
      <c r="C109" s="121"/>
      <c r="D109" s="121">
        <f t="shared" si="20"/>
        <v>0</v>
      </c>
      <c r="E109" s="121"/>
      <c r="F109" s="122"/>
      <c r="G109" s="121">
        <f t="shared" si="21"/>
        <v>0</v>
      </c>
      <c r="H109" s="121">
        <f t="shared" si="22"/>
        <v>0</v>
      </c>
      <c r="I109" s="121"/>
      <c r="J109" s="121">
        <f t="shared" si="23"/>
        <v>0</v>
      </c>
      <c r="K109" s="123">
        <f t="shared" si="24"/>
        <v>0</v>
      </c>
      <c r="L109" s="124">
        <f t="shared" si="25"/>
        <v>0</v>
      </c>
      <c r="M109" s="133"/>
    </row>
    <row r="110" spans="1:13" x14ac:dyDescent="0.25">
      <c r="A110" s="120">
        <v>43659</v>
      </c>
      <c r="B110" s="121"/>
      <c r="C110" s="121"/>
      <c r="D110" s="121">
        <f t="shared" si="20"/>
        <v>0</v>
      </c>
      <c r="E110" s="121"/>
      <c r="F110" s="122"/>
      <c r="G110" s="121">
        <f t="shared" si="21"/>
        <v>0</v>
      </c>
      <c r="H110" s="121">
        <f t="shared" si="22"/>
        <v>0</v>
      </c>
      <c r="I110" s="121"/>
      <c r="J110" s="121">
        <f t="shared" si="23"/>
        <v>0</v>
      </c>
      <c r="K110" s="123">
        <f t="shared" si="24"/>
        <v>0</v>
      </c>
      <c r="L110" s="124">
        <f t="shared" si="25"/>
        <v>0</v>
      </c>
      <c r="M110" s="133"/>
    </row>
    <row r="111" spans="1:13" x14ac:dyDescent="0.25">
      <c r="A111" s="120">
        <v>43660</v>
      </c>
      <c r="B111" s="121"/>
      <c r="C111" s="121"/>
      <c r="D111" s="121">
        <f t="shared" si="20"/>
        <v>0</v>
      </c>
      <c r="E111" s="121"/>
      <c r="F111" s="122"/>
      <c r="G111" s="121">
        <f t="shared" si="21"/>
        <v>0</v>
      </c>
      <c r="H111" s="121">
        <f t="shared" si="22"/>
        <v>0</v>
      </c>
      <c r="I111" s="121"/>
      <c r="J111" s="121">
        <f t="shared" si="23"/>
        <v>0</v>
      </c>
      <c r="K111" s="123">
        <f t="shared" si="24"/>
        <v>0</v>
      </c>
      <c r="L111" s="124">
        <f t="shared" si="25"/>
        <v>0</v>
      </c>
      <c r="M111" s="133"/>
    </row>
    <row r="112" spans="1:13" x14ac:dyDescent="0.25">
      <c r="A112" s="120">
        <v>43661</v>
      </c>
      <c r="B112" s="33">
        <f>13080+14040</f>
        <v>27120</v>
      </c>
      <c r="C112" s="121">
        <f>8720+9920</f>
        <v>18640</v>
      </c>
      <c r="D112" s="121">
        <f t="shared" si="20"/>
        <v>8480</v>
      </c>
      <c r="E112" s="121">
        <f>'April-July 2019'!AC109</f>
        <v>17460160</v>
      </c>
      <c r="F112" s="122">
        <f>'April-July 2019'!AD109</f>
        <v>17443676</v>
      </c>
      <c r="G112" s="121">
        <f t="shared" si="21"/>
        <v>16484</v>
      </c>
      <c r="H112" s="121">
        <f t="shared" si="22"/>
        <v>16484</v>
      </c>
      <c r="I112" s="121">
        <v>16492</v>
      </c>
      <c r="J112" s="121">
        <f t="shared" si="23"/>
        <v>-8</v>
      </c>
      <c r="K112" s="123">
        <f t="shared" si="24"/>
        <v>15251.798561151078</v>
      </c>
      <c r="L112" s="124">
        <f>I112-K112</f>
        <v>1240.2014388489224</v>
      </c>
      <c r="M112" s="138">
        <f>L112/I112</f>
        <v>7.5200184262001118E-2</v>
      </c>
    </row>
    <row r="113" spans="1:13" x14ac:dyDescent="0.25">
      <c r="A113" s="120">
        <v>43662</v>
      </c>
      <c r="B113" s="121"/>
      <c r="C113" s="121"/>
      <c r="D113" s="121">
        <f t="shared" si="20"/>
        <v>0</v>
      </c>
      <c r="E113" s="121">
        <f>'April-July 2019'!AC110</f>
        <v>17462783</v>
      </c>
      <c r="F113" s="122">
        <f>'April-July 2019'!AD110</f>
        <v>17460160</v>
      </c>
      <c r="G113" s="121">
        <f t="shared" si="21"/>
        <v>2623</v>
      </c>
      <c r="H113" s="121">
        <f t="shared" si="22"/>
        <v>2623</v>
      </c>
      <c r="I113" s="121"/>
      <c r="J113" s="121">
        <f t="shared" si="23"/>
        <v>2623</v>
      </c>
      <c r="K113" s="123">
        <f t="shared" si="24"/>
        <v>0</v>
      </c>
      <c r="L113" s="124">
        <f t="shared" si="25"/>
        <v>0</v>
      </c>
      <c r="M113" s="139"/>
    </row>
    <row r="114" spans="1:13" x14ac:dyDescent="0.25">
      <c r="A114" s="120">
        <v>43663</v>
      </c>
      <c r="B114" s="121"/>
      <c r="C114" s="121"/>
      <c r="D114" s="121">
        <f t="shared" si="20"/>
        <v>0</v>
      </c>
      <c r="E114" s="121">
        <f>'April-July 2019'!AC111</f>
        <v>17467697</v>
      </c>
      <c r="F114" s="122">
        <f>'April-July 2019'!AD111</f>
        <v>17462783</v>
      </c>
      <c r="G114" s="121">
        <f t="shared" si="21"/>
        <v>4914</v>
      </c>
      <c r="H114" s="121">
        <f t="shared" si="22"/>
        <v>4914</v>
      </c>
      <c r="I114" s="121"/>
      <c r="J114" s="121">
        <f t="shared" si="23"/>
        <v>4914</v>
      </c>
      <c r="K114" s="123">
        <f t="shared" si="24"/>
        <v>0</v>
      </c>
      <c r="L114" s="124">
        <f t="shared" si="25"/>
        <v>0</v>
      </c>
      <c r="M114" s="139"/>
    </row>
    <row r="115" spans="1:13" x14ac:dyDescent="0.25">
      <c r="A115" s="120">
        <v>43664</v>
      </c>
      <c r="B115" s="121"/>
      <c r="C115" s="121"/>
      <c r="D115" s="121">
        <f t="shared" si="20"/>
        <v>0</v>
      </c>
      <c r="E115" s="121">
        <f>'April-July 2019'!AC112</f>
        <v>14787181</v>
      </c>
      <c r="F115" s="122">
        <f>'April-July 2019'!AD112</f>
        <v>14783487</v>
      </c>
      <c r="G115" s="121">
        <f t="shared" si="21"/>
        <v>3694</v>
      </c>
      <c r="H115" s="121">
        <f t="shared" si="22"/>
        <v>3694</v>
      </c>
      <c r="I115" s="121"/>
      <c r="J115" s="121">
        <f t="shared" si="23"/>
        <v>3694</v>
      </c>
      <c r="K115" s="123">
        <f t="shared" si="24"/>
        <v>0</v>
      </c>
      <c r="L115" s="124">
        <f t="shared" si="25"/>
        <v>0</v>
      </c>
      <c r="M115" s="139"/>
    </row>
    <row r="116" spans="1:13" x14ac:dyDescent="0.25">
      <c r="A116" s="120">
        <v>43665</v>
      </c>
      <c r="B116" s="121">
        <v>13930</v>
      </c>
      <c r="C116" s="121">
        <v>9860</v>
      </c>
      <c r="D116" s="121">
        <f t="shared" si="20"/>
        <v>4070</v>
      </c>
      <c r="E116" s="121">
        <f>'April-July 2019'!AC113</f>
        <v>0</v>
      </c>
      <c r="F116" s="122">
        <f>'April-July 2019'!AD113</f>
        <v>0</v>
      </c>
      <c r="G116" s="121">
        <f t="shared" si="21"/>
        <v>0</v>
      </c>
      <c r="H116" s="121">
        <f t="shared" si="22"/>
        <v>0</v>
      </c>
      <c r="I116" s="121">
        <v>7980</v>
      </c>
      <c r="J116" s="121">
        <f t="shared" si="23"/>
        <v>-7980</v>
      </c>
      <c r="K116" s="123">
        <f t="shared" si="24"/>
        <v>7320.1438848920852</v>
      </c>
      <c r="L116" s="124">
        <f>I116-K116</f>
        <v>659.85611510791477</v>
      </c>
      <c r="M116" s="138">
        <f>L116/I116</f>
        <v>8.2688736229062004E-2</v>
      </c>
    </row>
    <row r="117" spans="1:13" x14ac:dyDescent="0.25">
      <c r="A117" s="120">
        <v>43666</v>
      </c>
      <c r="B117" s="121"/>
      <c r="C117" s="121"/>
      <c r="D117" s="121">
        <f t="shared" si="20"/>
        <v>0</v>
      </c>
      <c r="E117" s="121">
        <f>'April-July 2019'!AC114</f>
        <v>0</v>
      </c>
      <c r="F117" s="122">
        <f>'April-July 2019'!AD114</f>
        <v>0</v>
      </c>
      <c r="G117" s="121">
        <f t="shared" si="21"/>
        <v>0</v>
      </c>
      <c r="H117" s="121">
        <f t="shared" si="22"/>
        <v>0</v>
      </c>
      <c r="I117" s="121"/>
      <c r="J117" s="121">
        <f t="shared" si="23"/>
        <v>0</v>
      </c>
      <c r="K117" s="123">
        <f t="shared" si="24"/>
        <v>0</v>
      </c>
      <c r="L117" s="124">
        <f t="shared" si="25"/>
        <v>0</v>
      </c>
      <c r="M117" s="138" t="e">
        <f t="shared" ref="M117:M180" si="26">L117/I117</f>
        <v>#DIV/0!</v>
      </c>
    </row>
    <row r="118" spans="1:13" x14ac:dyDescent="0.25">
      <c r="A118" s="120">
        <v>43667</v>
      </c>
      <c r="B118" s="121"/>
      <c r="C118" s="121"/>
      <c r="D118" s="121">
        <f t="shared" si="20"/>
        <v>0</v>
      </c>
      <c r="E118" s="121">
        <f>'April-July 2019'!AC115</f>
        <v>0</v>
      </c>
      <c r="F118" s="122">
        <f>'April-July 2019'!AD115</f>
        <v>0</v>
      </c>
      <c r="G118" s="121">
        <f t="shared" si="21"/>
        <v>0</v>
      </c>
      <c r="H118" s="121">
        <f t="shared" si="22"/>
        <v>0</v>
      </c>
      <c r="I118" s="121"/>
      <c r="J118" s="121">
        <f t="shared" si="23"/>
        <v>0</v>
      </c>
      <c r="K118" s="123">
        <f t="shared" si="24"/>
        <v>0</v>
      </c>
      <c r="L118" s="124">
        <f t="shared" si="25"/>
        <v>0</v>
      </c>
      <c r="M118" s="138" t="e">
        <f t="shared" si="26"/>
        <v>#DIV/0!</v>
      </c>
    </row>
    <row r="119" spans="1:13" x14ac:dyDescent="0.25">
      <c r="A119" s="120">
        <v>43668</v>
      </c>
      <c r="B119" s="121"/>
      <c r="C119" s="121"/>
      <c r="D119" s="121">
        <f t="shared" si="20"/>
        <v>0</v>
      </c>
      <c r="E119" s="121">
        <f>'April-July 2019'!AC116</f>
        <v>0</v>
      </c>
      <c r="F119" s="122">
        <f>'April-July 2019'!AD116</f>
        <v>0</v>
      </c>
      <c r="G119" s="121">
        <f t="shared" si="21"/>
        <v>0</v>
      </c>
      <c r="H119" s="121">
        <f t="shared" si="22"/>
        <v>0</v>
      </c>
      <c r="I119" s="121"/>
      <c r="J119" s="121">
        <f t="shared" si="23"/>
        <v>0</v>
      </c>
      <c r="K119" s="123">
        <f t="shared" si="24"/>
        <v>0</v>
      </c>
      <c r="L119" s="124">
        <f t="shared" si="25"/>
        <v>0</v>
      </c>
      <c r="M119" s="138" t="e">
        <f t="shared" si="26"/>
        <v>#DIV/0!</v>
      </c>
    </row>
    <row r="120" spans="1:13" x14ac:dyDescent="0.25">
      <c r="A120" s="120">
        <v>43669</v>
      </c>
      <c r="B120" s="121"/>
      <c r="C120" s="121"/>
      <c r="D120" s="121">
        <f t="shared" si="20"/>
        <v>0</v>
      </c>
      <c r="E120" s="121">
        <f>'April-July 2019'!AC117</f>
        <v>0</v>
      </c>
      <c r="F120" s="122">
        <f>'April-July 2019'!AD117</f>
        <v>0</v>
      </c>
      <c r="G120" s="121">
        <f t="shared" si="21"/>
        <v>0</v>
      </c>
      <c r="H120" s="121">
        <f t="shared" si="22"/>
        <v>0</v>
      </c>
      <c r="I120" s="121"/>
      <c r="J120" s="121">
        <f t="shared" si="23"/>
        <v>0</v>
      </c>
      <c r="K120" s="123">
        <f t="shared" si="24"/>
        <v>0</v>
      </c>
      <c r="L120" s="124">
        <f t="shared" si="25"/>
        <v>0</v>
      </c>
      <c r="M120" s="138" t="e">
        <f t="shared" si="26"/>
        <v>#DIV/0!</v>
      </c>
    </row>
    <row r="121" spans="1:13" x14ac:dyDescent="0.25">
      <c r="A121" s="120">
        <v>43670</v>
      </c>
      <c r="B121" s="121"/>
      <c r="C121" s="121"/>
      <c r="D121" s="121">
        <f t="shared" si="20"/>
        <v>0</v>
      </c>
      <c r="E121" s="121">
        <f>'April-July 2019'!AC118</f>
        <v>0</v>
      </c>
      <c r="F121" s="122">
        <f>'April-July 2019'!AD118</f>
        <v>0</v>
      </c>
      <c r="G121" s="121">
        <f t="shared" si="21"/>
        <v>0</v>
      </c>
      <c r="H121" s="121">
        <f t="shared" si="22"/>
        <v>0</v>
      </c>
      <c r="I121" s="121"/>
      <c r="J121" s="121">
        <f t="shared" si="23"/>
        <v>0</v>
      </c>
      <c r="K121" s="123">
        <f t="shared" si="24"/>
        <v>0</v>
      </c>
      <c r="L121" s="124">
        <f t="shared" si="25"/>
        <v>0</v>
      </c>
      <c r="M121" s="138" t="e">
        <f t="shared" si="26"/>
        <v>#DIV/0!</v>
      </c>
    </row>
    <row r="122" spans="1:13" x14ac:dyDescent="0.25">
      <c r="A122" s="120">
        <v>43671</v>
      </c>
      <c r="B122" s="121"/>
      <c r="C122" s="121"/>
      <c r="D122" s="121">
        <f t="shared" si="20"/>
        <v>0</v>
      </c>
      <c r="E122" s="121">
        <f>'April-July 2019'!AC119</f>
        <v>0</v>
      </c>
      <c r="F122" s="122">
        <f>'April-July 2019'!AD119</f>
        <v>0</v>
      </c>
      <c r="G122" s="121">
        <f t="shared" si="21"/>
        <v>0</v>
      </c>
      <c r="H122" s="121">
        <f t="shared" si="22"/>
        <v>0</v>
      </c>
      <c r="I122" s="121"/>
      <c r="J122" s="121">
        <f t="shared" si="23"/>
        <v>0</v>
      </c>
      <c r="K122" s="123">
        <f t="shared" si="24"/>
        <v>0</v>
      </c>
      <c r="L122" s="124">
        <f t="shared" si="25"/>
        <v>0</v>
      </c>
      <c r="M122" s="138" t="e">
        <f t="shared" si="26"/>
        <v>#DIV/0!</v>
      </c>
    </row>
    <row r="123" spans="1:13" x14ac:dyDescent="0.25">
      <c r="A123" s="120">
        <v>43672</v>
      </c>
      <c r="B123" s="121"/>
      <c r="C123" s="121"/>
      <c r="D123" s="121">
        <f t="shared" si="20"/>
        <v>0</v>
      </c>
      <c r="E123" s="121">
        <f>'April-July 2019'!AC120</f>
        <v>0</v>
      </c>
      <c r="F123" s="122">
        <f>'April-July 2019'!AD120</f>
        <v>0</v>
      </c>
      <c r="G123" s="121">
        <f t="shared" si="21"/>
        <v>0</v>
      </c>
      <c r="H123" s="121">
        <f t="shared" si="22"/>
        <v>0</v>
      </c>
      <c r="I123" s="121"/>
      <c r="J123" s="121">
        <f t="shared" si="23"/>
        <v>0</v>
      </c>
      <c r="K123" s="123">
        <f t="shared" si="24"/>
        <v>0</v>
      </c>
      <c r="L123" s="124">
        <f t="shared" si="25"/>
        <v>0</v>
      </c>
      <c r="M123" s="138" t="e">
        <f t="shared" si="26"/>
        <v>#DIV/0!</v>
      </c>
    </row>
    <row r="124" spans="1:13" x14ac:dyDescent="0.25">
      <c r="A124" s="120">
        <v>43673</v>
      </c>
      <c r="B124" s="121"/>
      <c r="C124" s="121"/>
      <c r="D124" s="121">
        <f t="shared" si="20"/>
        <v>0</v>
      </c>
      <c r="E124" s="121">
        <f>'April-July 2019'!AC121</f>
        <v>0</v>
      </c>
      <c r="F124" s="122">
        <f>'April-July 2019'!AD121</f>
        <v>0</v>
      </c>
      <c r="G124" s="121">
        <f t="shared" si="21"/>
        <v>0</v>
      </c>
      <c r="H124" s="121">
        <f t="shared" si="22"/>
        <v>0</v>
      </c>
      <c r="I124" s="121"/>
      <c r="J124" s="121">
        <f t="shared" si="23"/>
        <v>0</v>
      </c>
      <c r="K124" s="123">
        <f t="shared" si="24"/>
        <v>0</v>
      </c>
      <c r="L124" s="124">
        <f t="shared" si="25"/>
        <v>0</v>
      </c>
      <c r="M124" s="138" t="e">
        <f t="shared" si="26"/>
        <v>#DIV/0!</v>
      </c>
    </row>
    <row r="125" spans="1:13" x14ac:dyDescent="0.25">
      <c r="A125" s="120">
        <v>43674</v>
      </c>
      <c r="B125" s="121"/>
      <c r="C125" s="121"/>
      <c r="D125" s="121">
        <f t="shared" si="20"/>
        <v>0</v>
      </c>
      <c r="E125" s="121">
        <f>'April-July 2019'!AC122</f>
        <v>0</v>
      </c>
      <c r="F125" s="122">
        <f>'April-July 2019'!AD122</f>
        <v>0</v>
      </c>
      <c r="G125" s="121">
        <f t="shared" si="21"/>
        <v>0</v>
      </c>
      <c r="H125" s="121">
        <f t="shared" si="22"/>
        <v>0</v>
      </c>
      <c r="I125" s="121"/>
      <c r="J125" s="121">
        <f t="shared" si="23"/>
        <v>0</v>
      </c>
      <c r="K125" s="123">
        <f t="shared" si="24"/>
        <v>0</v>
      </c>
      <c r="L125" s="124">
        <f t="shared" si="25"/>
        <v>0</v>
      </c>
      <c r="M125" s="138" t="e">
        <f t="shared" si="26"/>
        <v>#DIV/0!</v>
      </c>
    </row>
    <row r="126" spans="1:13" x14ac:dyDescent="0.25">
      <c r="A126" s="120">
        <v>43675</v>
      </c>
      <c r="B126" s="121"/>
      <c r="C126" s="121"/>
      <c r="D126" s="121">
        <f t="shared" si="20"/>
        <v>0</v>
      </c>
      <c r="E126" s="121">
        <f>'April-July 2019'!AC123</f>
        <v>17515003</v>
      </c>
      <c r="F126" s="122">
        <f>'April-July 2019'!AD123</f>
        <v>17494967</v>
      </c>
      <c r="G126" s="121">
        <f t="shared" si="21"/>
        <v>20036</v>
      </c>
      <c r="H126" s="121">
        <f t="shared" si="22"/>
        <v>20036</v>
      </c>
      <c r="I126" s="121"/>
      <c r="J126" s="121">
        <f t="shared" si="23"/>
        <v>20036</v>
      </c>
      <c r="K126" s="123">
        <f t="shared" si="24"/>
        <v>0</v>
      </c>
      <c r="L126" s="124">
        <f t="shared" si="25"/>
        <v>0</v>
      </c>
      <c r="M126" s="138" t="e">
        <f t="shared" si="26"/>
        <v>#DIV/0!</v>
      </c>
    </row>
    <row r="127" spans="1:13" x14ac:dyDescent="0.25">
      <c r="A127" s="120">
        <v>43676</v>
      </c>
      <c r="B127" s="121"/>
      <c r="C127" s="121"/>
      <c r="D127" s="121">
        <f t="shared" si="20"/>
        <v>0</v>
      </c>
      <c r="E127" s="121">
        <f>'April-July 2019'!AC124</f>
        <v>17518287</v>
      </c>
      <c r="F127" s="122">
        <f>'April-July 2019'!AD124</f>
        <v>17515003</v>
      </c>
      <c r="G127" s="121">
        <f t="shared" si="21"/>
        <v>3284</v>
      </c>
      <c r="H127" s="121">
        <f t="shared" si="22"/>
        <v>3284</v>
      </c>
      <c r="I127" s="121"/>
      <c r="J127" s="121">
        <f t="shared" si="23"/>
        <v>3284</v>
      </c>
      <c r="K127" s="123">
        <f t="shared" si="24"/>
        <v>0</v>
      </c>
      <c r="L127" s="124">
        <f t="shared" si="25"/>
        <v>0</v>
      </c>
      <c r="M127" s="138" t="e">
        <f t="shared" si="26"/>
        <v>#DIV/0!</v>
      </c>
    </row>
    <row r="128" spans="1:13" x14ac:dyDescent="0.25">
      <c r="A128" s="120">
        <v>43677</v>
      </c>
      <c r="B128" s="121"/>
      <c r="C128" s="121"/>
      <c r="D128" s="121">
        <f t="shared" si="20"/>
        <v>0</v>
      </c>
      <c r="E128" s="121">
        <f>'April-July 2019'!AC125</f>
        <v>17520688</v>
      </c>
      <c r="F128" s="122">
        <f>'April-July 2019'!AD125</f>
        <v>17518287</v>
      </c>
      <c r="G128" s="121">
        <f t="shared" si="21"/>
        <v>2401</v>
      </c>
      <c r="H128" s="121">
        <f t="shared" si="22"/>
        <v>2401</v>
      </c>
      <c r="I128" s="121"/>
      <c r="J128" s="121">
        <f t="shared" si="23"/>
        <v>2401</v>
      </c>
      <c r="K128" s="123">
        <f t="shared" si="24"/>
        <v>0</v>
      </c>
      <c r="L128" s="124">
        <f t="shared" si="25"/>
        <v>0</v>
      </c>
      <c r="M128" s="138" t="e">
        <f t="shared" si="26"/>
        <v>#DIV/0!</v>
      </c>
    </row>
    <row r="129" spans="1:13" x14ac:dyDescent="0.25">
      <c r="A129" s="120">
        <v>43678</v>
      </c>
      <c r="B129" s="121">
        <v>9360</v>
      </c>
      <c r="C129" s="121">
        <v>12810</v>
      </c>
      <c r="D129" s="121">
        <f t="shared" si="20"/>
        <v>-3450</v>
      </c>
      <c r="E129" s="121">
        <v>17527097</v>
      </c>
      <c r="F129" s="122">
        <v>17520688</v>
      </c>
      <c r="G129" s="121">
        <f t="shared" si="21"/>
        <v>6409</v>
      </c>
      <c r="H129" s="121">
        <f t="shared" si="22"/>
        <v>6409</v>
      </c>
      <c r="I129" s="121">
        <v>6406</v>
      </c>
      <c r="J129" s="121">
        <f t="shared" si="23"/>
        <v>3</v>
      </c>
      <c r="K129" s="123">
        <f t="shared" si="24"/>
        <v>-6205.0359712230211</v>
      </c>
      <c r="L129" s="124">
        <f t="shared" si="25"/>
        <v>-12611.03597122302</v>
      </c>
      <c r="M129" s="138">
        <f t="shared" si="26"/>
        <v>-1.9686287810213894</v>
      </c>
    </row>
    <row r="130" spans="1:13" x14ac:dyDescent="0.25">
      <c r="A130" s="120">
        <v>43679</v>
      </c>
      <c r="B130" s="121"/>
      <c r="C130" s="121"/>
      <c r="D130" s="121">
        <f t="shared" si="20"/>
        <v>0</v>
      </c>
      <c r="E130" s="121">
        <v>17527097</v>
      </c>
      <c r="F130" s="122">
        <v>17529572</v>
      </c>
      <c r="G130" s="121">
        <f t="shared" si="21"/>
        <v>-2475</v>
      </c>
      <c r="H130" s="121">
        <f t="shared" si="22"/>
        <v>-2475</v>
      </c>
      <c r="I130" s="121">
        <v>2731</v>
      </c>
      <c r="J130" s="121">
        <f t="shared" si="23"/>
        <v>-5206</v>
      </c>
      <c r="K130" s="123">
        <f t="shared" si="24"/>
        <v>0</v>
      </c>
      <c r="L130" s="124">
        <f t="shared" si="25"/>
        <v>-2731</v>
      </c>
      <c r="M130" s="138">
        <f t="shared" si="26"/>
        <v>-1</v>
      </c>
    </row>
    <row r="131" spans="1:13" x14ac:dyDescent="0.25">
      <c r="A131" s="120">
        <v>43680</v>
      </c>
      <c r="B131" s="121"/>
      <c r="C131" s="121"/>
      <c r="D131" s="121">
        <f t="shared" si="20"/>
        <v>0</v>
      </c>
      <c r="E131" s="121">
        <f>'April-July 2019'!AC128</f>
        <v>0</v>
      </c>
      <c r="F131" s="122">
        <f>'April-July 2019'!AD128</f>
        <v>0</v>
      </c>
      <c r="G131" s="121">
        <f t="shared" si="21"/>
        <v>0</v>
      </c>
      <c r="H131" s="121">
        <f t="shared" si="22"/>
        <v>0</v>
      </c>
      <c r="I131" s="121"/>
      <c r="J131" s="121">
        <f t="shared" si="23"/>
        <v>0</v>
      </c>
      <c r="K131" s="123">
        <f t="shared" si="24"/>
        <v>0</v>
      </c>
      <c r="L131" s="124">
        <f t="shared" si="25"/>
        <v>0</v>
      </c>
      <c r="M131" s="138" t="e">
        <f t="shared" si="26"/>
        <v>#DIV/0!</v>
      </c>
    </row>
    <row r="132" spans="1:13" x14ac:dyDescent="0.25">
      <c r="A132" s="120">
        <v>43681</v>
      </c>
      <c r="B132" s="121"/>
      <c r="C132" s="121"/>
      <c r="D132" s="121">
        <f t="shared" si="20"/>
        <v>0</v>
      </c>
      <c r="E132" s="121">
        <f>'April-July 2019'!AC129</f>
        <v>0</v>
      </c>
      <c r="F132" s="122">
        <f>'April-July 2019'!AD129</f>
        <v>0</v>
      </c>
      <c r="G132" s="121">
        <f t="shared" si="21"/>
        <v>0</v>
      </c>
      <c r="H132" s="121">
        <f t="shared" si="22"/>
        <v>0</v>
      </c>
      <c r="I132" s="121"/>
      <c r="J132" s="121">
        <f t="shared" si="23"/>
        <v>0</v>
      </c>
      <c r="K132" s="123">
        <f t="shared" si="24"/>
        <v>0</v>
      </c>
      <c r="L132" s="124">
        <f t="shared" si="25"/>
        <v>0</v>
      </c>
      <c r="M132" s="138" t="e">
        <f t="shared" si="26"/>
        <v>#DIV/0!</v>
      </c>
    </row>
    <row r="133" spans="1:13" x14ac:dyDescent="0.25">
      <c r="A133" s="120">
        <v>43682</v>
      </c>
      <c r="B133" s="121"/>
      <c r="C133" s="121"/>
      <c r="D133" s="121">
        <f t="shared" si="20"/>
        <v>0</v>
      </c>
      <c r="E133" s="121">
        <v>17529573</v>
      </c>
      <c r="F133" s="122">
        <v>17547224</v>
      </c>
      <c r="G133" s="121">
        <f t="shared" si="21"/>
        <v>-17651</v>
      </c>
      <c r="H133" s="121">
        <f t="shared" si="22"/>
        <v>-17651</v>
      </c>
      <c r="I133" s="121">
        <v>17647</v>
      </c>
      <c r="J133" s="121">
        <f t="shared" si="23"/>
        <v>-35298</v>
      </c>
      <c r="K133" s="123">
        <f t="shared" si="24"/>
        <v>0</v>
      </c>
      <c r="L133" s="124">
        <f t="shared" si="25"/>
        <v>-17647</v>
      </c>
      <c r="M133" s="138">
        <f t="shared" si="26"/>
        <v>-1</v>
      </c>
    </row>
    <row r="134" spans="1:13" x14ac:dyDescent="0.25">
      <c r="A134" s="120">
        <v>43683</v>
      </c>
      <c r="B134" s="121">
        <v>10030</v>
      </c>
      <c r="C134" s="121">
        <v>12150</v>
      </c>
      <c r="D134" s="121">
        <f t="shared" si="20"/>
        <v>-2120</v>
      </c>
      <c r="E134" s="121">
        <v>17551113</v>
      </c>
      <c r="F134" s="122">
        <v>17547224</v>
      </c>
      <c r="G134" s="121">
        <f t="shared" si="21"/>
        <v>3889</v>
      </c>
      <c r="H134" s="121">
        <f t="shared" si="22"/>
        <v>3889</v>
      </c>
      <c r="I134" s="121">
        <v>3887</v>
      </c>
      <c r="J134" s="121">
        <f t="shared" si="23"/>
        <v>2</v>
      </c>
      <c r="K134" s="123">
        <f t="shared" si="24"/>
        <v>-3812.9496402877694</v>
      </c>
      <c r="L134" s="124">
        <f t="shared" si="25"/>
        <v>-7699.9496402877694</v>
      </c>
      <c r="M134" s="138">
        <f t="shared" si="26"/>
        <v>-1.9809492256979082</v>
      </c>
    </row>
    <row r="135" spans="1:13" x14ac:dyDescent="0.25">
      <c r="A135" s="120">
        <v>43684</v>
      </c>
      <c r="B135" s="121">
        <v>10620</v>
      </c>
      <c r="C135" s="121">
        <v>12040</v>
      </c>
      <c r="D135" s="121">
        <f t="shared" si="20"/>
        <v>-1420</v>
      </c>
      <c r="E135" s="121">
        <v>17553884</v>
      </c>
      <c r="F135" s="122">
        <v>17551113</v>
      </c>
      <c r="G135" s="121">
        <f t="shared" si="21"/>
        <v>2771</v>
      </c>
      <c r="H135" s="121">
        <f t="shared" si="22"/>
        <v>2771</v>
      </c>
      <c r="I135" s="121">
        <v>2768</v>
      </c>
      <c r="J135" s="121">
        <f t="shared" si="23"/>
        <v>3</v>
      </c>
      <c r="K135" s="123">
        <f t="shared" si="24"/>
        <v>-2553.9568345323737</v>
      </c>
      <c r="L135" s="124">
        <f t="shared" si="25"/>
        <v>-5321.9568345323733</v>
      </c>
      <c r="M135" s="138">
        <f t="shared" si="26"/>
        <v>-1.9226722668108285</v>
      </c>
    </row>
    <row r="136" spans="1:13" x14ac:dyDescent="0.25">
      <c r="A136" s="120">
        <v>43685</v>
      </c>
      <c r="B136" s="121"/>
      <c r="C136" s="121"/>
      <c r="D136" s="121">
        <f t="shared" si="20"/>
        <v>0</v>
      </c>
      <c r="E136" s="121">
        <f>'April-July 2019'!AC133</f>
        <v>0</v>
      </c>
      <c r="F136" s="122">
        <f>'April-July 2019'!AD133</f>
        <v>0</v>
      </c>
      <c r="G136" s="121">
        <f t="shared" si="21"/>
        <v>0</v>
      </c>
      <c r="H136" s="121">
        <f t="shared" si="22"/>
        <v>0</v>
      </c>
      <c r="I136" s="121"/>
      <c r="J136" s="121">
        <f t="shared" si="23"/>
        <v>0</v>
      </c>
      <c r="K136" s="123">
        <f t="shared" si="24"/>
        <v>0</v>
      </c>
      <c r="L136" s="124">
        <f t="shared" si="25"/>
        <v>0</v>
      </c>
      <c r="M136" s="138" t="e">
        <f t="shared" si="26"/>
        <v>#DIV/0!</v>
      </c>
    </row>
    <row r="137" spans="1:13" x14ac:dyDescent="0.25">
      <c r="A137" s="120">
        <v>43686</v>
      </c>
      <c r="B137" s="121"/>
      <c r="C137" s="121"/>
      <c r="D137" s="121">
        <f t="shared" si="20"/>
        <v>0</v>
      </c>
      <c r="E137" s="121">
        <f>'April-July 2019'!AC134</f>
        <v>0</v>
      </c>
      <c r="F137" s="122">
        <f>'April-July 2019'!AD134</f>
        <v>0</v>
      </c>
      <c r="G137" s="121">
        <f t="shared" si="21"/>
        <v>0</v>
      </c>
      <c r="H137" s="121">
        <f t="shared" si="22"/>
        <v>0</v>
      </c>
      <c r="I137" s="121"/>
      <c r="J137" s="121">
        <f t="shared" si="23"/>
        <v>0</v>
      </c>
      <c r="K137" s="123">
        <f t="shared" si="24"/>
        <v>0</v>
      </c>
      <c r="L137" s="124">
        <f t="shared" si="25"/>
        <v>0</v>
      </c>
      <c r="M137" s="138" t="e">
        <f t="shared" si="26"/>
        <v>#DIV/0!</v>
      </c>
    </row>
    <row r="138" spans="1:13" x14ac:dyDescent="0.25">
      <c r="A138" s="120">
        <v>43687</v>
      </c>
      <c r="B138" s="121"/>
      <c r="C138" s="121"/>
      <c r="D138" s="121">
        <f t="shared" si="20"/>
        <v>0</v>
      </c>
      <c r="E138" s="121">
        <f>'April-July 2019'!AC135</f>
        <v>0</v>
      </c>
      <c r="F138" s="122">
        <f>'April-July 2019'!AD135</f>
        <v>0</v>
      </c>
      <c r="G138" s="121">
        <f t="shared" si="21"/>
        <v>0</v>
      </c>
      <c r="H138" s="121">
        <f t="shared" si="22"/>
        <v>0</v>
      </c>
      <c r="I138" s="121"/>
      <c r="J138" s="121">
        <f t="shared" si="23"/>
        <v>0</v>
      </c>
      <c r="K138" s="123">
        <f t="shared" si="24"/>
        <v>0</v>
      </c>
      <c r="L138" s="124">
        <f t="shared" si="25"/>
        <v>0</v>
      </c>
      <c r="M138" s="138" t="e">
        <f t="shared" si="26"/>
        <v>#DIV/0!</v>
      </c>
    </row>
    <row r="139" spans="1:13" x14ac:dyDescent="0.25">
      <c r="A139" s="120">
        <v>43688</v>
      </c>
      <c r="B139" s="121"/>
      <c r="C139" s="121"/>
      <c r="D139" s="121">
        <f t="shared" si="20"/>
        <v>0</v>
      </c>
      <c r="E139" s="121">
        <f>'April-July 2019'!AC136</f>
        <v>0</v>
      </c>
      <c r="F139" s="122">
        <f>'April-July 2019'!AD136</f>
        <v>0</v>
      </c>
      <c r="G139" s="121">
        <f t="shared" si="21"/>
        <v>0</v>
      </c>
      <c r="H139" s="121">
        <f t="shared" si="22"/>
        <v>0</v>
      </c>
      <c r="I139" s="121"/>
      <c r="J139" s="121">
        <f t="shared" si="23"/>
        <v>0</v>
      </c>
      <c r="K139" s="123">
        <f t="shared" si="24"/>
        <v>0</v>
      </c>
      <c r="L139" s="124">
        <f t="shared" si="25"/>
        <v>0</v>
      </c>
      <c r="M139" s="138" t="e">
        <f t="shared" si="26"/>
        <v>#DIV/0!</v>
      </c>
    </row>
    <row r="140" spans="1:13" x14ac:dyDescent="0.25">
      <c r="A140" s="120">
        <v>43689</v>
      </c>
      <c r="B140" s="121"/>
      <c r="C140" s="121"/>
      <c r="D140" s="121">
        <f t="shared" si="20"/>
        <v>0</v>
      </c>
      <c r="E140" s="121">
        <v>17563732</v>
      </c>
      <c r="F140" s="122">
        <v>17553884</v>
      </c>
      <c r="G140" s="121">
        <f t="shared" si="21"/>
        <v>9848</v>
      </c>
      <c r="H140" s="121">
        <f t="shared" si="22"/>
        <v>9848</v>
      </c>
      <c r="I140" s="121"/>
      <c r="J140" s="121">
        <f t="shared" si="23"/>
        <v>9848</v>
      </c>
      <c r="K140" s="123">
        <f t="shared" si="24"/>
        <v>0</v>
      </c>
      <c r="L140" s="124">
        <f t="shared" si="25"/>
        <v>0</v>
      </c>
      <c r="M140" s="138" t="e">
        <f t="shared" si="26"/>
        <v>#DIV/0!</v>
      </c>
    </row>
    <row r="141" spans="1:13" x14ac:dyDescent="0.25">
      <c r="A141" s="120">
        <v>43690</v>
      </c>
      <c r="B141" s="121">
        <v>139600</v>
      </c>
      <c r="C141" s="121">
        <v>9570</v>
      </c>
      <c r="D141" s="121">
        <f t="shared" si="20"/>
        <v>130030</v>
      </c>
      <c r="E141" s="121">
        <v>17571776</v>
      </c>
      <c r="F141" s="122">
        <v>17563732</v>
      </c>
      <c r="G141" s="121">
        <f t="shared" si="21"/>
        <v>8044</v>
      </c>
      <c r="H141" s="121">
        <f t="shared" si="22"/>
        <v>8044</v>
      </c>
      <c r="I141" s="121"/>
      <c r="J141" s="121">
        <f t="shared" si="23"/>
        <v>8044</v>
      </c>
      <c r="K141" s="123">
        <f t="shared" si="24"/>
        <v>233866.90647482013</v>
      </c>
      <c r="L141" s="124">
        <f t="shared" si="25"/>
        <v>233866.90647482013</v>
      </c>
      <c r="M141" s="138" t="e">
        <f t="shared" si="26"/>
        <v>#DIV/0!</v>
      </c>
    </row>
    <row r="142" spans="1:13" x14ac:dyDescent="0.25">
      <c r="A142" s="120">
        <v>43691</v>
      </c>
      <c r="B142" s="121">
        <v>12650</v>
      </c>
      <c r="C142" s="121">
        <v>11510</v>
      </c>
      <c r="D142" s="121">
        <f t="shared" si="20"/>
        <v>1140</v>
      </c>
      <c r="E142" s="121">
        <v>17573802</v>
      </c>
      <c r="F142" s="122">
        <v>17571776</v>
      </c>
      <c r="G142" s="121">
        <f t="shared" si="21"/>
        <v>2026</v>
      </c>
      <c r="H142" s="121">
        <f t="shared" si="22"/>
        <v>2026</v>
      </c>
      <c r="I142" s="121"/>
      <c r="J142" s="121">
        <f t="shared" si="23"/>
        <v>2026</v>
      </c>
      <c r="K142" s="123">
        <f t="shared" si="24"/>
        <v>2050.3597122302158</v>
      </c>
      <c r="L142" s="124">
        <f t="shared" si="25"/>
        <v>2050.3597122302158</v>
      </c>
      <c r="M142" s="138" t="e">
        <f t="shared" si="26"/>
        <v>#DIV/0!</v>
      </c>
    </row>
    <row r="143" spans="1:13" x14ac:dyDescent="0.25">
      <c r="A143" s="120">
        <v>43692</v>
      </c>
      <c r="B143" s="121">
        <v>8600</v>
      </c>
      <c r="C143" s="121">
        <v>14090</v>
      </c>
      <c r="D143" s="121">
        <f t="shared" si="20"/>
        <v>-5490</v>
      </c>
      <c r="E143" s="121">
        <v>17584087</v>
      </c>
      <c r="F143" s="122">
        <v>17573807</v>
      </c>
      <c r="G143" s="121">
        <f t="shared" si="21"/>
        <v>10280</v>
      </c>
      <c r="H143" s="121">
        <f t="shared" si="22"/>
        <v>10280</v>
      </c>
      <c r="I143" s="121"/>
      <c r="J143" s="121">
        <f t="shared" si="23"/>
        <v>10280</v>
      </c>
      <c r="K143" s="123">
        <f t="shared" si="24"/>
        <v>-9874.1007194244594</v>
      </c>
      <c r="L143" s="124">
        <f t="shared" si="25"/>
        <v>-9874.1007194244594</v>
      </c>
      <c r="M143" s="138" t="e">
        <f t="shared" si="26"/>
        <v>#DIV/0!</v>
      </c>
    </row>
    <row r="144" spans="1:13" x14ac:dyDescent="0.25">
      <c r="A144" s="120">
        <v>43693</v>
      </c>
      <c r="B144" s="121"/>
      <c r="C144" s="121"/>
      <c r="D144" s="121">
        <f t="shared" si="20"/>
        <v>0</v>
      </c>
      <c r="E144" s="121">
        <f>'April-July 2019'!AC141</f>
        <v>0</v>
      </c>
      <c r="F144" s="122">
        <f>'April-July 2019'!AD141</f>
        <v>0</v>
      </c>
      <c r="G144" s="121">
        <f t="shared" si="21"/>
        <v>0</v>
      </c>
      <c r="H144" s="121">
        <f t="shared" si="22"/>
        <v>0</v>
      </c>
      <c r="I144" s="121"/>
      <c r="J144" s="121">
        <f t="shared" si="23"/>
        <v>0</v>
      </c>
      <c r="K144" s="123">
        <f t="shared" si="24"/>
        <v>0</v>
      </c>
      <c r="L144" s="124">
        <f t="shared" si="25"/>
        <v>0</v>
      </c>
      <c r="M144" s="138" t="e">
        <f t="shared" si="26"/>
        <v>#DIV/0!</v>
      </c>
    </row>
    <row r="145" spans="1:13" x14ac:dyDescent="0.25">
      <c r="A145" s="120">
        <v>43694</v>
      </c>
      <c r="B145" s="121"/>
      <c r="C145" s="121"/>
      <c r="D145" s="121">
        <f t="shared" si="20"/>
        <v>0</v>
      </c>
      <c r="E145" s="121">
        <f>'April-July 2019'!AC142</f>
        <v>0</v>
      </c>
      <c r="F145" s="122">
        <f>'April-July 2019'!AD142</f>
        <v>0</v>
      </c>
      <c r="G145" s="121">
        <f t="shared" si="21"/>
        <v>0</v>
      </c>
      <c r="H145" s="121">
        <f t="shared" si="22"/>
        <v>0</v>
      </c>
      <c r="I145" s="121"/>
      <c r="J145" s="121">
        <f t="shared" si="23"/>
        <v>0</v>
      </c>
      <c r="K145" s="123">
        <f t="shared" si="24"/>
        <v>0</v>
      </c>
      <c r="L145" s="124">
        <f t="shared" si="25"/>
        <v>0</v>
      </c>
      <c r="M145" s="138" t="e">
        <f t="shared" si="26"/>
        <v>#DIV/0!</v>
      </c>
    </row>
    <row r="146" spans="1:13" x14ac:dyDescent="0.25">
      <c r="A146" s="120">
        <v>43695</v>
      </c>
      <c r="B146" s="121"/>
      <c r="C146" s="121"/>
      <c r="D146" s="121">
        <f t="shared" si="20"/>
        <v>0</v>
      </c>
      <c r="E146" s="121">
        <f>'April-July 2019'!AC143</f>
        <v>0</v>
      </c>
      <c r="F146" s="122">
        <f>'April-July 2019'!AD143</f>
        <v>0</v>
      </c>
      <c r="G146" s="121">
        <f t="shared" si="21"/>
        <v>0</v>
      </c>
      <c r="H146" s="121">
        <f t="shared" si="22"/>
        <v>0</v>
      </c>
      <c r="I146" s="121"/>
      <c r="J146" s="121">
        <f t="shared" si="23"/>
        <v>0</v>
      </c>
      <c r="K146" s="123">
        <f t="shared" si="24"/>
        <v>0</v>
      </c>
      <c r="L146" s="124">
        <f t="shared" si="25"/>
        <v>0</v>
      </c>
      <c r="M146" s="138" t="e">
        <f t="shared" si="26"/>
        <v>#DIV/0!</v>
      </c>
    </row>
    <row r="147" spans="1:13" x14ac:dyDescent="0.25">
      <c r="A147" s="120">
        <v>43696</v>
      </c>
      <c r="B147" s="121">
        <v>28090</v>
      </c>
      <c r="C147" s="121">
        <v>19200</v>
      </c>
      <c r="D147" s="121">
        <f t="shared" si="20"/>
        <v>8890</v>
      </c>
      <c r="E147" s="121">
        <v>17581586</v>
      </c>
      <c r="F147" s="122">
        <v>17600981</v>
      </c>
      <c r="G147" s="121">
        <f t="shared" si="21"/>
        <v>-19395</v>
      </c>
      <c r="H147" s="121">
        <f t="shared" si="22"/>
        <v>-19395</v>
      </c>
      <c r="I147" s="121"/>
      <c r="J147" s="121">
        <f t="shared" si="23"/>
        <v>-19395</v>
      </c>
      <c r="K147" s="123">
        <f t="shared" si="24"/>
        <v>15989.208633093524</v>
      </c>
      <c r="L147" s="124">
        <f t="shared" si="25"/>
        <v>15989.208633093524</v>
      </c>
      <c r="M147" s="138" t="e">
        <f t="shared" si="26"/>
        <v>#DIV/0!</v>
      </c>
    </row>
    <row r="148" spans="1:13" x14ac:dyDescent="0.25">
      <c r="A148" s="120">
        <v>43697</v>
      </c>
      <c r="B148" s="121">
        <v>14060</v>
      </c>
      <c r="C148" s="121">
        <v>10340</v>
      </c>
      <c r="D148" s="121">
        <f t="shared" si="20"/>
        <v>3720</v>
      </c>
      <c r="E148" s="121">
        <v>10681914</v>
      </c>
      <c r="F148" s="122">
        <v>10674691</v>
      </c>
      <c r="G148" s="121">
        <f t="shared" si="21"/>
        <v>7223</v>
      </c>
      <c r="H148" s="121">
        <f t="shared" si="22"/>
        <v>7223</v>
      </c>
      <c r="I148" s="121"/>
      <c r="J148" s="121">
        <f t="shared" si="23"/>
        <v>7223</v>
      </c>
      <c r="K148" s="123">
        <f t="shared" si="24"/>
        <v>6690.6474820143876</v>
      </c>
      <c r="L148" s="124">
        <f t="shared" si="25"/>
        <v>6690.6474820143876</v>
      </c>
      <c r="M148" s="138" t="e">
        <f t="shared" si="26"/>
        <v>#DIV/0!</v>
      </c>
    </row>
    <row r="149" spans="1:13" x14ac:dyDescent="0.25">
      <c r="A149" s="120">
        <v>43698</v>
      </c>
      <c r="B149" s="121"/>
      <c r="C149" s="121"/>
      <c r="D149" s="121">
        <f t="shared" si="20"/>
        <v>0</v>
      </c>
      <c r="E149" s="121">
        <f>'April-July 2019'!AC146</f>
        <v>0</v>
      </c>
      <c r="F149" s="122">
        <f>'April-July 2019'!AD146</f>
        <v>0</v>
      </c>
      <c r="G149" s="121">
        <f t="shared" si="21"/>
        <v>0</v>
      </c>
      <c r="H149" s="121">
        <f t="shared" si="22"/>
        <v>0</v>
      </c>
      <c r="I149" s="121"/>
      <c r="J149" s="121">
        <f t="shared" si="23"/>
        <v>0</v>
      </c>
      <c r="K149" s="123">
        <f t="shared" si="24"/>
        <v>0</v>
      </c>
      <c r="L149" s="124">
        <f t="shared" si="25"/>
        <v>0</v>
      </c>
      <c r="M149" s="138" t="e">
        <f t="shared" si="26"/>
        <v>#DIV/0!</v>
      </c>
    </row>
    <row r="150" spans="1:13" x14ac:dyDescent="0.25">
      <c r="A150" s="120">
        <v>43699</v>
      </c>
      <c r="B150" s="121"/>
      <c r="C150" s="121"/>
      <c r="D150" s="121">
        <f t="shared" si="20"/>
        <v>0</v>
      </c>
      <c r="E150" s="121">
        <v>15812129</v>
      </c>
      <c r="F150" s="122">
        <v>15815754</v>
      </c>
      <c r="G150" s="121">
        <f t="shared" si="21"/>
        <v>-3625</v>
      </c>
      <c r="H150" s="121">
        <f t="shared" si="22"/>
        <v>-3625</v>
      </c>
      <c r="I150" s="121"/>
      <c r="J150" s="121">
        <f t="shared" si="23"/>
        <v>-3625</v>
      </c>
      <c r="K150" s="123">
        <f t="shared" si="24"/>
        <v>0</v>
      </c>
      <c r="L150" s="124">
        <f t="shared" si="25"/>
        <v>0</v>
      </c>
      <c r="M150" s="138" t="e">
        <f t="shared" si="26"/>
        <v>#DIV/0!</v>
      </c>
    </row>
    <row r="151" spans="1:13" x14ac:dyDescent="0.25">
      <c r="A151" s="120">
        <v>43700</v>
      </c>
      <c r="B151" s="121"/>
      <c r="C151" s="121"/>
      <c r="D151" s="121">
        <f t="shared" si="20"/>
        <v>0</v>
      </c>
      <c r="E151" s="121">
        <f>'April-July 2019'!AC148</f>
        <v>0</v>
      </c>
      <c r="F151" s="122">
        <f>'April-July 2019'!AD148</f>
        <v>0</v>
      </c>
      <c r="G151" s="121">
        <f t="shared" si="21"/>
        <v>0</v>
      </c>
      <c r="H151" s="121">
        <f t="shared" si="22"/>
        <v>0</v>
      </c>
      <c r="I151" s="121"/>
      <c r="J151" s="121">
        <f t="shared" si="23"/>
        <v>0</v>
      </c>
      <c r="K151" s="123">
        <f t="shared" si="24"/>
        <v>0</v>
      </c>
      <c r="L151" s="124">
        <f t="shared" si="25"/>
        <v>0</v>
      </c>
      <c r="M151" s="138" t="e">
        <f t="shared" si="26"/>
        <v>#DIV/0!</v>
      </c>
    </row>
    <row r="152" spans="1:13" x14ac:dyDescent="0.25">
      <c r="A152" s="120">
        <v>43701</v>
      </c>
      <c r="B152" s="121"/>
      <c r="C152" s="121"/>
      <c r="D152" s="121">
        <f t="shared" si="20"/>
        <v>0</v>
      </c>
      <c r="E152" s="121">
        <f>'April-July 2019'!AC149</f>
        <v>0</v>
      </c>
      <c r="F152" s="122">
        <f>'April-July 2019'!AD149</f>
        <v>0</v>
      </c>
      <c r="G152" s="121">
        <f t="shared" si="21"/>
        <v>0</v>
      </c>
      <c r="H152" s="121">
        <f t="shared" si="22"/>
        <v>0</v>
      </c>
      <c r="I152" s="121"/>
      <c r="J152" s="121">
        <f t="shared" si="23"/>
        <v>0</v>
      </c>
      <c r="K152" s="123">
        <f t="shared" si="24"/>
        <v>0</v>
      </c>
      <c r="L152" s="124">
        <f t="shared" si="25"/>
        <v>0</v>
      </c>
      <c r="M152" s="138" t="e">
        <f t="shared" si="26"/>
        <v>#DIV/0!</v>
      </c>
    </row>
    <row r="153" spans="1:13" x14ac:dyDescent="0.25">
      <c r="A153" s="120">
        <v>43702</v>
      </c>
      <c r="B153" s="121"/>
      <c r="C153" s="121"/>
      <c r="D153" s="121">
        <f t="shared" si="20"/>
        <v>0</v>
      </c>
      <c r="E153" s="121">
        <f>'April-July 2019'!AC150</f>
        <v>0</v>
      </c>
      <c r="F153" s="122">
        <f>'April-July 2019'!AD150</f>
        <v>0</v>
      </c>
      <c r="G153" s="121">
        <f t="shared" si="21"/>
        <v>0</v>
      </c>
      <c r="H153" s="121">
        <f t="shared" si="22"/>
        <v>0</v>
      </c>
      <c r="I153" s="121"/>
      <c r="J153" s="121">
        <f t="shared" si="23"/>
        <v>0</v>
      </c>
      <c r="K153" s="123">
        <f t="shared" si="24"/>
        <v>0</v>
      </c>
      <c r="L153" s="124">
        <f t="shared" si="25"/>
        <v>0</v>
      </c>
      <c r="M153" s="138" t="e">
        <f t="shared" si="26"/>
        <v>#DIV/0!</v>
      </c>
    </row>
    <row r="154" spans="1:13" x14ac:dyDescent="0.25">
      <c r="A154" s="120">
        <v>43703</v>
      </c>
      <c r="B154" s="121"/>
      <c r="C154" s="121"/>
      <c r="D154" s="121">
        <f t="shared" si="20"/>
        <v>0</v>
      </c>
      <c r="E154" s="121">
        <f>'April-July 2019'!AC151</f>
        <v>0</v>
      </c>
      <c r="F154" s="122">
        <f>'April-July 2019'!AD151</f>
        <v>0</v>
      </c>
      <c r="G154" s="121">
        <f t="shared" si="21"/>
        <v>0</v>
      </c>
      <c r="H154" s="121">
        <f t="shared" si="22"/>
        <v>0</v>
      </c>
      <c r="I154" s="121"/>
      <c r="J154" s="121">
        <f t="shared" si="23"/>
        <v>0</v>
      </c>
      <c r="K154" s="123">
        <f t="shared" si="24"/>
        <v>0</v>
      </c>
      <c r="L154" s="124">
        <f t="shared" si="25"/>
        <v>0</v>
      </c>
      <c r="M154" s="138" t="e">
        <f t="shared" si="26"/>
        <v>#DIV/0!</v>
      </c>
    </row>
    <row r="155" spans="1:13" x14ac:dyDescent="0.25">
      <c r="A155" s="120">
        <v>43704</v>
      </c>
      <c r="B155" s="121">
        <v>14080</v>
      </c>
      <c r="C155" s="121">
        <v>11870</v>
      </c>
      <c r="D155" s="121">
        <f t="shared" si="20"/>
        <v>2210</v>
      </c>
      <c r="E155" s="121">
        <v>17609284</v>
      </c>
      <c r="F155" s="122">
        <v>17612916</v>
      </c>
      <c r="G155" s="121">
        <f t="shared" si="21"/>
        <v>-3632</v>
      </c>
      <c r="H155" s="121">
        <f t="shared" si="22"/>
        <v>-3632</v>
      </c>
      <c r="I155" s="121"/>
      <c r="J155" s="121">
        <f t="shared" si="23"/>
        <v>-3632</v>
      </c>
      <c r="K155" s="123">
        <f t="shared" si="24"/>
        <v>3974.8201438848919</v>
      </c>
      <c r="L155" s="124">
        <f t="shared" si="25"/>
        <v>3974.8201438848919</v>
      </c>
      <c r="M155" s="138" t="e">
        <f t="shared" si="26"/>
        <v>#DIV/0!</v>
      </c>
    </row>
    <row r="156" spans="1:13" x14ac:dyDescent="0.25">
      <c r="A156" s="120">
        <v>43705</v>
      </c>
      <c r="B156" s="121"/>
      <c r="C156" s="121"/>
      <c r="D156" s="121">
        <f t="shared" si="20"/>
        <v>0</v>
      </c>
      <c r="E156" s="121">
        <v>17618684</v>
      </c>
      <c r="F156" s="122">
        <v>17612916</v>
      </c>
      <c r="G156" s="121">
        <f t="shared" si="21"/>
        <v>5768</v>
      </c>
      <c r="H156" s="121">
        <f t="shared" si="22"/>
        <v>5768</v>
      </c>
      <c r="I156" s="121"/>
      <c r="J156" s="121">
        <f t="shared" si="23"/>
        <v>5768</v>
      </c>
      <c r="K156" s="123">
        <f t="shared" si="24"/>
        <v>0</v>
      </c>
      <c r="L156" s="124">
        <f t="shared" si="25"/>
        <v>0</v>
      </c>
      <c r="M156" s="138" t="e">
        <f t="shared" si="26"/>
        <v>#DIV/0!</v>
      </c>
    </row>
    <row r="157" spans="1:13" x14ac:dyDescent="0.25">
      <c r="A157" s="120">
        <v>43706</v>
      </c>
      <c r="B157" s="121">
        <v>14020</v>
      </c>
      <c r="C157" s="121">
        <v>127207</v>
      </c>
      <c r="D157" s="121">
        <f t="shared" si="20"/>
        <v>-113187</v>
      </c>
      <c r="E157" s="121">
        <v>17621193</v>
      </c>
      <c r="F157" s="122">
        <v>17618684</v>
      </c>
      <c r="G157" s="121">
        <f t="shared" si="21"/>
        <v>2509</v>
      </c>
      <c r="H157" s="121">
        <f t="shared" si="22"/>
        <v>2509</v>
      </c>
      <c r="I157" s="121"/>
      <c r="J157" s="121">
        <f t="shared" si="23"/>
        <v>2509</v>
      </c>
      <c r="K157" s="123">
        <f t="shared" si="24"/>
        <v>-203573.74100719421</v>
      </c>
      <c r="L157" s="124">
        <f t="shared" si="25"/>
        <v>-203573.74100719421</v>
      </c>
      <c r="M157" s="138" t="e">
        <f t="shared" si="26"/>
        <v>#DIV/0!</v>
      </c>
    </row>
    <row r="158" spans="1:13" x14ac:dyDescent="0.25">
      <c r="A158" s="120">
        <v>43707</v>
      </c>
      <c r="B158" s="121">
        <v>11500</v>
      </c>
      <c r="C158" s="121">
        <v>14010</v>
      </c>
      <c r="D158" s="121">
        <f t="shared" si="20"/>
        <v>-2510</v>
      </c>
      <c r="E158" s="121">
        <v>17626224</v>
      </c>
      <c r="F158" s="122">
        <v>17621193</v>
      </c>
      <c r="G158" s="121">
        <f t="shared" si="21"/>
        <v>5031</v>
      </c>
      <c r="H158" s="121">
        <f t="shared" si="22"/>
        <v>5031</v>
      </c>
      <c r="I158" s="121"/>
      <c r="J158" s="121">
        <f t="shared" si="23"/>
        <v>5031</v>
      </c>
      <c r="K158" s="123">
        <f t="shared" si="24"/>
        <v>-4514.3884892086326</v>
      </c>
      <c r="L158" s="124">
        <f t="shared" si="25"/>
        <v>-4514.3884892086326</v>
      </c>
      <c r="M158" s="138" t="e">
        <f t="shared" si="26"/>
        <v>#DIV/0!</v>
      </c>
    </row>
    <row r="159" spans="1:13" x14ac:dyDescent="0.25">
      <c r="A159" s="120">
        <v>43708</v>
      </c>
      <c r="B159" s="121"/>
      <c r="C159" s="121"/>
      <c r="D159" s="121">
        <f t="shared" si="20"/>
        <v>0</v>
      </c>
      <c r="E159" s="121">
        <f>'April-July 2019'!AC156</f>
        <v>0</v>
      </c>
      <c r="F159" s="122">
        <f>'April-July 2019'!AD156</f>
        <v>0</v>
      </c>
      <c r="G159" s="121">
        <f t="shared" si="21"/>
        <v>0</v>
      </c>
      <c r="H159" s="121">
        <f t="shared" si="22"/>
        <v>0</v>
      </c>
      <c r="I159" s="121"/>
      <c r="J159" s="121">
        <f t="shared" si="23"/>
        <v>0</v>
      </c>
      <c r="K159" s="123">
        <f t="shared" si="24"/>
        <v>0</v>
      </c>
      <c r="L159" s="124">
        <f t="shared" si="25"/>
        <v>0</v>
      </c>
      <c r="M159" s="138" t="e">
        <f t="shared" si="26"/>
        <v>#DIV/0!</v>
      </c>
    </row>
    <row r="160" spans="1:13" x14ac:dyDescent="0.25">
      <c r="A160" s="120">
        <v>43709</v>
      </c>
      <c r="B160" s="121"/>
      <c r="C160" s="121"/>
      <c r="D160" s="121">
        <f t="shared" si="20"/>
        <v>0</v>
      </c>
      <c r="E160" s="121">
        <f>'April-July 2019'!AC157</f>
        <v>0</v>
      </c>
      <c r="F160" s="122">
        <f>'April-July 2019'!AD157</f>
        <v>0</v>
      </c>
      <c r="G160" s="121">
        <f t="shared" si="21"/>
        <v>0</v>
      </c>
      <c r="H160" s="121">
        <f t="shared" si="22"/>
        <v>0</v>
      </c>
      <c r="I160" s="121"/>
      <c r="J160" s="121">
        <f t="shared" si="23"/>
        <v>0</v>
      </c>
      <c r="K160" s="123">
        <f t="shared" si="24"/>
        <v>0</v>
      </c>
      <c r="L160" s="124">
        <f t="shared" si="25"/>
        <v>0</v>
      </c>
      <c r="M160" s="138" t="e">
        <f t="shared" si="26"/>
        <v>#DIV/0!</v>
      </c>
    </row>
    <row r="161" spans="1:13" x14ac:dyDescent="0.25">
      <c r="A161" s="120">
        <v>43710</v>
      </c>
      <c r="B161" s="121">
        <f>14040+14150</f>
        <v>28190</v>
      </c>
      <c r="C161" s="121">
        <f>9140+9000</f>
        <v>18140</v>
      </c>
      <c r="D161" s="121">
        <f t="shared" si="20"/>
        <v>10050</v>
      </c>
      <c r="E161" s="121">
        <v>17645117</v>
      </c>
      <c r="F161" s="122">
        <v>17626224</v>
      </c>
      <c r="G161" s="121">
        <f t="shared" si="21"/>
        <v>18893</v>
      </c>
      <c r="H161" s="121">
        <f t="shared" si="22"/>
        <v>18893</v>
      </c>
      <c r="I161" s="121">
        <v>18828</v>
      </c>
      <c r="J161" s="121">
        <f t="shared" si="23"/>
        <v>65</v>
      </c>
      <c r="K161" s="123">
        <f t="shared" si="24"/>
        <v>18075.539568345321</v>
      </c>
      <c r="L161" s="124">
        <f t="shared" si="25"/>
        <v>-752.46043165467927</v>
      </c>
      <c r="M161" s="138">
        <f t="shared" si="26"/>
        <v>-3.9964968751576339E-2</v>
      </c>
    </row>
    <row r="162" spans="1:13" x14ac:dyDescent="0.25">
      <c r="A162" s="120">
        <v>43711</v>
      </c>
      <c r="B162" s="121">
        <v>14020</v>
      </c>
      <c r="C162" s="121">
        <v>10930</v>
      </c>
      <c r="D162" s="121">
        <f t="shared" ref="D162:D225" si="27">B162-C162</f>
        <v>3090</v>
      </c>
      <c r="E162" s="121">
        <v>17651134</v>
      </c>
      <c r="F162" s="122">
        <v>17645117</v>
      </c>
      <c r="G162" s="121">
        <f t="shared" ref="G162:G225" si="28">E162-F162</f>
        <v>6017</v>
      </c>
      <c r="H162" s="121">
        <f t="shared" ref="H162:H225" si="29">G162*H$3</f>
        <v>6017</v>
      </c>
      <c r="I162" s="121">
        <v>5998</v>
      </c>
      <c r="J162" s="121">
        <f t="shared" ref="J162:J225" si="30">H162-I162</f>
        <v>19</v>
      </c>
      <c r="K162" s="123">
        <f t="shared" ref="K162:K225" si="31">D162/K$3</f>
        <v>5557.5539568345321</v>
      </c>
      <c r="L162" s="124">
        <f t="shared" si="25"/>
        <v>-440.44604316546793</v>
      </c>
      <c r="M162" s="138">
        <f t="shared" si="26"/>
        <v>-7.3432151244659544E-2</v>
      </c>
    </row>
    <row r="163" spans="1:13" x14ac:dyDescent="0.25">
      <c r="A163" s="120">
        <v>43712</v>
      </c>
      <c r="B163" s="121">
        <v>14000</v>
      </c>
      <c r="C163" s="121">
        <v>12510</v>
      </c>
      <c r="D163" s="121">
        <f t="shared" si="27"/>
        <v>1490</v>
      </c>
      <c r="E163" s="121">
        <v>17654202</v>
      </c>
      <c r="F163" s="122">
        <v>17651134</v>
      </c>
      <c r="G163" s="121">
        <f t="shared" si="28"/>
        <v>3068</v>
      </c>
      <c r="H163" s="121">
        <f t="shared" si="29"/>
        <v>3068</v>
      </c>
      <c r="I163" s="121">
        <v>3709</v>
      </c>
      <c r="J163" s="121">
        <f t="shared" si="30"/>
        <v>-641</v>
      </c>
      <c r="K163" s="123">
        <f t="shared" si="31"/>
        <v>2679.8561151079134</v>
      </c>
      <c r="L163" s="124">
        <f t="shared" ref="L163:L226" si="32">K163-I163</f>
        <v>-1029.1438848920866</v>
      </c>
      <c r="M163" s="138">
        <f t="shared" si="26"/>
        <v>-0.27747206386952994</v>
      </c>
    </row>
    <row r="164" spans="1:13" x14ac:dyDescent="0.25">
      <c r="A164" s="120">
        <v>43713</v>
      </c>
      <c r="B164" s="121">
        <v>13570</v>
      </c>
      <c r="C164" s="121">
        <v>12200</v>
      </c>
      <c r="D164" s="121">
        <f t="shared" si="27"/>
        <v>1370</v>
      </c>
      <c r="E164" s="121">
        <v>17656905</v>
      </c>
      <c r="F164" s="122">
        <v>17654202</v>
      </c>
      <c r="G164" s="121">
        <f t="shared" si="28"/>
        <v>2703</v>
      </c>
      <c r="H164" s="121">
        <f t="shared" si="29"/>
        <v>2703</v>
      </c>
      <c r="I164" s="121">
        <v>2700</v>
      </c>
      <c r="J164" s="121">
        <f t="shared" si="30"/>
        <v>3</v>
      </c>
      <c r="K164" s="123">
        <f t="shared" si="31"/>
        <v>2464.0287769784172</v>
      </c>
      <c r="L164" s="124">
        <f t="shared" si="32"/>
        <v>-235.97122302158277</v>
      </c>
      <c r="M164" s="138">
        <f t="shared" si="26"/>
        <v>-8.7396749267252882E-2</v>
      </c>
    </row>
    <row r="165" spans="1:13" x14ac:dyDescent="0.25">
      <c r="A165" s="120">
        <v>43714</v>
      </c>
      <c r="B165" s="121">
        <v>14100</v>
      </c>
      <c r="C165" s="121">
        <v>11620</v>
      </c>
      <c r="D165" s="121">
        <f t="shared" si="27"/>
        <v>2480</v>
      </c>
      <c r="E165" s="121">
        <v>17661585</v>
      </c>
      <c r="F165" s="122">
        <v>17656905</v>
      </c>
      <c r="G165" s="121">
        <f t="shared" si="28"/>
        <v>4680</v>
      </c>
      <c r="H165" s="121">
        <f t="shared" si="29"/>
        <v>4680</v>
      </c>
      <c r="I165" s="121">
        <v>4676</v>
      </c>
      <c r="J165" s="121">
        <f t="shared" si="30"/>
        <v>4</v>
      </c>
      <c r="K165" s="123">
        <f t="shared" si="31"/>
        <v>4460.4316546762584</v>
      </c>
      <c r="L165" s="124">
        <f t="shared" si="32"/>
        <v>-215.5683453237416</v>
      </c>
      <c r="M165" s="138">
        <f t="shared" si="26"/>
        <v>-4.6101014825436611E-2</v>
      </c>
    </row>
    <row r="166" spans="1:13" x14ac:dyDescent="0.25">
      <c r="A166" s="120">
        <v>43715</v>
      </c>
      <c r="B166" s="121"/>
      <c r="C166" s="121"/>
      <c r="D166" s="121">
        <f t="shared" si="27"/>
        <v>0</v>
      </c>
      <c r="E166" s="121">
        <f>'April-July 2019'!AC163</f>
        <v>0</v>
      </c>
      <c r="F166" s="122">
        <f>'April-July 2019'!AD163</f>
        <v>0</v>
      </c>
      <c r="G166" s="121">
        <f t="shared" si="28"/>
        <v>0</v>
      </c>
      <c r="H166" s="121">
        <f t="shared" si="29"/>
        <v>0</v>
      </c>
      <c r="I166" s="121"/>
      <c r="J166" s="121">
        <f t="shared" si="30"/>
        <v>0</v>
      </c>
      <c r="K166" s="123">
        <f t="shared" si="31"/>
        <v>0</v>
      </c>
      <c r="L166" s="124">
        <f t="shared" si="32"/>
        <v>0</v>
      </c>
      <c r="M166" s="138" t="e">
        <f t="shared" si="26"/>
        <v>#DIV/0!</v>
      </c>
    </row>
    <row r="167" spans="1:13" x14ac:dyDescent="0.25">
      <c r="A167" s="120">
        <v>43716</v>
      </c>
      <c r="B167" s="121"/>
      <c r="C167" s="121"/>
      <c r="D167" s="121">
        <f t="shared" si="27"/>
        <v>0</v>
      </c>
      <c r="E167" s="121">
        <f>'April-July 2019'!AC164</f>
        <v>0</v>
      </c>
      <c r="F167" s="122">
        <f>'April-July 2019'!AD164</f>
        <v>0</v>
      </c>
      <c r="G167" s="121">
        <f t="shared" si="28"/>
        <v>0</v>
      </c>
      <c r="H167" s="121">
        <f t="shared" si="29"/>
        <v>0</v>
      </c>
      <c r="I167" s="121"/>
      <c r="J167" s="121">
        <f t="shared" si="30"/>
        <v>0</v>
      </c>
      <c r="K167" s="123">
        <f t="shared" si="31"/>
        <v>0</v>
      </c>
      <c r="L167" s="124">
        <f t="shared" si="32"/>
        <v>0</v>
      </c>
      <c r="M167" s="138" t="e">
        <f t="shared" si="26"/>
        <v>#DIV/0!</v>
      </c>
    </row>
    <row r="168" spans="1:13" x14ac:dyDescent="0.25">
      <c r="A168" s="120">
        <v>43717</v>
      </c>
      <c r="B168" s="121">
        <v>13980</v>
      </c>
      <c r="C168" s="121">
        <v>9480</v>
      </c>
      <c r="D168" s="121">
        <f t="shared" si="27"/>
        <v>4500</v>
      </c>
      <c r="E168" s="121">
        <v>17670231</v>
      </c>
      <c r="F168" s="122">
        <v>17661585</v>
      </c>
      <c r="G168" s="121">
        <f t="shared" si="28"/>
        <v>8646</v>
      </c>
      <c r="H168" s="121">
        <f t="shared" si="29"/>
        <v>8646</v>
      </c>
      <c r="I168" s="121">
        <v>8644</v>
      </c>
      <c r="J168" s="121">
        <f t="shared" si="30"/>
        <v>2</v>
      </c>
      <c r="K168" s="123">
        <f t="shared" si="31"/>
        <v>8093.5251798561139</v>
      </c>
      <c r="L168" s="124">
        <f t="shared" si="32"/>
        <v>-550.47482014388606</v>
      </c>
      <c r="M168" s="138">
        <f t="shared" si="26"/>
        <v>-6.3682880627474098E-2</v>
      </c>
    </row>
    <row r="169" spans="1:13" x14ac:dyDescent="0.25">
      <c r="A169" s="120">
        <v>43718</v>
      </c>
      <c r="B169" s="121">
        <v>14020</v>
      </c>
      <c r="C169" s="121">
        <v>11440</v>
      </c>
      <c r="D169" s="121">
        <f t="shared" si="27"/>
        <v>2580</v>
      </c>
      <c r="E169" s="121">
        <v>17675181</v>
      </c>
      <c r="F169" s="122">
        <v>17670231</v>
      </c>
      <c r="G169" s="121">
        <f t="shared" si="28"/>
        <v>4950</v>
      </c>
      <c r="H169" s="121">
        <f t="shared" si="29"/>
        <v>4950</v>
      </c>
      <c r="I169" s="121">
        <v>4949</v>
      </c>
      <c r="J169" s="121">
        <f t="shared" si="30"/>
        <v>1</v>
      </c>
      <c r="K169" s="123">
        <f t="shared" si="31"/>
        <v>4640.2877697841723</v>
      </c>
      <c r="L169" s="124">
        <f t="shared" si="32"/>
        <v>-308.71223021582773</v>
      </c>
      <c r="M169" s="138">
        <f t="shared" si="26"/>
        <v>-6.2378708873677052E-2</v>
      </c>
    </row>
    <row r="170" spans="1:13" x14ac:dyDescent="0.25">
      <c r="A170" s="120">
        <v>43719</v>
      </c>
      <c r="B170" s="121">
        <v>14070</v>
      </c>
      <c r="C170" s="121">
        <v>12930</v>
      </c>
      <c r="D170" s="121">
        <f t="shared" si="27"/>
        <v>1140</v>
      </c>
      <c r="E170" s="121">
        <v>17677312</v>
      </c>
      <c r="F170" s="122">
        <v>17675181</v>
      </c>
      <c r="G170" s="121">
        <f t="shared" si="28"/>
        <v>2131</v>
      </c>
      <c r="H170" s="121">
        <f t="shared" si="29"/>
        <v>2131</v>
      </c>
      <c r="I170" s="121">
        <v>2072</v>
      </c>
      <c r="J170" s="121">
        <f t="shared" si="30"/>
        <v>59</v>
      </c>
      <c r="K170" s="123">
        <f t="shared" si="31"/>
        <v>2050.3597122302158</v>
      </c>
      <c r="L170" s="124">
        <f t="shared" si="32"/>
        <v>-21.640287769784209</v>
      </c>
      <c r="M170" s="138">
        <f t="shared" si="26"/>
        <v>-1.0444154329046433E-2</v>
      </c>
    </row>
    <row r="171" spans="1:13" x14ac:dyDescent="0.25">
      <c r="A171" s="120">
        <v>43720</v>
      </c>
      <c r="B171" s="121">
        <v>12930</v>
      </c>
      <c r="C171" s="121">
        <v>11340</v>
      </c>
      <c r="D171" s="121">
        <f t="shared" si="27"/>
        <v>1590</v>
      </c>
      <c r="E171" s="121">
        <v>17680491</v>
      </c>
      <c r="F171" s="122">
        <v>17677312</v>
      </c>
      <c r="G171" s="121">
        <f t="shared" si="28"/>
        <v>3179</v>
      </c>
      <c r="H171" s="121">
        <f t="shared" si="29"/>
        <v>3179</v>
      </c>
      <c r="I171" s="121">
        <v>3178</v>
      </c>
      <c r="J171" s="121">
        <f t="shared" si="30"/>
        <v>1</v>
      </c>
      <c r="K171" s="123">
        <f t="shared" si="31"/>
        <v>2859.7122302158273</v>
      </c>
      <c r="L171" s="124">
        <f t="shared" si="32"/>
        <v>-318.28776978417272</v>
      </c>
      <c r="M171" s="138">
        <f t="shared" si="26"/>
        <v>-0.10015348325493163</v>
      </c>
    </row>
    <row r="172" spans="1:13" x14ac:dyDescent="0.25">
      <c r="A172" s="120">
        <v>43721</v>
      </c>
      <c r="B172" s="121">
        <v>14010</v>
      </c>
      <c r="C172" s="121">
        <v>9850</v>
      </c>
      <c r="D172" s="121">
        <f t="shared" si="27"/>
        <v>4160</v>
      </c>
      <c r="E172" s="121">
        <v>17687818</v>
      </c>
      <c r="F172" s="122">
        <v>17680491</v>
      </c>
      <c r="G172" s="121">
        <f t="shared" si="28"/>
        <v>7327</v>
      </c>
      <c r="H172" s="121">
        <f t="shared" si="29"/>
        <v>7327</v>
      </c>
      <c r="I172" s="121">
        <v>7563</v>
      </c>
      <c r="J172" s="121">
        <f t="shared" si="30"/>
        <v>-236</v>
      </c>
      <c r="K172" s="123">
        <f t="shared" si="31"/>
        <v>7482.0143884892077</v>
      </c>
      <c r="L172" s="124">
        <f t="shared" si="32"/>
        <v>-80.985611510792296</v>
      </c>
      <c r="M172" s="138">
        <f t="shared" si="26"/>
        <v>-1.0708133215759922E-2</v>
      </c>
    </row>
    <row r="173" spans="1:13" x14ac:dyDescent="0.25">
      <c r="A173" s="120">
        <v>43722</v>
      </c>
      <c r="B173" s="121"/>
      <c r="C173" s="121"/>
      <c r="D173" s="121">
        <f t="shared" si="27"/>
        <v>0</v>
      </c>
      <c r="E173" s="121">
        <f>'April-July 2019'!AC170</f>
        <v>0</v>
      </c>
      <c r="F173" s="122">
        <f>'April-July 2019'!AD170</f>
        <v>0</v>
      </c>
      <c r="G173" s="121">
        <f t="shared" si="28"/>
        <v>0</v>
      </c>
      <c r="H173" s="121">
        <f t="shared" si="29"/>
        <v>0</v>
      </c>
      <c r="I173" s="121"/>
      <c r="J173" s="121">
        <f t="shared" si="30"/>
        <v>0</v>
      </c>
      <c r="K173" s="123">
        <f t="shared" si="31"/>
        <v>0</v>
      </c>
      <c r="L173" s="124">
        <f t="shared" si="32"/>
        <v>0</v>
      </c>
      <c r="M173" s="138" t="e">
        <f t="shared" si="26"/>
        <v>#DIV/0!</v>
      </c>
    </row>
    <row r="174" spans="1:13" x14ac:dyDescent="0.25">
      <c r="A174" s="120">
        <v>43723</v>
      </c>
      <c r="B174" s="121"/>
      <c r="C174" s="121"/>
      <c r="D174" s="121">
        <f t="shared" si="27"/>
        <v>0</v>
      </c>
      <c r="E174" s="121">
        <f>'April-July 2019'!AC171</f>
        <v>0</v>
      </c>
      <c r="F174" s="122">
        <f>'April-July 2019'!AD171</f>
        <v>0</v>
      </c>
      <c r="G174" s="121">
        <f t="shared" si="28"/>
        <v>0</v>
      </c>
      <c r="H174" s="121">
        <f t="shared" si="29"/>
        <v>0</v>
      </c>
      <c r="I174" s="121"/>
      <c r="J174" s="121">
        <f t="shared" si="30"/>
        <v>0</v>
      </c>
      <c r="K174" s="123">
        <f t="shared" si="31"/>
        <v>0</v>
      </c>
      <c r="L174" s="124">
        <f t="shared" si="32"/>
        <v>0</v>
      </c>
      <c r="M174" s="138" t="e">
        <f t="shared" si="26"/>
        <v>#DIV/0!</v>
      </c>
    </row>
    <row r="175" spans="1:13" x14ac:dyDescent="0.25">
      <c r="A175" s="120">
        <v>43724</v>
      </c>
      <c r="B175" s="121">
        <f>14110+14010</f>
        <v>28120</v>
      </c>
      <c r="C175" s="121">
        <f>9700+8840</f>
        <v>18540</v>
      </c>
      <c r="D175" s="121">
        <f t="shared" si="27"/>
        <v>9580</v>
      </c>
      <c r="E175" s="121">
        <v>17687817</v>
      </c>
      <c r="F175" s="122">
        <v>17705703</v>
      </c>
      <c r="G175" s="121">
        <f t="shared" si="28"/>
        <v>-17886</v>
      </c>
      <c r="H175" s="121">
        <f t="shared" si="29"/>
        <v>-17886</v>
      </c>
      <c r="I175" s="121">
        <v>17883</v>
      </c>
      <c r="J175" s="121">
        <f t="shared" si="30"/>
        <v>-35769</v>
      </c>
      <c r="K175" s="123">
        <f t="shared" si="31"/>
        <v>17230.215827338128</v>
      </c>
      <c r="L175" s="124">
        <f t="shared" si="32"/>
        <v>-652.78417266187171</v>
      </c>
      <c r="M175" s="138">
        <f t="shared" si="26"/>
        <v>-3.6503057242178144E-2</v>
      </c>
    </row>
    <row r="176" spans="1:13" x14ac:dyDescent="0.25">
      <c r="A176" s="120">
        <v>43725</v>
      </c>
      <c r="B176" s="121">
        <v>14060</v>
      </c>
      <c r="C176" s="121">
        <v>11190</v>
      </c>
      <c r="D176" s="121">
        <f t="shared" si="27"/>
        <v>2870</v>
      </c>
      <c r="E176" s="121">
        <v>17710549</v>
      </c>
      <c r="F176" s="122">
        <v>17705703</v>
      </c>
      <c r="G176" s="121">
        <f t="shared" si="28"/>
        <v>4846</v>
      </c>
      <c r="H176" s="121">
        <f t="shared" si="29"/>
        <v>4846</v>
      </c>
      <c r="I176" s="121">
        <v>4741</v>
      </c>
      <c r="J176" s="121">
        <f t="shared" si="30"/>
        <v>105</v>
      </c>
      <c r="K176" s="123">
        <f t="shared" si="31"/>
        <v>5161.8705035971216</v>
      </c>
      <c r="L176" s="124">
        <f t="shared" si="32"/>
        <v>420.87050359712157</v>
      </c>
      <c r="M176" s="138">
        <f t="shared" si="26"/>
        <v>8.8772517105488627E-2</v>
      </c>
    </row>
    <row r="177" spans="1:13" x14ac:dyDescent="0.25">
      <c r="A177" s="120">
        <v>43726</v>
      </c>
      <c r="B177" s="121">
        <v>14070</v>
      </c>
      <c r="C177" s="121">
        <v>12830</v>
      </c>
      <c r="D177" s="121">
        <f t="shared" si="27"/>
        <v>1240</v>
      </c>
      <c r="E177" s="121">
        <v>17712323</v>
      </c>
      <c r="F177" s="122">
        <v>17710549</v>
      </c>
      <c r="G177" s="121">
        <f t="shared" si="28"/>
        <v>1774</v>
      </c>
      <c r="H177" s="121">
        <f t="shared" si="29"/>
        <v>1774</v>
      </c>
      <c r="I177" s="121">
        <v>1771</v>
      </c>
      <c r="J177" s="121">
        <f t="shared" si="30"/>
        <v>3</v>
      </c>
      <c r="K177" s="123">
        <f t="shared" si="31"/>
        <v>2230.2158273381292</v>
      </c>
      <c r="L177" s="124">
        <f t="shared" si="32"/>
        <v>459.2158273381292</v>
      </c>
      <c r="M177" s="138">
        <f t="shared" si="26"/>
        <v>0.25929747449922597</v>
      </c>
    </row>
    <row r="178" spans="1:13" x14ac:dyDescent="0.25">
      <c r="A178" s="120">
        <v>43727</v>
      </c>
      <c r="B178" s="121"/>
      <c r="C178" s="121"/>
      <c r="D178" s="121">
        <f t="shared" si="27"/>
        <v>0</v>
      </c>
      <c r="E178" s="121">
        <f>'April-July 2019'!AC175</f>
        <v>0</v>
      </c>
      <c r="F178" s="122">
        <f>'April-July 2019'!AD175</f>
        <v>0</v>
      </c>
      <c r="G178" s="121">
        <f t="shared" si="28"/>
        <v>0</v>
      </c>
      <c r="H178" s="121">
        <f t="shared" si="29"/>
        <v>0</v>
      </c>
      <c r="I178" s="121"/>
      <c r="J178" s="121">
        <f t="shared" si="30"/>
        <v>0</v>
      </c>
      <c r="K178" s="123">
        <f t="shared" si="31"/>
        <v>0</v>
      </c>
      <c r="L178" s="124">
        <f t="shared" si="32"/>
        <v>0</v>
      </c>
      <c r="M178" s="138" t="e">
        <f t="shared" si="26"/>
        <v>#DIV/0!</v>
      </c>
    </row>
    <row r="179" spans="1:13" x14ac:dyDescent="0.25">
      <c r="A179" s="120">
        <v>43728</v>
      </c>
      <c r="B179" s="121"/>
      <c r="C179" s="121"/>
      <c r="D179" s="121">
        <f t="shared" si="27"/>
        <v>0</v>
      </c>
      <c r="E179" s="121">
        <f>'April-July 2019'!AC176</f>
        <v>0</v>
      </c>
      <c r="F179" s="122">
        <f>'April-July 2019'!AD176</f>
        <v>0</v>
      </c>
      <c r="G179" s="121">
        <f t="shared" si="28"/>
        <v>0</v>
      </c>
      <c r="H179" s="121">
        <f t="shared" si="29"/>
        <v>0</v>
      </c>
      <c r="I179" s="121"/>
      <c r="J179" s="121">
        <f t="shared" si="30"/>
        <v>0</v>
      </c>
      <c r="K179" s="123">
        <f t="shared" si="31"/>
        <v>0</v>
      </c>
      <c r="L179" s="124">
        <f t="shared" si="32"/>
        <v>0</v>
      </c>
      <c r="M179" s="138" t="e">
        <f t="shared" si="26"/>
        <v>#DIV/0!</v>
      </c>
    </row>
    <row r="180" spans="1:13" x14ac:dyDescent="0.25">
      <c r="A180" s="120">
        <v>43729</v>
      </c>
      <c r="B180" s="121"/>
      <c r="C180" s="121"/>
      <c r="D180" s="121">
        <f t="shared" si="27"/>
        <v>0</v>
      </c>
      <c r="E180" s="121">
        <f>'April-July 2019'!AC177</f>
        <v>0</v>
      </c>
      <c r="F180" s="122">
        <f>'April-July 2019'!AD177</f>
        <v>0</v>
      </c>
      <c r="G180" s="121">
        <f t="shared" si="28"/>
        <v>0</v>
      </c>
      <c r="H180" s="121">
        <f t="shared" si="29"/>
        <v>0</v>
      </c>
      <c r="I180" s="121"/>
      <c r="J180" s="121">
        <f t="shared" si="30"/>
        <v>0</v>
      </c>
      <c r="K180" s="123">
        <f t="shared" si="31"/>
        <v>0</v>
      </c>
      <c r="L180" s="124">
        <f t="shared" si="32"/>
        <v>0</v>
      </c>
      <c r="M180" s="138" t="e">
        <f t="shared" si="26"/>
        <v>#DIV/0!</v>
      </c>
    </row>
    <row r="181" spans="1:13" x14ac:dyDescent="0.25">
      <c r="A181" s="120">
        <v>43730</v>
      </c>
      <c r="B181" s="121"/>
      <c r="C181" s="121"/>
      <c r="D181" s="121">
        <f t="shared" si="27"/>
        <v>0</v>
      </c>
      <c r="E181" s="121">
        <f>'April-July 2019'!AC178</f>
        <v>0</v>
      </c>
      <c r="F181" s="122">
        <f>'April-July 2019'!AD178</f>
        <v>0</v>
      </c>
      <c r="G181" s="121">
        <f t="shared" si="28"/>
        <v>0</v>
      </c>
      <c r="H181" s="121">
        <f t="shared" si="29"/>
        <v>0</v>
      </c>
      <c r="I181" s="121"/>
      <c r="J181" s="121">
        <f t="shared" si="30"/>
        <v>0</v>
      </c>
      <c r="K181" s="123">
        <f t="shared" si="31"/>
        <v>0</v>
      </c>
      <c r="L181" s="124">
        <f t="shared" si="32"/>
        <v>0</v>
      </c>
      <c r="M181" s="138" t="e">
        <f t="shared" ref="M181:M244" si="33">L181/I181</f>
        <v>#DIV/0!</v>
      </c>
    </row>
    <row r="182" spans="1:13" x14ac:dyDescent="0.25">
      <c r="A182" s="120">
        <v>43731</v>
      </c>
      <c r="B182" s="121"/>
      <c r="C182" s="121"/>
      <c r="D182" s="121">
        <f t="shared" si="27"/>
        <v>0</v>
      </c>
      <c r="E182" s="121">
        <f>'April-July 2019'!AC179</f>
        <v>0</v>
      </c>
      <c r="F182" s="122">
        <f>'April-July 2019'!AD179</f>
        <v>0</v>
      </c>
      <c r="G182" s="121">
        <f t="shared" si="28"/>
        <v>0</v>
      </c>
      <c r="H182" s="121">
        <f t="shared" si="29"/>
        <v>0</v>
      </c>
      <c r="I182" s="121"/>
      <c r="J182" s="121">
        <f t="shared" si="30"/>
        <v>0</v>
      </c>
      <c r="K182" s="123">
        <f t="shared" si="31"/>
        <v>0</v>
      </c>
      <c r="L182" s="124">
        <f t="shared" si="32"/>
        <v>0</v>
      </c>
      <c r="M182" s="138" t="e">
        <f t="shared" si="33"/>
        <v>#DIV/0!</v>
      </c>
    </row>
    <row r="183" spans="1:13" x14ac:dyDescent="0.25">
      <c r="A183" s="120">
        <v>43732</v>
      </c>
      <c r="B183" s="121"/>
      <c r="C183" s="121"/>
      <c r="D183" s="121">
        <f t="shared" si="27"/>
        <v>0</v>
      </c>
      <c r="E183" s="121">
        <f>'April-July 2019'!AC180</f>
        <v>0</v>
      </c>
      <c r="F183" s="122">
        <f>'April-July 2019'!AD180</f>
        <v>0</v>
      </c>
      <c r="G183" s="121">
        <f t="shared" si="28"/>
        <v>0</v>
      </c>
      <c r="H183" s="121">
        <f t="shared" si="29"/>
        <v>0</v>
      </c>
      <c r="I183" s="121"/>
      <c r="J183" s="121">
        <f t="shared" si="30"/>
        <v>0</v>
      </c>
      <c r="K183" s="123">
        <f t="shared" si="31"/>
        <v>0</v>
      </c>
      <c r="L183" s="124">
        <f t="shared" si="32"/>
        <v>0</v>
      </c>
      <c r="M183" s="138" t="e">
        <f t="shared" si="33"/>
        <v>#DIV/0!</v>
      </c>
    </row>
    <row r="184" spans="1:13" x14ac:dyDescent="0.25">
      <c r="A184" s="120">
        <v>43733</v>
      </c>
      <c r="B184" s="121"/>
      <c r="C184" s="121"/>
      <c r="D184" s="121">
        <f t="shared" si="27"/>
        <v>0</v>
      </c>
      <c r="E184" s="121">
        <f>'April-July 2019'!AC181</f>
        <v>0</v>
      </c>
      <c r="F184" s="122">
        <f>'April-July 2019'!AD181</f>
        <v>0</v>
      </c>
      <c r="G184" s="121">
        <f t="shared" si="28"/>
        <v>0</v>
      </c>
      <c r="H184" s="121">
        <f t="shared" si="29"/>
        <v>0</v>
      </c>
      <c r="I184" s="121"/>
      <c r="J184" s="121">
        <f t="shared" si="30"/>
        <v>0</v>
      </c>
      <c r="K184" s="123">
        <f t="shared" si="31"/>
        <v>0</v>
      </c>
      <c r="L184" s="124">
        <f t="shared" si="32"/>
        <v>0</v>
      </c>
      <c r="M184" s="138" t="e">
        <f t="shared" si="33"/>
        <v>#DIV/0!</v>
      </c>
    </row>
    <row r="185" spans="1:13" x14ac:dyDescent="0.25">
      <c r="A185" s="120">
        <v>43734</v>
      </c>
      <c r="B185" s="121"/>
      <c r="C185" s="121"/>
      <c r="D185" s="121">
        <f t="shared" si="27"/>
        <v>0</v>
      </c>
      <c r="E185" s="121">
        <f>'April-July 2019'!AC182</f>
        <v>0</v>
      </c>
      <c r="F185" s="122">
        <f>'April-July 2019'!AD182</f>
        <v>0</v>
      </c>
      <c r="G185" s="121">
        <f t="shared" si="28"/>
        <v>0</v>
      </c>
      <c r="H185" s="121">
        <f t="shared" si="29"/>
        <v>0</v>
      </c>
      <c r="I185" s="121"/>
      <c r="J185" s="121">
        <f t="shared" si="30"/>
        <v>0</v>
      </c>
      <c r="K185" s="123">
        <f t="shared" si="31"/>
        <v>0</v>
      </c>
      <c r="L185" s="124">
        <f t="shared" si="32"/>
        <v>0</v>
      </c>
      <c r="M185" s="138" t="e">
        <f t="shared" si="33"/>
        <v>#DIV/0!</v>
      </c>
    </row>
    <row r="186" spans="1:13" x14ac:dyDescent="0.25">
      <c r="A186" s="120">
        <v>43735</v>
      </c>
      <c r="B186" s="121"/>
      <c r="C186" s="121"/>
      <c r="D186" s="121">
        <f t="shared" si="27"/>
        <v>0</v>
      </c>
      <c r="E186" s="121">
        <f>'April-July 2019'!AC183</f>
        <v>0</v>
      </c>
      <c r="F186" s="122">
        <f>'April-July 2019'!AD183</f>
        <v>0</v>
      </c>
      <c r="G186" s="121">
        <f t="shared" si="28"/>
        <v>0</v>
      </c>
      <c r="H186" s="121">
        <f t="shared" si="29"/>
        <v>0</v>
      </c>
      <c r="I186" s="121"/>
      <c r="J186" s="121">
        <f t="shared" si="30"/>
        <v>0</v>
      </c>
      <c r="K186" s="123">
        <f t="shared" si="31"/>
        <v>0</v>
      </c>
      <c r="L186" s="124">
        <f t="shared" si="32"/>
        <v>0</v>
      </c>
      <c r="M186" s="138" t="e">
        <f t="shared" si="33"/>
        <v>#DIV/0!</v>
      </c>
    </row>
    <row r="187" spans="1:13" x14ac:dyDescent="0.25">
      <c r="A187" s="120">
        <v>43736</v>
      </c>
      <c r="B187" s="121"/>
      <c r="C187" s="121"/>
      <c r="D187" s="121">
        <f t="shared" si="27"/>
        <v>0</v>
      </c>
      <c r="E187" s="121">
        <f>'April-July 2019'!AC184</f>
        <v>0</v>
      </c>
      <c r="F187" s="122">
        <f>'April-July 2019'!AD184</f>
        <v>0</v>
      </c>
      <c r="G187" s="121">
        <f t="shared" si="28"/>
        <v>0</v>
      </c>
      <c r="H187" s="121">
        <f t="shared" si="29"/>
        <v>0</v>
      </c>
      <c r="I187" s="121"/>
      <c r="J187" s="121">
        <f t="shared" si="30"/>
        <v>0</v>
      </c>
      <c r="K187" s="123">
        <f t="shared" si="31"/>
        <v>0</v>
      </c>
      <c r="L187" s="124">
        <f t="shared" si="32"/>
        <v>0</v>
      </c>
      <c r="M187" s="138" t="e">
        <f t="shared" si="33"/>
        <v>#DIV/0!</v>
      </c>
    </row>
    <row r="188" spans="1:13" x14ac:dyDescent="0.25">
      <c r="A188" s="120">
        <v>43737</v>
      </c>
      <c r="B188" s="121"/>
      <c r="C188" s="121"/>
      <c r="D188" s="121">
        <f t="shared" si="27"/>
        <v>0</v>
      </c>
      <c r="E188" s="121">
        <f>'April-July 2019'!AC185</f>
        <v>0</v>
      </c>
      <c r="F188" s="122">
        <f>'April-July 2019'!AD185</f>
        <v>0</v>
      </c>
      <c r="G188" s="121">
        <f t="shared" si="28"/>
        <v>0</v>
      </c>
      <c r="H188" s="121">
        <f t="shared" si="29"/>
        <v>0</v>
      </c>
      <c r="I188" s="121"/>
      <c r="J188" s="121">
        <f t="shared" si="30"/>
        <v>0</v>
      </c>
      <c r="K188" s="123">
        <f t="shared" si="31"/>
        <v>0</v>
      </c>
      <c r="L188" s="124">
        <f t="shared" si="32"/>
        <v>0</v>
      </c>
      <c r="M188" s="138" t="e">
        <f t="shared" si="33"/>
        <v>#DIV/0!</v>
      </c>
    </row>
    <row r="189" spans="1:13" x14ac:dyDescent="0.25">
      <c r="A189" s="120">
        <v>43738</v>
      </c>
      <c r="B189" s="121">
        <f>8100+7980+8070</f>
        <v>24150</v>
      </c>
      <c r="C189" s="121">
        <f>5810+7330+5950</f>
        <v>19090</v>
      </c>
      <c r="D189" s="121">
        <f t="shared" si="27"/>
        <v>5060</v>
      </c>
      <c r="E189" s="121">
        <v>10880087</v>
      </c>
      <c r="F189" s="122">
        <v>10886647</v>
      </c>
      <c r="G189" s="121">
        <f t="shared" si="28"/>
        <v>-6560</v>
      </c>
      <c r="H189" s="121">
        <f t="shared" si="29"/>
        <v>-6560</v>
      </c>
      <c r="I189" s="121">
        <v>4685</v>
      </c>
      <c r="J189" s="121">
        <f t="shared" si="30"/>
        <v>-11245</v>
      </c>
      <c r="K189" s="123">
        <f t="shared" si="31"/>
        <v>9100.7194244604307</v>
      </c>
      <c r="L189" s="124">
        <f t="shared" si="32"/>
        <v>4415.7194244604307</v>
      </c>
      <c r="M189" s="138">
        <f t="shared" si="33"/>
        <v>0.94252282272367782</v>
      </c>
    </row>
    <row r="190" spans="1:13" x14ac:dyDescent="0.25">
      <c r="A190" s="120">
        <v>43739</v>
      </c>
      <c r="B190" s="121"/>
      <c r="C190" s="121"/>
      <c r="D190" s="121">
        <f t="shared" si="27"/>
        <v>0</v>
      </c>
      <c r="E190" s="121">
        <f>'April-July 2019'!AC187</f>
        <v>0</v>
      </c>
      <c r="F190" s="122">
        <f>'April-July 2019'!AD187</f>
        <v>0</v>
      </c>
      <c r="G190" s="121">
        <f t="shared" si="28"/>
        <v>0</v>
      </c>
      <c r="H190" s="121">
        <f t="shared" si="29"/>
        <v>0</v>
      </c>
      <c r="I190" s="121"/>
      <c r="J190" s="121">
        <f t="shared" si="30"/>
        <v>0</v>
      </c>
      <c r="K190" s="123">
        <f t="shared" si="31"/>
        <v>0</v>
      </c>
      <c r="L190" s="124">
        <f t="shared" si="32"/>
        <v>0</v>
      </c>
      <c r="M190" s="138" t="e">
        <f t="shared" si="33"/>
        <v>#DIV/0!</v>
      </c>
    </row>
    <row r="191" spans="1:13" x14ac:dyDescent="0.25">
      <c r="A191" s="120">
        <v>43740</v>
      </c>
      <c r="B191" s="121">
        <v>8000</v>
      </c>
      <c r="C191" s="121">
        <v>6380</v>
      </c>
      <c r="D191" s="121">
        <f t="shared" si="27"/>
        <v>1620</v>
      </c>
      <c r="E191" s="121">
        <v>14992471</v>
      </c>
      <c r="F191" s="122">
        <v>14989396</v>
      </c>
      <c r="G191" s="121">
        <f t="shared" si="28"/>
        <v>3075</v>
      </c>
      <c r="H191" s="121">
        <f t="shared" si="29"/>
        <v>3075</v>
      </c>
      <c r="I191" s="121">
        <v>3077</v>
      </c>
      <c r="J191" s="121">
        <f t="shared" si="30"/>
        <v>-2</v>
      </c>
      <c r="K191" s="123">
        <f t="shared" si="31"/>
        <v>2913.669064748201</v>
      </c>
      <c r="L191" s="124">
        <f t="shared" si="32"/>
        <v>-163.33093525179902</v>
      </c>
      <c r="M191" s="138">
        <f t="shared" si="33"/>
        <v>-5.3081226926161525E-2</v>
      </c>
    </row>
    <row r="192" spans="1:13" x14ac:dyDescent="0.25">
      <c r="A192" s="120">
        <v>43741</v>
      </c>
      <c r="B192" s="121">
        <f>14360+14480</f>
        <v>28840</v>
      </c>
      <c r="C192" s="121">
        <f>8980+9480</f>
        <v>18460</v>
      </c>
      <c r="D192" s="121">
        <f t="shared" si="27"/>
        <v>10380</v>
      </c>
      <c r="E192" s="121">
        <v>10965847</v>
      </c>
      <c r="F192" s="122">
        <v>10946095</v>
      </c>
      <c r="G192" s="121">
        <f t="shared" si="28"/>
        <v>19752</v>
      </c>
      <c r="H192" s="121">
        <f t="shared" si="29"/>
        <v>19752</v>
      </c>
      <c r="I192" s="121">
        <v>19701</v>
      </c>
      <c r="J192" s="121">
        <f t="shared" si="30"/>
        <v>51</v>
      </c>
      <c r="K192" s="123">
        <f t="shared" si="31"/>
        <v>18669.064748201436</v>
      </c>
      <c r="L192" s="124">
        <f t="shared" si="32"/>
        <v>-1031.9352517985644</v>
      </c>
      <c r="M192" s="138">
        <f t="shared" si="33"/>
        <v>-5.2379841216109051E-2</v>
      </c>
    </row>
    <row r="193" spans="1:13" x14ac:dyDescent="0.25">
      <c r="A193" s="120">
        <v>43742</v>
      </c>
      <c r="B193" s="121"/>
      <c r="C193" s="121"/>
      <c r="D193" s="121">
        <f t="shared" si="27"/>
        <v>0</v>
      </c>
      <c r="E193" s="121">
        <f>'April-July 2019'!AC190</f>
        <v>0</v>
      </c>
      <c r="F193" s="122">
        <f>'April-July 2019'!AD190</f>
        <v>0</v>
      </c>
      <c r="G193" s="121">
        <f t="shared" si="28"/>
        <v>0</v>
      </c>
      <c r="H193" s="121">
        <f t="shared" si="29"/>
        <v>0</v>
      </c>
      <c r="I193" s="121"/>
      <c r="J193" s="121">
        <f t="shared" si="30"/>
        <v>0</v>
      </c>
      <c r="K193" s="123">
        <f t="shared" si="31"/>
        <v>0</v>
      </c>
      <c r="L193" s="124">
        <f t="shared" si="32"/>
        <v>0</v>
      </c>
      <c r="M193" s="138" t="e">
        <f t="shared" si="33"/>
        <v>#DIV/0!</v>
      </c>
    </row>
    <row r="194" spans="1:13" x14ac:dyDescent="0.25">
      <c r="A194" s="120">
        <v>43743</v>
      </c>
      <c r="B194" s="121"/>
      <c r="C194" s="121"/>
      <c r="D194" s="121">
        <f t="shared" si="27"/>
        <v>0</v>
      </c>
      <c r="E194" s="121">
        <f>'April-July 2019'!AC191</f>
        <v>0</v>
      </c>
      <c r="F194" s="122">
        <f>'April-July 2019'!AD191</f>
        <v>0</v>
      </c>
      <c r="G194" s="121">
        <f t="shared" si="28"/>
        <v>0</v>
      </c>
      <c r="H194" s="121">
        <f t="shared" si="29"/>
        <v>0</v>
      </c>
      <c r="I194" s="121"/>
      <c r="J194" s="121">
        <f t="shared" si="30"/>
        <v>0</v>
      </c>
      <c r="K194" s="123">
        <f t="shared" si="31"/>
        <v>0</v>
      </c>
      <c r="L194" s="124">
        <f t="shared" si="32"/>
        <v>0</v>
      </c>
      <c r="M194" s="138" t="e">
        <f t="shared" si="33"/>
        <v>#DIV/0!</v>
      </c>
    </row>
    <row r="195" spans="1:13" x14ac:dyDescent="0.25">
      <c r="A195" s="120">
        <v>43744</v>
      </c>
      <c r="B195" s="121"/>
      <c r="C195" s="121"/>
      <c r="D195" s="121">
        <f t="shared" si="27"/>
        <v>0</v>
      </c>
      <c r="E195" s="121">
        <f>'April-July 2019'!AC192</f>
        <v>0</v>
      </c>
      <c r="F195" s="122">
        <f>'April-July 2019'!AD192</f>
        <v>0</v>
      </c>
      <c r="G195" s="121">
        <f t="shared" si="28"/>
        <v>0</v>
      </c>
      <c r="H195" s="121">
        <f t="shared" si="29"/>
        <v>0</v>
      </c>
      <c r="I195" s="121"/>
      <c r="J195" s="121">
        <f t="shared" si="30"/>
        <v>0</v>
      </c>
      <c r="K195" s="123">
        <f t="shared" si="31"/>
        <v>0</v>
      </c>
      <c r="L195" s="124">
        <f t="shared" si="32"/>
        <v>0</v>
      </c>
      <c r="M195" s="138" t="e">
        <f t="shared" si="33"/>
        <v>#DIV/0!</v>
      </c>
    </row>
    <row r="196" spans="1:13" x14ac:dyDescent="0.25">
      <c r="A196" s="120">
        <v>43745</v>
      </c>
      <c r="B196" s="121">
        <v>7960</v>
      </c>
      <c r="C196" s="121">
        <v>5910</v>
      </c>
      <c r="D196" s="121">
        <f t="shared" si="27"/>
        <v>2050</v>
      </c>
      <c r="E196" s="121">
        <v>15014043</v>
      </c>
      <c r="F196" s="122">
        <v>15010124</v>
      </c>
      <c r="G196" s="121">
        <f t="shared" si="28"/>
        <v>3919</v>
      </c>
      <c r="H196" s="121">
        <f t="shared" si="29"/>
        <v>3919</v>
      </c>
      <c r="I196" s="121">
        <v>3920</v>
      </c>
      <c r="J196" s="121">
        <f t="shared" si="30"/>
        <v>-1</v>
      </c>
      <c r="K196" s="123">
        <f t="shared" si="31"/>
        <v>3687.0503597122297</v>
      </c>
      <c r="L196" s="124">
        <f t="shared" si="32"/>
        <v>-232.94964028777031</v>
      </c>
      <c r="M196" s="138">
        <f t="shared" si="33"/>
        <v>-5.9425928644839365E-2</v>
      </c>
    </row>
    <row r="197" spans="1:13" x14ac:dyDescent="0.25">
      <c r="A197" s="120">
        <v>43746</v>
      </c>
      <c r="B197" s="121"/>
      <c r="C197" s="121"/>
      <c r="D197" s="121">
        <f t="shared" si="27"/>
        <v>0</v>
      </c>
      <c r="E197" s="121">
        <f>'April-July 2019'!AC194</f>
        <v>0</v>
      </c>
      <c r="F197" s="122">
        <f>'April-July 2019'!AD194</f>
        <v>0</v>
      </c>
      <c r="G197" s="121">
        <f t="shared" si="28"/>
        <v>0</v>
      </c>
      <c r="H197" s="121">
        <f t="shared" si="29"/>
        <v>0</v>
      </c>
      <c r="I197" s="121"/>
      <c r="J197" s="121">
        <f t="shared" si="30"/>
        <v>0</v>
      </c>
      <c r="K197" s="123">
        <f t="shared" si="31"/>
        <v>0</v>
      </c>
      <c r="L197" s="124">
        <f t="shared" si="32"/>
        <v>0</v>
      </c>
      <c r="M197" s="138" t="e">
        <f t="shared" si="33"/>
        <v>#DIV/0!</v>
      </c>
    </row>
    <row r="198" spans="1:13" x14ac:dyDescent="0.25">
      <c r="A198" s="120">
        <v>43747</v>
      </c>
      <c r="B198" s="121"/>
      <c r="C198" s="121"/>
      <c r="D198" s="121">
        <f t="shared" si="27"/>
        <v>0</v>
      </c>
      <c r="E198" s="121">
        <f>'April-July 2019'!AC195</f>
        <v>0</v>
      </c>
      <c r="F198" s="122">
        <f>'April-July 2019'!AD195</f>
        <v>0</v>
      </c>
      <c r="G198" s="121">
        <f t="shared" si="28"/>
        <v>0</v>
      </c>
      <c r="H198" s="121">
        <f t="shared" si="29"/>
        <v>0</v>
      </c>
      <c r="I198" s="121"/>
      <c r="J198" s="121">
        <f t="shared" si="30"/>
        <v>0</v>
      </c>
      <c r="K198" s="123">
        <f t="shared" si="31"/>
        <v>0</v>
      </c>
      <c r="L198" s="124">
        <f t="shared" si="32"/>
        <v>0</v>
      </c>
      <c r="M198" s="138" t="e">
        <f t="shared" si="33"/>
        <v>#DIV/0!</v>
      </c>
    </row>
    <row r="199" spans="1:13" x14ac:dyDescent="0.25">
      <c r="A199" s="120">
        <v>43748</v>
      </c>
      <c r="B199" s="121"/>
      <c r="C199" s="121"/>
      <c r="D199" s="121">
        <f t="shared" si="27"/>
        <v>0</v>
      </c>
      <c r="E199" s="121">
        <f>'April-July 2019'!AC196</f>
        <v>0</v>
      </c>
      <c r="F199" s="122">
        <f>'April-July 2019'!AD196</f>
        <v>0</v>
      </c>
      <c r="G199" s="121">
        <f t="shared" si="28"/>
        <v>0</v>
      </c>
      <c r="H199" s="121">
        <f t="shared" si="29"/>
        <v>0</v>
      </c>
      <c r="I199" s="121"/>
      <c r="J199" s="121">
        <f t="shared" si="30"/>
        <v>0</v>
      </c>
      <c r="K199" s="123">
        <f t="shared" si="31"/>
        <v>0</v>
      </c>
      <c r="L199" s="124">
        <f t="shared" si="32"/>
        <v>0</v>
      </c>
      <c r="M199" s="138" t="e">
        <f t="shared" si="33"/>
        <v>#DIV/0!</v>
      </c>
    </row>
    <row r="200" spans="1:13" x14ac:dyDescent="0.25">
      <c r="A200" s="120">
        <v>43749</v>
      </c>
      <c r="B200" s="121"/>
      <c r="C200" s="121"/>
      <c r="D200" s="121">
        <f t="shared" si="27"/>
        <v>0</v>
      </c>
      <c r="E200" s="121">
        <f>'April-July 2019'!AC197</f>
        <v>0</v>
      </c>
      <c r="F200" s="122">
        <f>'April-July 2019'!AD197</f>
        <v>0</v>
      </c>
      <c r="G200" s="121">
        <f t="shared" si="28"/>
        <v>0</v>
      </c>
      <c r="H200" s="121">
        <f t="shared" si="29"/>
        <v>0</v>
      </c>
      <c r="I200" s="121"/>
      <c r="J200" s="121">
        <f t="shared" si="30"/>
        <v>0</v>
      </c>
      <c r="K200" s="123">
        <f t="shared" si="31"/>
        <v>0</v>
      </c>
      <c r="L200" s="124">
        <f t="shared" si="32"/>
        <v>0</v>
      </c>
      <c r="M200" s="138" t="e">
        <f t="shared" si="33"/>
        <v>#DIV/0!</v>
      </c>
    </row>
    <row r="201" spans="1:13" x14ac:dyDescent="0.25">
      <c r="A201" s="120">
        <v>43750</v>
      </c>
      <c r="B201" s="121"/>
      <c r="C201" s="121"/>
      <c r="D201" s="121">
        <f t="shared" si="27"/>
        <v>0</v>
      </c>
      <c r="E201" s="121">
        <f>'April-July 2019'!AC198</f>
        <v>0</v>
      </c>
      <c r="F201" s="122">
        <f>'April-July 2019'!AD198</f>
        <v>0</v>
      </c>
      <c r="G201" s="121">
        <f t="shared" si="28"/>
        <v>0</v>
      </c>
      <c r="H201" s="121">
        <f t="shared" si="29"/>
        <v>0</v>
      </c>
      <c r="I201" s="121"/>
      <c r="J201" s="121">
        <f t="shared" si="30"/>
        <v>0</v>
      </c>
      <c r="K201" s="123">
        <f t="shared" si="31"/>
        <v>0</v>
      </c>
      <c r="L201" s="124">
        <f t="shared" si="32"/>
        <v>0</v>
      </c>
      <c r="M201" s="138" t="e">
        <f t="shared" si="33"/>
        <v>#DIV/0!</v>
      </c>
    </row>
    <row r="202" spans="1:13" x14ac:dyDescent="0.25">
      <c r="A202" s="120">
        <v>43751</v>
      </c>
      <c r="B202" s="121"/>
      <c r="C202" s="121"/>
      <c r="D202" s="121">
        <f t="shared" si="27"/>
        <v>0</v>
      </c>
      <c r="E202" s="121">
        <f>'April-July 2019'!AC199</f>
        <v>0</v>
      </c>
      <c r="F202" s="122">
        <f>'April-July 2019'!AD199</f>
        <v>0</v>
      </c>
      <c r="G202" s="121">
        <f t="shared" si="28"/>
        <v>0</v>
      </c>
      <c r="H202" s="121">
        <f t="shared" si="29"/>
        <v>0</v>
      </c>
      <c r="I202" s="121"/>
      <c r="J202" s="121">
        <f t="shared" si="30"/>
        <v>0</v>
      </c>
      <c r="K202" s="123">
        <f t="shared" si="31"/>
        <v>0</v>
      </c>
      <c r="L202" s="124">
        <f t="shared" si="32"/>
        <v>0</v>
      </c>
      <c r="M202" s="138" t="e">
        <f t="shared" si="33"/>
        <v>#DIV/0!</v>
      </c>
    </row>
    <row r="203" spans="1:13" x14ac:dyDescent="0.25">
      <c r="A203" s="120">
        <v>43752</v>
      </c>
      <c r="B203" s="121"/>
      <c r="C203" s="121"/>
      <c r="D203" s="121">
        <f t="shared" si="27"/>
        <v>0</v>
      </c>
      <c r="E203" s="121">
        <f>'April-July 2019'!AC200</f>
        <v>0</v>
      </c>
      <c r="F203" s="122">
        <f>'April-July 2019'!AD200</f>
        <v>0</v>
      </c>
      <c r="G203" s="121">
        <f t="shared" si="28"/>
        <v>0</v>
      </c>
      <c r="H203" s="121">
        <f t="shared" si="29"/>
        <v>0</v>
      </c>
      <c r="I203" s="121"/>
      <c r="J203" s="121">
        <f t="shared" si="30"/>
        <v>0</v>
      </c>
      <c r="K203" s="123">
        <f t="shared" si="31"/>
        <v>0</v>
      </c>
      <c r="L203" s="124">
        <f t="shared" si="32"/>
        <v>0</v>
      </c>
      <c r="M203" s="138" t="e">
        <f t="shared" si="33"/>
        <v>#DIV/0!</v>
      </c>
    </row>
    <row r="204" spans="1:13" x14ac:dyDescent="0.25">
      <c r="A204" s="120">
        <v>43753</v>
      </c>
      <c r="B204" s="121">
        <v>13750</v>
      </c>
      <c r="C204" s="121">
        <v>9870</v>
      </c>
      <c r="D204" s="121">
        <f t="shared" si="27"/>
        <v>3880</v>
      </c>
      <c r="E204" s="121">
        <v>1024700</v>
      </c>
      <c r="F204" s="122">
        <v>1017331</v>
      </c>
      <c r="G204" s="121">
        <f t="shared" si="28"/>
        <v>7369</v>
      </c>
      <c r="H204" s="121">
        <f t="shared" si="29"/>
        <v>7369</v>
      </c>
      <c r="I204" s="121">
        <v>7363</v>
      </c>
      <c r="J204" s="121">
        <f t="shared" si="30"/>
        <v>6</v>
      </c>
      <c r="K204" s="123">
        <f t="shared" si="31"/>
        <v>6978.4172661870498</v>
      </c>
      <c r="L204" s="124">
        <f t="shared" si="32"/>
        <v>-384.58273381295021</v>
      </c>
      <c r="M204" s="138">
        <f t="shared" si="33"/>
        <v>-5.2231798697942443E-2</v>
      </c>
    </row>
    <row r="205" spans="1:13" x14ac:dyDescent="0.25">
      <c r="A205" s="120">
        <v>43754</v>
      </c>
      <c r="B205" s="121"/>
      <c r="C205" s="121"/>
      <c r="D205" s="121">
        <f t="shared" si="27"/>
        <v>0</v>
      </c>
      <c r="E205" s="121">
        <f>'April-July 2019'!AC202</f>
        <v>0</v>
      </c>
      <c r="F205" s="122">
        <f>'April-July 2019'!AD202</f>
        <v>0</v>
      </c>
      <c r="G205" s="121">
        <f t="shared" si="28"/>
        <v>0</v>
      </c>
      <c r="H205" s="121">
        <f t="shared" si="29"/>
        <v>0</v>
      </c>
      <c r="I205" s="121"/>
      <c r="J205" s="121">
        <f t="shared" si="30"/>
        <v>0</v>
      </c>
      <c r="K205" s="123">
        <f t="shared" si="31"/>
        <v>0</v>
      </c>
      <c r="L205" s="124">
        <f t="shared" si="32"/>
        <v>0</v>
      </c>
      <c r="M205" s="138" t="e">
        <f t="shared" si="33"/>
        <v>#DIV/0!</v>
      </c>
    </row>
    <row r="206" spans="1:13" x14ac:dyDescent="0.25">
      <c r="A206" s="120">
        <v>43755</v>
      </c>
      <c r="B206" s="121"/>
      <c r="C206" s="121"/>
      <c r="D206" s="121">
        <f t="shared" si="27"/>
        <v>0</v>
      </c>
      <c r="E206" s="121">
        <f>'April-July 2019'!AC203</f>
        <v>0</v>
      </c>
      <c r="F206" s="122">
        <f>'April-July 2019'!AD203</f>
        <v>0</v>
      </c>
      <c r="G206" s="121">
        <f t="shared" si="28"/>
        <v>0</v>
      </c>
      <c r="H206" s="121">
        <f t="shared" si="29"/>
        <v>0</v>
      </c>
      <c r="I206" s="121"/>
      <c r="J206" s="121">
        <f t="shared" si="30"/>
        <v>0</v>
      </c>
      <c r="K206" s="123">
        <f t="shared" si="31"/>
        <v>0</v>
      </c>
      <c r="L206" s="124">
        <f t="shared" si="32"/>
        <v>0</v>
      </c>
      <c r="M206" s="138" t="e">
        <f t="shared" si="33"/>
        <v>#DIV/0!</v>
      </c>
    </row>
    <row r="207" spans="1:13" x14ac:dyDescent="0.25">
      <c r="A207" s="120">
        <v>43756</v>
      </c>
      <c r="B207" s="121"/>
      <c r="C207" s="121"/>
      <c r="D207" s="121">
        <f t="shared" si="27"/>
        <v>0</v>
      </c>
      <c r="E207" s="121">
        <f>'April-July 2019'!AC204</f>
        <v>0</v>
      </c>
      <c r="F207" s="122">
        <f>'April-July 2019'!AD204</f>
        <v>0</v>
      </c>
      <c r="G207" s="121">
        <f t="shared" si="28"/>
        <v>0</v>
      </c>
      <c r="H207" s="121">
        <f t="shared" si="29"/>
        <v>0</v>
      </c>
      <c r="I207" s="121"/>
      <c r="J207" s="121">
        <f t="shared" si="30"/>
        <v>0</v>
      </c>
      <c r="K207" s="123">
        <f t="shared" si="31"/>
        <v>0</v>
      </c>
      <c r="L207" s="124">
        <f t="shared" si="32"/>
        <v>0</v>
      </c>
      <c r="M207" s="138" t="e">
        <f t="shared" si="33"/>
        <v>#DIV/0!</v>
      </c>
    </row>
    <row r="208" spans="1:13" x14ac:dyDescent="0.25">
      <c r="A208" s="120">
        <v>43757</v>
      </c>
      <c r="B208" s="121"/>
      <c r="C208" s="121"/>
      <c r="D208" s="121">
        <f t="shared" si="27"/>
        <v>0</v>
      </c>
      <c r="E208" s="121">
        <f>'April-July 2019'!AC205</f>
        <v>0</v>
      </c>
      <c r="F208" s="122">
        <f>'April-July 2019'!AD205</f>
        <v>0</v>
      </c>
      <c r="G208" s="121">
        <f t="shared" si="28"/>
        <v>0</v>
      </c>
      <c r="H208" s="121">
        <f t="shared" si="29"/>
        <v>0</v>
      </c>
      <c r="I208" s="121"/>
      <c r="J208" s="121">
        <f t="shared" si="30"/>
        <v>0</v>
      </c>
      <c r="K208" s="123">
        <f t="shared" si="31"/>
        <v>0</v>
      </c>
      <c r="L208" s="124">
        <f t="shared" si="32"/>
        <v>0</v>
      </c>
      <c r="M208" s="138" t="e">
        <f t="shared" si="33"/>
        <v>#DIV/0!</v>
      </c>
    </row>
    <row r="209" spans="1:13" x14ac:dyDescent="0.25">
      <c r="A209" s="120">
        <v>43758</v>
      </c>
      <c r="B209" s="121"/>
      <c r="C209" s="121"/>
      <c r="D209" s="121">
        <f t="shared" si="27"/>
        <v>0</v>
      </c>
      <c r="E209" s="121">
        <f>'April-July 2019'!AC206</f>
        <v>0</v>
      </c>
      <c r="F209" s="122">
        <f>'April-July 2019'!AD206</f>
        <v>0</v>
      </c>
      <c r="G209" s="121">
        <f t="shared" si="28"/>
        <v>0</v>
      </c>
      <c r="H209" s="121">
        <f t="shared" si="29"/>
        <v>0</v>
      </c>
      <c r="I209" s="121"/>
      <c r="J209" s="121">
        <f t="shared" si="30"/>
        <v>0</v>
      </c>
      <c r="K209" s="123">
        <f t="shared" si="31"/>
        <v>0</v>
      </c>
      <c r="L209" s="124">
        <f t="shared" si="32"/>
        <v>0</v>
      </c>
      <c r="M209" s="138" t="e">
        <f t="shared" si="33"/>
        <v>#DIV/0!</v>
      </c>
    </row>
    <row r="210" spans="1:13" x14ac:dyDescent="0.25">
      <c r="A210" s="120">
        <v>43759</v>
      </c>
      <c r="B210" s="121">
        <v>8070</v>
      </c>
      <c r="C210" s="121">
        <v>6190</v>
      </c>
      <c r="D210" s="121">
        <f t="shared" si="27"/>
        <v>1880</v>
      </c>
      <c r="E210" s="121">
        <v>15045275</v>
      </c>
      <c r="F210" s="122">
        <v>15048874</v>
      </c>
      <c r="G210" s="121">
        <f t="shared" si="28"/>
        <v>-3599</v>
      </c>
      <c r="H210" s="121">
        <f t="shared" si="29"/>
        <v>-3599</v>
      </c>
      <c r="I210" s="121">
        <v>3600</v>
      </c>
      <c r="J210" s="121">
        <f t="shared" si="30"/>
        <v>-7199</v>
      </c>
      <c r="K210" s="123">
        <f t="shared" si="31"/>
        <v>3381.2949640287766</v>
      </c>
      <c r="L210" s="124">
        <f t="shared" si="32"/>
        <v>-218.70503597122342</v>
      </c>
      <c r="M210" s="138">
        <f t="shared" si="33"/>
        <v>-6.0751398880895396E-2</v>
      </c>
    </row>
    <row r="211" spans="1:13" x14ac:dyDescent="0.25">
      <c r="A211" s="120">
        <v>43760</v>
      </c>
      <c r="B211" s="121"/>
      <c r="C211" s="121"/>
      <c r="D211" s="121">
        <f t="shared" si="27"/>
        <v>0</v>
      </c>
      <c r="E211" s="121">
        <f>'April-July 2019'!AC208</f>
        <v>0</v>
      </c>
      <c r="F211" s="122">
        <f>'April-July 2019'!AD208</f>
        <v>0</v>
      </c>
      <c r="G211" s="121">
        <f t="shared" si="28"/>
        <v>0</v>
      </c>
      <c r="H211" s="121">
        <f t="shared" si="29"/>
        <v>0</v>
      </c>
      <c r="I211" s="121"/>
      <c r="J211" s="121">
        <f t="shared" si="30"/>
        <v>0</v>
      </c>
      <c r="K211" s="123">
        <f t="shared" si="31"/>
        <v>0</v>
      </c>
      <c r="L211" s="124">
        <f t="shared" si="32"/>
        <v>0</v>
      </c>
      <c r="M211" s="138" t="e">
        <f t="shared" si="33"/>
        <v>#DIV/0!</v>
      </c>
    </row>
    <row r="212" spans="1:13" x14ac:dyDescent="0.25">
      <c r="A212" s="120">
        <v>43761</v>
      </c>
      <c r="B212" s="121"/>
      <c r="C212" s="121"/>
      <c r="D212" s="121">
        <f t="shared" si="27"/>
        <v>0</v>
      </c>
      <c r="E212" s="121">
        <f>'April-July 2019'!AC209</f>
        <v>0</v>
      </c>
      <c r="F212" s="122">
        <f>'April-July 2019'!AD209</f>
        <v>0</v>
      </c>
      <c r="G212" s="121">
        <f t="shared" si="28"/>
        <v>0</v>
      </c>
      <c r="H212" s="121">
        <f t="shared" si="29"/>
        <v>0</v>
      </c>
      <c r="I212" s="121"/>
      <c r="J212" s="121">
        <f t="shared" si="30"/>
        <v>0</v>
      </c>
      <c r="K212" s="123">
        <f t="shared" si="31"/>
        <v>0</v>
      </c>
      <c r="L212" s="124">
        <f t="shared" si="32"/>
        <v>0</v>
      </c>
      <c r="M212" s="138" t="e">
        <f t="shared" si="33"/>
        <v>#DIV/0!</v>
      </c>
    </row>
    <row r="213" spans="1:13" x14ac:dyDescent="0.25">
      <c r="A213" s="120">
        <v>43762</v>
      </c>
      <c r="B213" s="121"/>
      <c r="C213" s="121"/>
      <c r="D213" s="121">
        <f t="shared" si="27"/>
        <v>0</v>
      </c>
      <c r="E213" s="121">
        <f>'April-July 2019'!AC210</f>
        <v>0</v>
      </c>
      <c r="F213" s="122">
        <f>'April-July 2019'!AD210</f>
        <v>0</v>
      </c>
      <c r="G213" s="121">
        <f t="shared" si="28"/>
        <v>0</v>
      </c>
      <c r="H213" s="121">
        <f t="shared" si="29"/>
        <v>0</v>
      </c>
      <c r="I213" s="121"/>
      <c r="J213" s="121">
        <f t="shared" si="30"/>
        <v>0</v>
      </c>
      <c r="K213" s="123">
        <f t="shared" si="31"/>
        <v>0</v>
      </c>
      <c r="L213" s="124">
        <f t="shared" si="32"/>
        <v>0</v>
      </c>
      <c r="M213" s="138" t="e">
        <f t="shared" si="33"/>
        <v>#DIV/0!</v>
      </c>
    </row>
    <row r="214" spans="1:13" x14ac:dyDescent="0.25">
      <c r="A214" s="120">
        <v>43763</v>
      </c>
      <c r="B214" s="121">
        <v>8150</v>
      </c>
      <c r="C214" s="121">
        <v>5880</v>
      </c>
      <c r="D214" s="121">
        <f t="shared" si="27"/>
        <v>2270</v>
      </c>
      <c r="E214" s="121">
        <v>15060326</v>
      </c>
      <c r="F214" s="122">
        <v>15066006</v>
      </c>
      <c r="G214" s="121">
        <f t="shared" si="28"/>
        <v>-5680</v>
      </c>
      <c r="H214" s="121">
        <f t="shared" si="29"/>
        <v>-5680</v>
      </c>
      <c r="I214" s="121">
        <v>5680</v>
      </c>
      <c r="J214" s="121">
        <f t="shared" si="30"/>
        <v>-11360</v>
      </c>
      <c r="K214" s="123">
        <f t="shared" si="31"/>
        <v>4082.7338129496397</v>
      </c>
      <c r="L214" s="124">
        <f t="shared" si="32"/>
        <v>-1597.2661870503603</v>
      </c>
      <c r="M214" s="138">
        <f t="shared" si="33"/>
        <v>-0.28120883574830285</v>
      </c>
    </row>
    <row r="215" spans="1:13" x14ac:dyDescent="0.25">
      <c r="A215" s="120">
        <v>43764</v>
      </c>
      <c r="B215" s="121"/>
      <c r="C215" s="121"/>
      <c r="D215" s="121">
        <f t="shared" si="27"/>
        <v>0</v>
      </c>
      <c r="E215" s="121">
        <f>'April-July 2019'!AC212</f>
        <v>0</v>
      </c>
      <c r="F215" s="122">
        <f>'April-July 2019'!AD212</f>
        <v>0</v>
      </c>
      <c r="G215" s="121">
        <f t="shared" si="28"/>
        <v>0</v>
      </c>
      <c r="H215" s="121">
        <f t="shared" si="29"/>
        <v>0</v>
      </c>
      <c r="I215" s="121"/>
      <c r="J215" s="121">
        <f t="shared" si="30"/>
        <v>0</v>
      </c>
      <c r="K215" s="123">
        <f t="shared" si="31"/>
        <v>0</v>
      </c>
      <c r="L215" s="124">
        <f t="shared" si="32"/>
        <v>0</v>
      </c>
      <c r="M215" s="138" t="e">
        <f t="shared" si="33"/>
        <v>#DIV/0!</v>
      </c>
    </row>
    <row r="216" spans="1:13" x14ac:dyDescent="0.25">
      <c r="A216" s="120">
        <v>43765</v>
      </c>
      <c r="B216" s="121"/>
      <c r="C216" s="121"/>
      <c r="D216" s="121">
        <f t="shared" si="27"/>
        <v>0</v>
      </c>
      <c r="E216" s="121">
        <f>'April-July 2019'!AC213</f>
        <v>0</v>
      </c>
      <c r="F216" s="122">
        <f>'April-July 2019'!AD213</f>
        <v>0</v>
      </c>
      <c r="G216" s="121">
        <f t="shared" si="28"/>
        <v>0</v>
      </c>
      <c r="H216" s="121">
        <f t="shared" si="29"/>
        <v>0</v>
      </c>
      <c r="I216" s="121"/>
      <c r="J216" s="121">
        <f t="shared" si="30"/>
        <v>0</v>
      </c>
      <c r="K216" s="123">
        <f t="shared" si="31"/>
        <v>0</v>
      </c>
      <c r="L216" s="124">
        <f t="shared" si="32"/>
        <v>0</v>
      </c>
      <c r="M216" s="138" t="e">
        <f t="shared" si="33"/>
        <v>#DIV/0!</v>
      </c>
    </row>
    <row r="217" spans="1:13" x14ac:dyDescent="0.25">
      <c r="A217" s="120">
        <v>43766</v>
      </c>
      <c r="B217" s="121">
        <f>14410+14040</f>
        <v>28450</v>
      </c>
      <c r="C217" s="121">
        <f>11290+9200</f>
        <v>20490</v>
      </c>
      <c r="D217" s="121">
        <f t="shared" si="27"/>
        <v>7960</v>
      </c>
      <c r="E217" s="121">
        <v>1124670</v>
      </c>
      <c r="F217" s="122">
        <v>1109559</v>
      </c>
      <c r="G217" s="121">
        <f t="shared" si="28"/>
        <v>15111</v>
      </c>
      <c r="H217" s="121">
        <f t="shared" si="29"/>
        <v>15111</v>
      </c>
      <c r="I217" s="121">
        <v>15110</v>
      </c>
      <c r="J217" s="121">
        <f t="shared" si="30"/>
        <v>1</v>
      </c>
      <c r="K217" s="123">
        <f t="shared" si="31"/>
        <v>14316.546762589927</v>
      </c>
      <c r="L217" s="124">
        <f t="shared" si="32"/>
        <v>-793.45323741007269</v>
      </c>
      <c r="M217" s="138">
        <f t="shared" si="33"/>
        <v>-5.251179599007761E-2</v>
      </c>
    </row>
    <row r="218" spans="1:13" x14ac:dyDescent="0.25">
      <c r="A218" s="120">
        <v>43767</v>
      </c>
      <c r="B218" s="121">
        <v>14450</v>
      </c>
      <c r="C218" s="121">
        <v>10890</v>
      </c>
      <c r="D218" s="121">
        <f t="shared" si="27"/>
        <v>3560</v>
      </c>
      <c r="E218" s="121">
        <v>1131202</v>
      </c>
      <c r="F218" s="122">
        <v>1124670</v>
      </c>
      <c r="G218" s="121">
        <f t="shared" si="28"/>
        <v>6532</v>
      </c>
      <c r="H218" s="121">
        <f t="shared" si="29"/>
        <v>6532</v>
      </c>
      <c r="I218" s="121">
        <v>6530</v>
      </c>
      <c r="J218" s="121">
        <f t="shared" si="30"/>
        <v>2</v>
      </c>
      <c r="K218" s="123">
        <f t="shared" si="31"/>
        <v>6402.8776978417263</v>
      </c>
      <c r="L218" s="124">
        <f t="shared" si="32"/>
        <v>-127.12230215827367</v>
      </c>
      <c r="M218" s="138">
        <f t="shared" si="33"/>
        <v>-1.9467427589322156E-2</v>
      </c>
    </row>
    <row r="219" spans="1:13" x14ac:dyDescent="0.25">
      <c r="A219" s="120">
        <v>43768</v>
      </c>
      <c r="B219" s="121"/>
      <c r="C219" s="121"/>
      <c r="D219" s="121">
        <f t="shared" si="27"/>
        <v>0</v>
      </c>
      <c r="E219" s="121">
        <f>'April-July 2019'!AC216</f>
        <v>0</v>
      </c>
      <c r="F219" s="122">
        <f>'April-July 2019'!AD216</f>
        <v>0</v>
      </c>
      <c r="G219" s="121">
        <f t="shared" si="28"/>
        <v>0</v>
      </c>
      <c r="H219" s="121">
        <f t="shared" si="29"/>
        <v>0</v>
      </c>
      <c r="I219" s="121"/>
      <c r="J219" s="121">
        <f t="shared" si="30"/>
        <v>0</v>
      </c>
      <c r="K219" s="123">
        <f t="shared" si="31"/>
        <v>0</v>
      </c>
      <c r="L219" s="124">
        <f t="shared" si="32"/>
        <v>0</v>
      </c>
      <c r="M219" s="138" t="e">
        <f t="shared" si="33"/>
        <v>#DIV/0!</v>
      </c>
    </row>
    <row r="220" spans="1:13" x14ac:dyDescent="0.25">
      <c r="A220" s="120">
        <v>43769</v>
      </c>
      <c r="B220" s="121"/>
      <c r="C220" s="121"/>
      <c r="D220" s="121">
        <f t="shared" si="27"/>
        <v>0</v>
      </c>
      <c r="E220" s="121">
        <f>'April-July 2019'!AC217</f>
        <v>0</v>
      </c>
      <c r="F220" s="122">
        <f>'April-July 2019'!AD217</f>
        <v>0</v>
      </c>
      <c r="G220" s="121">
        <f t="shared" si="28"/>
        <v>0</v>
      </c>
      <c r="H220" s="121">
        <f t="shared" si="29"/>
        <v>0</v>
      </c>
      <c r="I220" s="121"/>
      <c r="J220" s="121">
        <f t="shared" si="30"/>
        <v>0</v>
      </c>
      <c r="K220" s="123">
        <f t="shared" si="31"/>
        <v>0</v>
      </c>
      <c r="L220" s="124">
        <f t="shared" si="32"/>
        <v>0</v>
      </c>
      <c r="M220" s="138" t="e">
        <f t="shared" si="33"/>
        <v>#DIV/0!</v>
      </c>
    </row>
    <row r="221" spans="1:13" x14ac:dyDescent="0.25">
      <c r="A221" s="120">
        <v>43770</v>
      </c>
      <c r="B221" s="121"/>
      <c r="C221" s="121"/>
      <c r="D221" s="121">
        <f t="shared" si="27"/>
        <v>0</v>
      </c>
      <c r="E221" s="121">
        <f>'April-July 2019'!AC218</f>
        <v>0</v>
      </c>
      <c r="F221" s="122">
        <f>'April-July 2019'!AD218</f>
        <v>0</v>
      </c>
      <c r="G221" s="121">
        <f t="shared" si="28"/>
        <v>0</v>
      </c>
      <c r="H221" s="121">
        <f t="shared" si="29"/>
        <v>0</v>
      </c>
      <c r="I221" s="121"/>
      <c r="J221" s="121">
        <f t="shared" si="30"/>
        <v>0</v>
      </c>
      <c r="K221" s="123">
        <f t="shared" si="31"/>
        <v>0</v>
      </c>
      <c r="L221" s="124">
        <f t="shared" si="32"/>
        <v>0</v>
      </c>
      <c r="M221" s="138" t="e">
        <f t="shared" si="33"/>
        <v>#DIV/0!</v>
      </c>
    </row>
    <row r="222" spans="1:13" x14ac:dyDescent="0.25">
      <c r="A222" s="120">
        <v>43771</v>
      </c>
      <c r="B222" s="121">
        <v>14020</v>
      </c>
      <c r="C222" s="121">
        <v>12910</v>
      </c>
      <c r="D222" s="121">
        <f t="shared" si="27"/>
        <v>1110</v>
      </c>
      <c r="E222" s="121">
        <v>1161811</v>
      </c>
      <c r="F222" s="122">
        <v>1158808</v>
      </c>
      <c r="G222" s="121">
        <f t="shared" si="28"/>
        <v>3003</v>
      </c>
      <c r="H222" s="121">
        <f t="shared" si="29"/>
        <v>3003</v>
      </c>
      <c r="I222" s="121">
        <v>3000</v>
      </c>
      <c r="J222" s="121">
        <f t="shared" si="30"/>
        <v>3</v>
      </c>
      <c r="K222" s="123">
        <f t="shared" si="31"/>
        <v>1996.4028776978416</v>
      </c>
      <c r="L222" s="124">
        <f t="shared" si="32"/>
        <v>-1003.5971223021584</v>
      </c>
      <c r="M222" s="138">
        <f t="shared" si="33"/>
        <v>-0.33453237410071945</v>
      </c>
    </row>
    <row r="223" spans="1:13" x14ac:dyDescent="0.25">
      <c r="A223" s="120">
        <v>43772</v>
      </c>
      <c r="B223" s="121"/>
      <c r="C223" s="121"/>
      <c r="D223" s="121">
        <f t="shared" si="27"/>
        <v>0</v>
      </c>
      <c r="E223" s="121">
        <f>'April-July 2019'!AC220</f>
        <v>0</v>
      </c>
      <c r="F223" s="122">
        <f>'April-July 2019'!AD220</f>
        <v>0</v>
      </c>
      <c r="G223" s="121">
        <f t="shared" si="28"/>
        <v>0</v>
      </c>
      <c r="H223" s="121">
        <f t="shared" si="29"/>
        <v>0</v>
      </c>
      <c r="I223" s="121"/>
      <c r="J223" s="121">
        <f t="shared" si="30"/>
        <v>0</v>
      </c>
      <c r="K223" s="123">
        <f t="shared" si="31"/>
        <v>0</v>
      </c>
      <c r="L223" s="124">
        <f t="shared" si="32"/>
        <v>0</v>
      </c>
      <c r="M223" s="138" t="e">
        <f t="shared" si="33"/>
        <v>#DIV/0!</v>
      </c>
    </row>
    <row r="224" spans="1:13" x14ac:dyDescent="0.25">
      <c r="A224" s="120">
        <v>43773</v>
      </c>
      <c r="B224" s="121"/>
      <c r="C224" s="121"/>
      <c r="D224" s="121">
        <f t="shared" si="27"/>
        <v>0</v>
      </c>
      <c r="E224" s="121">
        <f>'April-July 2019'!AC221</f>
        <v>0</v>
      </c>
      <c r="F224" s="122">
        <f>'April-July 2019'!AD221</f>
        <v>0</v>
      </c>
      <c r="G224" s="121">
        <f t="shared" si="28"/>
        <v>0</v>
      </c>
      <c r="H224" s="121">
        <f t="shared" si="29"/>
        <v>0</v>
      </c>
      <c r="I224" s="121"/>
      <c r="J224" s="121">
        <f t="shared" si="30"/>
        <v>0</v>
      </c>
      <c r="K224" s="123">
        <f t="shared" si="31"/>
        <v>0</v>
      </c>
      <c r="L224" s="124">
        <f t="shared" si="32"/>
        <v>0</v>
      </c>
      <c r="M224" s="138" t="e">
        <f t="shared" si="33"/>
        <v>#DIV/0!</v>
      </c>
    </row>
    <row r="225" spans="1:13" x14ac:dyDescent="0.25">
      <c r="A225" s="120">
        <v>43774</v>
      </c>
      <c r="B225" s="121"/>
      <c r="C225" s="121"/>
      <c r="D225" s="121">
        <f t="shared" si="27"/>
        <v>0</v>
      </c>
      <c r="E225" s="121">
        <f>'April-July 2019'!AC222</f>
        <v>0</v>
      </c>
      <c r="F225" s="122">
        <f>'April-July 2019'!AD222</f>
        <v>0</v>
      </c>
      <c r="G225" s="121">
        <f t="shared" si="28"/>
        <v>0</v>
      </c>
      <c r="H225" s="121">
        <f t="shared" si="29"/>
        <v>0</v>
      </c>
      <c r="I225" s="121"/>
      <c r="J225" s="121">
        <f t="shared" si="30"/>
        <v>0</v>
      </c>
      <c r="K225" s="123">
        <f t="shared" si="31"/>
        <v>0</v>
      </c>
      <c r="L225" s="124">
        <f t="shared" si="32"/>
        <v>0</v>
      </c>
      <c r="M225" s="138" t="e">
        <f t="shared" si="33"/>
        <v>#DIV/0!</v>
      </c>
    </row>
    <row r="226" spans="1:13" x14ac:dyDescent="0.25">
      <c r="A226" s="120">
        <v>43775</v>
      </c>
      <c r="B226" s="121"/>
      <c r="C226" s="121"/>
      <c r="D226" s="121">
        <f>B226-C226</f>
        <v>0</v>
      </c>
      <c r="E226" s="121">
        <f>'April-July 2019'!AC223</f>
        <v>0</v>
      </c>
      <c r="F226" s="122">
        <f>'April-July 2019'!AD223</f>
        <v>0</v>
      </c>
      <c r="G226" s="121">
        <f>E226-F226</f>
        <v>0</v>
      </c>
      <c r="H226" s="121">
        <f>G226*H$3</f>
        <v>0</v>
      </c>
      <c r="I226" s="121"/>
      <c r="J226" s="121">
        <f>H226-I226</f>
        <v>0</v>
      </c>
      <c r="K226" s="123">
        <f>D226/K$3</f>
        <v>0</v>
      </c>
      <c r="L226" s="124">
        <f t="shared" si="32"/>
        <v>0</v>
      </c>
      <c r="M226" s="138" t="e">
        <f t="shared" si="33"/>
        <v>#DIV/0!</v>
      </c>
    </row>
    <row r="227" spans="1:13" x14ac:dyDescent="0.25">
      <c r="A227" s="120">
        <v>43776</v>
      </c>
      <c r="B227" s="121"/>
      <c r="C227" s="121"/>
      <c r="D227" s="121">
        <f>B227-C227</f>
        <v>0</v>
      </c>
      <c r="E227" s="121">
        <f>'April-July 2019'!AC224</f>
        <v>0</v>
      </c>
      <c r="F227" s="122">
        <f>'April-July 2019'!AD224</f>
        <v>0</v>
      </c>
      <c r="G227" s="121">
        <f>E227-F227</f>
        <v>0</v>
      </c>
      <c r="H227" s="121">
        <f>G227*H$3</f>
        <v>0</v>
      </c>
      <c r="I227" s="121"/>
      <c r="J227" s="121">
        <f>H227-I227</f>
        <v>0</v>
      </c>
      <c r="K227" s="123">
        <f>D227/K$3</f>
        <v>0</v>
      </c>
      <c r="L227" s="124">
        <f>K227-I227</f>
        <v>0</v>
      </c>
      <c r="M227" s="138" t="e">
        <f t="shared" si="33"/>
        <v>#DIV/0!</v>
      </c>
    </row>
    <row r="228" spans="1:13" x14ac:dyDescent="0.25">
      <c r="A228" s="120">
        <v>43777</v>
      </c>
      <c r="B228" s="121"/>
      <c r="C228" s="121"/>
      <c r="D228" s="121">
        <f t="shared" ref="D228:D286" si="34">B228-C228</f>
        <v>0</v>
      </c>
      <c r="E228" s="121">
        <f>'April-July 2019'!AC225</f>
        <v>0</v>
      </c>
      <c r="F228" s="122">
        <f>'April-July 2019'!AD225</f>
        <v>0</v>
      </c>
      <c r="G228" s="121">
        <f t="shared" ref="G228:G286" si="35">E228-F228</f>
        <v>0</v>
      </c>
      <c r="H228" s="121">
        <f t="shared" ref="H228:H286" si="36">G228*H$3</f>
        <v>0</v>
      </c>
      <c r="I228" s="121"/>
      <c r="J228" s="121">
        <f t="shared" ref="J228:J286" si="37">H228-I228</f>
        <v>0</v>
      </c>
      <c r="K228" s="123">
        <f t="shared" ref="K228:K286" si="38">D228/K$3</f>
        <v>0</v>
      </c>
      <c r="L228" s="124">
        <f t="shared" ref="L228:L286" si="39">K228-I228</f>
        <v>0</v>
      </c>
      <c r="M228" s="138" t="e">
        <f t="shared" si="33"/>
        <v>#DIV/0!</v>
      </c>
    </row>
    <row r="229" spans="1:13" x14ac:dyDescent="0.25">
      <c r="A229" s="120">
        <v>43778</v>
      </c>
      <c r="B229" s="121"/>
      <c r="C229" s="121"/>
      <c r="D229" s="121">
        <f t="shared" si="34"/>
        <v>0</v>
      </c>
      <c r="E229" s="121">
        <f>'April-July 2019'!AC226</f>
        <v>0</v>
      </c>
      <c r="F229" s="122">
        <f>'April-July 2019'!AD226</f>
        <v>0</v>
      </c>
      <c r="G229" s="121">
        <f t="shared" si="35"/>
        <v>0</v>
      </c>
      <c r="H229" s="121">
        <f t="shared" si="36"/>
        <v>0</v>
      </c>
      <c r="I229" s="121"/>
      <c r="J229" s="121">
        <f t="shared" si="37"/>
        <v>0</v>
      </c>
      <c r="K229" s="123">
        <f t="shared" si="38"/>
        <v>0</v>
      </c>
      <c r="L229" s="124">
        <f t="shared" si="39"/>
        <v>0</v>
      </c>
      <c r="M229" s="138" t="e">
        <f t="shared" si="33"/>
        <v>#DIV/0!</v>
      </c>
    </row>
    <row r="230" spans="1:13" x14ac:dyDescent="0.25">
      <c r="A230" s="120">
        <v>43779</v>
      </c>
      <c r="B230" s="121"/>
      <c r="C230" s="121"/>
      <c r="D230" s="121">
        <f t="shared" si="34"/>
        <v>0</v>
      </c>
      <c r="E230" s="121">
        <f>'April-July 2019'!AC227</f>
        <v>0</v>
      </c>
      <c r="F230" s="122">
        <f>'April-July 2019'!AD227</f>
        <v>0</v>
      </c>
      <c r="G230" s="121">
        <f t="shared" si="35"/>
        <v>0</v>
      </c>
      <c r="H230" s="121">
        <f t="shared" si="36"/>
        <v>0</v>
      </c>
      <c r="I230" s="121"/>
      <c r="J230" s="121">
        <f t="shared" si="37"/>
        <v>0</v>
      </c>
      <c r="K230" s="123">
        <f t="shared" si="38"/>
        <v>0</v>
      </c>
      <c r="L230" s="124">
        <f t="shared" si="39"/>
        <v>0</v>
      </c>
      <c r="M230" s="138" t="e">
        <f t="shared" si="33"/>
        <v>#DIV/0!</v>
      </c>
    </row>
    <row r="231" spans="1:13" x14ac:dyDescent="0.25">
      <c r="A231" s="120">
        <v>43780</v>
      </c>
      <c r="B231" s="121"/>
      <c r="C231" s="121"/>
      <c r="D231" s="121">
        <f t="shared" si="34"/>
        <v>0</v>
      </c>
      <c r="E231" s="121">
        <f>'April-July 2019'!AC228</f>
        <v>0</v>
      </c>
      <c r="F231" s="122">
        <f>'April-July 2019'!AD228</f>
        <v>0</v>
      </c>
      <c r="G231" s="121">
        <f t="shared" si="35"/>
        <v>0</v>
      </c>
      <c r="H231" s="121">
        <f t="shared" si="36"/>
        <v>0</v>
      </c>
      <c r="I231" s="121"/>
      <c r="J231" s="121">
        <f t="shared" si="37"/>
        <v>0</v>
      </c>
      <c r="K231" s="123">
        <f t="shared" si="38"/>
        <v>0</v>
      </c>
      <c r="L231" s="124">
        <f t="shared" si="39"/>
        <v>0</v>
      </c>
      <c r="M231" s="138" t="e">
        <f t="shared" si="33"/>
        <v>#DIV/0!</v>
      </c>
    </row>
    <row r="232" spans="1:13" x14ac:dyDescent="0.25">
      <c r="A232" s="120">
        <v>43781</v>
      </c>
      <c r="B232" s="121"/>
      <c r="C232" s="121"/>
      <c r="D232" s="121">
        <f t="shared" si="34"/>
        <v>0</v>
      </c>
      <c r="E232" s="121">
        <f>'April-July 2019'!AC229</f>
        <v>0</v>
      </c>
      <c r="F232" s="122">
        <f>'April-July 2019'!AD229</f>
        <v>0</v>
      </c>
      <c r="G232" s="121">
        <f t="shared" si="35"/>
        <v>0</v>
      </c>
      <c r="H232" s="121">
        <f t="shared" si="36"/>
        <v>0</v>
      </c>
      <c r="I232" s="121"/>
      <c r="J232" s="121">
        <f t="shared" si="37"/>
        <v>0</v>
      </c>
      <c r="K232" s="123">
        <f t="shared" si="38"/>
        <v>0</v>
      </c>
      <c r="L232" s="124">
        <f t="shared" si="39"/>
        <v>0</v>
      </c>
      <c r="M232" s="138" t="e">
        <f t="shared" si="33"/>
        <v>#DIV/0!</v>
      </c>
    </row>
    <row r="233" spans="1:13" x14ac:dyDescent="0.25">
      <c r="A233" s="120">
        <v>43782</v>
      </c>
      <c r="B233" s="121"/>
      <c r="C233" s="121"/>
      <c r="D233" s="121">
        <f t="shared" si="34"/>
        <v>0</v>
      </c>
      <c r="E233" s="121">
        <f>'April-July 2019'!AC230</f>
        <v>0</v>
      </c>
      <c r="F233" s="122">
        <f>'April-July 2019'!AD230</f>
        <v>0</v>
      </c>
      <c r="G233" s="121">
        <f t="shared" si="35"/>
        <v>0</v>
      </c>
      <c r="H233" s="121">
        <f t="shared" si="36"/>
        <v>0</v>
      </c>
      <c r="I233" s="121"/>
      <c r="J233" s="121">
        <f t="shared" si="37"/>
        <v>0</v>
      </c>
      <c r="K233" s="123">
        <f t="shared" si="38"/>
        <v>0</v>
      </c>
      <c r="L233" s="124">
        <f t="shared" si="39"/>
        <v>0</v>
      </c>
      <c r="M233" s="138" t="e">
        <f t="shared" si="33"/>
        <v>#DIV/0!</v>
      </c>
    </row>
    <row r="234" spans="1:13" x14ac:dyDescent="0.25">
      <c r="A234" s="120">
        <v>43783</v>
      </c>
      <c r="B234" s="121"/>
      <c r="C234" s="121"/>
      <c r="D234" s="121">
        <f t="shared" si="34"/>
        <v>0</v>
      </c>
      <c r="E234" s="121">
        <f>'April-July 2019'!AC231</f>
        <v>0</v>
      </c>
      <c r="F234" s="122">
        <f>'April-July 2019'!AD231</f>
        <v>0</v>
      </c>
      <c r="G234" s="121">
        <f t="shared" si="35"/>
        <v>0</v>
      </c>
      <c r="H234" s="121">
        <f t="shared" si="36"/>
        <v>0</v>
      </c>
      <c r="I234" s="121"/>
      <c r="J234" s="121">
        <f t="shared" si="37"/>
        <v>0</v>
      </c>
      <c r="K234" s="123">
        <f t="shared" si="38"/>
        <v>0</v>
      </c>
      <c r="L234" s="124">
        <f t="shared" si="39"/>
        <v>0</v>
      </c>
      <c r="M234" s="138" t="e">
        <f t="shared" si="33"/>
        <v>#DIV/0!</v>
      </c>
    </row>
    <row r="235" spans="1:13" x14ac:dyDescent="0.25">
      <c r="A235" s="120">
        <v>43784</v>
      </c>
      <c r="B235" s="121">
        <v>8030</v>
      </c>
      <c r="C235" s="121">
        <v>5980</v>
      </c>
      <c r="D235" s="121">
        <f t="shared" si="34"/>
        <v>2050</v>
      </c>
      <c r="E235" s="121">
        <v>15128186</v>
      </c>
      <c r="F235" s="122">
        <v>15123257</v>
      </c>
      <c r="G235" s="121">
        <f t="shared" si="35"/>
        <v>4929</v>
      </c>
      <c r="H235" s="121">
        <f t="shared" si="36"/>
        <v>4929</v>
      </c>
      <c r="I235" s="121">
        <v>4927</v>
      </c>
      <c r="J235" s="121">
        <f t="shared" si="37"/>
        <v>2</v>
      </c>
      <c r="K235" s="123">
        <f t="shared" si="38"/>
        <v>3687.0503597122297</v>
      </c>
      <c r="L235" s="124">
        <f t="shared" si="39"/>
        <v>-1239.9496402877703</v>
      </c>
      <c r="M235" s="138">
        <f t="shared" si="33"/>
        <v>-0.25166422575355596</v>
      </c>
    </row>
    <row r="236" spans="1:13" x14ac:dyDescent="0.25">
      <c r="A236" s="120">
        <v>43785</v>
      </c>
      <c r="B236" s="121"/>
      <c r="C236" s="121"/>
      <c r="D236" s="121">
        <f t="shared" si="34"/>
        <v>0</v>
      </c>
      <c r="E236" s="121">
        <f>'April-July 2019'!AC233</f>
        <v>0</v>
      </c>
      <c r="F236" s="122">
        <f>'April-July 2019'!AD233</f>
        <v>0</v>
      </c>
      <c r="G236" s="121">
        <f t="shared" si="35"/>
        <v>0</v>
      </c>
      <c r="H236" s="121">
        <f t="shared" si="36"/>
        <v>0</v>
      </c>
      <c r="I236" s="121"/>
      <c r="J236" s="121">
        <f t="shared" si="37"/>
        <v>0</v>
      </c>
      <c r="K236" s="123">
        <f t="shared" si="38"/>
        <v>0</v>
      </c>
      <c r="L236" s="124">
        <f t="shared" si="39"/>
        <v>0</v>
      </c>
      <c r="M236" s="138" t="e">
        <f t="shared" si="33"/>
        <v>#DIV/0!</v>
      </c>
    </row>
    <row r="237" spans="1:13" x14ac:dyDescent="0.25">
      <c r="A237" s="120">
        <v>43786</v>
      </c>
      <c r="B237" s="121"/>
      <c r="C237" s="121"/>
      <c r="D237" s="121">
        <f t="shared" si="34"/>
        <v>0</v>
      </c>
      <c r="E237" s="121">
        <f>'April-July 2019'!AC234</f>
        <v>0</v>
      </c>
      <c r="F237" s="122">
        <f>'April-July 2019'!AD234</f>
        <v>0</v>
      </c>
      <c r="G237" s="121">
        <f t="shared" si="35"/>
        <v>0</v>
      </c>
      <c r="H237" s="121">
        <f t="shared" si="36"/>
        <v>0</v>
      </c>
      <c r="I237" s="121"/>
      <c r="J237" s="121">
        <f t="shared" si="37"/>
        <v>0</v>
      </c>
      <c r="K237" s="123">
        <f t="shared" si="38"/>
        <v>0</v>
      </c>
      <c r="L237" s="124">
        <f t="shared" si="39"/>
        <v>0</v>
      </c>
      <c r="M237" s="138" t="e">
        <f t="shared" si="33"/>
        <v>#DIV/0!</v>
      </c>
    </row>
    <row r="238" spans="1:13" x14ac:dyDescent="0.25">
      <c r="A238" s="120">
        <v>43787</v>
      </c>
      <c r="B238" s="121"/>
      <c r="C238" s="121"/>
      <c r="D238" s="121">
        <f t="shared" si="34"/>
        <v>0</v>
      </c>
      <c r="E238" s="121">
        <f>'April-July 2019'!AC235</f>
        <v>0</v>
      </c>
      <c r="F238" s="122">
        <f>'April-July 2019'!AD235</f>
        <v>0</v>
      </c>
      <c r="G238" s="121">
        <f t="shared" si="35"/>
        <v>0</v>
      </c>
      <c r="H238" s="121">
        <f t="shared" si="36"/>
        <v>0</v>
      </c>
      <c r="I238" s="121"/>
      <c r="J238" s="121">
        <f t="shared" si="37"/>
        <v>0</v>
      </c>
      <c r="K238" s="123">
        <f t="shared" si="38"/>
        <v>0</v>
      </c>
      <c r="L238" s="124">
        <f t="shared" si="39"/>
        <v>0</v>
      </c>
      <c r="M238" s="138" t="e">
        <f t="shared" si="33"/>
        <v>#DIV/0!</v>
      </c>
    </row>
    <row r="239" spans="1:13" x14ac:dyDescent="0.25">
      <c r="A239" s="120">
        <v>43788</v>
      </c>
      <c r="B239" s="121"/>
      <c r="C239" s="121"/>
      <c r="D239" s="121">
        <f t="shared" si="34"/>
        <v>0</v>
      </c>
      <c r="E239" s="121">
        <f>'April-July 2019'!AC236</f>
        <v>0</v>
      </c>
      <c r="F239" s="122">
        <f>'April-July 2019'!AD236</f>
        <v>0</v>
      </c>
      <c r="G239" s="121">
        <f t="shared" si="35"/>
        <v>0</v>
      </c>
      <c r="H239" s="121">
        <f t="shared" si="36"/>
        <v>0</v>
      </c>
      <c r="I239" s="121"/>
      <c r="J239" s="121">
        <f t="shared" si="37"/>
        <v>0</v>
      </c>
      <c r="K239" s="123">
        <f t="shared" si="38"/>
        <v>0</v>
      </c>
      <c r="L239" s="124">
        <f t="shared" si="39"/>
        <v>0</v>
      </c>
      <c r="M239" s="138" t="e">
        <f t="shared" si="33"/>
        <v>#DIV/0!</v>
      </c>
    </row>
    <row r="240" spans="1:13" x14ac:dyDescent="0.25">
      <c r="A240" s="120">
        <v>43789</v>
      </c>
      <c r="B240" s="121"/>
      <c r="C240" s="121"/>
      <c r="D240" s="121">
        <f t="shared" si="34"/>
        <v>0</v>
      </c>
      <c r="E240" s="121">
        <f>'April-July 2019'!AC237</f>
        <v>0</v>
      </c>
      <c r="F240" s="122">
        <f>'April-July 2019'!AD237</f>
        <v>0</v>
      </c>
      <c r="G240" s="121">
        <f t="shared" si="35"/>
        <v>0</v>
      </c>
      <c r="H240" s="121">
        <f t="shared" si="36"/>
        <v>0</v>
      </c>
      <c r="I240" s="121"/>
      <c r="J240" s="121">
        <f t="shared" si="37"/>
        <v>0</v>
      </c>
      <c r="K240" s="123">
        <f t="shared" si="38"/>
        <v>0</v>
      </c>
      <c r="L240" s="124">
        <f t="shared" si="39"/>
        <v>0</v>
      </c>
      <c r="M240" s="138" t="e">
        <f t="shared" si="33"/>
        <v>#DIV/0!</v>
      </c>
    </row>
    <row r="241" spans="1:13" x14ac:dyDescent="0.25">
      <c r="A241" s="120">
        <v>43790</v>
      </c>
      <c r="B241" s="121"/>
      <c r="C241" s="121"/>
      <c r="D241" s="121">
        <f t="shared" si="34"/>
        <v>0</v>
      </c>
      <c r="E241" s="121">
        <f>'April-July 2019'!AC238</f>
        <v>0</v>
      </c>
      <c r="F241" s="122">
        <f>'April-July 2019'!AD238</f>
        <v>0</v>
      </c>
      <c r="G241" s="121">
        <f t="shared" si="35"/>
        <v>0</v>
      </c>
      <c r="H241" s="121">
        <f t="shared" si="36"/>
        <v>0</v>
      </c>
      <c r="I241" s="121"/>
      <c r="J241" s="121">
        <f t="shared" si="37"/>
        <v>0</v>
      </c>
      <c r="K241" s="123">
        <f t="shared" si="38"/>
        <v>0</v>
      </c>
      <c r="L241" s="124">
        <f t="shared" si="39"/>
        <v>0</v>
      </c>
      <c r="M241" s="138" t="e">
        <f t="shared" si="33"/>
        <v>#DIV/0!</v>
      </c>
    </row>
    <row r="242" spans="1:13" x14ac:dyDescent="0.25">
      <c r="A242" s="120">
        <v>43791</v>
      </c>
      <c r="B242" s="121"/>
      <c r="C242" s="121"/>
      <c r="D242" s="121">
        <f t="shared" si="34"/>
        <v>0</v>
      </c>
      <c r="E242" s="121">
        <f>'April-July 2019'!AC239</f>
        <v>0</v>
      </c>
      <c r="F242" s="122">
        <f>'April-July 2019'!AD239</f>
        <v>0</v>
      </c>
      <c r="G242" s="121">
        <f t="shared" si="35"/>
        <v>0</v>
      </c>
      <c r="H242" s="121">
        <f t="shared" si="36"/>
        <v>0</v>
      </c>
      <c r="I242" s="121"/>
      <c r="J242" s="121">
        <f t="shared" si="37"/>
        <v>0</v>
      </c>
      <c r="K242" s="123">
        <f t="shared" si="38"/>
        <v>0</v>
      </c>
      <c r="L242" s="124">
        <f t="shared" si="39"/>
        <v>0</v>
      </c>
      <c r="M242" s="138" t="e">
        <f t="shared" si="33"/>
        <v>#DIV/0!</v>
      </c>
    </row>
    <row r="243" spans="1:13" x14ac:dyDescent="0.25">
      <c r="A243" s="120">
        <v>43792</v>
      </c>
      <c r="B243" s="121"/>
      <c r="C243" s="121"/>
      <c r="D243" s="121">
        <f t="shared" si="34"/>
        <v>0</v>
      </c>
      <c r="E243" s="121">
        <f>'April-July 2019'!AC240</f>
        <v>0</v>
      </c>
      <c r="F243" s="122">
        <f>'April-July 2019'!AD240</f>
        <v>0</v>
      </c>
      <c r="G243" s="121">
        <f t="shared" si="35"/>
        <v>0</v>
      </c>
      <c r="H243" s="121">
        <f t="shared" si="36"/>
        <v>0</v>
      </c>
      <c r="I243" s="121"/>
      <c r="J243" s="121">
        <f t="shared" si="37"/>
        <v>0</v>
      </c>
      <c r="K243" s="123">
        <f t="shared" si="38"/>
        <v>0</v>
      </c>
      <c r="L243" s="124">
        <f t="shared" si="39"/>
        <v>0</v>
      </c>
      <c r="M243" s="138" t="e">
        <f t="shared" si="33"/>
        <v>#DIV/0!</v>
      </c>
    </row>
    <row r="244" spans="1:13" x14ac:dyDescent="0.25">
      <c r="A244" s="120">
        <v>43793</v>
      </c>
      <c r="B244" s="121"/>
      <c r="C244" s="121"/>
      <c r="D244" s="121">
        <f t="shared" si="34"/>
        <v>0</v>
      </c>
      <c r="E244" s="121">
        <f>'April-July 2019'!AC241</f>
        <v>0</v>
      </c>
      <c r="F244" s="122">
        <f>'April-July 2019'!AD241</f>
        <v>0</v>
      </c>
      <c r="G244" s="121">
        <f t="shared" si="35"/>
        <v>0</v>
      </c>
      <c r="H244" s="121">
        <f t="shared" si="36"/>
        <v>0</v>
      </c>
      <c r="I244" s="121"/>
      <c r="J244" s="121">
        <f t="shared" si="37"/>
        <v>0</v>
      </c>
      <c r="K244" s="123">
        <f t="shared" si="38"/>
        <v>0</v>
      </c>
      <c r="L244" s="124">
        <f t="shared" si="39"/>
        <v>0</v>
      </c>
      <c r="M244" s="138" t="e">
        <f t="shared" si="33"/>
        <v>#DIV/0!</v>
      </c>
    </row>
    <row r="245" spans="1:13" x14ac:dyDescent="0.25">
      <c r="A245" s="120">
        <v>43794</v>
      </c>
      <c r="B245" s="121">
        <v>5940</v>
      </c>
      <c r="C245" s="121">
        <v>2000</v>
      </c>
      <c r="D245" s="121">
        <f t="shared" si="34"/>
        <v>3940</v>
      </c>
      <c r="E245" s="121">
        <v>15154886</v>
      </c>
      <c r="F245" s="122">
        <v>15150775</v>
      </c>
      <c r="G245" s="121">
        <f t="shared" si="35"/>
        <v>4111</v>
      </c>
      <c r="H245" s="121">
        <f t="shared" si="36"/>
        <v>4111</v>
      </c>
      <c r="I245" s="121">
        <v>4114</v>
      </c>
      <c r="J245" s="121">
        <f t="shared" si="37"/>
        <v>-3</v>
      </c>
      <c r="K245" s="123">
        <f t="shared" si="38"/>
        <v>7086.3309352517981</v>
      </c>
      <c r="L245" s="124">
        <f t="shared" si="39"/>
        <v>2972.3309352517981</v>
      </c>
      <c r="M245" s="138">
        <f t="shared" ref="M245:M286" si="40">L245/I245</f>
        <v>0.72249171979868698</v>
      </c>
    </row>
    <row r="246" spans="1:13" x14ac:dyDescent="0.25">
      <c r="A246" s="120">
        <v>43795</v>
      </c>
      <c r="B246" s="121"/>
      <c r="C246" s="121"/>
      <c r="D246" s="121">
        <f t="shared" si="34"/>
        <v>0</v>
      </c>
      <c r="E246" s="121">
        <f>'April-July 2019'!AC243</f>
        <v>0</v>
      </c>
      <c r="F246" s="122">
        <f>'April-July 2019'!AD243</f>
        <v>0</v>
      </c>
      <c r="G246" s="121">
        <f t="shared" si="35"/>
        <v>0</v>
      </c>
      <c r="H246" s="121">
        <f t="shared" si="36"/>
        <v>0</v>
      </c>
      <c r="I246" s="121"/>
      <c r="J246" s="121">
        <f t="shared" si="37"/>
        <v>0</v>
      </c>
      <c r="K246" s="123">
        <f t="shared" si="38"/>
        <v>0</v>
      </c>
      <c r="L246" s="124">
        <f t="shared" si="39"/>
        <v>0</v>
      </c>
      <c r="M246" s="138" t="e">
        <f t="shared" si="40"/>
        <v>#DIV/0!</v>
      </c>
    </row>
    <row r="247" spans="1:13" x14ac:dyDescent="0.25">
      <c r="A247" s="120">
        <v>43796</v>
      </c>
      <c r="B247" s="121">
        <v>7440</v>
      </c>
      <c r="C247" s="121">
        <v>6750</v>
      </c>
      <c r="D247" s="121">
        <f t="shared" si="34"/>
        <v>690</v>
      </c>
      <c r="E247" s="121">
        <v>15164188</v>
      </c>
      <c r="F247" s="122">
        <v>15160373</v>
      </c>
      <c r="G247" s="121">
        <f t="shared" si="35"/>
        <v>3815</v>
      </c>
      <c r="H247" s="121">
        <f t="shared" si="36"/>
        <v>3815</v>
      </c>
      <c r="I247" s="121">
        <v>3814</v>
      </c>
      <c r="J247" s="121">
        <f t="shared" si="37"/>
        <v>1</v>
      </c>
      <c r="K247" s="123">
        <f t="shared" si="38"/>
        <v>1241.0071942446043</v>
      </c>
      <c r="L247" s="124">
        <f t="shared" si="39"/>
        <v>-2572.9928057553957</v>
      </c>
      <c r="M247" s="138">
        <f t="shared" si="40"/>
        <v>-0.67461793543665327</v>
      </c>
    </row>
    <row r="248" spans="1:13" x14ac:dyDescent="0.25">
      <c r="A248" s="120">
        <v>43797</v>
      </c>
      <c r="B248" s="121"/>
      <c r="C248" s="121"/>
      <c r="D248" s="121">
        <f t="shared" si="34"/>
        <v>0</v>
      </c>
      <c r="E248" s="121">
        <f>'April-July 2019'!AC245</f>
        <v>0</v>
      </c>
      <c r="F248" s="122">
        <f>'April-July 2019'!AD245</f>
        <v>0</v>
      </c>
      <c r="G248" s="121">
        <f t="shared" si="35"/>
        <v>0</v>
      </c>
      <c r="H248" s="121">
        <f t="shared" si="36"/>
        <v>0</v>
      </c>
      <c r="I248" s="121"/>
      <c r="J248" s="121">
        <f t="shared" si="37"/>
        <v>0</v>
      </c>
      <c r="K248" s="123">
        <f t="shared" si="38"/>
        <v>0</v>
      </c>
      <c r="L248" s="124">
        <f t="shared" si="39"/>
        <v>0</v>
      </c>
      <c r="M248" s="138" t="e">
        <f t="shared" si="40"/>
        <v>#DIV/0!</v>
      </c>
    </row>
    <row r="249" spans="1:13" x14ac:dyDescent="0.25">
      <c r="A249" s="120">
        <v>43798</v>
      </c>
      <c r="B249" s="121">
        <v>8160</v>
      </c>
      <c r="C249" s="121">
        <v>6440</v>
      </c>
      <c r="D249" s="121">
        <f t="shared" si="34"/>
        <v>1720</v>
      </c>
      <c r="E249" s="121">
        <v>15171945</v>
      </c>
      <c r="F249" s="122">
        <v>15168436</v>
      </c>
      <c r="G249" s="121">
        <f t="shared" si="35"/>
        <v>3509</v>
      </c>
      <c r="H249" s="121">
        <f t="shared" si="36"/>
        <v>3509</v>
      </c>
      <c r="I249" s="121">
        <v>3509</v>
      </c>
      <c r="J249" s="121">
        <f t="shared" si="37"/>
        <v>0</v>
      </c>
      <c r="K249" s="123">
        <f t="shared" si="38"/>
        <v>3093.5251798561148</v>
      </c>
      <c r="L249" s="124">
        <f t="shared" si="39"/>
        <v>-415.47482014388515</v>
      </c>
      <c r="M249" s="138">
        <f t="shared" si="40"/>
        <v>-0.1184026275702152</v>
      </c>
    </row>
    <row r="250" spans="1:13" x14ac:dyDescent="0.25">
      <c r="A250" s="120">
        <v>43799</v>
      </c>
      <c r="B250" s="121">
        <v>14670</v>
      </c>
      <c r="C250" s="121">
        <v>7990</v>
      </c>
      <c r="D250" s="121">
        <f t="shared" si="34"/>
        <v>6680</v>
      </c>
      <c r="E250" s="121">
        <v>15174863</v>
      </c>
      <c r="F250" s="122">
        <v>15171944</v>
      </c>
      <c r="G250" s="121">
        <f t="shared" si="35"/>
        <v>2919</v>
      </c>
      <c r="H250" s="121">
        <f t="shared" si="36"/>
        <v>2919</v>
      </c>
      <c r="I250" s="121">
        <v>2919</v>
      </c>
      <c r="J250" s="121">
        <f t="shared" si="37"/>
        <v>0</v>
      </c>
      <c r="K250" s="123">
        <f t="shared" si="38"/>
        <v>12014.388489208632</v>
      </c>
      <c r="L250" s="124">
        <f t="shared" si="39"/>
        <v>9095.3884892086317</v>
      </c>
      <c r="M250" s="138">
        <f t="shared" si="40"/>
        <v>3.1159261696500966</v>
      </c>
    </row>
    <row r="251" spans="1:13" x14ac:dyDescent="0.25">
      <c r="A251" s="120">
        <v>43800</v>
      </c>
      <c r="B251" s="121"/>
      <c r="C251" s="121"/>
      <c r="D251" s="121">
        <f t="shared" si="34"/>
        <v>0</v>
      </c>
      <c r="E251" s="121">
        <f>'April-July 2019'!AC248</f>
        <v>0</v>
      </c>
      <c r="F251" s="122">
        <f>'April-July 2019'!AD248</f>
        <v>0</v>
      </c>
      <c r="G251" s="121">
        <f t="shared" si="35"/>
        <v>0</v>
      </c>
      <c r="H251" s="121">
        <f t="shared" si="36"/>
        <v>0</v>
      </c>
      <c r="I251" s="121"/>
      <c r="J251" s="121">
        <f t="shared" si="37"/>
        <v>0</v>
      </c>
      <c r="K251" s="123">
        <f t="shared" si="38"/>
        <v>0</v>
      </c>
      <c r="L251" s="124">
        <f t="shared" si="39"/>
        <v>0</v>
      </c>
      <c r="M251" s="138" t="e">
        <f t="shared" si="40"/>
        <v>#DIV/0!</v>
      </c>
    </row>
    <row r="252" spans="1:13" x14ac:dyDescent="0.25">
      <c r="A252" s="120">
        <v>43801</v>
      </c>
      <c r="B252" s="121"/>
      <c r="C252" s="121"/>
      <c r="D252" s="121">
        <f t="shared" si="34"/>
        <v>0</v>
      </c>
      <c r="E252" s="121">
        <f>'April-July 2019'!AC249</f>
        <v>0</v>
      </c>
      <c r="F252" s="122">
        <f>'April-July 2019'!AD249</f>
        <v>0</v>
      </c>
      <c r="G252" s="121">
        <f t="shared" si="35"/>
        <v>0</v>
      </c>
      <c r="H252" s="121">
        <f t="shared" si="36"/>
        <v>0</v>
      </c>
      <c r="I252" s="121"/>
      <c r="J252" s="121">
        <f t="shared" si="37"/>
        <v>0</v>
      </c>
      <c r="K252" s="123">
        <f t="shared" si="38"/>
        <v>0</v>
      </c>
      <c r="L252" s="124">
        <f t="shared" si="39"/>
        <v>0</v>
      </c>
      <c r="M252" s="138" t="e">
        <f t="shared" si="40"/>
        <v>#DIV/0!</v>
      </c>
    </row>
    <row r="253" spans="1:13" x14ac:dyDescent="0.25">
      <c r="A253" s="120">
        <v>43802</v>
      </c>
      <c r="B253" s="121">
        <v>8080</v>
      </c>
      <c r="C253" s="121">
        <v>6690</v>
      </c>
      <c r="D253" s="121">
        <f t="shared" si="34"/>
        <v>1390</v>
      </c>
      <c r="E253" s="121">
        <v>15177570</v>
      </c>
      <c r="F253" s="122">
        <v>15171864</v>
      </c>
      <c r="G253" s="121">
        <f t="shared" si="35"/>
        <v>5706</v>
      </c>
      <c r="H253" s="121">
        <f t="shared" si="36"/>
        <v>5706</v>
      </c>
      <c r="I253" s="121">
        <v>2707</v>
      </c>
      <c r="J253" s="121">
        <f t="shared" si="37"/>
        <v>2999</v>
      </c>
      <c r="K253" s="123">
        <f t="shared" si="38"/>
        <v>2500</v>
      </c>
      <c r="L253" s="124">
        <f t="shared" si="39"/>
        <v>-207</v>
      </c>
      <c r="M253" s="138">
        <f t="shared" si="40"/>
        <v>-7.6468415219800523E-2</v>
      </c>
    </row>
    <row r="254" spans="1:13" x14ac:dyDescent="0.25">
      <c r="A254" s="120">
        <v>43803</v>
      </c>
      <c r="B254" s="121">
        <v>8040</v>
      </c>
      <c r="C254" s="121">
        <v>5680</v>
      </c>
      <c r="D254" s="121">
        <f t="shared" si="34"/>
        <v>2360</v>
      </c>
      <c r="E254" s="121">
        <v>15182091</v>
      </c>
      <c r="F254" s="122">
        <v>15177570</v>
      </c>
      <c r="G254" s="121">
        <f t="shared" si="35"/>
        <v>4521</v>
      </c>
      <c r="H254" s="121">
        <f t="shared" si="36"/>
        <v>4521</v>
      </c>
      <c r="I254" s="121">
        <v>4518</v>
      </c>
      <c r="J254" s="121">
        <f t="shared" si="37"/>
        <v>3</v>
      </c>
      <c r="K254" s="123">
        <f t="shared" si="38"/>
        <v>4244.6043165467618</v>
      </c>
      <c r="L254" s="124">
        <f t="shared" si="39"/>
        <v>-273.39568345323823</v>
      </c>
      <c r="M254" s="138">
        <f t="shared" si="40"/>
        <v>-6.0512546138388273E-2</v>
      </c>
    </row>
    <row r="255" spans="1:13" x14ac:dyDescent="0.25">
      <c r="A255" s="120">
        <v>43804</v>
      </c>
      <c r="B255" s="121">
        <v>7950</v>
      </c>
      <c r="C255" s="121">
        <v>5710</v>
      </c>
      <c r="D255" s="121">
        <f t="shared" si="34"/>
        <v>2240</v>
      </c>
      <c r="E255" s="121">
        <v>15186514</v>
      </c>
      <c r="F255" s="122">
        <v>15182091</v>
      </c>
      <c r="G255" s="121">
        <f t="shared" si="35"/>
        <v>4423</v>
      </c>
      <c r="H255" s="121">
        <f t="shared" si="36"/>
        <v>4423</v>
      </c>
      <c r="I255" s="121">
        <v>4425</v>
      </c>
      <c r="J255" s="121">
        <f t="shared" si="37"/>
        <v>-2</v>
      </c>
      <c r="K255" s="123">
        <f t="shared" si="38"/>
        <v>4028.776978417266</v>
      </c>
      <c r="L255" s="124">
        <f t="shared" si="39"/>
        <v>-396.22302158273396</v>
      </c>
      <c r="M255" s="138">
        <f t="shared" si="40"/>
        <v>-8.9541925781408807E-2</v>
      </c>
    </row>
    <row r="256" spans="1:13" x14ac:dyDescent="0.25">
      <c r="A256" s="120">
        <v>43805</v>
      </c>
      <c r="B256" s="121">
        <f>8190+6980</f>
        <v>15170</v>
      </c>
      <c r="C256" s="121">
        <f>6220+8130</f>
        <v>14350</v>
      </c>
      <c r="D256" s="121">
        <f t="shared" si="34"/>
        <v>820</v>
      </c>
      <c r="E256" s="121">
        <v>15192384</v>
      </c>
      <c r="F256" s="122">
        <v>15186514</v>
      </c>
      <c r="G256" s="121">
        <f t="shared" si="35"/>
        <v>5870</v>
      </c>
      <c r="H256" s="121">
        <f t="shared" si="36"/>
        <v>5870</v>
      </c>
      <c r="I256" s="121">
        <v>5728</v>
      </c>
      <c r="J256" s="121">
        <f t="shared" si="37"/>
        <v>142</v>
      </c>
      <c r="K256" s="123">
        <f t="shared" si="38"/>
        <v>1474.8201438848919</v>
      </c>
      <c r="L256" s="124">
        <f t="shared" si="39"/>
        <v>-4253.1798561151081</v>
      </c>
      <c r="M256" s="138">
        <f t="shared" si="40"/>
        <v>-0.74252441622121301</v>
      </c>
    </row>
    <row r="257" spans="1:39" x14ac:dyDescent="0.25">
      <c r="A257" s="120">
        <v>43806</v>
      </c>
      <c r="B257" s="121"/>
      <c r="C257" s="121"/>
      <c r="D257" s="121">
        <f t="shared" si="34"/>
        <v>0</v>
      </c>
      <c r="E257" s="121">
        <f>'April-July 2019'!AC254</f>
        <v>0</v>
      </c>
      <c r="F257" s="122">
        <f>'April-July 2019'!AD254</f>
        <v>0</v>
      </c>
      <c r="G257" s="121">
        <f t="shared" si="35"/>
        <v>0</v>
      </c>
      <c r="H257" s="121">
        <f t="shared" si="36"/>
        <v>0</v>
      </c>
      <c r="I257" s="121"/>
      <c r="J257" s="121">
        <f t="shared" si="37"/>
        <v>0</v>
      </c>
      <c r="K257" s="123">
        <f t="shared" si="38"/>
        <v>0</v>
      </c>
      <c r="L257" s="124">
        <f t="shared" si="39"/>
        <v>0</v>
      </c>
      <c r="M257" s="138" t="e">
        <f t="shared" si="40"/>
        <v>#DIV/0!</v>
      </c>
    </row>
    <row r="258" spans="1:39" x14ac:dyDescent="0.25">
      <c r="A258" s="120">
        <v>43807</v>
      </c>
      <c r="B258" s="121"/>
      <c r="C258" s="121"/>
      <c r="D258" s="121">
        <f t="shared" si="34"/>
        <v>0</v>
      </c>
      <c r="E258" s="121">
        <f>'April-July 2019'!AC255</f>
        <v>0</v>
      </c>
      <c r="F258" s="122">
        <f>'April-July 2019'!AD255</f>
        <v>0</v>
      </c>
      <c r="G258" s="121">
        <f t="shared" si="35"/>
        <v>0</v>
      </c>
      <c r="H258" s="121">
        <f t="shared" si="36"/>
        <v>0</v>
      </c>
      <c r="I258" s="121"/>
      <c r="J258" s="121">
        <f t="shared" si="37"/>
        <v>0</v>
      </c>
      <c r="K258" s="123">
        <f t="shared" si="38"/>
        <v>0</v>
      </c>
      <c r="L258" s="124">
        <f t="shared" si="39"/>
        <v>0</v>
      </c>
      <c r="M258" s="138" t="e">
        <f t="shared" si="40"/>
        <v>#DIV/0!</v>
      </c>
    </row>
    <row r="259" spans="1:39" x14ac:dyDescent="0.25">
      <c r="A259" s="120">
        <v>43808</v>
      </c>
      <c r="B259" s="121">
        <v>12120</v>
      </c>
      <c r="C259" s="121">
        <v>5840</v>
      </c>
      <c r="D259" s="121">
        <f t="shared" si="34"/>
        <v>6280</v>
      </c>
      <c r="E259" s="121">
        <v>15196766</v>
      </c>
      <c r="F259" s="122">
        <v>15192384</v>
      </c>
      <c r="G259" s="121">
        <f t="shared" si="35"/>
        <v>4382</v>
      </c>
      <c r="H259" s="121">
        <f t="shared" si="36"/>
        <v>4382</v>
      </c>
      <c r="I259" s="121">
        <v>4383</v>
      </c>
      <c r="J259" s="121">
        <f t="shared" si="37"/>
        <v>-1</v>
      </c>
      <c r="K259" s="123">
        <f t="shared" si="38"/>
        <v>11294.964028776978</v>
      </c>
      <c r="L259" s="124">
        <f t="shared" si="39"/>
        <v>6911.964028776978</v>
      </c>
      <c r="M259" s="138">
        <f t="shared" si="40"/>
        <v>1.5769938464013182</v>
      </c>
    </row>
    <row r="260" spans="1:39" x14ac:dyDescent="0.25">
      <c r="A260" s="120">
        <v>43809</v>
      </c>
      <c r="B260" s="121">
        <f>8140+8080</f>
        <v>16220</v>
      </c>
      <c r="C260" s="121">
        <f>6570+7160</f>
        <v>13730</v>
      </c>
      <c r="D260" s="121">
        <f t="shared" si="34"/>
        <v>2490</v>
      </c>
      <c r="E260" s="121">
        <v>15201336</v>
      </c>
      <c r="F260" s="122">
        <v>15196766</v>
      </c>
      <c r="G260" s="121">
        <f t="shared" si="35"/>
        <v>4570</v>
      </c>
      <c r="H260" s="121">
        <f t="shared" si="36"/>
        <v>4570</v>
      </c>
      <c r="I260" s="121">
        <v>4567</v>
      </c>
      <c r="J260" s="121">
        <f t="shared" si="37"/>
        <v>3</v>
      </c>
      <c r="K260" s="123">
        <f t="shared" si="38"/>
        <v>4478.4172661870498</v>
      </c>
      <c r="L260" s="124">
        <f t="shared" si="39"/>
        <v>-88.58273381295021</v>
      </c>
      <c r="M260" s="138">
        <f t="shared" si="40"/>
        <v>-1.9396263151510884E-2</v>
      </c>
    </row>
    <row r="261" spans="1:39" x14ac:dyDescent="0.25">
      <c r="A261" s="120">
        <v>43810</v>
      </c>
      <c r="B261" s="121">
        <v>8040</v>
      </c>
      <c r="C261" s="121">
        <v>5690</v>
      </c>
      <c r="D261" s="121">
        <f t="shared" si="34"/>
        <v>2350</v>
      </c>
      <c r="E261" s="121">
        <v>15204470</v>
      </c>
      <c r="F261" s="122">
        <v>15201336</v>
      </c>
      <c r="G261" s="121">
        <f t="shared" si="35"/>
        <v>3134</v>
      </c>
      <c r="H261" s="121">
        <f t="shared" si="36"/>
        <v>3134</v>
      </c>
      <c r="I261" s="121">
        <v>8130</v>
      </c>
      <c r="J261" s="121">
        <f t="shared" si="37"/>
        <v>-4996</v>
      </c>
      <c r="K261" s="123">
        <f t="shared" si="38"/>
        <v>4226.6187050359713</v>
      </c>
      <c r="L261" s="124">
        <f t="shared" si="39"/>
        <v>-3903.3812949640287</v>
      </c>
      <c r="M261" s="138">
        <f t="shared" si="40"/>
        <v>-0.48012070048758043</v>
      </c>
    </row>
    <row r="262" spans="1:39" x14ac:dyDescent="0.25">
      <c r="A262" s="120">
        <v>43811</v>
      </c>
      <c r="B262" s="121">
        <v>8190</v>
      </c>
      <c r="C262" s="121">
        <v>5600</v>
      </c>
      <c r="D262" s="121">
        <f t="shared" si="34"/>
        <v>2590</v>
      </c>
      <c r="E262" s="121">
        <v>15215249</v>
      </c>
      <c r="F262" s="122">
        <v>15209470</v>
      </c>
      <c r="G262" s="121">
        <f t="shared" si="35"/>
        <v>5779</v>
      </c>
      <c r="H262" s="121">
        <f t="shared" si="36"/>
        <v>5779</v>
      </c>
      <c r="I262" s="121">
        <v>5779</v>
      </c>
      <c r="J262" s="121">
        <f t="shared" si="37"/>
        <v>0</v>
      </c>
      <c r="K262" s="123">
        <f t="shared" si="38"/>
        <v>4658.2733812949637</v>
      </c>
      <c r="L262" s="124">
        <f t="shared" si="39"/>
        <v>-1120.7266187050363</v>
      </c>
      <c r="M262" s="138">
        <f t="shared" si="40"/>
        <v>-0.19393089093355881</v>
      </c>
    </row>
    <row r="263" spans="1:39" x14ac:dyDescent="0.25">
      <c r="A263" s="120">
        <v>43812</v>
      </c>
      <c r="B263" s="121"/>
      <c r="C263" s="121"/>
      <c r="D263" s="121">
        <f t="shared" si="34"/>
        <v>0</v>
      </c>
      <c r="E263" s="121">
        <f>'April-July 2019'!AC260</f>
        <v>0</v>
      </c>
      <c r="F263" s="122">
        <f>'April-July 2019'!AD260</f>
        <v>0</v>
      </c>
      <c r="G263" s="121">
        <f t="shared" si="35"/>
        <v>0</v>
      </c>
      <c r="H263" s="121">
        <f t="shared" si="36"/>
        <v>0</v>
      </c>
      <c r="I263" s="121"/>
      <c r="J263" s="121">
        <f t="shared" si="37"/>
        <v>0</v>
      </c>
      <c r="K263" s="123">
        <f t="shared" si="38"/>
        <v>0</v>
      </c>
      <c r="L263" s="124">
        <f t="shared" si="39"/>
        <v>0</v>
      </c>
      <c r="M263" s="138" t="e">
        <f t="shared" si="40"/>
        <v>#DIV/0!</v>
      </c>
    </row>
    <row r="264" spans="1:39" x14ac:dyDescent="0.25">
      <c r="A264" s="120">
        <v>43813</v>
      </c>
      <c r="B264" s="121">
        <v>8130</v>
      </c>
      <c r="C264" s="121">
        <v>5760</v>
      </c>
      <c r="D264" s="121">
        <f t="shared" si="34"/>
        <v>2370</v>
      </c>
      <c r="E264" s="121">
        <v>15219158</v>
      </c>
      <c r="F264" s="122">
        <v>15215249</v>
      </c>
      <c r="G264" s="121">
        <f t="shared" si="35"/>
        <v>3909</v>
      </c>
      <c r="H264" s="121">
        <f t="shared" si="36"/>
        <v>3909</v>
      </c>
      <c r="I264" s="121">
        <v>3909</v>
      </c>
      <c r="J264" s="121">
        <f t="shared" si="37"/>
        <v>0</v>
      </c>
      <c r="K264" s="123">
        <f t="shared" si="38"/>
        <v>4262.5899280575532</v>
      </c>
      <c r="L264" s="124">
        <f t="shared" si="39"/>
        <v>353.58992805755315</v>
      </c>
      <c r="M264" s="138">
        <f t="shared" si="40"/>
        <v>9.0455341022653665E-2</v>
      </c>
    </row>
    <row r="265" spans="1:39" x14ac:dyDescent="0.25">
      <c r="A265" s="120">
        <v>43814</v>
      </c>
      <c r="B265" s="121"/>
      <c r="C265" s="121"/>
      <c r="D265" s="121">
        <f t="shared" si="34"/>
        <v>0</v>
      </c>
      <c r="E265" s="121">
        <f>'April-July 2019'!AC262</f>
        <v>0</v>
      </c>
      <c r="F265" s="122">
        <f>'April-July 2019'!AD262</f>
        <v>0</v>
      </c>
      <c r="G265" s="121">
        <f t="shared" si="35"/>
        <v>0</v>
      </c>
      <c r="H265" s="121">
        <f t="shared" si="36"/>
        <v>0</v>
      </c>
      <c r="I265" s="121"/>
      <c r="J265" s="121">
        <f t="shared" si="37"/>
        <v>0</v>
      </c>
      <c r="K265" s="123">
        <f t="shared" si="38"/>
        <v>0</v>
      </c>
      <c r="L265" s="124">
        <f t="shared" si="39"/>
        <v>0</v>
      </c>
      <c r="M265" s="138" t="e">
        <f t="shared" si="40"/>
        <v>#DIV/0!</v>
      </c>
    </row>
    <row r="266" spans="1:39" x14ac:dyDescent="0.25">
      <c r="A266" s="120">
        <v>43815</v>
      </c>
      <c r="B266" s="121">
        <v>8000</v>
      </c>
      <c r="C266" s="121">
        <v>6240</v>
      </c>
      <c r="D266" s="121">
        <f t="shared" si="34"/>
        <v>1760</v>
      </c>
      <c r="E266" s="121">
        <v>15222846</v>
      </c>
      <c r="F266" s="122">
        <v>15219158</v>
      </c>
      <c r="G266" s="121">
        <f t="shared" si="35"/>
        <v>3688</v>
      </c>
      <c r="H266" s="121">
        <f t="shared" si="36"/>
        <v>3688</v>
      </c>
      <c r="I266" s="121">
        <v>2613</v>
      </c>
      <c r="J266" s="121">
        <f t="shared" si="37"/>
        <v>1075</v>
      </c>
      <c r="K266" s="123">
        <f t="shared" si="38"/>
        <v>3165.4676258992804</v>
      </c>
      <c r="L266" s="124">
        <f t="shared" si="39"/>
        <v>552.46762589928039</v>
      </c>
      <c r="M266" s="138">
        <f t="shared" si="40"/>
        <v>0.21143039644059716</v>
      </c>
    </row>
    <row r="267" spans="1:39" x14ac:dyDescent="0.25">
      <c r="A267" s="120">
        <v>43816</v>
      </c>
      <c r="B267" s="121">
        <v>8150</v>
      </c>
      <c r="C267" s="121">
        <v>5940</v>
      </c>
      <c r="D267" s="121">
        <f t="shared" si="34"/>
        <v>2210</v>
      </c>
      <c r="E267" s="121">
        <v>15227380</v>
      </c>
      <c r="F267" s="122">
        <v>15222846</v>
      </c>
      <c r="G267" s="121">
        <f t="shared" si="35"/>
        <v>4534</v>
      </c>
      <c r="H267" s="121">
        <f t="shared" si="36"/>
        <v>4534</v>
      </c>
      <c r="I267" s="121">
        <v>4533</v>
      </c>
      <c r="J267" s="121">
        <f t="shared" si="37"/>
        <v>1</v>
      </c>
      <c r="K267" s="123">
        <f t="shared" si="38"/>
        <v>3974.8201438848919</v>
      </c>
      <c r="L267" s="124">
        <f t="shared" si="39"/>
        <v>-558.17985611510812</v>
      </c>
      <c r="M267" s="138">
        <f t="shared" si="40"/>
        <v>-0.1231369636256581</v>
      </c>
    </row>
    <row r="268" spans="1:39" x14ac:dyDescent="0.25">
      <c r="A268" s="120">
        <v>43817</v>
      </c>
      <c r="B268" s="121">
        <f>8020+13940</f>
        <v>21960</v>
      </c>
      <c r="C268" s="121">
        <f>12420+6540</f>
        <v>18960</v>
      </c>
      <c r="D268" s="121">
        <f t="shared" si="34"/>
        <v>3000</v>
      </c>
      <c r="E268" s="121">
        <f>99997512</f>
        <v>99997512</v>
      </c>
      <c r="F268" s="122">
        <v>99994673</v>
      </c>
      <c r="G268" s="121">
        <f t="shared" si="35"/>
        <v>2839</v>
      </c>
      <c r="H268" s="121">
        <f t="shared" si="36"/>
        <v>2839</v>
      </c>
      <c r="I268" s="121">
        <v>3303</v>
      </c>
      <c r="J268" s="121">
        <f t="shared" si="37"/>
        <v>-464</v>
      </c>
      <c r="K268" s="123">
        <f t="shared" si="38"/>
        <v>5395.6834532374096</v>
      </c>
      <c r="L268" s="124">
        <f t="shared" si="39"/>
        <v>2092.6834532374096</v>
      </c>
      <c r="M268" s="138">
        <f t="shared" si="40"/>
        <v>0.63357052777396594</v>
      </c>
    </row>
    <row r="269" spans="1:39" x14ac:dyDescent="0.25">
      <c r="A269" s="120">
        <v>43818</v>
      </c>
      <c r="B269" s="121">
        <v>13730</v>
      </c>
      <c r="C269" s="121">
        <v>10550</v>
      </c>
      <c r="D269" s="121">
        <f t="shared" si="34"/>
        <v>3180</v>
      </c>
      <c r="E269" s="121">
        <f>'April-July 2019'!AC266</f>
        <v>0</v>
      </c>
      <c r="F269" s="122">
        <f>'April-July 2019'!AD266</f>
        <v>0</v>
      </c>
      <c r="G269" s="121">
        <f t="shared" si="35"/>
        <v>0</v>
      </c>
      <c r="H269" s="121">
        <f t="shared" si="36"/>
        <v>0</v>
      </c>
      <c r="I269" s="121"/>
      <c r="J269" s="121">
        <f t="shared" si="37"/>
        <v>0</v>
      </c>
      <c r="K269" s="123">
        <f t="shared" si="38"/>
        <v>5719.4244604316546</v>
      </c>
      <c r="L269" s="124">
        <f t="shared" si="39"/>
        <v>5719.4244604316546</v>
      </c>
      <c r="M269" s="138" t="e">
        <f t="shared" si="40"/>
        <v>#DIV/0!</v>
      </c>
    </row>
    <row r="270" spans="1:39" x14ac:dyDescent="0.25">
      <c r="A270" s="120">
        <v>43819</v>
      </c>
      <c r="B270" s="121">
        <v>13730</v>
      </c>
      <c r="C270" s="121">
        <v>10550</v>
      </c>
      <c r="D270" s="121">
        <f t="shared" si="34"/>
        <v>3180</v>
      </c>
      <c r="E270" s="121"/>
      <c r="F270" s="122">
        <f>'April-July 2019'!AD267</f>
        <v>0</v>
      </c>
      <c r="G270" s="121">
        <f t="shared" si="35"/>
        <v>0</v>
      </c>
      <c r="H270" s="121">
        <f t="shared" si="36"/>
        <v>0</v>
      </c>
      <c r="I270" s="121"/>
      <c r="J270" s="121">
        <f t="shared" si="37"/>
        <v>0</v>
      </c>
      <c r="K270" s="123">
        <f t="shared" si="38"/>
        <v>5719.4244604316546</v>
      </c>
      <c r="L270" s="124">
        <f t="shared" si="39"/>
        <v>5719.4244604316546</v>
      </c>
      <c r="M270" s="138" t="e">
        <f t="shared" si="40"/>
        <v>#DIV/0!</v>
      </c>
    </row>
    <row r="271" spans="1:39" x14ac:dyDescent="0.25">
      <c r="A271" s="120">
        <v>43820</v>
      </c>
      <c r="B271" s="121"/>
      <c r="C271" s="121"/>
      <c r="D271" s="121">
        <f t="shared" si="34"/>
        <v>0</v>
      </c>
      <c r="E271" s="121">
        <f>'April-July 2019'!AC268</f>
        <v>0</v>
      </c>
      <c r="F271" s="122">
        <f>'April-July 2019'!AD268</f>
        <v>0</v>
      </c>
      <c r="G271" s="121">
        <f t="shared" si="35"/>
        <v>0</v>
      </c>
      <c r="H271" s="121">
        <f t="shared" si="36"/>
        <v>0</v>
      </c>
      <c r="I271" s="121"/>
      <c r="J271" s="121">
        <f t="shared" si="37"/>
        <v>0</v>
      </c>
      <c r="K271" s="123">
        <f t="shared" si="38"/>
        <v>0</v>
      </c>
      <c r="L271" s="124">
        <f t="shared" si="39"/>
        <v>0</v>
      </c>
      <c r="M271" s="138" t="e">
        <f t="shared" si="40"/>
        <v>#DIV/0!</v>
      </c>
      <c r="AK271">
        <f>AJ271-AI271</f>
        <v>0</v>
      </c>
      <c r="AM271">
        <f>AL271-AK271</f>
        <v>0</v>
      </c>
    </row>
    <row r="272" spans="1:39" x14ac:dyDescent="0.25">
      <c r="A272" s="120">
        <v>43821</v>
      </c>
      <c r="B272" s="121"/>
      <c r="C272" s="121"/>
      <c r="D272" s="121">
        <f t="shared" si="34"/>
        <v>0</v>
      </c>
      <c r="E272" s="121">
        <f>'April-July 2019'!AC269</f>
        <v>0</v>
      </c>
      <c r="F272" s="122">
        <f>'April-July 2019'!AD269</f>
        <v>0</v>
      </c>
      <c r="G272" s="121">
        <f t="shared" si="35"/>
        <v>0</v>
      </c>
      <c r="H272" s="121">
        <f t="shared" si="36"/>
        <v>0</v>
      </c>
      <c r="I272" s="121"/>
      <c r="J272" s="121">
        <f t="shared" si="37"/>
        <v>0</v>
      </c>
      <c r="K272" s="123">
        <f t="shared" si="38"/>
        <v>0</v>
      </c>
      <c r="L272" s="124">
        <f t="shared" si="39"/>
        <v>0</v>
      </c>
      <c r="M272" s="138" t="e">
        <f t="shared" si="40"/>
        <v>#DIV/0!</v>
      </c>
    </row>
    <row r="273" spans="1:13" x14ac:dyDescent="0.25">
      <c r="A273" s="120">
        <v>43822</v>
      </c>
      <c r="B273" s="121">
        <f>14080+13770</f>
        <v>27850</v>
      </c>
      <c r="C273" s="121">
        <f>12910+8480</f>
        <v>21390</v>
      </c>
      <c r="D273" s="121">
        <f t="shared" si="34"/>
        <v>6460</v>
      </c>
      <c r="E273" s="121">
        <v>15766</v>
      </c>
      <c r="F273" s="122">
        <v>3667</v>
      </c>
      <c r="G273" s="121">
        <f t="shared" si="35"/>
        <v>12099</v>
      </c>
      <c r="H273" s="121">
        <f t="shared" si="36"/>
        <v>12099</v>
      </c>
      <c r="I273" s="121">
        <v>12090</v>
      </c>
      <c r="J273" s="121">
        <f t="shared" si="37"/>
        <v>9</v>
      </c>
      <c r="K273" s="123">
        <f t="shared" si="38"/>
        <v>11618.705035971221</v>
      </c>
      <c r="L273" s="124">
        <f t="shared" si="39"/>
        <v>-471.29496402877885</v>
      </c>
      <c r="M273" s="138">
        <f t="shared" si="40"/>
        <v>-3.8982213732736047E-2</v>
      </c>
    </row>
    <row r="274" spans="1:13" x14ac:dyDescent="0.25">
      <c r="A274" s="120">
        <v>43823</v>
      </c>
      <c r="B274" s="121">
        <v>12900</v>
      </c>
      <c r="C274" s="121">
        <v>10300</v>
      </c>
      <c r="D274" s="121">
        <f t="shared" si="34"/>
        <v>2600</v>
      </c>
      <c r="E274" s="121">
        <v>20660</v>
      </c>
      <c r="F274" s="122">
        <v>15766</v>
      </c>
      <c r="G274" s="121">
        <f t="shared" si="35"/>
        <v>4894</v>
      </c>
      <c r="H274" s="121">
        <f t="shared" si="36"/>
        <v>4894</v>
      </c>
      <c r="I274" s="121">
        <v>4883</v>
      </c>
      <c r="J274" s="121">
        <f t="shared" si="37"/>
        <v>11</v>
      </c>
      <c r="K274" s="123">
        <f t="shared" si="38"/>
        <v>4676.258992805755</v>
      </c>
      <c r="L274" s="124">
        <f t="shared" si="39"/>
        <v>-206.74100719424496</v>
      </c>
      <c r="M274" s="138">
        <f t="shared" si="40"/>
        <v>-4.2338932458374966E-2</v>
      </c>
    </row>
    <row r="275" spans="1:13" x14ac:dyDescent="0.25">
      <c r="A275" s="120">
        <v>43824</v>
      </c>
      <c r="B275" s="121"/>
      <c r="C275" s="121"/>
      <c r="D275" s="121">
        <f t="shared" si="34"/>
        <v>0</v>
      </c>
      <c r="E275" s="121">
        <f>'April-July 2019'!AC272</f>
        <v>0</v>
      </c>
      <c r="F275" s="122">
        <f>'April-July 2019'!AD272</f>
        <v>0</v>
      </c>
      <c r="G275" s="121">
        <f t="shared" si="35"/>
        <v>0</v>
      </c>
      <c r="H275" s="121">
        <f t="shared" si="36"/>
        <v>0</v>
      </c>
      <c r="I275" s="121"/>
      <c r="J275" s="121">
        <f t="shared" si="37"/>
        <v>0</v>
      </c>
      <c r="K275" s="123">
        <f t="shared" si="38"/>
        <v>0</v>
      </c>
      <c r="L275" s="124">
        <f t="shared" si="39"/>
        <v>0</v>
      </c>
      <c r="M275" s="138" t="e">
        <f t="shared" si="40"/>
        <v>#DIV/0!</v>
      </c>
    </row>
    <row r="276" spans="1:13" x14ac:dyDescent="0.25">
      <c r="A276" s="120">
        <v>43825</v>
      </c>
      <c r="B276" s="121">
        <v>13510</v>
      </c>
      <c r="C276" s="121">
        <v>12030</v>
      </c>
      <c r="D276" s="121">
        <f t="shared" si="34"/>
        <v>1480</v>
      </c>
      <c r="E276" s="121">
        <v>23577</v>
      </c>
      <c r="F276" s="122">
        <v>20660</v>
      </c>
      <c r="G276" s="121">
        <f t="shared" si="35"/>
        <v>2917</v>
      </c>
      <c r="H276" s="121">
        <f t="shared" si="36"/>
        <v>2917</v>
      </c>
      <c r="I276" s="121">
        <v>2904</v>
      </c>
      <c r="J276" s="121">
        <f t="shared" si="37"/>
        <v>13</v>
      </c>
      <c r="K276" s="123">
        <f t="shared" si="38"/>
        <v>2661.870503597122</v>
      </c>
      <c r="L276" s="124">
        <f t="shared" si="39"/>
        <v>-242.12949640287798</v>
      </c>
      <c r="M276" s="138">
        <f t="shared" si="40"/>
        <v>-8.3377925758566798E-2</v>
      </c>
    </row>
    <row r="277" spans="1:13" x14ac:dyDescent="0.25">
      <c r="A277" s="120">
        <v>43826</v>
      </c>
      <c r="B277" s="121">
        <v>11980</v>
      </c>
      <c r="C277" s="121">
        <v>10030</v>
      </c>
      <c r="D277" s="121">
        <f t="shared" si="34"/>
        <v>1950</v>
      </c>
      <c r="E277" s="121">
        <v>27263</v>
      </c>
      <c r="F277" s="122">
        <v>23577</v>
      </c>
      <c r="G277" s="121">
        <f t="shared" si="35"/>
        <v>3686</v>
      </c>
      <c r="H277" s="121">
        <f t="shared" si="36"/>
        <v>3686</v>
      </c>
      <c r="I277" s="121">
        <v>3678</v>
      </c>
      <c r="J277" s="121">
        <f t="shared" si="37"/>
        <v>8</v>
      </c>
      <c r="K277" s="123">
        <f t="shared" si="38"/>
        <v>3507.1942446043163</v>
      </c>
      <c r="L277" s="124">
        <f t="shared" si="39"/>
        <v>-170.80575539568372</v>
      </c>
      <c r="M277" s="138">
        <f t="shared" si="40"/>
        <v>-4.6439846491485512E-2</v>
      </c>
    </row>
    <row r="278" spans="1:13" x14ac:dyDescent="0.25">
      <c r="A278" s="120">
        <v>43827</v>
      </c>
      <c r="B278" s="121"/>
      <c r="C278" s="121"/>
      <c r="D278" s="121">
        <f t="shared" si="34"/>
        <v>0</v>
      </c>
      <c r="E278" s="121">
        <f>'April-July 2019'!AC275</f>
        <v>0</v>
      </c>
      <c r="F278" s="122">
        <f>'April-July 2019'!AD275</f>
        <v>0</v>
      </c>
      <c r="G278" s="121">
        <f t="shared" si="35"/>
        <v>0</v>
      </c>
      <c r="H278" s="121">
        <f t="shared" si="36"/>
        <v>0</v>
      </c>
      <c r="I278" s="121"/>
      <c r="J278" s="121">
        <f t="shared" si="37"/>
        <v>0</v>
      </c>
      <c r="K278" s="123">
        <f t="shared" si="38"/>
        <v>0</v>
      </c>
      <c r="L278" s="124">
        <f t="shared" si="39"/>
        <v>0</v>
      </c>
      <c r="M278" s="138" t="e">
        <f t="shared" si="40"/>
        <v>#DIV/0!</v>
      </c>
    </row>
    <row r="279" spans="1:13" x14ac:dyDescent="0.25">
      <c r="A279" s="120">
        <v>43828</v>
      </c>
      <c r="B279" s="121"/>
      <c r="C279" s="121"/>
      <c r="D279" s="121">
        <f t="shared" si="34"/>
        <v>0</v>
      </c>
      <c r="E279" s="121">
        <f>'April-July 2019'!AC276</f>
        <v>0</v>
      </c>
      <c r="F279" s="122">
        <f>'April-July 2019'!AD276</f>
        <v>0</v>
      </c>
      <c r="G279" s="121">
        <f t="shared" si="35"/>
        <v>0</v>
      </c>
      <c r="H279" s="121">
        <f t="shared" si="36"/>
        <v>0</v>
      </c>
      <c r="I279" s="121"/>
      <c r="J279" s="121">
        <f t="shared" si="37"/>
        <v>0</v>
      </c>
      <c r="K279" s="123">
        <f t="shared" si="38"/>
        <v>0</v>
      </c>
      <c r="L279" s="124">
        <f t="shared" si="39"/>
        <v>0</v>
      </c>
      <c r="M279" s="138" t="e">
        <f t="shared" si="40"/>
        <v>#DIV/0!</v>
      </c>
    </row>
    <row r="280" spans="1:13" x14ac:dyDescent="0.25">
      <c r="A280" s="120">
        <v>43829</v>
      </c>
      <c r="B280" s="121">
        <f>13070+14010</f>
        <v>27080</v>
      </c>
      <c r="C280" s="121">
        <f>8940+8020</f>
        <v>16960</v>
      </c>
      <c r="D280" s="121">
        <f t="shared" si="34"/>
        <v>10120</v>
      </c>
      <c r="E280" s="121">
        <v>38921</v>
      </c>
      <c r="F280" s="122">
        <v>27263</v>
      </c>
      <c r="G280" s="121">
        <f t="shared" si="35"/>
        <v>11658</v>
      </c>
      <c r="H280" s="121">
        <f t="shared" si="36"/>
        <v>11658</v>
      </c>
      <c r="I280" s="121">
        <v>11652</v>
      </c>
      <c r="J280" s="121">
        <f t="shared" si="37"/>
        <v>6</v>
      </c>
      <c r="K280" s="123">
        <f t="shared" si="38"/>
        <v>18201.438848920861</v>
      </c>
      <c r="L280" s="124">
        <f t="shared" si="39"/>
        <v>6549.4388489208613</v>
      </c>
      <c r="M280" s="138">
        <f t="shared" si="40"/>
        <v>0.56208709654315669</v>
      </c>
    </row>
    <row r="281" spans="1:13" x14ac:dyDescent="0.25">
      <c r="A281" s="120">
        <v>43830</v>
      </c>
      <c r="B281" s="121"/>
      <c r="C281" s="121"/>
      <c r="D281" s="121">
        <f t="shared" si="34"/>
        <v>0</v>
      </c>
      <c r="E281" s="121">
        <f>'April-July 2019'!AC278</f>
        <v>0</v>
      </c>
      <c r="F281" s="122">
        <f>'April-July 2019'!AD278</f>
        <v>0</v>
      </c>
      <c r="G281" s="121">
        <f t="shared" si="35"/>
        <v>0</v>
      </c>
      <c r="H281" s="121">
        <f t="shared" si="36"/>
        <v>0</v>
      </c>
      <c r="I281" s="121"/>
      <c r="J281" s="121">
        <f t="shared" si="37"/>
        <v>0</v>
      </c>
      <c r="K281" s="123">
        <f t="shared" si="38"/>
        <v>0</v>
      </c>
      <c r="L281" s="124">
        <f t="shared" si="39"/>
        <v>0</v>
      </c>
      <c r="M281" s="138" t="e">
        <f t="shared" si="40"/>
        <v>#DIV/0!</v>
      </c>
    </row>
    <row r="282" spans="1:13" x14ac:dyDescent="0.25">
      <c r="A282" s="120">
        <v>43831</v>
      </c>
      <c r="B282" s="121"/>
      <c r="C282" s="121"/>
      <c r="D282" s="121">
        <f t="shared" si="34"/>
        <v>0</v>
      </c>
      <c r="E282" s="121">
        <f>'April-July 2019'!AC279</f>
        <v>0</v>
      </c>
      <c r="F282" s="122">
        <f>'April-July 2019'!AD279</f>
        <v>0</v>
      </c>
      <c r="G282" s="121">
        <f t="shared" si="35"/>
        <v>0</v>
      </c>
      <c r="H282" s="121">
        <f t="shared" si="36"/>
        <v>0</v>
      </c>
      <c r="I282" s="121"/>
      <c r="J282" s="121">
        <f t="shared" si="37"/>
        <v>0</v>
      </c>
      <c r="K282" s="123">
        <f t="shared" si="38"/>
        <v>0</v>
      </c>
      <c r="L282" s="124">
        <f t="shared" si="39"/>
        <v>0</v>
      </c>
      <c r="M282" s="138" t="e">
        <f t="shared" si="40"/>
        <v>#DIV/0!</v>
      </c>
    </row>
    <row r="283" spans="1:13" x14ac:dyDescent="0.25">
      <c r="A283" s="120">
        <v>43832</v>
      </c>
      <c r="B283" s="121"/>
      <c r="C283" s="121"/>
      <c r="D283" s="121">
        <f t="shared" si="34"/>
        <v>0</v>
      </c>
      <c r="E283" s="121">
        <f>'April-July 2019'!AC280</f>
        <v>0</v>
      </c>
      <c r="F283" s="122">
        <f>'April-July 2019'!AD280</f>
        <v>0</v>
      </c>
      <c r="G283" s="121">
        <f t="shared" si="35"/>
        <v>0</v>
      </c>
      <c r="H283" s="121">
        <f t="shared" si="36"/>
        <v>0</v>
      </c>
      <c r="I283" s="121"/>
      <c r="J283" s="121">
        <f t="shared" si="37"/>
        <v>0</v>
      </c>
      <c r="K283" s="123">
        <f t="shared" si="38"/>
        <v>0</v>
      </c>
      <c r="L283" s="124">
        <f t="shared" si="39"/>
        <v>0</v>
      </c>
      <c r="M283" s="138" t="e">
        <f t="shared" si="40"/>
        <v>#DIV/0!</v>
      </c>
    </row>
    <row r="284" spans="1:13" x14ac:dyDescent="0.25">
      <c r="A284" s="120">
        <v>43833</v>
      </c>
      <c r="B284" s="121">
        <v>13700</v>
      </c>
      <c r="C284" s="121">
        <v>10060</v>
      </c>
      <c r="D284" s="121">
        <f t="shared" si="34"/>
        <v>3640</v>
      </c>
      <c r="E284" s="121">
        <v>51450</v>
      </c>
      <c r="F284" s="122">
        <v>44553</v>
      </c>
      <c r="G284" s="121">
        <f t="shared" si="35"/>
        <v>6897</v>
      </c>
      <c r="H284" s="121">
        <f t="shared" si="36"/>
        <v>6897</v>
      </c>
      <c r="I284" s="121">
        <v>6883</v>
      </c>
      <c r="J284" s="121">
        <f t="shared" si="37"/>
        <v>14</v>
      </c>
      <c r="K284" s="123">
        <f t="shared" si="38"/>
        <v>6546.7625899280565</v>
      </c>
      <c r="L284" s="124">
        <f t="shared" si="39"/>
        <v>-336.23741007194349</v>
      </c>
      <c r="M284" s="138">
        <f t="shared" si="40"/>
        <v>-4.8850415526942248E-2</v>
      </c>
    </row>
    <row r="285" spans="1:13" x14ac:dyDescent="0.25">
      <c r="A285" s="120">
        <v>43834</v>
      </c>
      <c r="B285" s="121">
        <v>8100</v>
      </c>
      <c r="C285" s="121">
        <v>7260</v>
      </c>
      <c r="D285" s="121">
        <f t="shared" si="34"/>
        <v>840</v>
      </c>
      <c r="E285" s="121">
        <v>15254078</v>
      </c>
      <c r="F285" s="122">
        <v>15252677</v>
      </c>
      <c r="G285" s="121">
        <f t="shared" si="35"/>
        <v>1401</v>
      </c>
      <c r="H285" s="121">
        <f t="shared" si="36"/>
        <v>1401</v>
      </c>
      <c r="I285" s="121">
        <v>1401</v>
      </c>
      <c r="J285" s="121">
        <f t="shared" si="37"/>
        <v>0</v>
      </c>
      <c r="K285" s="123">
        <f t="shared" si="38"/>
        <v>1510.7913669064747</v>
      </c>
      <c r="L285" s="124">
        <f t="shared" si="39"/>
        <v>109.79136690647465</v>
      </c>
      <c r="M285" s="138">
        <f t="shared" si="40"/>
        <v>7.8366428912544361E-2</v>
      </c>
    </row>
    <row r="286" spans="1:13" x14ac:dyDescent="0.25">
      <c r="A286" s="120">
        <v>43835</v>
      </c>
      <c r="B286" s="121">
        <v>8050</v>
      </c>
      <c r="C286" s="121">
        <v>6040</v>
      </c>
      <c r="D286" s="121">
        <f t="shared" si="34"/>
        <v>2010</v>
      </c>
      <c r="E286" s="121">
        <v>15258042</v>
      </c>
      <c r="F286" s="122">
        <v>15254258</v>
      </c>
      <c r="G286" s="121">
        <f t="shared" si="35"/>
        <v>3784</v>
      </c>
      <c r="H286" s="121">
        <f t="shared" si="36"/>
        <v>3784</v>
      </c>
      <c r="I286" s="121">
        <v>3788</v>
      </c>
      <c r="J286" s="121">
        <f t="shared" si="37"/>
        <v>-4</v>
      </c>
      <c r="K286" s="123">
        <f t="shared" si="38"/>
        <v>3615.1079136690646</v>
      </c>
      <c r="L286" s="124">
        <f t="shared" si="39"/>
        <v>-172.8920863309354</v>
      </c>
      <c r="M286" s="138">
        <f t="shared" si="40"/>
        <v>-4.5642050245759083E-2</v>
      </c>
    </row>
    <row r="287" spans="1:13" x14ac:dyDescent="0.25">
      <c r="A287" s="120">
        <v>43836</v>
      </c>
      <c r="B287" s="121">
        <v>13390</v>
      </c>
      <c r="C287" s="121">
        <v>12810</v>
      </c>
      <c r="D287" s="121">
        <f t="shared" ref="D287:D297" si="41">B287-C287</f>
        <v>580</v>
      </c>
      <c r="E287" s="121">
        <v>52977</v>
      </c>
      <c r="F287" s="122">
        <v>51450</v>
      </c>
      <c r="G287" s="121">
        <f t="shared" ref="G287:G297" si="42">E287-F287</f>
        <v>1527</v>
      </c>
      <c r="H287" s="121">
        <f t="shared" ref="H287:H297" si="43">G287*H$3</f>
        <v>1527</v>
      </c>
      <c r="I287" s="121">
        <v>1509</v>
      </c>
      <c r="J287" s="121">
        <f t="shared" ref="J287:J297" si="44">H287-I287</f>
        <v>18</v>
      </c>
      <c r="K287" s="123">
        <f t="shared" ref="K287:K297" si="45">D287/K$3</f>
        <v>1043.1654676258993</v>
      </c>
      <c r="L287" s="124">
        <f t="shared" ref="L287:L297" si="46">K287-I287</f>
        <v>-465.83453237410072</v>
      </c>
      <c r="M287" s="138">
        <f t="shared" ref="M287:M297" si="47">L287/I287</f>
        <v>-0.30870413013525561</v>
      </c>
    </row>
    <row r="288" spans="1:13" x14ac:dyDescent="0.25">
      <c r="A288" s="120">
        <v>43837</v>
      </c>
      <c r="B288" s="121">
        <v>7240</v>
      </c>
      <c r="C288" s="121">
        <v>6310</v>
      </c>
      <c r="D288" s="121">
        <f t="shared" si="41"/>
        <v>930</v>
      </c>
      <c r="E288" s="121">
        <v>15259838</v>
      </c>
      <c r="F288" s="122">
        <v>15258043</v>
      </c>
      <c r="G288" s="121">
        <f t="shared" si="42"/>
        <v>1795</v>
      </c>
      <c r="H288" s="121">
        <f t="shared" si="43"/>
        <v>1795</v>
      </c>
      <c r="I288" s="121">
        <v>1795</v>
      </c>
      <c r="J288" s="121">
        <f t="shared" si="44"/>
        <v>0</v>
      </c>
      <c r="K288" s="123">
        <f t="shared" si="45"/>
        <v>1672.6618705035969</v>
      </c>
      <c r="L288" s="124">
        <f t="shared" si="46"/>
        <v>-122.3381294964031</v>
      </c>
      <c r="M288" s="138">
        <f t="shared" si="47"/>
        <v>-6.8154946794653531E-2</v>
      </c>
    </row>
    <row r="289" spans="1:13" x14ac:dyDescent="0.25">
      <c r="A289" s="120">
        <v>43838</v>
      </c>
      <c r="B289" s="121">
        <v>8040</v>
      </c>
      <c r="C289" s="121">
        <v>6140</v>
      </c>
      <c r="D289" s="121">
        <f t="shared" si="41"/>
        <v>1900</v>
      </c>
      <c r="E289" s="121">
        <v>15263557</v>
      </c>
      <c r="F289" s="122">
        <v>15259838</v>
      </c>
      <c r="G289" s="121">
        <f t="shared" si="42"/>
        <v>3719</v>
      </c>
      <c r="H289" s="121">
        <f t="shared" si="43"/>
        <v>3719</v>
      </c>
      <c r="I289" s="121">
        <v>3720</v>
      </c>
      <c r="J289" s="121">
        <f t="shared" si="44"/>
        <v>-1</v>
      </c>
      <c r="K289" s="123">
        <f t="shared" si="45"/>
        <v>3417.2661870503593</v>
      </c>
      <c r="L289" s="124">
        <f t="shared" si="46"/>
        <v>-302.73381294964065</v>
      </c>
      <c r="M289" s="138">
        <f t="shared" si="47"/>
        <v>-8.1380057244527057E-2</v>
      </c>
    </row>
    <row r="290" spans="1:13" x14ac:dyDescent="0.25">
      <c r="A290" s="120">
        <v>43839</v>
      </c>
      <c r="B290" s="121"/>
      <c r="C290" s="121"/>
      <c r="D290" s="121">
        <f t="shared" si="41"/>
        <v>0</v>
      </c>
      <c r="E290" s="121">
        <f>'April-July 2019'!AC287</f>
        <v>0</v>
      </c>
      <c r="F290" s="122">
        <f>'April-July 2019'!AD287</f>
        <v>0</v>
      </c>
      <c r="G290" s="121">
        <f t="shared" si="42"/>
        <v>0</v>
      </c>
      <c r="H290" s="121">
        <f t="shared" si="43"/>
        <v>0</v>
      </c>
      <c r="I290" s="121"/>
      <c r="J290" s="121">
        <f t="shared" si="44"/>
        <v>0</v>
      </c>
      <c r="K290" s="123">
        <f t="shared" si="45"/>
        <v>0</v>
      </c>
      <c r="L290" s="124">
        <f t="shared" si="46"/>
        <v>0</v>
      </c>
      <c r="M290" s="138" t="e">
        <f t="shared" si="47"/>
        <v>#DIV/0!</v>
      </c>
    </row>
    <row r="291" spans="1:13" x14ac:dyDescent="0.25">
      <c r="A291" s="120">
        <v>43840</v>
      </c>
      <c r="B291" s="121">
        <v>7670</v>
      </c>
      <c r="C291" s="121">
        <v>7270</v>
      </c>
      <c r="D291" s="121">
        <f t="shared" si="41"/>
        <v>400</v>
      </c>
      <c r="E291" s="121">
        <v>15264493</v>
      </c>
      <c r="F291" s="122">
        <v>15263558</v>
      </c>
      <c r="G291" s="121">
        <f t="shared" si="42"/>
        <v>935</v>
      </c>
      <c r="H291" s="121">
        <f t="shared" si="43"/>
        <v>935</v>
      </c>
      <c r="I291" s="121">
        <v>935</v>
      </c>
      <c r="J291" s="121">
        <f t="shared" si="44"/>
        <v>0</v>
      </c>
      <c r="K291" s="123">
        <f t="shared" si="45"/>
        <v>719.42446043165467</v>
      </c>
      <c r="L291" s="124">
        <f t="shared" si="46"/>
        <v>-215.57553956834533</v>
      </c>
      <c r="M291" s="138">
        <f t="shared" si="47"/>
        <v>-0.2305620744046474</v>
      </c>
    </row>
    <row r="292" spans="1:13" x14ac:dyDescent="0.25">
      <c r="A292" s="120">
        <v>43841</v>
      </c>
      <c r="B292" s="121"/>
      <c r="C292" s="121"/>
      <c r="D292" s="121">
        <f t="shared" si="41"/>
        <v>0</v>
      </c>
      <c r="E292" s="121">
        <f>'April-July 2019'!AC289</f>
        <v>0</v>
      </c>
      <c r="F292" s="122">
        <f>'April-July 2019'!AD289</f>
        <v>0</v>
      </c>
      <c r="G292" s="121">
        <f t="shared" si="42"/>
        <v>0</v>
      </c>
      <c r="H292" s="121">
        <f t="shared" si="43"/>
        <v>0</v>
      </c>
      <c r="I292" s="121"/>
      <c r="J292" s="121">
        <f t="shared" si="44"/>
        <v>0</v>
      </c>
      <c r="K292" s="123">
        <f t="shared" si="45"/>
        <v>0</v>
      </c>
      <c r="L292" s="124">
        <f t="shared" si="46"/>
        <v>0</v>
      </c>
      <c r="M292" s="138" t="e">
        <f t="shared" si="47"/>
        <v>#DIV/0!</v>
      </c>
    </row>
    <row r="293" spans="1:13" x14ac:dyDescent="0.25">
      <c r="A293" s="120">
        <v>43842</v>
      </c>
      <c r="B293" s="121"/>
      <c r="C293" s="121"/>
      <c r="D293" s="121">
        <f t="shared" si="41"/>
        <v>0</v>
      </c>
      <c r="E293" s="121">
        <f>'April-July 2019'!AC290</f>
        <v>0</v>
      </c>
      <c r="F293" s="122">
        <f>'April-July 2019'!AD290</f>
        <v>0</v>
      </c>
      <c r="G293" s="121">
        <f t="shared" si="42"/>
        <v>0</v>
      </c>
      <c r="H293" s="121">
        <f t="shared" si="43"/>
        <v>0</v>
      </c>
      <c r="I293" s="121"/>
      <c r="J293" s="121">
        <f t="shared" si="44"/>
        <v>0</v>
      </c>
      <c r="K293" s="123">
        <f t="shared" si="45"/>
        <v>0</v>
      </c>
      <c r="L293" s="124">
        <f t="shared" si="46"/>
        <v>0</v>
      </c>
      <c r="M293" s="138" t="e">
        <f t="shared" si="47"/>
        <v>#DIV/0!</v>
      </c>
    </row>
    <row r="294" spans="1:13" x14ac:dyDescent="0.25">
      <c r="A294" s="120">
        <v>43843</v>
      </c>
      <c r="B294" s="121">
        <v>10510</v>
      </c>
      <c r="C294" s="121">
        <v>8000</v>
      </c>
      <c r="D294" s="121">
        <f t="shared" si="41"/>
        <v>2510</v>
      </c>
      <c r="E294" s="121">
        <v>15267727</v>
      </c>
      <c r="F294" s="122">
        <v>15264498</v>
      </c>
      <c r="G294" s="121">
        <f t="shared" si="42"/>
        <v>3229</v>
      </c>
      <c r="H294" s="121">
        <f t="shared" si="43"/>
        <v>3229</v>
      </c>
      <c r="I294" s="121">
        <v>3512</v>
      </c>
      <c r="J294" s="121">
        <f t="shared" si="44"/>
        <v>-283</v>
      </c>
      <c r="K294" s="123">
        <f t="shared" si="45"/>
        <v>4514.3884892086326</v>
      </c>
      <c r="L294" s="124">
        <f t="shared" si="46"/>
        <v>1002.3884892086326</v>
      </c>
      <c r="M294" s="138">
        <f t="shared" si="47"/>
        <v>0.28541813474049904</v>
      </c>
    </row>
    <row r="295" spans="1:13" x14ac:dyDescent="0.25">
      <c r="A295" s="120">
        <v>43844</v>
      </c>
      <c r="B295" s="121">
        <v>7990</v>
      </c>
      <c r="C295" s="121">
        <v>6720</v>
      </c>
      <c r="D295" s="121">
        <f t="shared" si="41"/>
        <v>1270</v>
      </c>
      <c r="E295" s="121">
        <v>15270206</v>
      </c>
      <c r="F295" s="122">
        <v>15267744</v>
      </c>
      <c r="G295" s="121">
        <f t="shared" si="42"/>
        <v>2462</v>
      </c>
      <c r="H295" s="121">
        <f t="shared" si="43"/>
        <v>2462</v>
      </c>
      <c r="I295" s="121">
        <v>2462</v>
      </c>
      <c r="J295" s="121">
        <f t="shared" si="44"/>
        <v>0</v>
      </c>
      <c r="K295" s="123">
        <f t="shared" si="45"/>
        <v>2284.1726618705034</v>
      </c>
      <c r="L295" s="124">
        <f t="shared" si="46"/>
        <v>-177.82733812949664</v>
      </c>
      <c r="M295" s="138">
        <f t="shared" si="47"/>
        <v>-7.2228813212630638E-2</v>
      </c>
    </row>
    <row r="296" spans="1:13" x14ac:dyDescent="0.25">
      <c r="A296" s="120">
        <v>43845</v>
      </c>
      <c r="B296" s="121">
        <v>7940</v>
      </c>
      <c r="C296" s="121">
        <v>6130</v>
      </c>
      <c r="D296" s="121">
        <f t="shared" si="41"/>
        <v>1810</v>
      </c>
      <c r="E296" s="121">
        <v>15273966</v>
      </c>
      <c r="F296" s="122">
        <v>15270206</v>
      </c>
      <c r="G296" s="121">
        <f t="shared" si="42"/>
        <v>3760</v>
      </c>
      <c r="H296" s="121">
        <f t="shared" si="43"/>
        <v>3760</v>
      </c>
      <c r="I296" s="121">
        <v>3960</v>
      </c>
      <c r="J296" s="121">
        <f t="shared" si="44"/>
        <v>-200</v>
      </c>
      <c r="K296" s="123">
        <f t="shared" si="45"/>
        <v>3255.3956834532373</v>
      </c>
      <c r="L296" s="124">
        <f t="shared" si="46"/>
        <v>-704.60431654676267</v>
      </c>
      <c r="M296" s="138">
        <f t="shared" si="47"/>
        <v>-0.17793038296635422</v>
      </c>
    </row>
    <row r="297" spans="1:13" x14ac:dyDescent="0.25">
      <c r="A297" s="120">
        <v>43846</v>
      </c>
      <c r="B297" s="121">
        <v>7950</v>
      </c>
      <c r="C297" s="121">
        <v>6370</v>
      </c>
      <c r="D297" s="121">
        <f t="shared" si="41"/>
        <v>1580</v>
      </c>
      <c r="E297" s="121">
        <v>15277313</v>
      </c>
      <c r="F297" s="122">
        <v>15274166</v>
      </c>
      <c r="G297" s="121">
        <f t="shared" si="42"/>
        <v>3147</v>
      </c>
      <c r="H297" s="121">
        <f t="shared" si="43"/>
        <v>3147</v>
      </c>
      <c r="I297" s="121">
        <v>3135</v>
      </c>
      <c r="J297" s="121">
        <f t="shared" si="44"/>
        <v>12</v>
      </c>
      <c r="K297" s="123">
        <f t="shared" si="45"/>
        <v>2841.7266187050359</v>
      </c>
      <c r="L297" s="124">
        <f t="shared" si="46"/>
        <v>-293.27338129496411</v>
      </c>
      <c r="M297" s="138">
        <f t="shared" si="47"/>
        <v>-9.3548128004773246E-2</v>
      </c>
    </row>
    <row r="298" spans="1:13" x14ac:dyDescent="0.25">
      <c r="A298" s="120">
        <v>43847</v>
      </c>
      <c r="B298" s="121">
        <v>7490</v>
      </c>
      <c r="C298" s="121">
        <v>6210</v>
      </c>
      <c r="D298" s="121">
        <f t="shared" ref="D298:D345" si="48">B298-C298</f>
        <v>1280</v>
      </c>
      <c r="E298" s="121">
        <v>15279613</v>
      </c>
      <c r="F298" s="122">
        <v>15277313</v>
      </c>
      <c r="G298" s="121">
        <f t="shared" ref="G298:G345" si="49">E298-F298</f>
        <v>2300</v>
      </c>
      <c r="H298" s="121">
        <f t="shared" ref="H298:H345" si="50">G298*H$3</f>
        <v>2300</v>
      </c>
      <c r="I298" s="121">
        <v>2300</v>
      </c>
      <c r="J298" s="121">
        <f t="shared" ref="J298:J345" si="51">H298-I298</f>
        <v>0</v>
      </c>
      <c r="K298" s="123">
        <f t="shared" ref="K298:K345" si="52">D298/K$3</f>
        <v>2302.1582733812947</v>
      </c>
      <c r="L298" s="124">
        <f t="shared" ref="L298:L345" si="53">K298-I298</f>
        <v>2.1582733812947481</v>
      </c>
      <c r="M298" s="138">
        <f t="shared" ref="M298:M345" si="54">L298/I298</f>
        <v>9.383797309977166E-4</v>
      </c>
    </row>
    <row r="299" spans="1:13" x14ac:dyDescent="0.25">
      <c r="A299" s="120">
        <v>43848</v>
      </c>
      <c r="B299" s="121">
        <f>13500+13990</f>
        <v>27490</v>
      </c>
      <c r="C299" s="121">
        <f>12190+8490</f>
        <v>20680</v>
      </c>
      <c r="D299" s="121">
        <f t="shared" si="48"/>
        <v>6810</v>
      </c>
      <c r="E299" s="121">
        <v>80822</v>
      </c>
      <c r="F299" s="122">
        <v>67846</v>
      </c>
      <c r="G299" s="121">
        <f t="shared" si="49"/>
        <v>12976</v>
      </c>
      <c r="H299" s="121">
        <f t="shared" si="50"/>
        <v>12976</v>
      </c>
      <c r="I299" s="121">
        <v>12972</v>
      </c>
      <c r="J299" s="121">
        <f t="shared" si="51"/>
        <v>4</v>
      </c>
      <c r="K299" s="123">
        <f t="shared" si="52"/>
        <v>12248.201438848921</v>
      </c>
      <c r="L299" s="124">
        <f t="shared" si="53"/>
        <v>-723.79856115107941</v>
      </c>
      <c r="M299" s="138">
        <f t="shared" si="54"/>
        <v>-5.5796990529685432E-2</v>
      </c>
    </row>
    <row r="300" spans="1:13" x14ac:dyDescent="0.25">
      <c r="A300" s="120">
        <v>43849</v>
      </c>
      <c r="B300" s="121"/>
      <c r="C300" s="121"/>
      <c r="D300" s="121">
        <f t="shared" si="48"/>
        <v>0</v>
      </c>
      <c r="E300" s="121"/>
      <c r="F300" s="122"/>
      <c r="G300" s="121">
        <f t="shared" si="49"/>
        <v>0</v>
      </c>
      <c r="H300" s="121">
        <f t="shared" si="50"/>
        <v>0</v>
      </c>
      <c r="I300" s="121"/>
      <c r="J300" s="121">
        <f t="shared" si="51"/>
        <v>0</v>
      </c>
      <c r="K300" s="123">
        <f t="shared" si="52"/>
        <v>0</v>
      </c>
      <c r="L300" s="124">
        <f t="shared" si="53"/>
        <v>0</v>
      </c>
      <c r="M300" s="138" t="e">
        <f t="shared" si="54"/>
        <v>#DIV/0!</v>
      </c>
    </row>
    <row r="301" spans="1:13" x14ac:dyDescent="0.25">
      <c r="A301" s="120">
        <v>43850</v>
      </c>
      <c r="B301" s="121">
        <v>7680</v>
      </c>
      <c r="C301" s="121">
        <v>6500</v>
      </c>
      <c r="D301" s="121">
        <f t="shared" si="48"/>
        <v>1180</v>
      </c>
      <c r="E301" s="121">
        <v>15282013</v>
      </c>
      <c r="F301" s="122">
        <v>15279613</v>
      </c>
      <c r="G301" s="121">
        <f t="shared" si="49"/>
        <v>2400</v>
      </c>
      <c r="H301" s="121">
        <f t="shared" si="50"/>
        <v>2400</v>
      </c>
      <c r="I301" s="121">
        <v>2402</v>
      </c>
      <c r="J301" s="121">
        <f t="shared" si="51"/>
        <v>-2</v>
      </c>
      <c r="K301" s="123">
        <f t="shared" si="52"/>
        <v>2122.3021582733809</v>
      </c>
      <c r="L301" s="124">
        <f t="shared" si="53"/>
        <v>-279.69784172661912</v>
      </c>
      <c r="M301" s="138">
        <f t="shared" si="54"/>
        <v>-0.11644373094363826</v>
      </c>
    </row>
    <row r="302" spans="1:13" x14ac:dyDescent="0.25">
      <c r="A302" s="120">
        <v>43850</v>
      </c>
      <c r="B302" s="121">
        <v>14000</v>
      </c>
      <c r="C302" s="121">
        <v>11650</v>
      </c>
      <c r="D302" s="121">
        <f t="shared" si="48"/>
        <v>2350</v>
      </c>
      <c r="E302" s="121">
        <v>11566446</v>
      </c>
      <c r="F302" s="122">
        <v>11561770</v>
      </c>
      <c r="G302" s="121">
        <f t="shared" si="49"/>
        <v>4676</v>
      </c>
      <c r="H302" s="121">
        <f t="shared" si="50"/>
        <v>4676</v>
      </c>
      <c r="I302" s="121">
        <v>4676</v>
      </c>
      <c r="J302" s="121">
        <f t="shared" si="51"/>
        <v>0</v>
      </c>
      <c r="K302" s="123">
        <f t="shared" si="52"/>
        <v>4226.6187050359713</v>
      </c>
      <c r="L302" s="124">
        <f t="shared" si="53"/>
        <v>-449.38129496402871</v>
      </c>
      <c r="M302" s="138">
        <f t="shared" si="54"/>
        <v>-9.6103784209586984E-2</v>
      </c>
    </row>
    <row r="303" spans="1:13" x14ac:dyDescent="0.25">
      <c r="A303" s="120">
        <v>43851</v>
      </c>
      <c r="B303" s="121"/>
      <c r="C303" s="121"/>
      <c r="D303" s="121">
        <f t="shared" si="48"/>
        <v>0</v>
      </c>
      <c r="E303" s="121"/>
      <c r="F303" s="122"/>
      <c r="G303" s="121">
        <f t="shared" si="49"/>
        <v>0</v>
      </c>
      <c r="H303" s="121">
        <f t="shared" si="50"/>
        <v>0</v>
      </c>
      <c r="I303" s="121"/>
      <c r="J303" s="121">
        <f t="shared" si="51"/>
        <v>0</v>
      </c>
      <c r="K303" s="123">
        <f t="shared" si="52"/>
        <v>0</v>
      </c>
      <c r="L303" s="124">
        <f t="shared" si="53"/>
        <v>0</v>
      </c>
      <c r="M303" s="138" t="e">
        <f t="shared" si="54"/>
        <v>#DIV/0!</v>
      </c>
    </row>
    <row r="304" spans="1:13" x14ac:dyDescent="0.25">
      <c r="A304" s="120">
        <v>43852</v>
      </c>
      <c r="B304" s="121"/>
      <c r="C304" s="121"/>
      <c r="D304" s="121">
        <f t="shared" si="48"/>
        <v>0</v>
      </c>
      <c r="E304" s="121"/>
      <c r="F304" s="122"/>
      <c r="G304" s="121">
        <f t="shared" si="49"/>
        <v>0</v>
      </c>
      <c r="H304" s="121">
        <f t="shared" si="50"/>
        <v>0</v>
      </c>
      <c r="I304" s="121"/>
      <c r="J304" s="121">
        <f t="shared" si="51"/>
        <v>0</v>
      </c>
      <c r="K304" s="123">
        <f t="shared" si="52"/>
        <v>0</v>
      </c>
      <c r="L304" s="124">
        <f t="shared" si="53"/>
        <v>0</v>
      </c>
      <c r="M304" s="138" t="e">
        <f t="shared" si="54"/>
        <v>#DIV/0!</v>
      </c>
    </row>
    <row r="305" spans="1:13" x14ac:dyDescent="0.25">
      <c r="A305" s="120">
        <v>43853</v>
      </c>
      <c r="B305" s="121">
        <v>12250</v>
      </c>
      <c r="C305" s="121">
        <v>9680</v>
      </c>
      <c r="D305" s="121">
        <f t="shared" si="48"/>
        <v>2570</v>
      </c>
      <c r="E305" s="121">
        <v>85729</v>
      </c>
      <c r="F305" s="122">
        <v>80822</v>
      </c>
      <c r="G305" s="121">
        <f t="shared" si="49"/>
        <v>4907</v>
      </c>
      <c r="H305" s="121">
        <f t="shared" si="50"/>
        <v>4907</v>
      </c>
      <c r="I305" s="121">
        <v>4900</v>
      </c>
      <c r="J305" s="121">
        <f t="shared" si="51"/>
        <v>7</v>
      </c>
      <c r="K305" s="123">
        <f t="shared" si="52"/>
        <v>4622.3021582733809</v>
      </c>
      <c r="L305" s="124">
        <f t="shared" si="53"/>
        <v>-277.69784172661912</v>
      </c>
      <c r="M305" s="138">
        <f t="shared" si="54"/>
        <v>-5.6673028923799822E-2</v>
      </c>
    </row>
    <row r="306" spans="1:13" x14ac:dyDescent="0.25">
      <c r="A306" s="120">
        <v>43854</v>
      </c>
      <c r="B306" s="121">
        <f>14050+14020</f>
        <v>28070</v>
      </c>
      <c r="C306" s="121">
        <f>13530+9340</f>
        <v>22870</v>
      </c>
      <c r="D306" s="121">
        <f t="shared" si="48"/>
        <v>5200</v>
      </c>
      <c r="E306" s="121">
        <v>100119</v>
      </c>
      <c r="F306" s="122">
        <v>90266</v>
      </c>
      <c r="G306" s="121">
        <f t="shared" si="49"/>
        <v>9853</v>
      </c>
      <c r="H306" s="121">
        <f t="shared" si="50"/>
        <v>9853</v>
      </c>
      <c r="I306" s="121">
        <v>9853</v>
      </c>
      <c r="J306" s="121">
        <f t="shared" si="51"/>
        <v>0</v>
      </c>
      <c r="K306" s="123">
        <f t="shared" si="52"/>
        <v>9352.5179856115101</v>
      </c>
      <c r="L306" s="124">
        <f t="shared" si="53"/>
        <v>-500.48201438848992</v>
      </c>
      <c r="M306" s="138">
        <f t="shared" si="54"/>
        <v>-5.0794886266973503E-2</v>
      </c>
    </row>
    <row r="307" spans="1:13" x14ac:dyDescent="0.25">
      <c r="A307" s="120">
        <v>43855</v>
      </c>
      <c r="B307" s="121"/>
      <c r="C307" s="121"/>
      <c r="D307" s="121">
        <f t="shared" si="48"/>
        <v>0</v>
      </c>
      <c r="E307" s="121"/>
      <c r="F307" s="122"/>
      <c r="G307" s="121">
        <f t="shared" si="49"/>
        <v>0</v>
      </c>
      <c r="H307" s="121">
        <f t="shared" si="50"/>
        <v>0</v>
      </c>
      <c r="I307" s="121"/>
      <c r="J307" s="121">
        <f t="shared" si="51"/>
        <v>0</v>
      </c>
      <c r="K307" s="123">
        <f t="shared" si="52"/>
        <v>0</v>
      </c>
      <c r="L307" s="124">
        <f t="shared" si="53"/>
        <v>0</v>
      </c>
      <c r="M307" s="138" t="e">
        <f t="shared" si="54"/>
        <v>#DIV/0!</v>
      </c>
    </row>
    <row r="308" spans="1:13" x14ac:dyDescent="0.25">
      <c r="A308" s="120">
        <v>43856</v>
      </c>
      <c r="B308" s="121"/>
      <c r="C308" s="121"/>
      <c r="D308" s="121">
        <f t="shared" si="48"/>
        <v>0</v>
      </c>
      <c r="E308" s="121"/>
      <c r="F308" s="122"/>
      <c r="G308" s="121">
        <f t="shared" si="49"/>
        <v>0</v>
      </c>
      <c r="H308" s="121">
        <f t="shared" si="50"/>
        <v>0</v>
      </c>
      <c r="I308" s="121"/>
      <c r="J308" s="121">
        <f t="shared" si="51"/>
        <v>0</v>
      </c>
      <c r="K308" s="123">
        <f t="shared" si="52"/>
        <v>0</v>
      </c>
      <c r="L308" s="124">
        <f t="shared" si="53"/>
        <v>0</v>
      </c>
      <c r="M308" s="138" t="e">
        <f t="shared" si="54"/>
        <v>#DIV/0!</v>
      </c>
    </row>
    <row r="309" spans="1:13" x14ac:dyDescent="0.25">
      <c r="A309" s="120">
        <v>43857</v>
      </c>
      <c r="B309" s="121"/>
      <c r="C309" s="121"/>
      <c r="D309" s="121">
        <f t="shared" si="48"/>
        <v>0</v>
      </c>
      <c r="E309" s="121"/>
      <c r="F309" s="122"/>
      <c r="G309" s="121">
        <f t="shared" si="49"/>
        <v>0</v>
      </c>
      <c r="H309" s="121">
        <f t="shared" si="50"/>
        <v>0</v>
      </c>
      <c r="I309" s="121"/>
      <c r="J309" s="121">
        <f t="shared" si="51"/>
        <v>0</v>
      </c>
      <c r="K309" s="123">
        <f t="shared" si="52"/>
        <v>0</v>
      </c>
      <c r="L309" s="124">
        <f t="shared" si="53"/>
        <v>0</v>
      </c>
      <c r="M309" s="138" t="e">
        <f t="shared" si="54"/>
        <v>#DIV/0!</v>
      </c>
    </row>
    <row r="310" spans="1:13" x14ac:dyDescent="0.25">
      <c r="A310" s="120">
        <v>43858</v>
      </c>
      <c r="B310" s="121"/>
      <c r="C310" s="121"/>
      <c r="D310" s="121">
        <f t="shared" si="48"/>
        <v>0</v>
      </c>
      <c r="E310" s="121"/>
      <c r="F310" s="122"/>
      <c r="G310" s="121">
        <f t="shared" si="49"/>
        <v>0</v>
      </c>
      <c r="H310" s="121">
        <f t="shared" si="50"/>
        <v>0</v>
      </c>
      <c r="I310" s="121"/>
      <c r="J310" s="121">
        <f t="shared" si="51"/>
        <v>0</v>
      </c>
      <c r="K310" s="123">
        <f t="shared" si="52"/>
        <v>0</v>
      </c>
      <c r="L310" s="124">
        <f t="shared" si="53"/>
        <v>0</v>
      </c>
      <c r="M310" s="138" t="e">
        <f t="shared" si="54"/>
        <v>#DIV/0!</v>
      </c>
    </row>
    <row r="311" spans="1:13" x14ac:dyDescent="0.25">
      <c r="A311" s="120">
        <v>43859</v>
      </c>
      <c r="B311" s="121">
        <v>13530</v>
      </c>
      <c r="C311" s="121">
        <v>9290</v>
      </c>
      <c r="D311" s="121">
        <f t="shared" si="48"/>
        <v>4240</v>
      </c>
      <c r="E311" s="121">
        <v>108269</v>
      </c>
      <c r="F311" s="122">
        <v>100119</v>
      </c>
      <c r="G311" s="121">
        <f t="shared" si="49"/>
        <v>8150</v>
      </c>
      <c r="H311" s="121">
        <f t="shared" si="50"/>
        <v>8150</v>
      </c>
      <c r="I311" s="121">
        <v>8140</v>
      </c>
      <c r="J311" s="121">
        <f t="shared" si="51"/>
        <v>10</v>
      </c>
      <c r="K311" s="123">
        <f t="shared" si="52"/>
        <v>7625.8992805755388</v>
      </c>
      <c r="L311" s="124">
        <f t="shared" si="53"/>
        <v>-514.1007194244612</v>
      </c>
      <c r="M311" s="138">
        <f t="shared" si="54"/>
        <v>-6.3157336538631592E-2</v>
      </c>
    </row>
    <row r="312" spans="1:13" x14ac:dyDescent="0.25">
      <c r="A312" s="120">
        <v>43860</v>
      </c>
      <c r="B312" s="121">
        <v>14060</v>
      </c>
      <c r="C312" s="121">
        <v>9860</v>
      </c>
      <c r="D312" s="121">
        <f t="shared" si="48"/>
        <v>4200</v>
      </c>
      <c r="E312" s="121">
        <v>116657</v>
      </c>
      <c r="F312" s="122">
        <v>108269</v>
      </c>
      <c r="G312" s="121">
        <f t="shared" si="49"/>
        <v>8388</v>
      </c>
      <c r="H312" s="121">
        <f t="shared" si="50"/>
        <v>8388</v>
      </c>
      <c r="I312" s="121">
        <v>8382</v>
      </c>
      <c r="J312" s="121">
        <f t="shared" si="51"/>
        <v>6</v>
      </c>
      <c r="K312" s="123">
        <f t="shared" si="52"/>
        <v>7553.9568345323733</v>
      </c>
      <c r="L312" s="124">
        <f t="shared" si="53"/>
        <v>-828.04316546762675</v>
      </c>
      <c r="M312" s="138">
        <f t="shared" si="54"/>
        <v>-9.8788256438514285E-2</v>
      </c>
    </row>
    <row r="313" spans="1:13" x14ac:dyDescent="0.25">
      <c r="A313" s="120">
        <v>43861</v>
      </c>
      <c r="B313" s="121">
        <f>7900+8190</f>
        <v>16090</v>
      </c>
      <c r="C313" s="121">
        <f>8140+5630</f>
        <v>13770</v>
      </c>
      <c r="D313" s="121">
        <f t="shared" si="48"/>
        <v>2320</v>
      </c>
      <c r="E313" s="121">
        <v>15301352</v>
      </c>
      <c r="F313" s="122">
        <v>15296742</v>
      </c>
      <c r="G313" s="121">
        <f t="shared" si="49"/>
        <v>4610</v>
      </c>
      <c r="H313" s="121">
        <f t="shared" si="50"/>
        <v>4610</v>
      </c>
      <c r="I313" s="121">
        <v>4610</v>
      </c>
      <c r="J313" s="121">
        <f t="shared" si="51"/>
        <v>0</v>
      </c>
      <c r="K313" s="123">
        <f t="shared" si="52"/>
        <v>4172.6618705035971</v>
      </c>
      <c r="L313" s="124">
        <f t="shared" si="53"/>
        <v>-437.33812949640287</v>
      </c>
      <c r="M313" s="138">
        <f t="shared" si="54"/>
        <v>-9.4867273209631856E-2</v>
      </c>
    </row>
    <row r="314" spans="1:13" x14ac:dyDescent="0.25">
      <c r="A314" s="120">
        <v>43862</v>
      </c>
      <c r="B314" s="121"/>
      <c r="C314" s="121"/>
      <c r="D314" s="121">
        <f t="shared" si="48"/>
        <v>0</v>
      </c>
      <c r="E314" s="121"/>
      <c r="F314" s="122"/>
      <c r="G314" s="121">
        <f t="shared" si="49"/>
        <v>0</v>
      </c>
      <c r="H314" s="121">
        <f t="shared" si="50"/>
        <v>0</v>
      </c>
      <c r="I314" s="121"/>
      <c r="J314" s="121">
        <f t="shared" si="51"/>
        <v>0</v>
      </c>
      <c r="K314" s="123">
        <f t="shared" si="52"/>
        <v>0</v>
      </c>
      <c r="L314" s="124">
        <f t="shared" si="53"/>
        <v>0</v>
      </c>
      <c r="M314" s="138" t="e">
        <f t="shared" si="54"/>
        <v>#DIV/0!</v>
      </c>
    </row>
    <row r="315" spans="1:13" x14ac:dyDescent="0.25">
      <c r="A315" s="120">
        <v>43863</v>
      </c>
      <c r="B315" s="121"/>
      <c r="C315" s="121"/>
      <c r="D315" s="121">
        <f t="shared" si="48"/>
        <v>0</v>
      </c>
      <c r="E315" s="121"/>
      <c r="F315" s="122"/>
      <c r="G315" s="121">
        <f t="shared" si="49"/>
        <v>0</v>
      </c>
      <c r="H315" s="121">
        <f t="shared" si="50"/>
        <v>0</v>
      </c>
      <c r="I315" s="121"/>
      <c r="J315" s="121">
        <f t="shared" si="51"/>
        <v>0</v>
      </c>
      <c r="K315" s="123">
        <f t="shared" si="52"/>
        <v>0</v>
      </c>
      <c r="L315" s="124">
        <f t="shared" si="53"/>
        <v>0</v>
      </c>
      <c r="M315" s="138" t="e">
        <f t="shared" si="54"/>
        <v>#DIV/0!</v>
      </c>
    </row>
    <row r="316" spans="1:13" x14ac:dyDescent="0.25">
      <c r="A316" s="120">
        <v>43864</v>
      </c>
      <c r="B316" s="121">
        <v>8120</v>
      </c>
      <c r="C316" s="121">
        <v>5900</v>
      </c>
      <c r="D316" s="121">
        <f t="shared" si="48"/>
        <v>2220</v>
      </c>
      <c r="E316" s="121">
        <v>15301158</v>
      </c>
      <c r="F316" s="122">
        <v>15296743</v>
      </c>
      <c r="G316" s="121">
        <f t="shared" si="49"/>
        <v>4415</v>
      </c>
      <c r="H316" s="121">
        <f t="shared" si="50"/>
        <v>4415</v>
      </c>
      <c r="I316" s="121">
        <v>4420</v>
      </c>
      <c r="J316" s="121">
        <f t="shared" si="51"/>
        <v>-5</v>
      </c>
      <c r="K316" s="123">
        <f t="shared" si="52"/>
        <v>3992.8057553956833</v>
      </c>
      <c r="L316" s="124">
        <f t="shared" si="53"/>
        <v>-427.19424460431674</v>
      </c>
      <c r="M316" s="138">
        <f t="shared" si="54"/>
        <v>-9.6650281584687039E-2</v>
      </c>
    </row>
    <row r="317" spans="1:13" x14ac:dyDescent="0.25">
      <c r="A317" s="120">
        <v>43865</v>
      </c>
      <c r="B317" s="121">
        <v>14020</v>
      </c>
      <c r="C317" s="121">
        <v>8140</v>
      </c>
      <c r="D317" s="121">
        <f t="shared" si="48"/>
        <v>5880</v>
      </c>
      <c r="E317" s="121">
        <v>121306</v>
      </c>
      <c r="F317" s="122">
        <v>116657</v>
      </c>
      <c r="G317" s="121">
        <f t="shared" si="49"/>
        <v>4649</v>
      </c>
      <c r="H317" s="121">
        <f t="shared" si="50"/>
        <v>4649</v>
      </c>
      <c r="I317" s="121">
        <v>4620</v>
      </c>
      <c r="J317" s="121">
        <f t="shared" si="51"/>
        <v>29</v>
      </c>
      <c r="K317" s="123">
        <f t="shared" si="52"/>
        <v>10575.539568345323</v>
      </c>
      <c r="L317" s="124">
        <f t="shared" si="53"/>
        <v>5955.5395683453226</v>
      </c>
      <c r="M317" s="138">
        <f t="shared" si="54"/>
        <v>1.2890778286461737</v>
      </c>
    </row>
    <row r="318" spans="1:13" x14ac:dyDescent="0.25">
      <c r="A318" s="120">
        <v>43866</v>
      </c>
      <c r="B318" s="121"/>
      <c r="C318" s="121"/>
      <c r="D318" s="121">
        <f t="shared" si="48"/>
        <v>0</v>
      </c>
      <c r="E318" s="121"/>
      <c r="F318" s="122"/>
      <c r="G318" s="121">
        <f t="shared" si="49"/>
        <v>0</v>
      </c>
      <c r="H318" s="121">
        <f t="shared" si="50"/>
        <v>0</v>
      </c>
      <c r="I318" s="121"/>
      <c r="J318" s="121">
        <f t="shared" si="51"/>
        <v>0</v>
      </c>
      <c r="K318" s="123">
        <f t="shared" si="52"/>
        <v>0</v>
      </c>
      <c r="L318" s="124">
        <f t="shared" si="53"/>
        <v>0</v>
      </c>
      <c r="M318" s="138" t="e">
        <f t="shared" si="54"/>
        <v>#DIV/0!</v>
      </c>
    </row>
    <row r="319" spans="1:13" x14ac:dyDescent="0.25">
      <c r="A319" s="120">
        <v>43867</v>
      </c>
      <c r="B319" s="121"/>
      <c r="C319" s="121"/>
      <c r="D319" s="121">
        <f t="shared" si="48"/>
        <v>0</v>
      </c>
      <c r="E319" s="121"/>
      <c r="F319" s="122"/>
      <c r="G319" s="121">
        <f t="shared" si="49"/>
        <v>0</v>
      </c>
      <c r="H319" s="121">
        <f t="shared" si="50"/>
        <v>0</v>
      </c>
      <c r="I319" s="121"/>
      <c r="J319" s="121">
        <f t="shared" si="51"/>
        <v>0</v>
      </c>
      <c r="K319" s="123">
        <f t="shared" si="52"/>
        <v>0</v>
      </c>
      <c r="L319" s="124">
        <f t="shared" si="53"/>
        <v>0</v>
      </c>
      <c r="M319" s="138" t="e">
        <f t="shared" si="54"/>
        <v>#DIV/0!</v>
      </c>
    </row>
    <row r="320" spans="1:13" x14ac:dyDescent="0.25">
      <c r="A320" s="120">
        <v>43868</v>
      </c>
      <c r="B320" s="121">
        <v>14110</v>
      </c>
      <c r="C320" s="121">
        <v>10220</v>
      </c>
      <c r="D320" s="121">
        <f t="shared" si="48"/>
        <v>3890</v>
      </c>
      <c r="E320" s="121">
        <v>128766</v>
      </c>
      <c r="F320" s="122">
        <v>123057</v>
      </c>
      <c r="G320" s="121">
        <f t="shared" si="49"/>
        <v>5709</v>
      </c>
      <c r="H320" s="121">
        <f t="shared" si="50"/>
        <v>5709</v>
      </c>
      <c r="I320" s="121">
        <v>5687</v>
      </c>
      <c r="J320" s="121">
        <f t="shared" si="51"/>
        <v>22</v>
      </c>
      <c r="K320" s="123">
        <f t="shared" si="52"/>
        <v>6996.4028776978412</v>
      </c>
      <c r="L320" s="124">
        <f t="shared" si="53"/>
        <v>1309.4028776978412</v>
      </c>
      <c r="M320" s="138">
        <f t="shared" si="54"/>
        <v>0.23024492310494835</v>
      </c>
    </row>
    <row r="321" spans="1:13" x14ac:dyDescent="0.25">
      <c r="A321" s="120">
        <v>43869</v>
      </c>
      <c r="B321" s="121">
        <v>14010</v>
      </c>
      <c r="C321" s="121">
        <v>13000</v>
      </c>
      <c r="D321" s="121">
        <f t="shared" si="48"/>
        <v>1010</v>
      </c>
      <c r="E321" s="121">
        <v>144040</v>
      </c>
      <c r="F321" s="122">
        <v>128767</v>
      </c>
      <c r="G321" s="121">
        <f t="shared" si="49"/>
        <v>15273</v>
      </c>
      <c r="H321" s="121">
        <f t="shared" si="50"/>
        <v>15273</v>
      </c>
      <c r="I321" s="121">
        <v>9870</v>
      </c>
      <c r="J321" s="121">
        <f t="shared" si="51"/>
        <v>5403</v>
      </c>
      <c r="K321" s="123">
        <f t="shared" si="52"/>
        <v>1816.546762589928</v>
      </c>
      <c r="L321" s="124">
        <f t="shared" si="53"/>
        <v>-8053.4532374100718</v>
      </c>
      <c r="M321" s="138">
        <f t="shared" si="54"/>
        <v>-0.81595270895745409</v>
      </c>
    </row>
    <row r="322" spans="1:13" x14ac:dyDescent="0.25">
      <c r="A322" s="120">
        <v>43870</v>
      </c>
      <c r="B322" s="121"/>
      <c r="C322" s="121"/>
      <c r="D322" s="121">
        <f t="shared" si="48"/>
        <v>0</v>
      </c>
      <c r="E322" s="121"/>
      <c r="F322" s="122"/>
      <c r="G322" s="121">
        <f t="shared" si="49"/>
        <v>0</v>
      </c>
      <c r="H322" s="121">
        <f t="shared" si="50"/>
        <v>0</v>
      </c>
      <c r="I322" s="121"/>
      <c r="J322" s="121">
        <f t="shared" si="51"/>
        <v>0</v>
      </c>
      <c r="K322" s="123">
        <f t="shared" si="52"/>
        <v>0</v>
      </c>
      <c r="L322" s="124">
        <f t="shared" si="53"/>
        <v>0</v>
      </c>
      <c r="M322" s="138" t="e">
        <f t="shared" si="54"/>
        <v>#DIV/0!</v>
      </c>
    </row>
    <row r="323" spans="1:13" x14ac:dyDescent="0.25">
      <c r="A323" s="120">
        <v>43871</v>
      </c>
      <c r="B323" s="121"/>
      <c r="C323" s="121"/>
      <c r="D323" s="121">
        <f t="shared" si="48"/>
        <v>0</v>
      </c>
      <c r="E323" s="121"/>
      <c r="F323" s="122"/>
      <c r="G323" s="121">
        <f t="shared" si="49"/>
        <v>0</v>
      </c>
      <c r="H323" s="121">
        <f t="shared" si="50"/>
        <v>0</v>
      </c>
      <c r="I323" s="121"/>
      <c r="J323" s="121">
        <f t="shared" si="51"/>
        <v>0</v>
      </c>
      <c r="K323" s="123">
        <f t="shared" si="52"/>
        <v>0</v>
      </c>
      <c r="L323" s="124">
        <f t="shared" si="53"/>
        <v>0</v>
      </c>
      <c r="M323" s="138" t="e">
        <f t="shared" si="54"/>
        <v>#DIV/0!</v>
      </c>
    </row>
    <row r="324" spans="1:13" x14ac:dyDescent="0.25">
      <c r="A324" s="120">
        <v>43872</v>
      </c>
      <c r="B324" s="121">
        <v>6300</v>
      </c>
      <c r="C324" s="121">
        <v>5580</v>
      </c>
      <c r="D324" s="121">
        <f t="shared" si="48"/>
        <v>720</v>
      </c>
      <c r="E324" s="121">
        <v>15317794</v>
      </c>
      <c r="F324" s="122">
        <v>15313055</v>
      </c>
      <c r="G324" s="121">
        <f t="shared" si="49"/>
        <v>4739</v>
      </c>
      <c r="H324" s="121">
        <f t="shared" si="50"/>
        <v>4739</v>
      </c>
      <c r="I324" s="121">
        <v>4734</v>
      </c>
      <c r="J324" s="121">
        <f t="shared" si="51"/>
        <v>5</v>
      </c>
      <c r="K324" s="123">
        <f t="shared" si="52"/>
        <v>1294.9640287769782</v>
      </c>
      <c r="L324" s="124">
        <f t="shared" si="53"/>
        <v>-3439.035971223022</v>
      </c>
      <c r="M324" s="138">
        <f t="shared" si="54"/>
        <v>-0.72645457778264089</v>
      </c>
    </row>
    <row r="325" spans="1:13" x14ac:dyDescent="0.25">
      <c r="A325" s="120">
        <v>43873</v>
      </c>
      <c r="B325" s="121">
        <f>14110+14020</f>
        <v>28130</v>
      </c>
      <c r="C325" s="121">
        <f>9770+8540</f>
        <v>18310</v>
      </c>
      <c r="D325" s="121">
        <f t="shared" si="48"/>
        <v>9820</v>
      </c>
      <c r="E325" s="121">
        <v>162725</v>
      </c>
      <c r="F325" s="122">
        <v>144040</v>
      </c>
      <c r="G325" s="121">
        <f t="shared" si="49"/>
        <v>18685</v>
      </c>
      <c r="H325" s="121">
        <f t="shared" si="50"/>
        <v>18685</v>
      </c>
      <c r="I325" s="121">
        <v>17980</v>
      </c>
      <c r="J325" s="121">
        <f t="shared" si="51"/>
        <v>705</v>
      </c>
      <c r="K325" s="123">
        <f t="shared" si="52"/>
        <v>17661.870503597122</v>
      </c>
      <c r="L325" s="124">
        <f t="shared" si="53"/>
        <v>-318.12949640287843</v>
      </c>
      <c r="M325" s="138">
        <f t="shared" si="54"/>
        <v>-1.7693520378358089E-2</v>
      </c>
    </row>
    <row r="326" spans="1:13" x14ac:dyDescent="0.25">
      <c r="A326" s="120">
        <v>43874</v>
      </c>
      <c r="B326" s="121">
        <v>8020</v>
      </c>
      <c r="C326" s="121">
        <v>6680</v>
      </c>
      <c r="D326" s="121">
        <f t="shared" si="48"/>
        <v>1340</v>
      </c>
      <c r="E326" s="121">
        <v>15326746</v>
      </c>
      <c r="F326" s="122">
        <v>15324350</v>
      </c>
      <c r="G326" s="121">
        <f t="shared" si="49"/>
        <v>2396</v>
      </c>
      <c r="H326" s="121">
        <f t="shared" si="50"/>
        <v>2396</v>
      </c>
      <c r="I326" s="121">
        <v>2397</v>
      </c>
      <c r="J326" s="121">
        <f t="shared" si="51"/>
        <v>-1</v>
      </c>
      <c r="K326" s="123">
        <f t="shared" si="52"/>
        <v>2410.0719424460431</v>
      </c>
      <c r="L326" s="124">
        <f t="shared" si="53"/>
        <v>13.071942446043067</v>
      </c>
      <c r="M326" s="138">
        <f t="shared" si="54"/>
        <v>5.4534595102390766E-3</v>
      </c>
    </row>
    <row r="327" spans="1:13" x14ac:dyDescent="0.25">
      <c r="A327" s="120">
        <v>43875</v>
      </c>
      <c r="B327" s="121">
        <v>14030</v>
      </c>
      <c r="C327" s="121">
        <v>9890</v>
      </c>
      <c r="D327" s="121">
        <f t="shared" si="48"/>
        <v>4140</v>
      </c>
      <c r="E327" s="121">
        <v>170333</v>
      </c>
      <c r="F327" s="122">
        <v>162726</v>
      </c>
      <c r="G327" s="121">
        <f t="shared" si="49"/>
        <v>7607</v>
      </c>
      <c r="H327" s="121">
        <f t="shared" si="50"/>
        <v>7607</v>
      </c>
      <c r="I327" s="121">
        <v>7595</v>
      </c>
      <c r="J327" s="121">
        <f t="shared" si="51"/>
        <v>12</v>
      </c>
      <c r="K327" s="123">
        <f t="shared" si="52"/>
        <v>7446.0431654676249</v>
      </c>
      <c r="L327" s="124">
        <f t="shared" si="53"/>
        <v>-148.95683453237507</v>
      </c>
      <c r="M327" s="138">
        <f t="shared" si="54"/>
        <v>-1.9612486442709028E-2</v>
      </c>
    </row>
    <row r="328" spans="1:13" x14ac:dyDescent="0.25">
      <c r="A328" s="120">
        <v>43876</v>
      </c>
      <c r="B328" s="121"/>
      <c r="C328" s="121"/>
      <c r="D328" s="121">
        <f t="shared" si="48"/>
        <v>0</v>
      </c>
      <c r="E328" s="121"/>
      <c r="F328" s="122"/>
      <c r="G328" s="121">
        <f t="shared" si="49"/>
        <v>0</v>
      </c>
      <c r="H328" s="121">
        <f t="shared" si="50"/>
        <v>0</v>
      </c>
      <c r="I328" s="121"/>
      <c r="J328" s="121">
        <f t="shared" si="51"/>
        <v>0</v>
      </c>
      <c r="K328" s="123">
        <f t="shared" si="52"/>
        <v>0</v>
      </c>
      <c r="L328" s="124">
        <f t="shared" si="53"/>
        <v>0</v>
      </c>
      <c r="M328" s="138" t="e">
        <f t="shared" si="54"/>
        <v>#DIV/0!</v>
      </c>
    </row>
    <row r="329" spans="1:13" x14ac:dyDescent="0.25">
      <c r="A329" s="120">
        <v>43877</v>
      </c>
      <c r="B329" s="121"/>
      <c r="C329" s="121"/>
      <c r="D329" s="121">
        <f t="shared" si="48"/>
        <v>0</v>
      </c>
      <c r="E329" s="121"/>
      <c r="F329" s="122"/>
      <c r="G329" s="121">
        <f t="shared" si="49"/>
        <v>0</v>
      </c>
      <c r="H329" s="121">
        <f t="shared" si="50"/>
        <v>0</v>
      </c>
      <c r="I329" s="121"/>
      <c r="J329" s="121">
        <f t="shared" si="51"/>
        <v>0</v>
      </c>
      <c r="K329" s="123">
        <f t="shared" si="52"/>
        <v>0</v>
      </c>
      <c r="L329" s="124">
        <f t="shared" si="53"/>
        <v>0</v>
      </c>
      <c r="M329" s="138" t="e">
        <f t="shared" si="54"/>
        <v>#DIV/0!</v>
      </c>
    </row>
    <row r="330" spans="1:13" x14ac:dyDescent="0.25">
      <c r="A330" s="120">
        <v>43878</v>
      </c>
      <c r="B330" s="121">
        <v>14040</v>
      </c>
      <c r="C330" s="121">
        <v>12840</v>
      </c>
      <c r="D330" s="121">
        <f t="shared" si="48"/>
        <v>1200</v>
      </c>
      <c r="E330" s="121">
        <v>15330340</v>
      </c>
      <c r="F330" s="122">
        <v>15326747</v>
      </c>
      <c r="G330" s="121">
        <f t="shared" si="49"/>
        <v>3593</v>
      </c>
      <c r="H330" s="121">
        <f t="shared" si="50"/>
        <v>3593</v>
      </c>
      <c r="I330" s="121">
        <v>6174</v>
      </c>
      <c r="J330" s="121">
        <f t="shared" si="51"/>
        <v>-2581</v>
      </c>
      <c r="K330" s="123">
        <f t="shared" si="52"/>
        <v>2158.2733812949637</v>
      </c>
      <c r="L330" s="124">
        <f t="shared" si="53"/>
        <v>-4015.7266187050363</v>
      </c>
      <c r="M330" s="138">
        <f t="shared" si="54"/>
        <v>-0.65042543224895311</v>
      </c>
    </row>
    <row r="331" spans="1:13" x14ac:dyDescent="0.25">
      <c r="A331" s="120">
        <v>43879</v>
      </c>
      <c r="B331" s="121"/>
      <c r="C331" s="121"/>
      <c r="D331" s="121">
        <f t="shared" si="48"/>
        <v>0</v>
      </c>
      <c r="E331" s="121"/>
      <c r="F331" s="122"/>
      <c r="G331" s="121">
        <f t="shared" si="49"/>
        <v>0</v>
      </c>
      <c r="H331" s="121">
        <f t="shared" si="50"/>
        <v>0</v>
      </c>
      <c r="I331" s="121"/>
      <c r="J331" s="121">
        <f t="shared" si="51"/>
        <v>0</v>
      </c>
      <c r="K331" s="123">
        <f t="shared" si="52"/>
        <v>0</v>
      </c>
      <c r="L331" s="124">
        <f t="shared" si="53"/>
        <v>0</v>
      </c>
      <c r="M331" s="138" t="e">
        <f t="shared" si="54"/>
        <v>#DIV/0!</v>
      </c>
    </row>
    <row r="332" spans="1:13" x14ac:dyDescent="0.25">
      <c r="A332" s="120">
        <v>43880</v>
      </c>
      <c r="B332" s="121">
        <v>14140</v>
      </c>
      <c r="C332" s="121">
        <v>10730</v>
      </c>
      <c r="D332" s="121">
        <f t="shared" si="48"/>
        <v>3410</v>
      </c>
      <c r="E332" s="121">
        <v>179363</v>
      </c>
      <c r="F332" s="122">
        <v>172914</v>
      </c>
      <c r="G332" s="121">
        <f t="shared" si="49"/>
        <v>6449</v>
      </c>
      <c r="H332" s="121">
        <f t="shared" si="50"/>
        <v>6449</v>
      </c>
      <c r="I332" s="121">
        <v>6445</v>
      </c>
      <c r="J332" s="121">
        <f t="shared" si="51"/>
        <v>4</v>
      </c>
      <c r="K332" s="123">
        <f t="shared" si="52"/>
        <v>6133.0935251798555</v>
      </c>
      <c r="L332" s="124">
        <f t="shared" si="53"/>
        <v>-311.90647482014447</v>
      </c>
      <c r="M332" s="138">
        <f t="shared" si="54"/>
        <v>-4.8395108583420401E-2</v>
      </c>
    </row>
    <row r="333" spans="1:13" x14ac:dyDescent="0.25">
      <c r="A333" s="120">
        <v>43881</v>
      </c>
      <c r="B333" s="121">
        <v>8050</v>
      </c>
      <c r="C333" s="121">
        <v>6190</v>
      </c>
      <c r="D333" s="121">
        <f t="shared" si="48"/>
        <v>1860</v>
      </c>
      <c r="E333" s="121">
        <v>15342455</v>
      </c>
      <c r="F333" s="122">
        <v>15338581</v>
      </c>
      <c r="G333" s="121">
        <f t="shared" si="49"/>
        <v>3874</v>
      </c>
      <c r="H333" s="121">
        <f t="shared" si="50"/>
        <v>3874</v>
      </c>
      <c r="I333" s="121">
        <v>3390</v>
      </c>
      <c r="J333" s="121">
        <f t="shared" si="51"/>
        <v>484</v>
      </c>
      <c r="K333" s="123">
        <f t="shared" si="52"/>
        <v>3345.3237410071938</v>
      </c>
      <c r="L333" s="124">
        <f t="shared" si="53"/>
        <v>-44.676258992806197</v>
      </c>
      <c r="M333" s="138">
        <f t="shared" si="54"/>
        <v>-1.3178837461004778E-2</v>
      </c>
    </row>
    <row r="334" spans="1:13" x14ac:dyDescent="0.25">
      <c r="A334" s="120">
        <v>43882</v>
      </c>
      <c r="B334" s="121">
        <v>14080</v>
      </c>
      <c r="C334" s="121">
        <v>9770</v>
      </c>
      <c r="D334" s="121">
        <f t="shared" si="48"/>
        <v>4310</v>
      </c>
      <c r="E334" s="121">
        <v>187575</v>
      </c>
      <c r="F334" s="122">
        <v>179364</v>
      </c>
      <c r="G334" s="121">
        <f t="shared" si="49"/>
        <v>8211</v>
      </c>
      <c r="H334" s="121">
        <f t="shared" si="50"/>
        <v>8211</v>
      </c>
      <c r="I334" s="121">
        <v>8210</v>
      </c>
      <c r="J334" s="121">
        <f t="shared" si="51"/>
        <v>1</v>
      </c>
      <c r="K334" s="123">
        <f t="shared" si="52"/>
        <v>7751.7985611510785</v>
      </c>
      <c r="L334" s="124">
        <f t="shared" si="53"/>
        <v>-458.2014388489215</v>
      </c>
      <c r="M334" s="138">
        <f t="shared" si="54"/>
        <v>-5.5810163075386297E-2</v>
      </c>
    </row>
    <row r="335" spans="1:13" x14ac:dyDescent="0.25">
      <c r="A335" s="120">
        <v>43883</v>
      </c>
      <c r="B335" s="121"/>
      <c r="C335" s="121"/>
      <c r="D335" s="121">
        <f t="shared" si="48"/>
        <v>0</v>
      </c>
      <c r="E335" s="121"/>
      <c r="F335" s="122"/>
      <c r="G335" s="121">
        <f t="shared" si="49"/>
        <v>0</v>
      </c>
      <c r="H335" s="121">
        <f t="shared" si="50"/>
        <v>0</v>
      </c>
      <c r="I335" s="121"/>
      <c r="J335" s="121">
        <f t="shared" si="51"/>
        <v>0</v>
      </c>
      <c r="K335" s="123">
        <f t="shared" si="52"/>
        <v>0</v>
      </c>
      <c r="L335" s="124">
        <f t="shared" si="53"/>
        <v>0</v>
      </c>
      <c r="M335" s="138" t="e">
        <f t="shared" si="54"/>
        <v>#DIV/0!</v>
      </c>
    </row>
    <row r="336" spans="1:13" x14ac:dyDescent="0.25">
      <c r="A336" s="120">
        <v>43884</v>
      </c>
      <c r="B336" s="121"/>
      <c r="C336" s="121"/>
      <c r="D336" s="121">
        <f t="shared" si="48"/>
        <v>0</v>
      </c>
      <c r="E336" s="121"/>
      <c r="F336" s="122"/>
      <c r="G336" s="121">
        <f t="shared" si="49"/>
        <v>0</v>
      </c>
      <c r="H336" s="121">
        <f t="shared" si="50"/>
        <v>0</v>
      </c>
      <c r="I336" s="121"/>
      <c r="J336" s="121">
        <f t="shared" si="51"/>
        <v>0</v>
      </c>
      <c r="K336" s="123">
        <f t="shared" si="52"/>
        <v>0</v>
      </c>
      <c r="L336" s="124">
        <f t="shared" si="53"/>
        <v>0</v>
      </c>
      <c r="M336" s="138" t="e">
        <f t="shared" si="54"/>
        <v>#DIV/0!</v>
      </c>
    </row>
    <row r="337" spans="1:13" x14ac:dyDescent="0.25">
      <c r="A337" s="120">
        <v>43885</v>
      </c>
      <c r="B337" s="121">
        <v>7990</v>
      </c>
      <c r="C337" s="121">
        <v>6650</v>
      </c>
      <c r="D337" s="121">
        <f t="shared" si="48"/>
        <v>1340</v>
      </c>
      <c r="E337" s="121">
        <v>15348984</v>
      </c>
      <c r="F337" s="122">
        <v>15346328</v>
      </c>
      <c r="G337" s="121">
        <f t="shared" si="49"/>
        <v>2656</v>
      </c>
      <c r="H337" s="121">
        <f t="shared" si="50"/>
        <v>2656</v>
      </c>
      <c r="I337" s="121">
        <v>2744</v>
      </c>
      <c r="J337" s="121">
        <f t="shared" si="51"/>
        <v>-88</v>
      </c>
      <c r="K337" s="123">
        <f t="shared" si="52"/>
        <v>2410.0719424460431</v>
      </c>
      <c r="L337" s="124">
        <f t="shared" si="53"/>
        <v>-333.92805755395693</v>
      </c>
      <c r="M337" s="138">
        <f t="shared" si="54"/>
        <v>-0.1216938985254945</v>
      </c>
    </row>
    <row r="338" spans="1:13" x14ac:dyDescent="0.25">
      <c r="A338" s="120">
        <v>43886</v>
      </c>
      <c r="B338" s="121">
        <v>13710</v>
      </c>
      <c r="C338" s="121">
        <v>11120</v>
      </c>
      <c r="D338" s="121">
        <f t="shared" si="48"/>
        <v>2590</v>
      </c>
      <c r="E338" s="121">
        <v>192418</v>
      </c>
      <c r="F338" s="122">
        <v>187575</v>
      </c>
      <c r="G338" s="121">
        <f t="shared" si="49"/>
        <v>4843</v>
      </c>
      <c r="H338" s="121">
        <f t="shared" si="50"/>
        <v>4843</v>
      </c>
      <c r="I338" s="121">
        <v>4839</v>
      </c>
      <c r="J338" s="121">
        <f t="shared" si="51"/>
        <v>4</v>
      </c>
      <c r="K338" s="123">
        <f t="shared" si="52"/>
        <v>4658.2733812949637</v>
      </c>
      <c r="L338" s="124">
        <f t="shared" si="53"/>
        <v>-180.72661870503634</v>
      </c>
      <c r="M338" s="138">
        <f t="shared" si="54"/>
        <v>-3.7347926990088105E-2</v>
      </c>
    </row>
    <row r="339" spans="1:13" x14ac:dyDescent="0.25">
      <c r="A339" s="120">
        <v>43887</v>
      </c>
      <c r="B339" s="121">
        <v>14090</v>
      </c>
      <c r="C339" s="121">
        <v>9840</v>
      </c>
      <c r="D339" s="121">
        <f t="shared" si="48"/>
        <v>4250</v>
      </c>
      <c r="E339" s="121">
        <v>200634</v>
      </c>
      <c r="F339" s="122">
        <v>192418</v>
      </c>
      <c r="G339" s="121">
        <f t="shared" si="49"/>
        <v>8216</v>
      </c>
      <c r="H339" s="121">
        <f t="shared" si="50"/>
        <v>8216</v>
      </c>
      <c r="I339" s="121">
        <v>6315</v>
      </c>
      <c r="J339" s="121">
        <f t="shared" si="51"/>
        <v>1901</v>
      </c>
      <c r="K339" s="123">
        <f t="shared" si="52"/>
        <v>7643.8848920863302</v>
      </c>
      <c r="L339" s="124">
        <f t="shared" si="53"/>
        <v>1328.8848920863302</v>
      </c>
      <c r="M339" s="138">
        <f t="shared" si="54"/>
        <v>0.210433078715175</v>
      </c>
    </row>
    <row r="340" spans="1:13" x14ac:dyDescent="0.25">
      <c r="A340" s="120">
        <v>43888</v>
      </c>
      <c r="B340" s="121">
        <v>14210</v>
      </c>
      <c r="C340" s="121">
        <v>11420</v>
      </c>
      <c r="D340" s="121">
        <f t="shared" si="48"/>
        <v>2790</v>
      </c>
      <c r="E340" s="121">
        <v>205905</v>
      </c>
      <c r="F340" s="122">
        <v>200634</v>
      </c>
      <c r="G340" s="121">
        <f t="shared" si="49"/>
        <v>5271</v>
      </c>
      <c r="H340" s="121">
        <f t="shared" si="50"/>
        <v>5271</v>
      </c>
      <c r="I340" s="121">
        <v>5260</v>
      </c>
      <c r="J340" s="121">
        <f t="shared" si="51"/>
        <v>11</v>
      </c>
      <c r="K340" s="123">
        <f t="shared" si="52"/>
        <v>5017.9856115107905</v>
      </c>
      <c r="L340" s="124">
        <f t="shared" si="53"/>
        <v>-242.01438848920952</v>
      </c>
      <c r="M340" s="138">
        <f t="shared" si="54"/>
        <v>-4.6010340016959986E-2</v>
      </c>
    </row>
    <row r="341" spans="1:13" x14ac:dyDescent="0.25">
      <c r="A341" s="120">
        <v>43889</v>
      </c>
      <c r="B341" s="121">
        <f>13820+8890</f>
        <v>22710</v>
      </c>
      <c r="C341" s="121">
        <f>8100+7560</f>
        <v>15660</v>
      </c>
      <c r="D341" s="121">
        <f t="shared" si="48"/>
        <v>7050</v>
      </c>
      <c r="E341" s="121">
        <v>215311</v>
      </c>
      <c r="F341" s="122">
        <v>205906</v>
      </c>
      <c r="G341" s="121">
        <f t="shared" si="49"/>
        <v>9405</v>
      </c>
      <c r="H341" s="121">
        <f t="shared" si="50"/>
        <v>9405</v>
      </c>
      <c r="I341" s="121">
        <v>10554</v>
      </c>
      <c r="J341" s="121">
        <f t="shared" si="51"/>
        <v>-1149</v>
      </c>
      <c r="K341" s="123">
        <f t="shared" si="52"/>
        <v>12679.856115107912</v>
      </c>
      <c r="L341" s="124">
        <f t="shared" si="53"/>
        <v>2125.856115107912</v>
      </c>
      <c r="M341" s="138">
        <f t="shared" si="54"/>
        <v>0.20142657903239644</v>
      </c>
    </row>
    <row r="342" spans="1:13" x14ac:dyDescent="0.25">
      <c r="A342" s="120">
        <v>43890</v>
      </c>
      <c r="B342" s="121">
        <v>14110</v>
      </c>
      <c r="C342" s="121">
        <v>9440</v>
      </c>
      <c r="D342" s="121">
        <f t="shared" si="48"/>
        <v>4670</v>
      </c>
      <c r="E342" s="121">
        <v>1803833</v>
      </c>
      <c r="F342" s="122">
        <v>1795182</v>
      </c>
      <c r="G342" s="121">
        <f t="shared" si="49"/>
        <v>8651</v>
      </c>
      <c r="H342" s="121">
        <f t="shared" si="50"/>
        <v>8651</v>
      </c>
      <c r="I342" s="121">
        <v>2650</v>
      </c>
      <c r="J342" s="121">
        <f t="shared" si="51"/>
        <v>6001</v>
      </c>
      <c r="K342" s="123">
        <f t="shared" si="52"/>
        <v>8399.2805755395675</v>
      </c>
      <c r="L342" s="124">
        <f t="shared" si="53"/>
        <v>5749.2805755395675</v>
      </c>
      <c r="M342" s="138">
        <f t="shared" si="54"/>
        <v>2.169539839826252</v>
      </c>
    </row>
    <row r="343" spans="1:13" x14ac:dyDescent="0.25">
      <c r="A343" s="120">
        <v>43891</v>
      </c>
      <c r="B343" s="121"/>
      <c r="C343" s="121"/>
      <c r="D343" s="121">
        <f t="shared" si="48"/>
        <v>0</v>
      </c>
      <c r="E343" s="121"/>
      <c r="F343" s="122"/>
      <c r="G343" s="121">
        <f t="shared" si="49"/>
        <v>0</v>
      </c>
      <c r="H343" s="121">
        <f t="shared" si="50"/>
        <v>0</v>
      </c>
      <c r="I343" s="121"/>
      <c r="J343" s="121">
        <f t="shared" si="51"/>
        <v>0</v>
      </c>
      <c r="K343" s="123">
        <f t="shared" si="52"/>
        <v>0</v>
      </c>
      <c r="L343" s="124">
        <f t="shared" si="53"/>
        <v>0</v>
      </c>
      <c r="M343" s="138" t="e">
        <f t="shared" si="54"/>
        <v>#DIV/0!</v>
      </c>
    </row>
    <row r="344" spans="1:13" x14ac:dyDescent="0.25">
      <c r="A344" s="120">
        <v>43892</v>
      </c>
      <c r="B344" s="121">
        <f>14450+14420</f>
        <v>28870</v>
      </c>
      <c r="C344" s="121">
        <f>11310+10260</f>
        <v>21570</v>
      </c>
      <c r="D344" s="121">
        <f t="shared" si="48"/>
        <v>7300</v>
      </c>
      <c r="E344" s="121">
        <v>817512</v>
      </c>
      <c r="F344" s="122">
        <v>803835</v>
      </c>
      <c r="G344" s="121">
        <f t="shared" si="49"/>
        <v>13677</v>
      </c>
      <c r="H344" s="121">
        <f t="shared" si="50"/>
        <v>13677</v>
      </c>
      <c r="I344" s="121">
        <v>13660</v>
      </c>
      <c r="J344" s="121">
        <f t="shared" si="51"/>
        <v>17</v>
      </c>
      <c r="K344" s="123">
        <f t="shared" si="52"/>
        <v>13129.496402877696</v>
      </c>
      <c r="L344" s="124">
        <f t="shared" si="53"/>
        <v>-530.5035971223042</v>
      </c>
      <c r="M344" s="138">
        <f t="shared" si="54"/>
        <v>-3.883628090207205E-2</v>
      </c>
    </row>
    <row r="345" spans="1:13" x14ac:dyDescent="0.25">
      <c r="A345" s="120">
        <v>43893</v>
      </c>
      <c r="B345" s="121">
        <v>14420</v>
      </c>
      <c r="C345" s="121">
        <v>11840</v>
      </c>
      <c r="D345" s="121">
        <f t="shared" si="48"/>
        <v>2580</v>
      </c>
      <c r="E345" s="121">
        <v>822194</v>
      </c>
      <c r="F345" s="122">
        <v>817512</v>
      </c>
      <c r="G345" s="121">
        <f t="shared" si="49"/>
        <v>4682</v>
      </c>
      <c r="H345" s="121">
        <f t="shared" si="50"/>
        <v>4682</v>
      </c>
      <c r="I345" s="121">
        <v>4681</v>
      </c>
      <c r="J345" s="121">
        <f t="shared" si="51"/>
        <v>1</v>
      </c>
      <c r="K345" s="123">
        <f t="shared" si="52"/>
        <v>4640.2877697841723</v>
      </c>
      <c r="L345" s="124">
        <f t="shared" si="53"/>
        <v>-40.712230215827731</v>
      </c>
      <c r="M345" s="138">
        <f t="shared" si="54"/>
        <v>-8.697336085415024E-3</v>
      </c>
    </row>
    <row r="346" spans="1:13" x14ac:dyDescent="0.25">
      <c r="A346" s="120">
        <v>43894</v>
      </c>
      <c r="B346" s="121">
        <v>14420</v>
      </c>
      <c r="C346" s="121">
        <v>12400</v>
      </c>
      <c r="D346" s="121">
        <f t="shared" ref="D346:D409" si="55">B346-C346</f>
        <v>2020</v>
      </c>
      <c r="E346" s="121">
        <v>825825</v>
      </c>
      <c r="F346" s="122">
        <v>822184</v>
      </c>
      <c r="G346" s="121">
        <f t="shared" ref="G346:G409" si="56">E346-F346</f>
        <v>3641</v>
      </c>
      <c r="H346" s="121">
        <f t="shared" ref="H346:H409" si="57">G346*H$3</f>
        <v>3641</v>
      </c>
      <c r="I346" s="121">
        <v>3630</v>
      </c>
      <c r="J346" s="121">
        <f t="shared" ref="J346:J409" si="58">H346-I346</f>
        <v>11</v>
      </c>
      <c r="K346" s="123">
        <f t="shared" ref="K346:K409" si="59">D346/K$3</f>
        <v>3633.093525179856</v>
      </c>
      <c r="L346" s="124">
        <f t="shared" ref="L346:L409" si="60">K346-I346</f>
        <v>3.0935251798559875</v>
      </c>
      <c r="M346" s="138">
        <f t="shared" ref="M346:M409" si="61">L346/I346</f>
        <v>8.5221079334875686E-4</v>
      </c>
    </row>
    <row r="347" spans="1:13" x14ac:dyDescent="0.25">
      <c r="A347" s="120">
        <v>43895</v>
      </c>
      <c r="B347" s="121">
        <v>8020</v>
      </c>
      <c r="C347" s="121">
        <v>6200</v>
      </c>
      <c r="D347" s="121">
        <f t="shared" si="55"/>
        <v>1820</v>
      </c>
      <c r="E347" s="121">
        <v>15367103</v>
      </c>
      <c r="F347" s="122">
        <v>15363731</v>
      </c>
      <c r="G347" s="121">
        <f t="shared" si="56"/>
        <v>3372</v>
      </c>
      <c r="H347" s="121">
        <f t="shared" si="57"/>
        <v>3372</v>
      </c>
      <c r="I347" s="121">
        <v>3372</v>
      </c>
      <c r="J347" s="121">
        <f t="shared" si="58"/>
        <v>0</v>
      </c>
      <c r="K347" s="123">
        <f t="shared" si="59"/>
        <v>3273.3812949640283</v>
      </c>
      <c r="L347" s="124">
        <f t="shared" si="60"/>
        <v>-98.618705035971743</v>
      </c>
      <c r="M347" s="138">
        <f t="shared" si="61"/>
        <v>-2.924635380663456E-2</v>
      </c>
    </row>
    <row r="348" spans="1:13" x14ac:dyDescent="0.25">
      <c r="A348" s="120">
        <v>43896</v>
      </c>
      <c r="B348" s="121">
        <v>14450</v>
      </c>
      <c r="C348" s="121">
        <v>11770</v>
      </c>
      <c r="D348" s="121">
        <f t="shared" si="55"/>
        <v>2680</v>
      </c>
      <c r="E348" s="121">
        <v>836785</v>
      </c>
      <c r="F348" s="122">
        <v>825826</v>
      </c>
      <c r="G348" s="121">
        <f t="shared" si="56"/>
        <v>10959</v>
      </c>
      <c r="H348" s="121">
        <f t="shared" si="57"/>
        <v>10959</v>
      </c>
      <c r="I348" s="121">
        <v>4960</v>
      </c>
      <c r="J348" s="121">
        <f t="shared" si="58"/>
        <v>5999</v>
      </c>
      <c r="K348" s="123">
        <f t="shared" si="59"/>
        <v>4820.1438848920861</v>
      </c>
      <c r="L348" s="124">
        <f t="shared" si="60"/>
        <v>-139.85611510791387</v>
      </c>
      <c r="M348" s="138">
        <f t="shared" si="61"/>
        <v>-2.8196797400789085E-2</v>
      </c>
    </row>
    <row r="349" spans="1:13" x14ac:dyDescent="0.25">
      <c r="A349" s="120">
        <v>43897</v>
      </c>
      <c r="B349" s="121"/>
      <c r="C349" s="121"/>
      <c r="D349" s="121">
        <f t="shared" si="55"/>
        <v>0</v>
      </c>
      <c r="E349" s="121"/>
      <c r="F349" s="122"/>
      <c r="G349" s="121">
        <f t="shared" si="56"/>
        <v>0</v>
      </c>
      <c r="H349" s="121">
        <f t="shared" si="57"/>
        <v>0</v>
      </c>
      <c r="I349" s="121"/>
      <c r="J349" s="121">
        <f t="shared" si="58"/>
        <v>0</v>
      </c>
      <c r="K349" s="123">
        <f t="shared" si="59"/>
        <v>0</v>
      </c>
      <c r="L349" s="124">
        <f t="shared" si="60"/>
        <v>0</v>
      </c>
      <c r="M349" s="138" t="e">
        <f t="shared" si="61"/>
        <v>#DIV/0!</v>
      </c>
    </row>
    <row r="350" spans="1:13" x14ac:dyDescent="0.25">
      <c r="A350" s="120">
        <v>43898</v>
      </c>
      <c r="B350" s="121"/>
      <c r="C350" s="121"/>
      <c r="D350" s="121">
        <f t="shared" si="55"/>
        <v>0</v>
      </c>
      <c r="E350" s="121"/>
      <c r="F350" s="122"/>
      <c r="G350" s="121">
        <f t="shared" si="56"/>
        <v>0</v>
      </c>
      <c r="H350" s="121">
        <f t="shared" si="57"/>
        <v>0</v>
      </c>
      <c r="I350" s="121"/>
      <c r="J350" s="121">
        <f t="shared" si="58"/>
        <v>0</v>
      </c>
      <c r="K350" s="123">
        <f t="shared" si="59"/>
        <v>0</v>
      </c>
      <c r="L350" s="124">
        <f t="shared" si="60"/>
        <v>0</v>
      </c>
      <c r="M350" s="138" t="e">
        <f t="shared" si="61"/>
        <v>#DIV/0!</v>
      </c>
    </row>
    <row r="351" spans="1:13" x14ac:dyDescent="0.25">
      <c r="A351" s="120">
        <v>43899</v>
      </c>
      <c r="B351" s="121"/>
      <c r="C351" s="121"/>
      <c r="D351" s="121">
        <f t="shared" si="55"/>
        <v>0</v>
      </c>
      <c r="E351" s="121"/>
      <c r="F351" s="122"/>
      <c r="G351" s="121">
        <f t="shared" si="56"/>
        <v>0</v>
      </c>
      <c r="H351" s="121">
        <f t="shared" si="57"/>
        <v>0</v>
      </c>
      <c r="I351" s="121"/>
      <c r="J351" s="121">
        <f t="shared" si="58"/>
        <v>0</v>
      </c>
      <c r="K351" s="123">
        <f t="shared" si="59"/>
        <v>0</v>
      </c>
      <c r="L351" s="124">
        <f t="shared" si="60"/>
        <v>0</v>
      </c>
      <c r="M351" s="138" t="e">
        <f t="shared" si="61"/>
        <v>#DIV/0!</v>
      </c>
    </row>
    <row r="352" spans="1:13" x14ac:dyDescent="0.25">
      <c r="A352" s="120">
        <v>43900</v>
      </c>
      <c r="B352" s="121"/>
      <c r="C352" s="121"/>
      <c r="D352" s="121">
        <f t="shared" si="55"/>
        <v>0</v>
      </c>
      <c r="E352" s="121"/>
      <c r="F352" s="122"/>
      <c r="G352" s="121">
        <f t="shared" si="56"/>
        <v>0</v>
      </c>
      <c r="H352" s="121">
        <f t="shared" si="57"/>
        <v>0</v>
      </c>
      <c r="I352" s="121"/>
      <c r="J352" s="121">
        <f t="shared" si="58"/>
        <v>0</v>
      </c>
      <c r="K352" s="123">
        <f t="shared" si="59"/>
        <v>0</v>
      </c>
      <c r="L352" s="124">
        <f t="shared" si="60"/>
        <v>0</v>
      </c>
      <c r="M352" s="138" t="e">
        <f t="shared" si="61"/>
        <v>#DIV/0!</v>
      </c>
    </row>
    <row r="353" spans="1:13" x14ac:dyDescent="0.25">
      <c r="A353" s="120">
        <v>43901</v>
      </c>
      <c r="B353" s="121">
        <v>14430</v>
      </c>
      <c r="C353" s="121">
        <v>11150</v>
      </c>
      <c r="D353" s="121">
        <f t="shared" si="55"/>
        <v>3280</v>
      </c>
      <c r="E353" s="121">
        <v>836827</v>
      </c>
      <c r="F353" s="122">
        <v>830785</v>
      </c>
      <c r="G353" s="121">
        <f t="shared" si="56"/>
        <v>6042</v>
      </c>
      <c r="H353" s="121">
        <f t="shared" si="57"/>
        <v>6042</v>
      </c>
      <c r="I353" s="121">
        <v>6042</v>
      </c>
      <c r="J353" s="121">
        <f t="shared" si="58"/>
        <v>0</v>
      </c>
      <c r="K353" s="123">
        <f t="shared" si="59"/>
        <v>5899.2805755395675</v>
      </c>
      <c r="L353" s="124">
        <f t="shared" si="60"/>
        <v>-142.71942446043249</v>
      </c>
      <c r="M353" s="138">
        <f t="shared" si="61"/>
        <v>-2.3621222188088795E-2</v>
      </c>
    </row>
    <row r="354" spans="1:13" x14ac:dyDescent="0.25">
      <c r="A354" s="120">
        <v>43902</v>
      </c>
      <c r="B354" s="121"/>
      <c r="C354" s="121"/>
      <c r="D354" s="121">
        <f t="shared" si="55"/>
        <v>0</v>
      </c>
      <c r="E354" s="121"/>
      <c r="F354" s="122"/>
      <c r="G354" s="121">
        <f t="shared" si="56"/>
        <v>0</v>
      </c>
      <c r="H354" s="121">
        <f t="shared" si="57"/>
        <v>0</v>
      </c>
      <c r="I354" s="121"/>
      <c r="J354" s="121">
        <f t="shared" si="58"/>
        <v>0</v>
      </c>
      <c r="K354" s="123">
        <f t="shared" si="59"/>
        <v>0</v>
      </c>
      <c r="L354" s="124">
        <f t="shared" si="60"/>
        <v>0</v>
      </c>
      <c r="M354" s="138" t="e">
        <f t="shared" si="61"/>
        <v>#DIV/0!</v>
      </c>
    </row>
    <row r="355" spans="1:13" x14ac:dyDescent="0.25">
      <c r="A355" s="120">
        <v>43903</v>
      </c>
      <c r="B355" s="121">
        <v>14040</v>
      </c>
      <c r="C355" s="121">
        <v>11870</v>
      </c>
      <c r="D355" s="121">
        <f t="shared" si="55"/>
        <v>2170</v>
      </c>
      <c r="E355" s="121">
        <v>841229</v>
      </c>
      <c r="F355" s="122">
        <v>836827</v>
      </c>
      <c r="G355" s="121">
        <f t="shared" si="56"/>
        <v>4402</v>
      </c>
      <c r="H355" s="121">
        <f t="shared" si="57"/>
        <v>4402</v>
      </c>
      <c r="I355" s="121">
        <v>4400</v>
      </c>
      <c r="J355" s="121">
        <f t="shared" si="58"/>
        <v>2</v>
      </c>
      <c r="K355" s="123">
        <f t="shared" si="59"/>
        <v>3902.8776978417263</v>
      </c>
      <c r="L355" s="124">
        <f t="shared" si="60"/>
        <v>-497.12230215827367</v>
      </c>
      <c r="M355" s="138">
        <f t="shared" si="61"/>
        <v>-0.11298234139960765</v>
      </c>
    </row>
    <row r="356" spans="1:13" x14ac:dyDescent="0.25">
      <c r="A356" s="120">
        <v>43904</v>
      </c>
      <c r="B356" s="121"/>
      <c r="C356" s="121"/>
      <c r="D356" s="121">
        <f t="shared" si="55"/>
        <v>0</v>
      </c>
      <c r="E356" s="121"/>
      <c r="F356" s="122"/>
      <c r="G356" s="121">
        <f t="shared" si="56"/>
        <v>0</v>
      </c>
      <c r="H356" s="121">
        <f t="shared" si="57"/>
        <v>0</v>
      </c>
      <c r="I356" s="121"/>
      <c r="J356" s="121">
        <f t="shared" si="58"/>
        <v>0</v>
      </c>
      <c r="K356" s="123">
        <f t="shared" si="59"/>
        <v>0</v>
      </c>
      <c r="L356" s="124">
        <f t="shared" si="60"/>
        <v>0</v>
      </c>
      <c r="M356" s="138" t="e">
        <f t="shared" si="61"/>
        <v>#DIV/0!</v>
      </c>
    </row>
    <row r="357" spans="1:13" x14ac:dyDescent="0.25">
      <c r="A357" s="120">
        <v>43905</v>
      </c>
      <c r="B357" s="121"/>
      <c r="C357" s="121"/>
      <c r="D357" s="121">
        <f t="shared" si="55"/>
        <v>0</v>
      </c>
      <c r="E357" s="121"/>
      <c r="F357" s="122"/>
      <c r="G357" s="121">
        <f t="shared" si="56"/>
        <v>0</v>
      </c>
      <c r="H357" s="121">
        <f t="shared" si="57"/>
        <v>0</v>
      </c>
      <c r="I357" s="121"/>
      <c r="J357" s="121">
        <f t="shared" si="58"/>
        <v>0</v>
      </c>
      <c r="K357" s="123">
        <f t="shared" si="59"/>
        <v>0</v>
      </c>
      <c r="L357" s="124">
        <f t="shared" si="60"/>
        <v>0</v>
      </c>
      <c r="M357" s="138" t="e">
        <f t="shared" si="61"/>
        <v>#DIV/0!</v>
      </c>
    </row>
    <row r="358" spans="1:13" x14ac:dyDescent="0.25">
      <c r="A358" s="120">
        <v>43906</v>
      </c>
      <c r="B358" s="121">
        <v>7850</v>
      </c>
      <c r="C358" s="121">
        <v>6330</v>
      </c>
      <c r="D358" s="121">
        <f t="shared" si="55"/>
        <v>1520</v>
      </c>
      <c r="E358" s="121">
        <v>15376465</v>
      </c>
      <c r="F358" s="122">
        <v>15373746</v>
      </c>
      <c r="G358" s="121">
        <f t="shared" si="56"/>
        <v>2719</v>
      </c>
      <c r="H358" s="121">
        <f t="shared" si="57"/>
        <v>2719</v>
      </c>
      <c r="I358" s="121">
        <v>2717</v>
      </c>
      <c r="J358" s="121">
        <f t="shared" si="58"/>
        <v>2</v>
      </c>
      <c r="K358" s="123">
        <f t="shared" si="59"/>
        <v>2733.8129496402876</v>
      </c>
      <c r="L358" s="124">
        <f t="shared" si="60"/>
        <v>16.81294964028757</v>
      </c>
      <c r="M358" s="138">
        <f t="shared" si="61"/>
        <v>6.1880565477687045E-3</v>
      </c>
    </row>
    <row r="359" spans="1:13" x14ac:dyDescent="0.25">
      <c r="A359" s="120">
        <v>43907</v>
      </c>
      <c r="B359" s="121"/>
      <c r="C359" s="121"/>
      <c r="D359" s="121">
        <f t="shared" si="55"/>
        <v>0</v>
      </c>
      <c r="E359" s="121"/>
      <c r="F359" s="122"/>
      <c r="G359" s="121">
        <f t="shared" si="56"/>
        <v>0</v>
      </c>
      <c r="H359" s="121">
        <f t="shared" si="57"/>
        <v>0</v>
      </c>
      <c r="I359" s="121"/>
      <c r="J359" s="121">
        <f t="shared" si="58"/>
        <v>0</v>
      </c>
      <c r="K359" s="123">
        <f t="shared" si="59"/>
        <v>0</v>
      </c>
      <c r="L359" s="124">
        <f t="shared" si="60"/>
        <v>0</v>
      </c>
      <c r="M359" s="138" t="e">
        <f t="shared" si="61"/>
        <v>#DIV/0!</v>
      </c>
    </row>
    <row r="360" spans="1:13" x14ac:dyDescent="0.25">
      <c r="A360" s="120">
        <v>43908</v>
      </c>
      <c r="B360" s="121">
        <v>8020</v>
      </c>
      <c r="C360" s="121">
        <v>6940</v>
      </c>
      <c r="D360" s="121">
        <f t="shared" si="55"/>
        <v>1080</v>
      </c>
      <c r="E360" s="121">
        <v>15378440</v>
      </c>
      <c r="F360" s="122">
        <v>15376466</v>
      </c>
      <c r="G360" s="121">
        <f t="shared" si="56"/>
        <v>1974</v>
      </c>
      <c r="H360" s="121">
        <f t="shared" si="57"/>
        <v>1974</v>
      </c>
      <c r="I360" s="121">
        <v>3344</v>
      </c>
      <c r="J360" s="121">
        <f t="shared" si="58"/>
        <v>-1370</v>
      </c>
      <c r="K360" s="123">
        <f t="shared" si="59"/>
        <v>1942.4460431654675</v>
      </c>
      <c r="L360" s="124">
        <f t="shared" si="60"/>
        <v>-1401.5539568345325</v>
      </c>
      <c r="M360" s="138">
        <f t="shared" si="61"/>
        <v>-0.4191249870916664</v>
      </c>
    </row>
    <row r="361" spans="1:13" x14ac:dyDescent="0.25">
      <c r="A361" s="120">
        <v>43909</v>
      </c>
      <c r="B361" s="121"/>
      <c r="C361" s="121"/>
      <c r="D361" s="121">
        <f t="shared" si="55"/>
        <v>0</v>
      </c>
      <c r="E361" s="121"/>
      <c r="F361" s="122"/>
      <c r="G361" s="121">
        <f t="shared" si="56"/>
        <v>0</v>
      </c>
      <c r="H361" s="121">
        <f t="shared" si="57"/>
        <v>0</v>
      </c>
      <c r="I361" s="121"/>
      <c r="J361" s="121">
        <f t="shared" si="58"/>
        <v>0</v>
      </c>
      <c r="K361" s="123">
        <f t="shared" si="59"/>
        <v>0</v>
      </c>
      <c r="L361" s="124">
        <f t="shared" si="60"/>
        <v>0</v>
      </c>
      <c r="M361" s="138" t="e">
        <f t="shared" si="61"/>
        <v>#DIV/0!</v>
      </c>
    </row>
    <row r="362" spans="1:13" x14ac:dyDescent="0.25">
      <c r="A362" s="120">
        <v>43910</v>
      </c>
      <c r="B362" s="121"/>
      <c r="C362" s="121"/>
      <c r="D362" s="121">
        <f t="shared" si="55"/>
        <v>0</v>
      </c>
      <c r="E362" s="121"/>
      <c r="F362" s="122"/>
      <c r="G362" s="121">
        <f t="shared" si="56"/>
        <v>0</v>
      </c>
      <c r="H362" s="121">
        <f t="shared" si="57"/>
        <v>0</v>
      </c>
      <c r="I362" s="121"/>
      <c r="J362" s="121">
        <f t="shared" si="58"/>
        <v>0</v>
      </c>
      <c r="K362" s="123">
        <f t="shared" si="59"/>
        <v>0</v>
      </c>
      <c r="L362" s="124">
        <f t="shared" si="60"/>
        <v>0</v>
      </c>
      <c r="M362" s="138" t="e">
        <f t="shared" si="61"/>
        <v>#DIV/0!</v>
      </c>
    </row>
    <row r="363" spans="1:13" x14ac:dyDescent="0.25">
      <c r="A363" s="120">
        <v>43911</v>
      </c>
      <c r="B363" s="121"/>
      <c r="C363" s="121"/>
      <c r="D363" s="121">
        <f t="shared" si="55"/>
        <v>0</v>
      </c>
      <c r="E363" s="121"/>
      <c r="F363" s="122"/>
      <c r="G363" s="121">
        <f t="shared" si="56"/>
        <v>0</v>
      </c>
      <c r="H363" s="121">
        <f t="shared" si="57"/>
        <v>0</v>
      </c>
      <c r="I363" s="121"/>
      <c r="J363" s="121">
        <f t="shared" si="58"/>
        <v>0</v>
      </c>
      <c r="K363" s="123">
        <f t="shared" si="59"/>
        <v>0</v>
      </c>
      <c r="L363" s="124">
        <f t="shared" si="60"/>
        <v>0</v>
      </c>
      <c r="M363" s="138" t="e">
        <f t="shared" si="61"/>
        <v>#DIV/0!</v>
      </c>
    </row>
    <row r="364" spans="1:13" x14ac:dyDescent="0.25">
      <c r="A364" s="120">
        <v>43912</v>
      </c>
      <c r="B364" s="121"/>
      <c r="C364" s="121"/>
      <c r="D364" s="121">
        <f t="shared" si="55"/>
        <v>0</v>
      </c>
      <c r="E364" s="121"/>
      <c r="F364" s="122"/>
      <c r="G364" s="121">
        <f t="shared" si="56"/>
        <v>0</v>
      </c>
      <c r="H364" s="121">
        <f t="shared" si="57"/>
        <v>0</v>
      </c>
      <c r="I364" s="121"/>
      <c r="J364" s="121">
        <f t="shared" si="58"/>
        <v>0</v>
      </c>
      <c r="K364" s="123">
        <f t="shared" si="59"/>
        <v>0</v>
      </c>
      <c r="L364" s="124">
        <f t="shared" si="60"/>
        <v>0</v>
      </c>
      <c r="M364" s="138" t="e">
        <f t="shared" si="61"/>
        <v>#DIV/0!</v>
      </c>
    </row>
    <row r="365" spans="1:13" x14ac:dyDescent="0.25">
      <c r="A365" s="120">
        <v>43913</v>
      </c>
      <c r="B365" s="121"/>
      <c r="C365" s="121"/>
      <c r="D365" s="121">
        <f t="shared" si="55"/>
        <v>0</v>
      </c>
      <c r="E365" s="121"/>
      <c r="F365" s="122"/>
      <c r="G365" s="121">
        <f t="shared" si="56"/>
        <v>0</v>
      </c>
      <c r="H365" s="121">
        <f t="shared" si="57"/>
        <v>0</v>
      </c>
      <c r="I365" s="121"/>
      <c r="J365" s="121">
        <f t="shared" si="58"/>
        <v>0</v>
      </c>
      <c r="K365" s="123">
        <f t="shared" si="59"/>
        <v>0</v>
      </c>
      <c r="L365" s="124">
        <f t="shared" si="60"/>
        <v>0</v>
      </c>
      <c r="M365" s="138" t="e">
        <f t="shared" si="61"/>
        <v>#DIV/0!</v>
      </c>
    </row>
    <row r="366" spans="1:13" x14ac:dyDescent="0.25">
      <c r="A366" s="120">
        <v>43914</v>
      </c>
      <c r="B366" s="121"/>
      <c r="C366" s="121"/>
      <c r="D366" s="121">
        <f t="shared" si="55"/>
        <v>0</v>
      </c>
      <c r="E366" s="121"/>
      <c r="F366" s="122"/>
      <c r="G366" s="121">
        <f t="shared" si="56"/>
        <v>0</v>
      </c>
      <c r="H366" s="121">
        <f t="shared" si="57"/>
        <v>0</v>
      </c>
      <c r="I366" s="121"/>
      <c r="J366" s="121">
        <f t="shared" si="58"/>
        <v>0</v>
      </c>
      <c r="K366" s="123">
        <f t="shared" si="59"/>
        <v>0</v>
      </c>
      <c r="L366" s="124">
        <f t="shared" si="60"/>
        <v>0</v>
      </c>
      <c r="M366" s="138" t="e">
        <f t="shared" si="61"/>
        <v>#DIV/0!</v>
      </c>
    </row>
    <row r="367" spans="1:13" x14ac:dyDescent="0.25">
      <c r="A367" s="120">
        <v>43915</v>
      </c>
      <c r="B367" s="121"/>
      <c r="C367" s="121"/>
      <c r="D367" s="121">
        <f t="shared" si="55"/>
        <v>0</v>
      </c>
      <c r="E367" s="121"/>
      <c r="F367" s="122"/>
      <c r="G367" s="121">
        <f t="shared" si="56"/>
        <v>0</v>
      </c>
      <c r="H367" s="121">
        <f t="shared" si="57"/>
        <v>0</v>
      </c>
      <c r="I367" s="121"/>
      <c r="J367" s="121">
        <f t="shared" si="58"/>
        <v>0</v>
      </c>
      <c r="K367" s="123">
        <f t="shared" si="59"/>
        <v>0</v>
      </c>
      <c r="L367" s="124">
        <f t="shared" si="60"/>
        <v>0</v>
      </c>
      <c r="M367" s="138" t="e">
        <f t="shared" si="61"/>
        <v>#DIV/0!</v>
      </c>
    </row>
    <row r="368" spans="1:13" x14ac:dyDescent="0.25">
      <c r="A368" s="120">
        <v>43916</v>
      </c>
      <c r="B368" s="121"/>
      <c r="C368" s="121"/>
      <c r="D368" s="121">
        <f t="shared" si="55"/>
        <v>0</v>
      </c>
      <c r="E368" s="121"/>
      <c r="F368" s="122"/>
      <c r="G368" s="121">
        <f t="shared" si="56"/>
        <v>0</v>
      </c>
      <c r="H368" s="121">
        <f t="shared" si="57"/>
        <v>0</v>
      </c>
      <c r="I368" s="121"/>
      <c r="J368" s="121">
        <f t="shared" si="58"/>
        <v>0</v>
      </c>
      <c r="K368" s="123">
        <f t="shared" si="59"/>
        <v>0</v>
      </c>
      <c r="L368" s="124">
        <f t="shared" si="60"/>
        <v>0</v>
      </c>
      <c r="M368" s="138" t="e">
        <f t="shared" si="61"/>
        <v>#DIV/0!</v>
      </c>
    </row>
    <row r="369" spans="1:13" x14ac:dyDescent="0.25">
      <c r="A369" s="120">
        <v>43917</v>
      </c>
      <c r="B369" s="121"/>
      <c r="C369" s="121"/>
      <c r="D369" s="121">
        <f t="shared" si="55"/>
        <v>0</v>
      </c>
      <c r="E369" s="121"/>
      <c r="F369" s="122"/>
      <c r="G369" s="121">
        <f t="shared" si="56"/>
        <v>0</v>
      </c>
      <c r="H369" s="121">
        <f t="shared" si="57"/>
        <v>0</v>
      </c>
      <c r="I369" s="121"/>
      <c r="J369" s="121">
        <f t="shared" si="58"/>
        <v>0</v>
      </c>
      <c r="K369" s="123">
        <f t="shared" si="59"/>
        <v>0</v>
      </c>
      <c r="L369" s="124">
        <f t="shared" si="60"/>
        <v>0</v>
      </c>
      <c r="M369" s="138" t="e">
        <f t="shared" si="61"/>
        <v>#DIV/0!</v>
      </c>
    </row>
    <row r="370" spans="1:13" x14ac:dyDescent="0.25">
      <c r="A370" s="120">
        <v>43918</v>
      </c>
      <c r="B370" s="121"/>
      <c r="C370" s="121"/>
      <c r="D370" s="121">
        <f t="shared" si="55"/>
        <v>0</v>
      </c>
      <c r="E370" s="121"/>
      <c r="F370" s="122"/>
      <c r="G370" s="121">
        <f t="shared" si="56"/>
        <v>0</v>
      </c>
      <c r="H370" s="121">
        <f t="shared" si="57"/>
        <v>0</v>
      </c>
      <c r="I370" s="121"/>
      <c r="J370" s="121">
        <f t="shared" si="58"/>
        <v>0</v>
      </c>
      <c r="K370" s="123">
        <f t="shared" si="59"/>
        <v>0</v>
      </c>
      <c r="L370" s="124">
        <f t="shared" si="60"/>
        <v>0</v>
      </c>
      <c r="M370" s="138" t="e">
        <f t="shared" si="61"/>
        <v>#DIV/0!</v>
      </c>
    </row>
    <row r="371" spans="1:13" x14ac:dyDescent="0.25">
      <c r="A371" s="120">
        <v>43919</v>
      </c>
      <c r="B371" s="121"/>
      <c r="C371" s="121"/>
      <c r="D371" s="121">
        <f t="shared" si="55"/>
        <v>0</v>
      </c>
      <c r="E371" s="121"/>
      <c r="F371" s="122"/>
      <c r="G371" s="121">
        <f t="shared" si="56"/>
        <v>0</v>
      </c>
      <c r="H371" s="121">
        <f t="shared" si="57"/>
        <v>0</v>
      </c>
      <c r="I371" s="121"/>
      <c r="J371" s="121">
        <f t="shared" si="58"/>
        <v>0</v>
      </c>
      <c r="K371" s="123">
        <f t="shared" si="59"/>
        <v>0</v>
      </c>
      <c r="L371" s="124">
        <f t="shared" si="60"/>
        <v>0</v>
      </c>
      <c r="M371" s="138" t="e">
        <f t="shared" si="61"/>
        <v>#DIV/0!</v>
      </c>
    </row>
    <row r="372" spans="1:13" x14ac:dyDescent="0.25">
      <c r="A372" s="120">
        <v>43920</v>
      </c>
      <c r="B372" s="121">
        <f>14400+14060</f>
        <v>28460</v>
      </c>
      <c r="C372" s="121">
        <f>11630+10440</f>
        <v>22070</v>
      </c>
      <c r="D372" s="121">
        <f t="shared" si="55"/>
        <v>6390</v>
      </c>
      <c r="E372" s="121">
        <v>856868</v>
      </c>
      <c r="F372" s="122">
        <v>844999</v>
      </c>
      <c r="G372" s="121">
        <f t="shared" si="56"/>
        <v>11869</v>
      </c>
      <c r="H372" s="121">
        <f t="shared" si="57"/>
        <v>11869</v>
      </c>
      <c r="I372" s="121">
        <v>10870</v>
      </c>
      <c r="J372" s="121">
        <f t="shared" si="58"/>
        <v>999</v>
      </c>
      <c r="K372" s="123">
        <f t="shared" si="59"/>
        <v>11492.805755395682</v>
      </c>
      <c r="L372" s="124">
        <f t="shared" si="60"/>
        <v>622.80575539568235</v>
      </c>
      <c r="M372" s="138">
        <f t="shared" si="61"/>
        <v>5.7295837662896261E-2</v>
      </c>
    </row>
    <row r="373" spans="1:13" x14ac:dyDescent="0.25">
      <c r="A373" s="120">
        <v>43921</v>
      </c>
      <c r="B373" s="121"/>
      <c r="C373" s="121"/>
      <c r="D373" s="121">
        <f t="shared" si="55"/>
        <v>0</v>
      </c>
      <c r="E373" s="121"/>
      <c r="F373" s="122"/>
      <c r="G373" s="121">
        <f t="shared" si="56"/>
        <v>0</v>
      </c>
      <c r="H373" s="121">
        <f t="shared" si="57"/>
        <v>0</v>
      </c>
      <c r="I373" s="121"/>
      <c r="J373" s="121">
        <f t="shared" si="58"/>
        <v>0</v>
      </c>
      <c r="K373" s="123">
        <f t="shared" si="59"/>
        <v>0</v>
      </c>
      <c r="L373" s="124">
        <f t="shared" si="60"/>
        <v>0</v>
      </c>
      <c r="M373" s="138" t="e">
        <f t="shared" si="61"/>
        <v>#DIV/0!</v>
      </c>
    </row>
    <row r="374" spans="1:13" x14ac:dyDescent="0.25">
      <c r="A374" s="120">
        <v>43922</v>
      </c>
      <c r="B374" s="121">
        <v>14400</v>
      </c>
      <c r="C374" s="121">
        <v>12170</v>
      </c>
      <c r="D374" s="121">
        <f t="shared" si="55"/>
        <v>2230</v>
      </c>
      <c r="E374" s="121">
        <v>860789</v>
      </c>
      <c r="F374" s="122">
        <v>856868</v>
      </c>
      <c r="G374" s="121">
        <f t="shared" si="56"/>
        <v>3921</v>
      </c>
      <c r="H374" s="121">
        <f t="shared" si="57"/>
        <v>3921</v>
      </c>
      <c r="I374" s="121">
        <v>3920</v>
      </c>
      <c r="J374" s="121">
        <f t="shared" si="58"/>
        <v>1</v>
      </c>
      <c r="K374" s="123">
        <f t="shared" si="59"/>
        <v>4010.7913669064747</v>
      </c>
      <c r="L374" s="124">
        <f t="shared" si="60"/>
        <v>90.79136690647465</v>
      </c>
      <c r="M374" s="138">
        <f t="shared" si="61"/>
        <v>2.3161062986345574E-2</v>
      </c>
    </row>
    <row r="375" spans="1:13" x14ac:dyDescent="0.25">
      <c r="A375" s="120">
        <v>43923</v>
      </c>
      <c r="B375" s="121">
        <v>14390</v>
      </c>
      <c r="C375" s="121">
        <v>9440</v>
      </c>
      <c r="D375" s="121">
        <f t="shared" si="55"/>
        <v>4950</v>
      </c>
      <c r="E375" s="121">
        <v>869818</v>
      </c>
      <c r="F375" s="122">
        <v>860789</v>
      </c>
      <c r="G375" s="121">
        <f t="shared" si="56"/>
        <v>9029</v>
      </c>
      <c r="H375" s="121">
        <f t="shared" si="57"/>
        <v>9029</v>
      </c>
      <c r="I375" s="121">
        <v>9030</v>
      </c>
      <c r="J375" s="121">
        <f t="shared" si="58"/>
        <v>-1</v>
      </c>
      <c r="K375" s="123">
        <f t="shared" si="59"/>
        <v>8902.8776978417263</v>
      </c>
      <c r="L375" s="124">
        <f t="shared" si="60"/>
        <v>-127.12230215827367</v>
      </c>
      <c r="M375" s="138">
        <f t="shared" si="61"/>
        <v>-1.4077774325390218E-2</v>
      </c>
    </row>
    <row r="376" spans="1:13" x14ac:dyDescent="0.25">
      <c r="A376" s="120">
        <v>43924</v>
      </c>
      <c r="B376" s="121"/>
      <c r="C376" s="121"/>
      <c r="D376" s="121">
        <f t="shared" si="55"/>
        <v>0</v>
      </c>
      <c r="E376" s="121"/>
      <c r="F376" s="122"/>
      <c r="G376" s="121">
        <f t="shared" si="56"/>
        <v>0</v>
      </c>
      <c r="H376" s="121">
        <f t="shared" si="57"/>
        <v>0</v>
      </c>
      <c r="I376" s="121"/>
      <c r="J376" s="121">
        <f t="shared" si="58"/>
        <v>0</v>
      </c>
      <c r="K376" s="123">
        <f t="shared" si="59"/>
        <v>0</v>
      </c>
      <c r="L376" s="124">
        <f t="shared" si="60"/>
        <v>0</v>
      </c>
      <c r="M376" s="138" t="e">
        <f t="shared" si="61"/>
        <v>#DIV/0!</v>
      </c>
    </row>
    <row r="377" spans="1:13" x14ac:dyDescent="0.25">
      <c r="A377" s="120">
        <v>43925</v>
      </c>
      <c r="B377" s="121"/>
      <c r="C377" s="121"/>
      <c r="D377" s="121">
        <f t="shared" si="55"/>
        <v>0</v>
      </c>
      <c r="E377" s="121"/>
      <c r="F377" s="122"/>
      <c r="G377" s="121">
        <f t="shared" si="56"/>
        <v>0</v>
      </c>
      <c r="H377" s="121">
        <f t="shared" si="57"/>
        <v>0</v>
      </c>
      <c r="I377" s="121"/>
      <c r="J377" s="121">
        <f t="shared" si="58"/>
        <v>0</v>
      </c>
      <c r="K377" s="123">
        <f t="shared" si="59"/>
        <v>0</v>
      </c>
      <c r="L377" s="124">
        <f t="shared" si="60"/>
        <v>0</v>
      </c>
      <c r="M377" s="138" t="e">
        <f t="shared" si="61"/>
        <v>#DIV/0!</v>
      </c>
    </row>
    <row r="378" spans="1:13" x14ac:dyDescent="0.25">
      <c r="A378" s="120">
        <v>43926</v>
      </c>
      <c r="B378" s="121"/>
      <c r="C378" s="121"/>
      <c r="D378" s="121">
        <f t="shared" si="55"/>
        <v>0</v>
      </c>
      <c r="E378" s="121"/>
      <c r="F378" s="122"/>
      <c r="G378" s="121">
        <f t="shared" si="56"/>
        <v>0</v>
      </c>
      <c r="H378" s="121">
        <f t="shared" si="57"/>
        <v>0</v>
      </c>
      <c r="I378" s="121"/>
      <c r="J378" s="121">
        <f t="shared" si="58"/>
        <v>0</v>
      </c>
      <c r="K378" s="123">
        <f t="shared" si="59"/>
        <v>0</v>
      </c>
      <c r="L378" s="124">
        <f t="shared" si="60"/>
        <v>0</v>
      </c>
      <c r="M378" s="138" t="e">
        <f t="shared" si="61"/>
        <v>#DIV/0!</v>
      </c>
    </row>
    <row r="379" spans="1:13" x14ac:dyDescent="0.25">
      <c r="A379" s="120">
        <v>43927</v>
      </c>
      <c r="B379" s="121"/>
      <c r="C379" s="121"/>
      <c r="D379" s="121">
        <f t="shared" si="55"/>
        <v>0</v>
      </c>
      <c r="E379" s="121"/>
      <c r="F379" s="122"/>
      <c r="G379" s="121">
        <f t="shared" si="56"/>
        <v>0</v>
      </c>
      <c r="H379" s="121">
        <f t="shared" si="57"/>
        <v>0</v>
      </c>
      <c r="I379" s="121"/>
      <c r="J379" s="121">
        <f t="shared" si="58"/>
        <v>0</v>
      </c>
      <c r="K379" s="123">
        <f t="shared" si="59"/>
        <v>0</v>
      </c>
      <c r="L379" s="124">
        <f t="shared" si="60"/>
        <v>0</v>
      </c>
      <c r="M379" s="138" t="e">
        <f t="shared" si="61"/>
        <v>#DIV/0!</v>
      </c>
    </row>
    <row r="380" spans="1:13" x14ac:dyDescent="0.25">
      <c r="A380" s="120">
        <v>43928</v>
      </c>
      <c r="B380" s="121">
        <v>14000</v>
      </c>
      <c r="C380" s="121">
        <v>9880</v>
      </c>
      <c r="D380" s="121">
        <f t="shared" si="55"/>
        <v>4120</v>
      </c>
      <c r="E380" s="121">
        <v>877090</v>
      </c>
      <c r="F380" s="122">
        <v>873070</v>
      </c>
      <c r="G380" s="121">
        <f t="shared" si="56"/>
        <v>4020</v>
      </c>
      <c r="H380" s="121">
        <f t="shared" si="57"/>
        <v>4020</v>
      </c>
      <c r="I380" s="121">
        <v>4020</v>
      </c>
      <c r="J380" s="121">
        <f t="shared" si="58"/>
        <v>0</v>
      </c>
      <c r="K380" s="123">
        <f t="shared" si="59"/>
        <v>7410.0719424460422</v>
      </c>
      <c r="L380" s="124">
        <f t="shared" si="60"/>
        <v>3390.0719424460422</v>
      </c>
      <c r="M380" s="138">
        <f t="shared" si="61"/>
        <v>0.84330147822040846</v>
      </c>
    </row>
    <row r="381" spans="1:13" x14ac:dyDescent="0.25">
      <c r="A381" s="120">
        <v>43929</v>
      </c>
      <c r="B381" s="121"/>
      <c r="C381" s="121"/>
      <c r="D381" s="121">
        <f t="shared" si="55"/>
        <v>0</v>
      </c>
      <c r="E381" s="121"/>
      <c r="F381" s="122"/>
      <c r="G381" s="121">
        <f t="shared" si="56"/>
        <v>0</v>
      </c>
      <c r="H381" s="121">
        <f t="shared" si="57"/>
        <v>0</v>
      </c>
      <c r="I381" s="121"/>
      <c r="J381" s="121">
        <f t="shared" si="58"/>
        <v>0</v>
      </c>
      <c r="K381" s="123">
        <f t="shared" si="59"/>
        <v>0</v>
      </c>
      <c r="L381" s="124">
        <f t="shared" si="60"/>
        <v>0</v>
      </c>
      <c r="M381" s="138" t="e">
        <f t="shared" si="61"/>
        <v>#DIV/0!</v>
      </c>
    </row>
    <row r="382" spans="1:13" x14ac:dyDescent="0.25">
      <c r="A382" s="120">
        <v>43930</v>
      </c>
      <c r="B382" s="121">
        <f>14330+14120</f>
        <v>28450</v>
      </c>
      <c r="C382" s="121">
        <f>11810+11280</f>
        <v>23090</v>
      </c>
      <c r="D382" s="121">
        <f t="shared" si="55"/>
        <v>5360</v>
      </c>
      <c r="E382" s="121">
        <v>887001</v>
      </c>
      <c r="F382" s="122">
        <v>877090</v>
      </c>
      <c r="G382" s="121">
        <f t="shared" si="56"/>
        <v>9911</v>
      </c>
      <c r="H382" s="121">
        <f t="shared" si="57"/>
        <v>9911</v>
      </c>
      <c r="I382" s="121">
        <v>9910</v>
      </c>
      <c r="J382" s="121">
        <f t="shared" si="58"/>
        <v>1</v>
      </c>
      <c r="K382" s="123">
        <f t="shared" si="59"/>
        <v>9640.2877697841723</v>
      </c>
      <c r="L382" s="124">
        <f t="shared" si="60"/>
        <v>-269.71223021582773</v>
      </c>
      <c r="M382" s="138">
        <f t="shared" si="61"/>
        <v>-2.721616853842863E-2</v>
      </c>
    </row>
    <row r="383" spans="1:13" x14ac:dyDescent="0.25">
      <c r="A383" s="120">
        <v>43931</v>
      </c>
      <c r="B383" s="121"/>
      <c r="C383" s="121"/>
      <c r="D383" s="121">
        <f t="shared" si="55"/>
        <v>0</v>
      </c>
      <c r="E383" s="121"/>
      <c r="F383" s="122"/>
      <c r="G383" s="121">
        <f t="shared" si="56"/>
        <v>0</v>
      </c>
      <c r="H383" s="121">
        <f t="shared" si="57"/>
        <v>0</v>
      </c>
      <c r="I383" s="121"/>
      <c r="J383" s="121">
        <f t="shared" si="58"/>
        <v>0</v>
      </c>
      <c r="K383" s="123">
        <f t="shared" si="59"/>
        <v>0</v>
      </c>
      <c r="L383" s="124">
        <f t="shared" si="60"/>
        <v>0</v>
      </c>
      <c r="M383" s="138" t="e">
        <f t="shared" si="61"/>
        <v>#DIV/0!</v>
      </c>
    </row>
    <row r="384" spans="1:13" x14ac:dyDescent="0.25">
      <c r="A384" s="120">
        <v>43932</v>
      </c>
      <c r="B384" s="121"/>
      <c r="C384" s="121"/>
      <c r="D384" s="121">
        <f t="shared" si="55"/>
        <v>0</v>
      </c>
      <c r="E384" s="121"/>
      <c r="F384" s="122"/>
      <c r="G384" s="121">
        <f t="shared" si="56"/>
        <v>0</v>
      </c>
      <c r="H384" s="121">
        <f t="shared" si="57"/>
        <v>0</v>
      </c>
      <c r="I384" s="121"/>
      <c r="J384" s="121">
        <f t="shared" si="58"/>
        <v>0</v>
      </c>
      <c r="K384" s="123">
        <f t="shared" si="59"/>
        <v>0</v>
      </c>
      <c r="L384" s="124">
        <f t="shared" si="60"/>
        <v>0</v>
      </c>
      <c r="M384" s="138" t="e">
        <f t="shared" si="61"/>
        <v>#DIV/0!</v>
      </c>
    </row>
    <row r="385" spans="1:13" x14ac:dyDescent="0.25">
      <c r="A385" s="120">
        <v>43933</v>
      </c>
      <c r="B385" s="121"/>
      <c r="C385" s="121"/>
      <c r="D385" s="121">
        <f t="shared" si="55"/>
        <v>0</v>
      </c>
      <c r="E385" s="121"/>
      <c r="F385" s="122"/>
      <c r="G385" s="121">
        <f t="shared" si="56"/>
        <v>0</v>
      </c>
      <c r="H385" s="121">
        <f t="shared" si="57"/>
        <v>0</v>
      </c>
      <c r="I385" s="121"/>
      <c r="J385" s="121">
        <f t="shared" si="58"/>
        <v>0</v>
      </c>
      <c r="K385" s="123">
        <f t="shared" si="59"/>
        <v>0</v>
      </c>
      <c r="L385" s="124">
        <f t="shared" si="60"/>
        <v>0</v>
      </c>
      <c r="M385" s="138" t="e">
        <f t="shared" si="61"/>
        <v>#DIV/0!</v>
      </c>
    </row>
    <row r="386" spans="1:13" x14ac:dyDescent="0.25">
      <c r="A386" s="120">
        <v>43934</v>
      </c>
      <c r="B386" s="121">
        <f>14380+14320</f>
        <v>28700</v>
      </c>
      <c r="C386" s="121">
        <f>13440+9530</f>
        <v>22970</v>
      </c>
      <c r="D386" s="121">
        <f t="shared" si="55"/>
        <v>5730</v>
      </c>
      <c r="E386" s="121">
        <v>897231</v>
      </c>
      <c r="F386" s="122">
        <v>887001</v>
      </c>
      <c r="G386" s="121">
        <f t="shared" si="56"/>
        <v>10230</v>
      </c>
      <c r="H386" s="121">
        <f t="shared" si="57"/>
        <v>10230</v>
      </c>
      <c r="I386" s="121">
        <v>10220</v>
      </c>
      <c r="J386" s="121">
        <f t="shared" si="58"/>
        <v>10</v>
      </c>
      <c r="K386" s="123">
        <f t="shared" si="59"/>
        <v>10305.755395683453</v>
      </c>
      <c r="L386" s="124">
        <f t="shared" si="60"/>
        <v>85.755395683452662</v>
      </c>
      <c r="M386" s="138">
        <f t="shared" si="61"/>
        <v>8.3909389122752108E-3</v>
      </c>
    </row>
    <row r="387" spans="1:13" x14ac:dyDescent="0.25">
      <c r="A387" s="120">
        <v>43935</v>
      </c>
      <c r="B387" s="121"/>
      <c r="C387" s="121"/>
      <c r="D387" s="121">
        <f t="shared" si="55"/>
        <v>0</v>
      </c>
      <c r="E387" s="121"/>
      <c r="F387" s="122"/>
      <c r="G387" s="121">
        <f t="shared" si="56"/>
        <v>0</v>
      </c>
      <c r="H387" s="121">
        <f t="shared" si="57"/>
        <v>0</v>
      </c>
      <c r="I387" s="121"/>
      <c r="J387" s="121">
        <f t="shared" si="58"/>
        <v>0</v>
      </c>
      <c r="K387" s="123">
        <f t="shared" si="59"/>
        <v>0</v>
      </c>
      <c r="L387" s="124">
        <f t="shared" si="60"/>
        <v>0</v>
      </c>
      <c r="M387" s="138" t="e">
        <f t="shared" si="61"/>
        <v>#DIV/0!</v>
      </c>
    </row>
    <row r="388" spans="1:13" x14ac:dyDescent="0.25">
      <c r="A388" s="120">
        <v>43936</v>
      </c>
      <c r="B388" s="121">
        <v>14380</v>
      </c>
      <c r="C388" s="121">
        <v>12490</v>
      </c>
      <c r="D388" s="121">
        <f t="shared" si="55"/>
        <v>1890</v>
      </c>
      <c r="E388" s="121">
        <v>901052</v>
      </c>
      <c r="F388" s="122">
        <v>897231</v>
      </c>
      <c r="G388" s="121">
        <f t="shared" si="56"/>
        <v>3821</v>
      </c>
      <c r="H388" s="121">
        <f t="shared" si="57"/>
        <v>3821</v>
      </c>
      <c r="I388" s="121">
        <v>3820</v>
      </c>
      <c r="J388" s="121">
        <f t="shared" si="58"/>
        <v>1</v>
      </c>
      <c r="K388" s="123">
        <f t="shared" si="59"/>
        <v>3399.280575539568</v>
      </c>
      <c r="L388" s="124">
        <f t="shared" si="60"/>
        <v>-420.71942446043204</v>
      </c>
      <c r="M388" s="138">
        <f t="shared" si="61"/>
        <v>-0.11013597498964189</v>
      </c>
    </row>
    <row r="389" spans="1:13" x14ac:dyDescent="0.25">
      <c r="A389" s="120">
        <v>43937</v>
      </c>
      <c r="B389" s="121">
        <v>14440</v>
      </c>
      <c r="C389" s="121">
        <v>11350</v>
      </c>
      <c r="D389" s="121">
        <f t="shared" si="55"/>
        <v>3090</v>
      </c>
      <c r="E389" s="121">
        <v>906353</v>
      </c>
      <c r="F389" s="122">
        <v>901052</v>
      </c>
      <c r="G389" s="121">
        <f t="shared" si="56"/>
        <v>5301</v>
      </c>
      <c r="H389" s="121">
        <f t="shared" si="57"/>
        <v>5301</v>
      </c>
      <c r="I389" s="121">
        <v>5300</v>
      </c>
      <c r="J389" s="121">
        <f t="shared" si="58"/>
        <v>1</v>
      </c>
      <c r="K389" s="123">
        <f t="shared" si="59"/>
        <v>5557.5539568345321</v>
      </c>
      <c r="L389" s="124">
        <f t="shared" si="60"/>
        <v>257.55395683453207</v>
      </c>
      <c r="M389" s="138">
        <f t="shared" si="61"/>
        <v>4.8595086195194731E-2</v>
      </c>
    </row>
    <row r="390" spans="1:13" x14ac:dyDescent="0.25">
      <c r="A390" s="120">
        <v>43938</v>
      </c>
      <c r="B390" s="121">
        <v>14410</v>
      </c>
      <c r="C390" s="121">
        <v>12800</v>
      </c>
      <c r="D390" s="121">
        <f t="shared" si="55"/>
        <v>1610</v>
      </c>
      <c r="E390" s="121">
        <v>909484</v>
      </c>
      <c r="F390" s="122">
        <v>906353</v>
      </c>
      <c r="G390" s="121">
        <f t="shared" si="56"/>
        <v>3131</v>
      </c>
      <c r="H390" s="121">
        <f t="shared" si="57"/>
        <v>3131</v>
      </c>
      <c r="I390" s="121">
        <v>3130</v>
      </c>
      <c r="J390" s="121">
        <f t="shared" si="58"/>
        <v>1</v>
      </c>
      <c r="K390" s="123">
        <f t="shared" si="59"/>
        <v>2895.6834532374096</v>
      </c>
      <c r="L390" s="124">
        <f t="shared" si="60"/>
        <v>-234.31654676259041</v>
      </c>
      <c r="M390" s="138">
        <f t="shared" si="61"/>
        <v>-7.4861516537568826E-2</v>
      </c>
    </row>
    <row r="391" spans="1:13" x14ac:dyDescent="0.25">
      <c r="A391" s="120">
        <v>43939</v>
      </c>
      <c r="B391" s="121"/>
      <c r="C391" s="121"/>
      <c r="D391" s="121">
        <f t="shared" si="55"/>
        <v>0</v>
      </c>
      <c r="E391" s="121"/>
      <c r="F391" s="122"/>
      <c r="G391" s="121">
        <f t="shared" si="56"/>
        <v>0</v>
      </c>
      <c r="H391" s="121">
        <f t="shared" si="57"/>
        <v>0</v>
      </c>
      <c r="I391" s="121"/>
      <c r="J391" s="121">
        <f t="shared" si="58"/>
        <v>0</v>
      </c>
      <c r="K391" s="123">
        <f t="shared" si="59"/>
        <v>0</v>
      </c>
      <c r="L391" s="124">
        <f t="shared" si="60"/>
        <v>0</v>
      </c>
      <c r="M391" s="138" t="e">
        <f t="shared" si="61"/>
        <v>#DIV/0!</v>
      </c>
    </row>
    <row r="392" spans="1:13" x14ac:dyDescent="0.25">
      <c r="A392" s="120">
        <v>43940</v>
      </c>
      <c r="B392" s="121"/>
      <c r="C392" s="121"/>
      <c r="D392" s="121">
        <f t="shared" si="55"/>
        <v>0</v>
      </c>
      <c r="E392" s="121"/>
      <c r="F392" s="122"/>
      <c r="G392" s="121">
        <f t="shared" si="56"/>
        <v>0</v>
      </c>
      <c r="H392" s="121">
        <f t="shared" si="57"/>
        <v>0</v>
      </c>
      <c r="I392" s="121"/>
      <c r="J392" s="121">
        <f t="shared" si="58"/>
        <v>0</v>
      </c>
      <c r="K392" s="123">
        <f t="shared" si="59"/>
        <v>0</v>
      </c>
      <c r="L392" s="124">
        <f t="shared" si="60"/>
        <v>0</v>
      </c>
      <c r="M392" s="138" t="e">
        <f t="shared" si="61"/>
        <v>#DIV/0!</v>
      </c>
    </row>
    <row r="393" spans="1:13" x14ac:dyDescent="0.25">
      <c r="A393" s="120">
        <v>43941</v>
      </c>
      <c r="B393" s="121"/>
      <c r="C393" s="121"/>
      <c r="D393" s="121">
        <f t="shared" si="55"/>
        <v>0</v>
      </c>
      <c r="E393" s="121"/>
      <c r="F393" s="122"/>
      <c r="G393" s="121">
        <f t="shared" si="56"/>
        <v>0</v>
      </c>
      <c r="H393" s="121">
        <f t="shared" si="57"/>
        <v>0</v>
      </c>
      <c r="I393" s="121"/>
      <c r="J393" s="121">
        <f t="shared" si="58"/>
        <v>0</v>
      </c>
      <c r="K393" s="123">
        <f t="shared" si="59"/>
        <v>0</v>
      </c>
      <c r="L393" s="124">
        <f t="shared" si="60"/>
        <v>0</v>
      </c>
      <c r="M393" s="138" t="e">
        <f t="shared" si="61"/>
        <v>#DIV/0!</v>
      </c>
    </row>
    <row r="394" spans="1:13" x14ac:dyDescent="0.25">
      <c r="A394" s="120">
        <v>43942</v>
      </c>
      <c r="B394" s="121"/>
      <c r="C394" s="121"/>
      <c r="D394" s="121">
        <f t="shared" si="55"/>
        <v>0</v>
      </c>
      <c r="E394" s="121"/>
      <c r="F394" s="122"/>
      <c r="G394" s="121">
        <f t="shared" si="56"/>
        <v>0</v>
      </c>
      <c r="H394" s="121">
        <f t="shared" si="57"/>
        <v>0</v>
      </c>
      <c r="I394" s="121"/>
      <c r="J394" s="121">
        <f t="shared" si="58"/>
        <v>0</v>
      </c>
      <c r="K394" s="123">
        <f t="shared" si="59"/>
        <v>0</v>
      </c>
      <c r="L394" s="124">
        <f t="shared" si="60"/>
        <v>0</v>
      </c>
      <c r="M394" s="138" t="e">
        <f t="shared" si="61"/>
        <v>#DIV/0!</v>
      </c>
    </row>
    <row r="395" spans="1:13" x14ac:dyDescent="0.25">
      <c r="A395" s="120">
        <v>43943</v>
      </c>
      <c r="B395" s="121"/>
      <c r="C395" s="121"/>
      <c r="D395" s="121">
        <f t="shared" si="55"/>
        <v>0</v>
      </c>
      <c r="E395" s="121"/>
      <c r="F395" s="122"/>
      <c r="G395" s="121">
        <f t="shared" si="56"/>
        <v>0</v>
      </c>
      <c r="H395" s="121">
        <f t="shared" si="57"/>
        <v>0</v>
      </c>
      <c r="I395" s="121"/>
      <c r="J395" s="121">
        <f t="shared" si="58"/>
        <v>0</v>
      </c>
      <c r="K395" s="123">
        <f t="shared" si="59"/>
        <v>0</v>
      </c>
      <c r="L395" s="124">
        <f t="shared" si="60"/>
        <v>0</v>
      </c>
      <c r="M395" s="138" t="e">
        <f t="shared" si="61"/>
        <v>#DIV/0!</v>
      </c>
    </row>
    <row r="396" spans="1:13" x14ac:dyDescent="0.25">
      <c r="A396" s="120">
        <v>43944</v>
      </c>
      <c r="B396" s="121">
        <f>14410+12560</f>
        <v>26970</v>
      </c>
      <c r="C396" s="121">
        <f>9880+10730</f>
        <v>20610</v>
      </c>
      <c r="D396" s="121">
        <f t="shared" si="55"/>
        <v>6360</v>
      </c>
      <c r="E396" s="121">
        <v>921894</v>
      </c>
      <c r="F396" s="122">
        <v>912473</v>
      </c>
      <c r="G396" s="121">
        <f t="shared" si="56"/>
        <v>9421</v>
      </c>
      <c r="H396" s="121">
        <f t="shared" si="57"/>
        <v>9421</v>
      </c>
      <c r="I396" s="121">
        <v>9410</v>
      </c>
      <c r="J396" s="121">
        <f t="shared" si="58"/>
        <v>11</v>
      </c>
      <c r="K396" s="123">
        <f t="shared" si="59"/>
        <v>11438.848920863309</v>
      </c>
      <c r="L396" s="124">
        <f t="shared" si="60"/>
        <v>2028.8489208633091</v>
      </c>
      <c r="M396" s="138">
        <f t="shared" si="61"/>
        <v>0.21560562389620713</v>
      </c>
    </row>
    <row r="397" spans="1:13" x14ac:dyDescent="0.25">
      <c r="A397" s="120">
        <v>43945</v>
      </c>
      <c r="B397" s="121"/>
      <c r="C397" s="121"/>
      <c r="D397" s="121">
        <f t="shared" si="55"/>
        <v>0</v>
      </c>
      <c r="E397" s="121"/>
      <c r="F397" s="122"/>
      <c r="G397" s="121">
        <f t="shared" si="56"/>
        <v>0</v>
      </c>
      <c r="H397" s="121">
        <f t="shared" si="57"/>
        <v>0</v>
      </c>
      <c r="I397" s="121"/>
      <c r="J397" s="121">
        <f t="shared" si="58"/>
        <v>0</v>
      </c>
      <c r="K397" s="123">
        <f t="shared" si="59"/>
        <v>0</v>
      </c>
      <c r="L397" s="124">
        <f t="shared" si="60"/>
        <v>0</v>
      </c>
      <c r="M397" s="138" t="e">
        <f t="shared" si="61"/>
        <v>#DIV/0!</v>
      </c>
    </row>
    <row r="398" spans="1:13" x14ac:dyDescent="0.25">
      <c r="A398" s="120">
        <v>43946</v>
      </c>
      <c r="B398" s="121"/>
      <c r="C398" s="121"/>
      <c r="D398" s="121">
        <f t="shared" si="55"/>
        <v>0</v>
      </c>
      <c r="E398" s="121"/>
      <c r="F398" s="122"/>
      <c r="G398" s="121">
        <f t="shared" si="56"/>
        <v>0</v>
      </c>
      <c r="H398" s="121">
        <f t="shared" si="57"/>
        <v>0</v>
      </c>
      <c r="I398" s="121"/>
      <c r="J398" s="121">
        <f t="shared" si="58"/>
        <v>0</v>
      </c>
      <c r="K398" s="123">
        <f t="shared" si="59"/>
        <v>0</v>
      </c>
      <c r="L398" s="124">
        <f t="shared" si="60"/>
        <v>0</v>
      </c>
      <c r="M398" s="138" t="e">
        <f t="shared" si="61"/>
        <v>#DIV/0!</v>
      </c>
    </row>
    <row r="399" spans="1:13" x14ac:dyDescent="0.25">
      <c r="A399" s="120">
        <v>43947</v>
      </c>
      <c r="B399" s="121"/>
      <c r="C399" s="121"/>
      <c r="D399" s="121">
        <f t="shared" si="55"/>
        <v>0</v>
      </c>
      <c r="E399" s="121"/>
      <c r="F399" s="122"/>
      <c r="G399" s="121">
        <f t="shared" si="56"/>
        <v>0</v>
      </c>
      <c r="H399" s="121">
        <f t="shared" si="57"/>
        <v>0</v>
      </c>
      <c r="I399" s="121"/>
      <c r="J399" s="121">
        <f t="shared" si="58"/>
        <v>0</v>
      </c>
      <c r="K399" s="123">
        <f t="shared" si="59"/>
        <v>0</v>
      </c>
      <c r="L399" s="124">
        <f t="shared" si="60"/>
        <v>0</v>
      </c>
      <c r="M399" s="138" t="e">
        <f t="shared" si="61"/>
        <v>#DIV/0!</v>
      </c>
    </row>
    <row r="400" spans="1:13" x14ac:dyDescent="0.25">
      <c r="A400" s="120">
        <v>43948</v>
      </c>
      <c r="B400" s="121">
        <v>14390</v>
      </c>
      <c r="C400" s="121">
        <v>10990</v>
      </c>
      <c r="D400" s="121">
        <f t="shared" si="55"/>
        <v>3400</v>
      </c>
      <c r="E400" s="121">
        <v>928533</v>
      </c>
      <c r="F400" s="122">
        <v>921864</v>
      </c>
      <c r="G400" s="121">
        <f t="shared" si="56"/>
        <v>6669</v>
      </c>
      <c r="H400" s="121">
        <f t="shared" si="57"/>
        <v>6669</v>
      </c>
      <c r="I400" s="121">
        <v>6550</v>
      </c>
      <c r="J400" s="121">
        <f t="shared" si="58"/>
        <v>119</v>
      </c>
      <c r="K400" s="123">
        <f t="shared" si="59"/>
        <v>6115.1079136690641</v>
      </c>
      <c r="L400" s="124">
        <f t="shared" si="60"/>
        <v>-434.89208633093585</v>
      </c>
      <c r="M400" s="138">
        <f t="shared" si="61"/>
        <v>-6.6395738371135243E-2</v>
      </c>
    </row>
    <row r="401" spans="1:13" x14ac:dyDescent="0.25">
      <c r="A401" s="120">
        <v>43949</v>
      </c>
      <c r="B401" s="121"/>
      <c r="C401" s="121"/>
      <c r="D401" s="121">
        <f t="shared" si="55"/>
        <v>0</v>
      </c>
      <c r="E401" s="121"/>
      <c r="F401" s="122"/>
      <c r="G401" s="121">
        <f t="shared" si="56"/>
        <v>0</v>
      </c>
      <c r="H401" s="121">
        <f t="shared" si="57"/>
        <v>0</v>
      </c>
      <c r="I401" s="121"/>
      <c r="J401" s="121">
        <f t="shared" si="58"/>
        <v>0</v>
      </c>
      <c r="K401" s="123">
        <f t="shared" si="59"/>
        <v>0</v>
      </c>
      <c r="L401" s="124">
        <f t="shared" si="60"/>
        <v>0</v>
      </c>
      <c r="M401" s="138" t="e">
        <f t="shared" si="61"/>
        <v>#DIV/0!</v>
      </c>
    </row>
    <row r="402" spans="1:13" x14ac:dyDescent="0.25">
      <c r="A402" s="120">
        <v>43950</v>
      </c>
      <c r="B402" s="121">
        <v>14430</v>
      </c>
      <c r="C402" s="121">
        <v>13740</v>
      </c>
      <c r="D402" s="121">
        <f t="shared" si="55"/>
        <v>690</v>
      </c>
      <c r="E402" s="121">
        <v>933524</v>
      </c>
      <c r="F402" s="122">
        <v>932103</v>
      </c>
      <c r="G402" s="121">
        <f t="shared" si="56"/>
        <v>1421</v>
      </c>
      <c r="H402" s="121">
        <f t="shared" si="57"/>
        <v>1421</v>
      </c>
      <c r="I402" s="121">
        <v>1420</v>
      </c>
      <c r="J402" s="121">
        <f t="shared" si="58"/>
        <v>1</v>
      </c>
      <c r="K402" s="123">
        <f t="shared" si="59"/>
        <v>1241.0071942446043</v>
      </c>
      <c r="L402" s="124">
        <f t="shared" si="60"/>
        <v>-178.99280575539569</v>
      </c>
      <c r="M402" s="138">
        <f t="shared" si="61"/>
        <v>-0.12605127165872937</v>
      </c>
    </row>
    <row r="403" spans="1:13" x14ac:dyDescent="0.25">
      <c r="A403" s="120">
        <v>43951</v>
      </c>
      <c r="B403" s="121">
        <v>7630</v>
      </c>
      <c r="C403" s="121">
        <v>6820</v>
      </c>
      <c r="D403" s="121">
        <f t="shared" si="55"/>
        <v>810</v>
      </c>
      <c r="E403" s="121">
        <v>15399593</v>
      </c>
      <c r="F403" s="122">
        <v>15398010</v>
      </c>
      <c r="G403" s="121">
        <f t="shared" si="56"/>
        <v>1583</v>
      </c>
      <c r="H403" s="121">
        <f t="shared" si="57"/>
        <v>1583</v>
      </c>
      <c r="I403" s="121">
        <v>1583</v>
      </c>
      <c r="J403" s="121">
        <f t="shared" si="58"/>
        <v>0</v>
      </c>
      <c r="K403" s="123">
        <f t="shared" si="59"/>
        <v>1456.8345323741005</v>
      </c>
      <c r="L403" s="124">
        <f t="shared" si="60"/>
        <v>-126.16546762589951</v>
      </c>
      <c r="M403" s="138">
        <f t="shared" si="61"/>
        <v>-7.970023223366994E-2</v>
      </c>
    </row>
    <row r="404" spans="1:13" x14ac:dyDescent="0.25">
      <c r="A404" s="120">
        <v>43952</v>
      </c>
      <c r="B404" s="121"/>
      <c r="C404" s="121"/>
      <c r="D404" s="121">
        <f t="shared" si="55"/>
        <v>0</v>
      </c>
      <c r="E404" s="121"/>
      <c r="F404" s="122"/>
      <c r="G404" s="121">
        <f t="shared" si="56"/>
        <v>0</v>
      </c>
      <c r="H404" s="121">
        <f t="shared" si="57"/>
        <v>0</v>
      </c>
      <c r="I404" s="121"/>
      <c r="J404" s="121">
        <f t="shared" si="58"/>
        <v>0</v>
      </c>
      <c r="K404" s="123">
        <f t="shared" si="59"/>
        <v>0</v>
      </c>
      <c r="L404" s="124">
        <f t="shared" si="60"/>
        <v>0</v>
      </c>
      <c r="M404" s="138" t="e">
        <f t="shared" si="61"/>
        <v>#DIV/0!</v>
      </c>
    </row>
    <row r="405" spans="1:13" x14ac:dyDescent="0.25">
      <c r="A405" s="120">
        <v>43953</v>
      </c>
      <c r="B405" s="121">
        <v>14330</v>
      </c>
      <c r="C405" s="121">
        <v>12180</v>
      </c>
      <c r="D405" s="121">
        <f t="shared" si="55"/>
        <v>2150</v>
      </c>
      <c r="E405" s="121">
        <v>941885</v>
      </c>
      <c r="F405" s="122">
        <v>937775</v>
      </c>
      <c r="G405" s="121">
        <f t="shared" si="56"/>
        <v>4110</v>
      </c>
      <c r="H405" s="121">
        <f t="shared" si="57"/>
        <v>4110</v>
      </c>
      <c r="I405" s="121">
        <v>4090</v>
      </c>
      <c r="J405" s="121">
        <f t="shared" si="58"/>
        <v>20</v>
      </c>
      <c r="K405" s="123">
        <f t="shared" si="59"/>
        <v>3866.9064748201436</v>
      </c>
      <c r="L405" s="124">
        <f t="shared" si="60"/>
        <v>-223.09352517985644</v>
      </c>
      <c r="M405" s="138">
        <f t="shared" si="61"/>
        <v>-5.454609417600402E-2</v>
      </c>
    </row>
    <row r="406" spans="1:13" x14ac:dyDescent="0.25">
      <c r="A406" s="120">
        <v>43954</v>
      </c>
      <c r="B406" s="121"/>
      <c r="C406" s="121"/>
      <c r="D406" s="121">
        <f t="shared" si="55"/>
        <v>0</v>
      </c>
      <c r="E406" s="121"/>
      <c r="F406" s="122"/>
      <c r="G406" s="121">
        <f t="shared" si="56"/>
        <v>0</v>
      </c>
      <c r="H406" s="121">
        <f t="shared" si="57"/>
        <v>0</v>
      </c>
      <c r="I406" s="121"/>
      <c r="J406" s="121">
        <f t="shared" si="58"/>
        <v>0</v>
      </c>
      <c r="K406" s="123">
        <f t="shared" si="59"/>
        <v>0</v>
      </c>
      <c r="L406" s="124">
        <f t="shared" si="60"/>
        <v>0</v>
      </c>
      <c r="M406" s="138" t="e">
        <f t="shared" si="61"/>
        <v>#DIV/0!</v>
      </c>
    </row>
    <row r="407" spans="1:13" x14ac:dyDescent="0.25">
      <c r="A407" s="120">
        <v>43955</v>
      </c>
      <c r="B407" s="121"/>
      <c r="C407" s="121"/>
      <c r="D407" s="121">
        <f t="shared" si="55"/>
        <v>0</v>
      </c>
      <c r="E407" s="121"/>
      <c r="F407" s="122"/>
      <c r="G407" s="121">
        <f t="shared" si="56"/>
        <v>0</v>
      </c>
      <c r="H407" s="121">
        <f t="shared" si="57"/>
        <v>0</v>
      </c>
      <c r="I407" s="121"/>
      <c r="J407" s="121">
        <f t="shared" si="58"/>
        <v>0</v>
      </c>
      <c r="K407" s="123">
        <f t="shared" si="59"/>
        <v>0</v>
      </c>
      <c r="L407" s="124">
        <f t="shared" si="60"/>
        <v>0</v>
      </c>
      <c r="M407" s="138" t="e">
        <f t="shared" si="61"/>
        <v>#DIV/0!</v>
      </c>
    </row>
    <row r="408" spans="1:13" x14ac:dyDescent="0.25">
      <c r="A408" s="120">
        <v>43956</v>
      </c>
      <c r="B408" s="121"/>
      <c r="C408" s="121"/>
      <c r="D408" s="121">
        <f t="shared" si="55"/>
        <v>0</v>
      </c>
      <c r="E408" s="121"/>
      <c r="F408" s="122"/>
      <c r="G408" s="121">
        <f t="shared" si="56"/>
        <v>0</v>
      </c>
      <c r="H408" s="121">
        <f t="shared" si="57"/>
        <v>0</v>
      </c>
      <c r="I408" s="121"/>
      <c r="J408" s="121">
        <f t="shared" si="58"/>
        <v>0</v>
      </c>
      <c r="K408" s="123">
        <f t="shared" si="59"/>
        <v>0</v>
      </c>
      <c r="L408" s="124">
        <f t="shared" si="60"/>
        <v>0</v>
      </c>
      <c r="M408" s="138" t="e">
        <f t="shared" si="61"/>
        <v>#DIV/0!</v>
      </c>
    </row>
    <row r="409" spans="1:13" x14ac:dyDescent="0.25">
      <c r="A409" s="120">
        <v>43957</v>
      </c>
      <c r="B409" s="121"/>
      <c r="C409" s="121"/>
      <c r="D409" s="121">
        <f t="shared" si="55"/>
        <v>0</v>
      </c>
      <c r="E409" s="121"/>
      <c r="F409" s="122"/>
      <c r="G409" s="121">
        <f t="shared" si="56"/>
        <v>0</v>
      </c>
      <c r="H409" s="121">
        <f t="shared" si="57"/>
        <v>0</v>
      </c>
      <c r="I409" s="121"/>
      <c r="J409" s="121">
        <f t="shared" si="58"/>
        <v>0</v>
      </c>
      <c r="K409" s="123">
        <f t="shared" si="59"/>
        <v>0</v>
      </c>
      <c r="L409" s="124">
        <f t="shared" si="60"/>
        <v>0</v>
      </c>
      <c r="M409" s="138" t="e">
        <f t="shared" si="61"/>
        <v>#DIV/0!</v>
      </c>
    </row>
    <row r="410" spans="1:13" x14ac:dyDescent="0.25">
      <c r="A410" s="120">
        <v>43958</v>
      </c>
      <c r="B410" s="121">
        <v>7820</v>
      </c>
      <c r="C410" s="121">
        <v>7510</v>
      </c>
      <c r="D410" s="121">
        <f t="shared" ref="D410:D458" si="62">B410-C410</f>
        <v>310</v>
      </c>
      <c r="E410" s="121">
        <v>15400224</v>
      </c>
      <c r="F410" s="122">
        <v>15399843</v>
      </c>
      <c r="G410" s="121">
        <f t="shared" ref="G410:G458" si="63">E410-F410</f>
        <v>381</v>
      </c>
      <c r="H410" s="121">
        <f t="shared" ref="H410:H458" si="64">G410*H$3</f>
        <v>381</v>
      </c>
      <c r="I410" s="121">
        <v>380</v>
      </c>
      <c r="J410" s="121">
        <f t="shared" ref="J410:J458" si="65">H410-I410</f>
        <v>1</v>
      </c>
      <c r="K410" s="123">
        <f t="shared" ref="K410:K458" si="66">D410/K$3</f>
        <v>557.5539568345323</v>
      </c>
      <c r="L410" s="124">
        <f t="shared" ref="L410:L458" si="67">K410-I410</f>
        <v>177.5539568345323</v>
      </c>
      <c r="M410" s="138">
        <f t="shared" ref="M410:M458" si="68">L410/I410</f>
        <v>0.46724725482771656</v>
      </c>
    </row>
    <row r="411" spans="1:13" x14ac:dyDescent="0.25">
      <c r="A411" s="120">
        <v>43959</v>
      </c>
      <c r="B411" s="121">
        <v>13790</v>
      </c>
      <c r="C411" s="121">
        <v>12280</v>
      </c>
      <c r="D411" s="121">
        <f t="shared" si="62"/>
        <v>1510</v>
      </c>
      <c r="E411" s="121">
        <v>944663</v>
      </c>
      <c r="F411" s="122">
        <v>942035</v>
      </c>
      <c r="G411" s="121">
        <f t="shared" si="63"/>
        <v>2628</v>
      </c>
      <c r="H411" s="121">
        <f t="shared" si="64"/>
        <v>2628</v>
      </c>
      <c r="I411" s="121">
        <v>2628</v>
      </c>
      <c r="J411" s="121">
        <f t="shared" si="65"/>
        <v>0</v>
      </c>
      <c r="K411" s="123">
        <f t="shared" si="66"/>
        <v>2715.8273381294962</v>
      </c>
      <c r="L411" s="124">
        <f t="shared" si="67"/>
        <v>87.827338129496184</v>
      </c>
      <c r="M411" s="138">
        <f t="shared" si="68"/>
        <v>3.341983947088896E-2</v>
      </c>
    </row>
    <row r="412" spans="1:13" x14ac:dyDescent="0.25">
      <c r="A412" s="120">
        <v>43960</v>
      </c>
      <c r="B412" s="121"/>
      <c r="C412" s="121"/>
      <c r="D412" s="121">
        <f t="shared" si="62"/>
        <v>0</v>
      </c>
      <c r="E412" s="121"/>
      <c r="F412" s="122"/>
      <c r="G412" s="121">
        <f t="shared" si="63"/>
        <v>0</v>
      </c>
      <c r="H412" s="121">
        <f t="shared" si="64"/>
        <v>0</v>
      </c>
      <c r="I412" s="121"/>
      <c r="J412" s="121">
        <f t="shared" si="65"/>
        <v>0</v>
      </c>
      <c r="K412" s="123">
        <f t="shared" si="66"/>
        <v>0</v>
      </c>
      <c r="L412" s="124">
        <f t="shared" si="67"/>
        <v>0</v>
      </c>
      <c r="M412" s="138" t="e">
        <f t="shared" si="68"/>
        <v>#DIV/0!</v>
      </c>
    </row>
    <row r="413" spans="1:13" x14ac:dyDescent="0.25">
      <c r="A413" s="120">
        <v>43961</v>
      </c>
      <c r="B413" s="121"/>
      <c r="C413" s="121"/>
      <c r="D413" s="121">
        <f t="shared" si="62"/>
        <v>0</v>
      </c>
      <c r="E413" s="121"/>
      <c r="F413" s="122"/>
      <c r="G413" s="121">
        <f t="shared" si="63"/>
        <v>0</v>
      </c>
      <c r="H413" s="121">
        <f t="shared" si="64"/>
        <v>0</v>
      </c>
      <c r="I413" s="121"/>
      <c r="J413" s="121">
        <f t="shared" si="65"/>
        <v>0</v>
      </c>
      <c r="K413" s="123">
        <f t="shared" si="66"/>
        <v>0</v>
      </c>
      <c r="L413" s="124">
        <f t="shared" si="67"/>
        <v>0</v>
      </c>
      <c r="M413" s="138" t="e">
        <f t="shared" si="68"/>
        <v>#DIV/0!</v>
      </c>
    </row>
    <row r="414" spans="1:13" x14ac:dyDescent="0.25">
      <c r="A414" s="120">
        <v>43962</v>
      </c>
      <c r="B414" s="121">
        <f>14140+14390</f>
        <v>28530</v>
      </c>
      <c r="C414" s="121">
        <f>12300+10610</f>
        <v>22910</v>
      </c>
      <c r="D414" s="121">
        <f t="shared" si="62"/>
        <v>5620</v>
      </c>
      <c r="E414" s="121">
        <v>958604</v>
      </c>
      <c r="F414" s="122">
        <v>947735</v>
      </c>
      <c r="G414" s="121">
        <f t="shared" si="63"/>
        <v>10869</v>
      </c>
      <c r="H414" s="121">
        <f t="shared" si="64"/>
        <v>10869</v>
      </c>
      <c r="I414" s="121">
        <v>10860</v>
      </c>
      <c r="J414" s="121">
        <f t="shared" si="65"/>
        <v>9</v>
      </c>
      <c r="K414" s="123">
        <f t="shared" si="66"/>
        <v>10107.913669064747</v>
      </c>
      <c r="L414" s="124">
        <f t="shared" si="67"/>
        <v>-752.0863309352535</v>
      </c>
      <c r="M414" s="138">
        <f t="shared" si="68"/>
        <v>-6.9252884984829968E-2</v>
      </c>
    </row>
    <row r="415" spans="1:13" x14ac:dyDescent="0.25">
      <c r="A415" s="120">
        <v>43963</v>
      </c>
      <c r="B415" s="121">
        <v>14360</v>
      </c>
      <c r="C415" s="121">
        <v>12730</v>
      </c>
      <c r="D415" s="121">
        <f t="shared" si="62"/>
        <v>1630</v>
      </c>
      <c r="E415" s="121">
        <v>961864</v>
      </c>
      <c r="F415" s="122">
        <v>958604</v>
      </c>
      <c r="G415" s="121">
        <f t="shared" si="63"/>
        <v>3260</v>
      </c>
      <c r="H415" s="121">
        <f t="shared" si="64"/>
        <v>3260</v>
      </c>
      <c r="I415" s="121">
        <v>3260</v>
      </c>
      <c r="J415" s="121">
        <f t="shared" si="65"/>
        <v>0</v>
      </c>
      <c r="K415" s="123">
        <f t="shared" si="66"/>
        <v>2931.6546762589924</v>
      </c>
      <c r="L415" s="124">
        <f t="shared" si="67"/>
        <v>-328.34532374100763</v>
      </c>
      <c r="M415" s="138">
        <f t="shared" si="68"/>
        <v>-0.10071942446043179</v>
      </c>
    </row>
    <row r="416" spans="1:13" x14ac:dyDescent="0.25">
      <c r="A416" s="120">
        <v>43964</v>
      </c>
      <c r="B416" s="121">
        <v>12720</v>
      </c>
      <c r="C416" s="121">
        <v>11900</v>
      </c>
      <c r="D416" s="121">
        <f t="shared" si="62"/>
        <v>820</v>
      </c>
      <c r="E416" s="121">
        <v>963674</v>
      </c>
      <c r="F416" s="122">
        <v>961864</v>
      </c>
      <c r="G416" s="121">
        <f t="shared" si="63"/>
        <v>1810</v>
      </c>
      <c r="H416" s="121">
        <f t="shared" si="64"/>
        <v>1810</v>
      </c>
      <c r="I416" s="121">
        <v>1810</v>
      </c>
      <c r="J416" s="121">
        <f t="shared" si="65"/>
        <v>0</v>
      </c>
      <c r="K416" s="123">
        <f t="shared" si="66"/>
        <v>1474.8201438848919</v>
      </c>
      <c r="L416" s="124">
        <f t="shared" si="67"/>
        <v>-335.17985611510812</v>
      </c>
      <c r="M416" s="138">
        <f t="shared" si="68"/>
        <v>-0.18518224094757355</v>
      </c>
    </row>
    <row r="417" spans="1:15" x14ac:dyDescent="0.25">
      <c r="A417" s="120">
        <v>43965</v>
      </c>
      <c r="B417" s="121">
        <v>7430</v>
      </c>
      <c r="C417" s="121">
        <v>7230</v>
      </c>
      <c r="D417" s="121">
        <f t="shared" si="62"/>
        <v>200</v>
      </c>
      <c r="E417" s="121">
        <v>15401804</v>
      </c>
      <c r="F417" s="122">
        <v>15401454</v>
      </c>
      <c r="G417" s="121">
        <f t="shared" si="63"/>
        <v>350</v>
      </c>
      <c r="H417" s="121">
        <f t="shared" si="64"/>
        <v>350</v>
      </c>
      <c r="I417" s="121">
        <v>350</v>
      </c>
      <c r="J417" s="121">
        <f t="shared" si="65"/>
        <v>0</v>
      </c>
      <c r="K417" s="123">
        <f t="shared" si="66"/>
        <v>359.71223021582733</v>
      </c>
      <c r="L417" s="124">
        <f t="shared" si="67"/>
        <v>9.7122302158273328</v>
      </c>
      <c r="M417" s="138">
        <f t="shared" si="68"/>
        <v>2.7749229188078095E-2</v>
      </c>
    </row>
    <row r="418" spans="1:15" x14ac:dyDescent="0.25">
      <c r="A418" s="120">
        <v>43966</v>
      </c>
      <c r="B418" s="121">
        <v>13070</v>
      </c>
      <c r="C418" s="121">
        <v>9610</v>
      </c>
      <c r="D418" s="121">
        <f t="shared" si="62"/>
        <v>3460</v>
      </c>
      <c r="E418" s="121">
        <v>972495</v>
      </c>
      <c r="F418" s="122">
        <v>965664</v>
      </c>
      <c r="G418" s="121">
        <f t="shared" si="63"/>
        <v>6831</v>
      </c>
      <c r="H418" s="121">
        <f t="shared" si="64"/>
        <v>6831</v>
      </c>
      <c r="I418" s="121">
        <v>6830</v>
      </c>
      <c r="J418" s="121">
        <f t="shared" si="65"/>
        <v>1</v>
      </c>
      <c r="K418" s="123">
        <f t="shared" si="66"/>
        <v>6223.0215827338125</v>
      </c>
      <c r="L418" s="124">
        <f t="shared" si="67"/>
        <v>-606.97841726618753</v>
      </c>
      <c r="M418" s="138">
        <f t="shared" si="68"/>
        <v>-8.886946080032028E-2</v>
      </c>
    </row>
    <row r="419" spans="1:15" x14ac:dyDescent="0.25">
      <c r="A419" s="120">
        <v>43967</v>
      </c>
      <c r="B419" s="121"/>
      <c r="C419" s="121"/>
      <c r="D419" s="121">
        <f t="shared" si="62"/>
        <v>0</v>
      </c>
      <c r="E419" s="121"/>
      <c r="F419" s="122"/>
      <c r="G419" s="121">
        <f t="shared" si="63"/>
        <v>0</v>
      </c>
      <c r="H419" s="121">
        <f t="shared" si="64"/>
        <v>0</v>
      </c>
      <c r="I419" s="121"/>
      <c r="J419" s="121">
        <f t="shared" si="65"/>
        <v>0</v>
      </c>
      <c r="K419" s="123">
        <f t="shared" si="66"/>
        <v>0</v>
      </c>
      <c r="L419" s="124">
        <f t="shared" si="67"/>
        <v>0</v>
      </c>
      <c r="M419" s="138" t="e">
        <f t="shared" si="68"/>
        <v>#DIV/0!</v>
      </c>
    </row>
    <row r="420" spans="1:15" x14ac:dyDescent="0.25">
      <c r="A420" s="120">
        <v>43968</v>
      </c>
      <c r="B420" s="121"/>
      <c r="C420" s="121"/>
      <c r="D420" s="121">
        <f t="shared" si="62"/>
        <v>0</v>
      </c>
      <c r="E420" s="121"/>
      <c r="F420" s="122"/>
      <c r="G420" s="121">
        <f t="shared" si="63"/>
        <v>0</v>
      </c>
      <c r="H420" s="121">
        <f t="shared" si="64"/>
        <v>0</v>
      </c>
      <c r="I420" s="121"/>
      <c r="J420" s="121">
        <f t="shared" si="65"/>
        <v>0</v>
      </c>
      <c r="K420" s="123">
        <f t="shared" si="66"/>
        <v>0</v>
      </c>
      <c r="L420" s="124">
        <f t="shared" si="67"/>
        <v>0</v>
      </c>
      <c r="M420" s="138" t="e">
        <f t="shared" si="68"/>
        <v>#DIV/0!</v>
      </c>
    </row>
    <row r="421" spans="1:15" x14ac:dyDescent="0.25">
      <c r="A421" s="120">
        <v>43969</v>
      </c>
      <c r="B421" s="121"/>
      <c r="C421" s="121"/>
      <c r="D421" s="121">
        <f t="shared" si="62"/>
        <v>0</v>
      </c>
      <c r="E421" s="121"/>
      <c r="F421" s="122"/>
      <c r="G421" s="121">
        <f t="shared" si="63"/>
        <v>0</v>
      </c>
      <c r="H421" s="121">
        <f t="shared" si="64"/>
        <v>0</v>
      </c>
      <c r="I421" s="121"/>
      <c r="J421" s="121">
        <f t="shared" si="65"/>
        <v>0</v>
      </c>
      <c r="K421" s="123">
        <f t="shared" si="66"/>
        <v>0</v>
      </c>
      <c r="L421" s="124">
        <f t="shared" si="67"/>
        <v>0</v>
      </c>
      <c r="M421" s="138" t="e">
        <f t="shared" si="68"/>
        <v>#DIV/0!</v>
      </c>
    </row>
    <row r="422" spans="1:15" x14ac:dyDescent="0.25">
      <c r="A422" s="120">
        <v>43970</v>
      </c>
      <c r="B422" s="121">
        <v>12220</v>
      </c>
      <c r="C422" s="121">
        <v>11360</v>
      </c>
      <c r="D422" s="121">
        <f t="shared" si="62"/>
        <v>860</v>
      </c>
      <c r="E422" s="121"/>
      <c r="F422" s="122"/>
      <c r="G422" s="121">
        <f t="shared" si="63"/>
        <v>0</v>
      </c>
      <c r="H422" s="121">
        <f t="shared" si="64"/>
        <v>0</v>
      </c>
      <c r="I422" s="121"/>
      <c r="J422" s="121">
        <f t="shared" si="65"/>
        <v>0</v>
      </c>
      <c r="K422" s="123">
        <f t="shared" si="66"/>
        <v>1546.7625899280574</v>
      </c>
      <c r="L422" s="124">
        <f t="shared" si="67"/>
        <v>1546.7625899280574</v>
      </c>
      <c r="M422" s="138" t="e">
        <f t="shared" si="68"/>
        <v>#DIV/0!</v>
      </c>
    </row>
    <row r="423" spans="1:15" x14ac:dyDescent="0.25">
      <c r="A423" s="120">
        <v>43971</v>
      </c>
      <c r="B423" s="121"/>
      <c r="C423" s="121"/>
      <c r="D423" s="121">
        <f t="shared" si="62"/>
        <v>0</v>
      </c>
      <c r="E423" s="121"/>
      <c r="F423" s="122"/>
      <c r="G423" s="121">
        <f t="shared" si="63"/>
        <v>0</v>
      </c>
      <c r="H423" s="121">
        <f t="shared" si="64"/>
        <v>0</v>
      </c>
      <c r="I423" s="121"/>
      <c r="J423" s="121">
        <f t="shared" si="65"/>
        <v>0</v>
      </c>
      <c r="K423" s="123">
        <f t="shared" si="66"/>
        <v>0</v>
      </c>
      <c r="L423" s="124">
        <f t="shared" si="67"/>
        <v>0</v>
      </c>
      <c r="M423" s="138" t="e">
        <f t="shared" si="68"/>
        <v>#DIV/0!</v>
      </c>
    </row>
    <row r="424" spans="1:15" x14ac:dyDescent="0.25">
      <c r="A424" s="120">
        <v>43972</v>
      </c>
      <c r="B424" s="121">
        <v>7770</v>
      </c>
      <c r="C424" s="121">
        <v>6370</v>
      </c>
      <c r="D424" s="121">
        <f t="shared" si="62"/>
        <v>1400</v>
      </c>
      <c r="E424" s="121">
        <v>15405715</v>
      </c>
      <c r="F424" s="122">
        <v>15402745</v>
      </c>
      <c r="G424" s="121">
        <f t="shared" si="63"/>
        <v>2970</v>
      </c>
      <c r="H424" s="121">
        <f t="shared" si="64"/>
        <v>2970</v>
      </c>
      <c r="I424" s="121">
        <v>2969</v>
      </c>
      <c r="J424" s="121">
        <f t="shared" si="65"/>
        <v>1</v>
      </c>
      <c r="K424" s="123">
        <f t="shared" si="66"/>
        <v>2517.9856115107909</v>
      </c>
      <c r="L424" s="124">
        <f t="shared" si="67"/>
        <v>-451.01438848920907</v>
      </c>
      <c r="M424" s="138">
        <f t="shared" si="68"/>
        <v>-0.15190784388319606</v>
      </c>
    </row>
    <row r="425" spans="1:15" x14ac:dyDescent="0.25">
      <c r="A425" s="120">
        <v>43973</v>
      </c>
      <c r="B425" s="121">
        <v>12080</v>
      </c>
      <c r="C425" s="121">
        <v>10460</v>
      </c>
      <c r="D425" s="121">
        <f t="shared" si="62"/>
        <v>1620</v>
      </c>
      <c r="E425" s="121">
        <v>988806</v>
      </c>
      <c r="F425" s="122">
        <v>985598</v>
      </c>
      <c r="G425" s="121">
        <f t="shared" si="63"/>
        <v>3208</v>
      </c>
      <c r="H425" s="121">
        <f t="shared" si="64"/>
        <v>3208</v>
      </c>
      <c r="I425" s="121">
        <v>3210</v>
      </c>
      <c r="J425" s="121">
        <f t="shared" si="65"/>
        <v>-2</v>
      </c>
      <c r="K425" s="123">
        <f t="shared" si="66"/>
        <v>2913.669064748201</v>
      </c>
      <c r="L425" s="124">
        <f t="shared" si="67"/>
        <v>-296.33093525179902</v>
      </c>
      <c r="M425" s="138">
        <f t="shared" si="68"/>
        <v>-9.2314933100248922E-2</v>
      </c>
    </row>
    <row r="426" spans="1:15" x14ac:dyDescent="0.25">
      <c r="A426" s="120">
        <v>43974</v>
      </c>
      <c r="B426" s="121"/>
      <c r="C426" s="121"/>
      <c r="D426" s="121">
        <f t="shared" si="62"/>
        <v>0</v>
      </c>
      <c r="E426" s="121"/>
      <c r="F426" s="122"/>
      <c r="G426" s="121">
        <f t="shared" si="63"/>
        <v>0</v>
      </c>
      <c r="H426" s="121">
        <f t="shared" si="64"/>
        <v>0</v>
      </c>
      <c r="I426" s="121"/>
      <c r="J426" s="121">
        <f t="shared" si="65"/>
        <v>0</v>
      </c>
      <c r="K426" s="123">
        <f t="shared" si="66"/>
        <v>0</v>
      </c>
      <c r="L426" s="124">
        <f t="shared" si="67"/>
        <v>0</v>
      </c>
      <c r="M426" s="138" t="e">
        <f t="shared" si="68"/>
        <v>#DIV/0!</v>
      </c>
    </row>
    <row r="427" spans="1:15" x14ac:dyDescent="0.25">
      <c r="A427" s="120">
        <v>43975</v>
      </c>
      <c r="B427" s="121"/>
      <c r="C427" s="121"/>
      <c r="D427" s="121">
        <f t="shared" si="62"/>
        <v>0</v>
      </c>
      <c r="E427" s="121"/>
      <c r="F427" s="122"/>
      <c r="G427" s="121">
        <f t="shared" si="63"/>
        <v>0</v>
      </c>
      <c r="H427" s="121">
        <f t="shared" si="64"/>
        <v>0</v>
      </c>
      <c r="I427" s="121"/>
      <c r="J427" s="121">
        <f t="shared" si="65"/>
        <v>0</v>
      </c>
      <c r="K427" s="123">
        <f t="shared" si="66"/>
        <v>0</v>
      </c>
      <c r="L427" s="124">
        <f t="shared" si="67"/>
        <v>0</v>
      </c>
      <c r="M427" s="138" t="e">
        <f t="shared" si="68"/>
        <v>#DIV/0!</v>
      </c>
    </row>
    <row r="428" spans="1:15" x14ac:dyDescent="0.25">
      <c r="A428" s="120">
        <v>43976</v>
      </c>
      <c r="B428" s="121">
        <f>14360+13960</f>
        <v>28320</v>
      </c>
      <c r="C428" s="121">
        <f>11390+11010</f>
        <v>22400</v>
      </c>
      <c r="D428" s="121">
        <f t="shared" si="62"/>
        <v>5920</v>
      </c>
      <c r="E428" s="121">
        <v>988808</v>
      </c>
      <c r="F428" s="122">
        <v>669</v>
      </c>
      <c r="G428" s="121">
        <f t="shared" si="63"/>
        <v>988139</v>
      </c>
      <c r="H428" s="121">
        <f t="shared" si="64"/>
        <v>988139</v>
      </c>
      <c r="I428" s="121">
        <v>11840</v>
      </c>
      <c r="J428" s="121">
        <f t="shared" si="65"/>
        <v>976299</v>
      </c>
      <c r="K428" s="123">
        <f t="shared" si="66"/>
        <v>10647.482014388488</v>
      </c>
      <c r="L428" s="124">
        <f t="shared" si="67"/>
        <v>-1192.5179856115119</v>
      </c>
      <c r="M428" s="138">
        <f t="shared" si="68"/>
        <v>-0.10071942446043175</v>
      </c>
      <c r="O428" t="s">
        <v>388</v>
      </c>
    </row>
    <row r="429" spans="1:15" x14ac:dyDescent="0.25">
      <c r="A429" s="120">
        <v>43977</v>
      </c>
      <c r="B429" s="121">
        <v>11390</v>
      </c>
      <c r="C429" s="121">
        <v>9890</v>
      </c>
      <c r="D429" s="121">
        <f t="shared" si="62"/>
        <v>1500</v>
      </c>
      <c r="E429" s="121">
        <v>3337</v>
      </c>
      <c r="F429" s="122">
        <v>689</v>
      </c>
      <c r="G429" s="121">
        <f t="shared" si="63"/>
        <v>2648</v>
      </c>
      <c r="H429" s="121">
        <f t="shared" si="64"/>
        <v>2648</v>
      </c>
      <c r="I429" s="121">
        <v>2668</v>
      </c>
      <c r="J429" s="121">
        <f t="shared" si="65"/>
        <v>-20</v>
      </c>
      <c r="K429" s="123">
        <f t="shared" si="66"/>
        <v>2697.8417266187048</v>
      </c>
      <c r="L429" s="124">
        <f t="shared" si="67"/>
        <v>29.841726618704797</v>
      </c>
      <c r="M429" s="138">
        <f t="shared" si="68"/>
        <v>1.1185054954537031E-2</v>
      </c>
    </row>
    <row r="430" spans="1:15" x14ac:dyDescent="0.25">
      <c r="A430" s="120">
        <v>43978</v>
      </c>
      <c r="B430" s="121">
        <v>14400</v>
      </c>
      <c r="C430" s="121">
        <v>10930</v>
      </c>
      <c r="D430" s="121">
        <f t="shared" si="62"/>
        <v>3470</v>
      </c>
      <c r="E430" s="121">
        <v>9941</v>
      </c>
      <c r="F430" s="122">
        <v>3337</v>
      </c>
      <c r="G430" s="121">
        <f t="shared" si="63"/>
        <v>6604</v>
      </c>
      <c r="H430" s="121">
        <f t="shared" si="64"/>
        <v>6604</v>
      </c>
      <c r="I430" s="121">
        <v>6600</v>
      </c>
      <c r="J430" s="121">
        <f t="shared" si="65"/>
        <v>4</v>
      </c>
      <c r="K430" s="123">
        <f t="shared" si="66"/>
        <v>6241.0071942446039</v>
      </c>
      <c r="L430" s="124">
        <f t="shared" si="67"/>
        <v>-358.99280575539615</v>
      </c>
      <c r="M430" s="138">
        <f t="shared" si="68"/>
        <v>-5.4392849356878208E-2</v>
      </c>
    </row>
    <row r="431" spans="1:15" x14ac:dyDescent="0.25">
      <c r="A431" s="120">
        <v>43979</v>
      </c>
      <c r="B431" s="121"/>
      <c r="C431" s="121"/>
      <c r="D431" s="121">
        <f t="shared" si="62"/>
        <v>0</v>
      </c>
      <c r="E431" s="121"/>
      <c r="F431" s="122"/>
      <c r="G431" s="121">
        <f t="shared" si="63"/>
        <v>0</v>
      </c>
      <c r="H431" s="121">
        <f t="shared" si="64"/>
        <v>0</v>
      </c>
      <c r="I431" s="121"/>
      <c r="J431" s="121">
        <f t="shared" si="65"/>
        <v>0</v>
      </c>
      <c r="K431" s="123">
        <f t="shared" si="66"/>
        <v>0</v>
      </c>
      <c r="L431" s="124">
        <f t="shared" si="67"/>
        <v>0</v>
      </c>
      <c r="M431" s="138" t="e">
        <f t="shared" si="68"/>
        <v>#DIV/0!</v>
      </c>
    </row>
    <row r="432" spans="1:15" x14ac:dyDescent="0.25">
      <c r="A432" s="120">
        <v>43980</v>
      </c>
      <c r="B432" s="121"/>
      <c r="C432" s="121"/>
      <c r="D432" s="121">
        <f t="shared" si="62"/>
        <v>0</v>
      </c>
      <c r="E432" s="121"/>
      <c r="F432" s="122"/>
      <c r="G432" s="121">
        <f t="shared" si="63"/>
        <v>0</v>
      </c>
      <c r="H432" s="121">
        <f t="shared" si="64"/>
        <v>0</v>
      </c>
      <c r="I432" s="121"/>
      <c r="J432" s="121">
        <f t="shared" si="65"/>
        <v>0</v>
      </c>
      <c r="K432" s="123">
        <f t="shared" si="66"/>
        <v>0</v>
      </c>
      <c r="L432" s="124">
        <f t="shared" si="67"/>
        <v>0</v>
      </c>
      <c r="M432" s="138" t="e">
        <f t="shared" si="68"/>
        <v>#DIV/0!</v>
      </c>
    </row>
    <row r="433" spans="1:13" x14ac:dyDescent="0.25">
      <c r="A433" s="120">
        <v>43981</v>
      </c>
      <c r="B433" s="121"/>
      <c r="C433" s="121"/>
      <c r="D433" s="121">
        <f t="shared" si="62"/>
        <v>0</v>
      </c>
      <c r="E433" s="121"/>
      <c r="F433" s="122"/>
      <c r="G433" s="121">
        <f t="shared" si="63"/>
        <v>0</v>
      </c>
      <c r="H433" s="121">
        <f t="shared" si="64"/>
        <v>0</v>
      </c>
      <c r="I433" s="121"/>
      <c r="J433" s="121">
        <f t="shared" si="65"/>
        <v>0</v>
      </c>
      <c r="K433" s="123">
        <f t="shared" si="66"/>
        <v>0</v>
      </c>
      <c r="L433" s="124">
        <f t="shared" si="67"/>
        <v>0</v>
      </c>
      <c r="M433" s="138" t="e">
        <f t="shared" si="68"/>
        <v>#DIV/0!</v>
      </c>
    </row>
    <row r="434" spans="1:13" x14ac:dyDescent="0.25">
      <c r="A434" s="120">
        <v>43982</v>
      </c>
      <c r="B434" s="121"/>
      <c r="C434" s="121"/>
      <c r="D434" s="121">
        <f t="shared" si="62"/>
        <v>0</v>
      </c>
      <c r="E434" s="121"/>
      <c r="F434" s="122"/>
      <c r="G434" s="121">
        <f t="shared" si="63"/>
        <v>0</v>
      </c>
      <c r="H434" s="121">
        <f t="shared" si="64"/>
        <v>0</v>
      </c>
      <c r="I434" s="121"/>
      <c r="J434" s="121">
        <f t="shared" si="65"/>
        <v>0</v>
      </c>
      <c r="K434" s="123">
        <f t="shared" si="66"/>
        <v>0</v>
      </c>
      <c r="L434" s="124">
        <f t="shared" si="67"/>
        <v>0</v>
      </c>
      <c r="M434" s="138" t="e">
        <f t="shared" si="68"/>
        <v>#DIV/0!</v>
      </c>
    </row>
    <row r="435" spans="1:13" x14ac:dyDescent="0.25">
      <c r="A435" s="120">
        <v>43983</v>
      </c>
      <c r="B435" s="121"/>
      <c r="C435" s="121"/>
      <c r="D435" s="121">
        <f t="shared" si="62"/>
        <v>0</v>
      </c>
      <c r="E435" s="121"/>
      <c r="F435" s="122"/>
      <c r="G435" s="121">
        <f t="shared" si="63"/>
        <v>0</v>
      </c>
      <c r="H435" s="121">
        <f t="shared" si="64"/>
        <v>0</v>
      </c>
      <c r="I435" s="121"/>
      <c r="J435" s="121">
        <f t="shared" si="65"/>
        <v>0</v>
      </c>
      <c r="K435" s="123">
        <f t="shared" si="66"/>
        <v>0</v>
      </c>
      <c r="L435" s="124">
        <f t="shared" si="67"/>
        <v>0</v>
      </c>
      <c r="M435" s="138" t="e">
        <f t="shared" si="68"/>
        <v>#DIV/0!</v>
      </c>
    </row>
    <row r="436" spans="1:13" x14ac:dyDescent="0.25">
      <c r="A436" s="120">
        <v>43984</v>
      </c>
      <c r="B436" s="121"/>
      <c r="C436" s="121"/>
      <c r="D436" s="121">
        <f t="shared" si="62"/>
        <v>0</v>
      </c>
      <c r="E436" s="121"/>
      <c r="F436" s="122"/>
      <c r="G436" s="121">
        <f t="shared" si="63"/>
        <v>0</v>
      </c>
      <c r="H436" s="121">
        <f t="shared" si="64"/>
        <v>0</v>
      </c>
      <c r="I436" s="121"/>
      <c r="J436" s="121">
        <f t="shared" si="65"/>
        <v>0</v>
      </c>
      <c r="K436" s="123">
        <f t="shared" si="66"/>
        <v>0</v>
      </c>
      <c r="L436" s="124">
        <f t="shared" si="67"/>
        <v>0</v>
      </c>
      <c r="M436" s="138" t="e">
        <f t="shared" si="68"/>
        <v>#DIV/0!</v>
      </c>
    </row>
    <row r="437" spans="1:13" x14ac:dyDescent="0.25">
      <c r="A437" s="120">
        <v>43985</v>
      </c>
      <c r="B437" s="121"/>
      <c r="C437" s="121"/>
      <c r="D437" s="121">
        <f t="shared" si="62"/>
        <v>0</v>
      </c>
      <c r="E437" s="121"/>
      <c r="F437" s="122"/>
      <c r="G437" s="121">
        <f t="shared" si="63"/>
        <v>0</v>
      </c>
      <c r="H437" s="121">
        <f t="shared" si="64"/>
        <v>0</v>
      </c>
      <c r="I437" s="121"/>
      <c r="J437" s="121">
        <f t="shared" si="65"/>
        <v>0</v>
      </c>
      <c r="K437" s="123">
        <f t="shared" si="66"/>
        <v>0</v>
      </c>
      <c r="L437" s="124">
        <f t="shared" si="67"/>
        <v>0</v>
      </c>
      <c r="M437" s="138" t="e">
        <f t="shared" si="68"/>
        <v>#DIV/0!</v>
      </c>
    </row>
    <row r="438" spans="1:13" x14ac:dyDescent="0.25">
      <c r="A438" s="120">
        <v>43986</v>
      </c>
      <c r="B438" s="121"/>
      <c r="C438" s="121"/>
      <c r="D438" s="121">
        <f t="shared" si="62"/>
        <v>0</v>
      </c>
      <c r="E438" s="121"/>
      <c r="F438" s="122"/>
      <c r="G438" s="121">
        <f t="shared" si="63"/>
        <v>0</v>
      </c>
      <c r="H438" s="121">
        <f t="shared" si="64"/>
        <v>0</v>
      </c>
      <c r="I438" s="121"/>
      <c r="J438" s="121">
        <f t="shared" si="65"/>
        <v>0</v>
      </c>
      <c r="K438" s="123">
        <f t="shared" si="66"/>
        <v>0</v>
      </c>
      <c r="L438" s="124">
        <f t="shared" si="67"/>
        <v>0</v>
      </c>
      <c r="M438" s="138" t="e">
        <f t="shared" si="68"/>
        <v>#DIV/0!</v>
      </c>
    </row>
    <row r="439" spans="1:13" x14ac:dyDescent="0.25">
      <c r="A439" s="120">
        <v>43987</v>
      </c>
      <c r="B439" s="121"/>
      <c r="C439" s="121"/>
      <c r="D439" s="121">
        <f t="shared" si="62"/>
        <v>0</v>
      </c>
      <c r="E439" s="121"/>
      <c r="F439" s="122"/>
      <c r="G439" s="121">
        <f t="shared" si="63"/>
        <v>0</v>
      </c>
      <c r="H439" s="121">
        <f t="shared" si="64"/>
        <v>0</v>
      </c>
      <c r="I439" s="121"/>
      <c r="J439" s="121">
        <f t="shared" si="65"/>
        <v>0</v>
      </c>
      <c r="K439" s="123">
        <f t="shared" si="66"/>
        <v>0</v>
      </c>
      <c r="L439" s="124">
        <f t="shared" si="67"/>
        <v>0</v>
      </c>
      <c r="M439" s="138" t="e">
        <f t="shared" si="68"/>
        <v>#DIV/0!</v>
      </c>
    </row>
    <row r="440" spans="1:13" x14ac:dyDescent="0.25">
      <c r="A440" s="120">
        <v>43988</v>
      </c>
      <c r="B440" s="121"/>
      <c r="C440" s="121"/>
      <c r="D440" s="121">
        <f t="shared" si="62"/>
        <v>0</v>
      </c>
      <c r="E440" s="121"/>
      <c r="F440" s="122"/>
      <c r="G440" s="121">
        <f t="shared" si="63"/>
        <v>0</v>
      </c>
      <c r="H440" s="121">
        <f t="shared" si="64"/>
        <v>0</v>
      </c>
      <c r="I440" s="121"/>
      <c r="J440" s="121">
        <f t="shared" si="65"/>
        <v>0</v>
      </c>
      <c r="K440" s="123">
        <f t="shared" si="66"/>
        <v>0</v>
      </c>
      <c r="L440" s="124">
        <f t="shared" si="67"/>
        <v>0</v>
      </c>
      <c r="M440" s="138" t="e">
        <f t="shared" si="68"/>
        <v>#DIV/0!</v>
      </c>
    </row>
    <row r="441" spans="1:13" x14ac:dyDescent="0.25">
      <c r="A441" s="120">
        <v>43989</v>
      </c>
      <c r="B441" s="121"/>
      <c r="C441" s="121"/>
      <c r="D441" s="121">
        <f t="shared" si="62"/>
        <v>0</v>
      </c>
      <c r="E441" s="121"/>
      <c r="F441" s="122"/>
      <c r="G441" s="121">
        <f t="shared" si="63"/>
        <v>0</v>
      </c>
      <c r="H441" s="121">
        <f t="shared" si="64"/>
        <v>0</v>
      </c>
      <c r="I441" s="121"/>
      <c r="J441" s="121">
        <f t="shared" si="65"/>
        <v>0</v>
      </c>
      <c r="K441" s="123">
        <f t="shared" si="66"/>
        <v>0</v>
      </c>
      <c r="L441" s="124">
        <f t="shared" si="67"/>
        <v>0</v>
      </c>
      <c r="M441" s="138" t="e">
        <f t="shared" si="68"/>
        <v>#DIV/0!</v>
      </c>
    </row>
    <row r="442" spans="1:13" x14ac:dyDescent="0.25">
      <c r="A442" s="120">
        <v>43990</v>
      </c>
      <c r="B442" s="121"/>
      <c r="C442" s="121"/>
      <c r="D442" s="121">
        <f t="shared" si="62"/>
        <v>0</v>
      </c>
      <c r="E442" s="121"/>
      <c r="F442" s="122"/>
      <c r="G442" s="121">
        <f t="shared" si="63"/>
        <v>0</v>
      </c>
      <c r="H442" s="121">
        <f t="shared" si="64"/>
        <v>0</v>
      </c>
      <c r="I442" s="121"/>
      <c r="J442" s="121">
        <f t="shared" si="65"/>
        <v>0</v>
      </c>
      <c r="K442" s="123">
        <f t="shared" si="66"/>
        <v>0</v>
      </c>
      <c r="L442" s="124">
        <f t="shared" si="67"/>
        <v>0</v>
      </c>
      <c r="M442" s="138" t="e">
        <f t="shared" si="68"/>
        <v>#DIV/0!</v>
      </c>
    </row>
    <row r="443" spans="1:13" x14ac:dyDescent="0.25">
      <c r="A443" s="120">
        <v>43991</v>
      </c>
      <c r="B443" s="121"/>
      <c r="C443" s="121"/>
      <c r="D443" s="121">
        <f t="shared" si="62"/>
        <v>0</v>
      </c>
      <c r="E443" s="121"/>
      <c r="F443" s="122"/>
      <c r="G443" s="121">
        <f t="shared" si="63"/>
        <v>0</v>
      </c>
      <c r="H443" s="121">
        <f t="shared" si="64"/>
        <v>0</v>
      </c>
      <c r="I443" s="121"/>
      <c r="J443" s="121">
        <f t="shared" si="65"/>
        <v>0</v>
      </c>
      <c r="K443" s="123">
        <f t="shared" si="66"/>
        <v>0</v>
      </c>
      <c r="L443" s="124">
        <f t="shared" si="67"/>
        <v>0</v>
      </c>
      <c r="M443" s="138" t="e">
        <f t="shared" si="68"/>
        <v>#DIV/0!</v>
      </c>
    </row>
    <row r="444" spans="1:13" x14ac:dyDescent="0.25">
      <c r="A444" s="120">
        <v>43992</v>
      </c>
      <c r="B444" s="121"/>
      <c r="C444" s="121"/>
      <c r="D444" s="121">
        <f t="shared" si="62"/>
        <v>0</v>
      </c>
      <c r="E444" s="121"/>
      <c r="F444" s="122"/>
      <c r="G444" s="121">
        <f t="shared" si="63"/>
        <v>0</v>
      </c>
      <c r="H444" s="121">
        <f t="shared" si="64"/>
        <v>0</v>
      </c>
      <c r="I444" s="121"/>
      <c r="J444" s="121">
        <f t="shared" si="65"/>
        <v>0</v>
      </c>
      <c r="K444" s="123">
        <f t="shared" si="66"/>
        <v>0</v>
      </c>
      <c r="L444" s="124">
        <f t="shared" si="67"/>
        <v>0</v>
      </c>
      <c r="M444" s="138" t="e">
        <f t="shared" si="68"/>
        <v>#DIV/0!</v>
      </c>
    </row>
    <row r="445" spans="1:13" x14ac:dyDescent="0.25">
      <c r="A445" s="120">
        <v>43993</v>
      </c>
      <c r="B445" s="121"/>
      <c r="C445" s="121"/>
      <c r="D445" s="121">
        <f t="shared" si="62"/>
        <v>0</v>
      </c>
      <c r="E445" s="121"/>
      <c r="F445" s="122"/>
      <c r="G445" s="121">
        <f t="shared" si="63"/>
        <v>0</v>
      </c>
      <c r="H445" s="121">
        <f t="shared" si="64"/>
        <v>0</v>
      </c>
      <c r="I445" s="121"/>
      <c r="J445" s="121">
        <f t="shared" si="65"/>
        <v>0</v>
      </c>
      <c r="K445" s="123">
        <f t="shared" si="66"/>
        <v>0</v>
      </c>
      <c r="L445" s="124">
        <f t="shared" si="67"/>
        <v>0</v>
      </c>
      <c r="M445" s="138" t="e">
        <f t="shared" si="68"/>
        <v>#DIV/0!</v>
      </c>
    </row>
    <row r="446" spans="1:13" x14ac:dyDescent="0.25">
      <c r="A446" s="120">
        <v>43994</v>
      </c>
      <c r="B446" s="121"/>
      <c r="C446" s="121"/>
      <c r="D446" s="121">
        <f t="shared" si="62"/>
        <v>0</v>
      </c>
      <c r="E446" s="121"/>
      <c r="F446" s="122"/>
      <c r="G446" s="121">
        <f t="shared" si="63"/>
        <v>0</v>
      </c>
      <c r="H446" s="121">
        <f t="shared" si="64"/>
        <v>0</v>
      </c>
      <c r="I446" s="121"/>
      <c r="J446" s="121">
        <f t="shared" si="65"/>
        <v>0</v>
      </c>
      <c r="K446" s="123">
        <f t="shared" si="66"/>
        <v>0</v>
      </c>
      <c r="L446" s="124">
        <f t="shared" si="67"/>
        <v>0</v>
      </c>
      <c r="M446" s="138" t="e">
        <f t="shared" si="68"/>
        <v>#DIV/0!</v>
      </c>
    </row>
    <row r="447" spans="1:13" x14ac:dyDescent="0.25">
      <c r="A447" s="120">
        <v>43995</v>
      </c>
      <c r="B447" s="121"/>
      <c r="C447" s="121"/>
      <c r="D447" s="121">
        <f t="shared" si="62"/>
        <v>0</v>
      </c>
      <c r="E447" s="121"/>
      <c r="F447" s="122"/>
      <c r="G447" s="121">
        <f t="shared" si="63"/>
        <v>0</v>
      </c>
      <c r="H447" s="121">
        <f t="shared" si="64"/>
        <v>0</v>
      </c>
      <c r="I447" s="121"/>
      <c r="J447" s="121">
        <f t="shared" si="65"/>
        <v>0</v>
      </c>
      <c r="K447" s="123">
        <f t="shared" si="66"/>
        <v>0</v>
      </c>
      <c r="L447" s="124">
        <f t="shared" si="67"/>
        <v>0</v>
      </c>
      <c r="M447" s="138" t="e">
        <f t="shared" si="68"/>
        <v>#DIV/0!</v>
      </c>
    </row>
    <row r="448" spans="1:13" x14ac:dyDescent="0.25">
      <c r="A448" s="120">
        <v>43996</v>
      </c>
      <c r="B448" s="121"/>
      <c r="C448" s="121"/>
      <c r="D448" s="121">
        <f t="shared" si="62"/>
        <v>0</v>
      </c>
      <c r="E448" s="121"/>
      <c r="F448" s="122"/>
      <c r="G448" s="121">
        <f t="shared" si="63"/>
        <v>0</v>
      </c>
      <c r="H448" s="121">
        <f t="shared" si="64"/>
        <v>0</v>
      </c>
      <c r="I448" s="121"/>
      <c r="J448" s="121">
        <f t="shared" si="65"/>
        <v>0</v>
      </c>
      <c r="K448" s="123">
        <f t="shared" si="66"/>
        <v>0</v>
      </c>
      <c r="L448" s="124">
        <f t="shared" si="67"/>
        <v>0</v>
      </c>
      <c r="M448" s="138" t="e">
        <f t="shared" si="68"/>
        <v>#DIV/0!</v>
      </c>
    </row>
    <row r="449" spans="1:13" x14ac:dyDescent="0.25">
      <c r="A449" s="120">
        <v>43997</v>
      </c>
      <c r="B449" s="121"/>
      <c r="C449" s="121"/>
      <c r="D449" s="121">
        <f t="shared" si="62"/>
        <v>0</v>
      </c>
      <c r="E449" s="121"/>
      <c r="F449" s="122"/>
      <c r="G449" s="121">
        <f t="shared" si="63"/>
        <v>0</v>
      </c>
      <c r="H449" s="121">
        <f t="shared" si="64"/>
        <v>0</v>
      </c>
      <c r="I449" s="121"/>
      <c r="J449" s="121">
        <f t="shared" si="65"/>
        <v>0</v>
      </c>
      <c r="K449" s="123">
        <f t="shared" si="66"/>
        <v>0</v>
      </c>
      <c r="L449" s="124">
        <f t="shared" si="67"/>
        <v>0</v>
      </c>
      <c r="M449" s="138" t="e">
        <f t="shared" si="68"/>
        <v>#DIV/0!</v>
      </c>
    </row>
    <row r="450" spans="1:13" x14ac:dyDescent="0.25">
      <c r="A450" s="120">
        <v>43998</v>
      </c>
      <c r="B450" s="121"/>
      <c r="C450" s="121"/>
      <c r="D450" s="121">
        <f t="shared" si="62"/>
        <v>0</v>
      </c>
      <c r="E450" s="121"/>
      <c r="F450" s="122"/>
      <c r="G450" s="121">
        <f t="shared" si="63"/>
        <v>0</v>
      </c>
      <c r="H450" s="121">
        <f t="shared" si="64"/>
        <v>0</v>
      </c>
      <c r="I450" s="121"/>
      <c r="J450" s="121">
        <f t="shared" si="65"/>
        <v>0</v>
      </c>
      <c r="K450" s="123">
        <f t="shared" si="66"/>
        <v>0</v>
      </c>
      <c r="L450" s="124">
        <f t="shared" si="67"/>
        <v>0</v>
      </c>
      <c r="M450" s="138" t="e">
        <f t="shared" si="68"/>
        <v>#DIV/0!</v>
      </c>
    </row>
    <row r="451" spans="1:13" x14ac:dyDescent="0.25">
      <c r="A451" s="120">
        <v>43999</v>
      </c>
      <c r="B451" s="121"/>
      <c r="C451" s="121"/>
      <c r="D451" s="121">
        <f t="shared" si="62"/>
        <v>0</v>
      </c>
      <c r="E451" s="121"/>
      <c r="F451" s="122"/>
      <c r="G451" s="121">
        <f t="shared" si="63"/>
        <v>0</v>
      </c>
      <c r="H451" s="121">
        <f t="shared" si="64"/>
        <v>0</v>
      </c>
      <c r="I451" s="121"/>
      <c r="J451" s="121">
        <f t="shared" si="65"/>
        <v>0</v>
      </c>
      <c r="K451" s="123">
        <f t="shared" si="66"/>
        <v>0</v>
      </c>
      <c r="L451" s="124">
        <f t="shared" si="67"/>
        <v>0</v>
      </c>
      <c r="M451" s="138" t="e">
        <f t="shared" si="68"/>
        <v>#DIV/0!</v>
      </c>
    </row>
    <row r="452" spans="1:13" x14ac:dyDescent="0.25">
      <c r="A452" s="120">
        <v>44000</v>
      </c>
      <c r="B452" s="121"/>
      <c r="C452" s="121"/>
      <c r="D452" s="121">
        <f t="shared" si="62"/>
        <v>0</v>
      </c>
      <c r="E452" s="121"/>
      <c r="F452" s="122"/>
      <c r="G452" s="121">
        <f t="shared" si="63"/>
        <v>0</v>
      </c>
      <c r="H452" s="121">
        <f t="shared" si="64"/>
        <v>0</v>
      </c>
      <c r="I452" s="121"/>
      <c r="J452" s="121">
        <f t="shared" si="65"/>
        <v>0</v>
      </c>
      <c r="K452" s="123">
        <f t="shared" si="66"/>
        <v>0</v>
      </c>
      <c r="L452" s="124">
        <f t="shared" si="67"/>
        <v>0</v>
      </c>
      <c r="M452" s="138" t="e">
        <f t="shared" si="68"/>
        <v>#DIV/0!</v>
      </c>
    </row>
    <row r="453" spans="1:13" x14ac:dyDescent="0.25">
      <c r="A453" s="120">
        <v>44001</v>
      </c>
      <c r="B453" s="121"/>
      <c r="C453" s="121"/>
      <c r="D453" s="121">
        <f t="shared" si="62"/>
        <v>0</v>
      </c>
      <c r="E453" s="121"/>
      <c r="F453" s="122"/>
      <c r="G453" s="121">
        <f t="shared" si="63"/>
        <v>0</v>
      </c>
      <c r="H453" s="121">
        <f t="shared" si="64"/>
        <v>0</v>
      </c>
      <c r="I453" s="121"/>
      <c r="J453" s="121">
        <f t="shared" si="65"/>
        <v>0</v>
      </c>
      <c r="K453" s="123">
        <f t="shared" si="66"/>
        <v>0</v>
      </c>
      <c r="L453" s="124">
        <f t="shared" si="67"/>
        <v>0</v>
      </c>
      <c r="M453" s="138" t="e">
        <f t="shared" si="68"/>
        <v>#DIV/0!</v>
      </c>
    </row>
    <row r="454" spans="1:13" x14ac:dyDescent="0.25">
      <c r="A454" s="120">
        <v>44002</v>
      </c>
      <c r="B454" s="121"/>
      <c r="C454" s="121"/>
      <c r="D454" s="121">
        <f t="shared" si="62"/>
        <v>0</v>
      </c>
      <c r="E454" s="121"/>
      <c r="F454" s="122"/>
      <c r="G454" s="121">
        <f t="shared" si="63"/>
        <v>0</v>
      </c>
      <c r="H454" s="121">
        <f t="shared" si="64"/>
        <v>0</v>
      </c>
      <c r="I454" s="121"/>
      <c r="J454" s="121">
        <f t="shared" si="65"/>
        <v>0</v>
      </c>
      <c r="K454" s="123">
        <f t="shared" si="66"/>
        <v>0</v>
      </c>
      <c r="L454" s="124">
        <f t="shared" si="67"/>
        <v>0</v>
      </c>
      <c r="M454" s="138" t="e">
        <f t="shared" si="68"/>
        <v>#DIV/0!</v>
      </c>
    </row>
    <row r="455" spans="1:13" x14ac:dyDescent="0.25">
      <c r="A455" s="120">
        <v>44003</v>
      </c>
      <c r="B455" s="121"/>
      <c r="C455" s="121"/>
      <c r="D455" s="121">
        <f t="shared" si="62"/>
        <v>0</v>
      </c>
      <c r="E455" s="121"/>
      <c r="F455" s="122"/>
      <c r="G455" s="121">
        <f t="shared" si="63"/>
        <v>0</v>
      </c>
      <c r="H455" s="121">
        <f t="shared" si="64"/>
        <v>0</v>
      </c>
      <c r="I455" s="121"/>
      <c r="J455" s="121">
        <f t="shared" si="65"/>
        <v>0</v>
      </c>
      <c r="K455" s="123">
        <f t="shared" si="66"/>
        <v>0</v>
      </c>
      <c r="L455" s="124">
        <f t="shared" si="67"/>
        <v>0</v>
      </c>
      <c r="M455" s="138" t="e">
        <f t="shared" si="68"/>
        <v>#DIV/0!</v>
      </c>
    </row>
    <row r="456" spans="1:13" x14ac:dyDescent="0.25">
      <c r="A456" s="120">
        <v>44004</v>
      </c>
      <c r="B456" s="121"/>
      <c r="C456" s="121"/>
      <c r="D456" s="121">
        <f t="shared" si="62"/>
        <v>0</v>
      </c>
      <c r="E456" s="121"/>
      <c r="F456" s="122"/>
      <c r="G456" s="121">
        <f t="shared" si="63"/>
        <v>0</v>
      </c>
      <c r="H456" s="121">
        <f t="shared" si="64"/>
        <v>0</v>
      </c>
      <c r="I456" s="121"/>
      <c r="J456" s="121">
        <f t="shared" si="65"/>
        <v>0</v>
      </c>
      <c r="K456" s="123">
        <f t="shared" si="66"/>
        <v>0</v>
      </c>
      <c r="L456" s="124">
        <f t="shared" si="67"/>
        <v>0</v>
      </c>
      <c r="M456" s="138" t="e">
        <f t="shared" si="68"/>
        <v>#DIV/0!</v>
      </c>
    </row>
    <row r="457" spans="1:13" x14ac:dyDescent="0.25">
      <c r="A457" s="120">
        <v>44005</v>
      </c>
      <c r="B457" s="121"/>
      <c r="C457" s="121"/>
      <c r="D457" s="121">
        <f t="shared" si="62"/>
        <v>0</v>
      </c>
      <c r="E457" s="121"/>
      <c r="F457" s="122"/>
      <c r="G457" s="121">
        <f t="shared" si="63"/>
        <v>0</v>
      </c>
      <c r="H457" s="121">
        <f t="shared" si="64"/>
        <v>0</v>
      </c>
      <c r="I457" s="121"/>
      <c r="J457" s="121">
        <f t="shared" si="65"/>
        <v>0</v>
      </c>
      <c r="K457" s="123">
        <f t="shared" si="66"/>
        <v>0</v>
      </c>
      <c r="L457" s="124">
        <f t="shared" si="67"/>
        <v>0</v>
      </c>
      <c r="M457" s="138" t="e">
        <f t="shared" si="68"/>
        <v>#DIV/0!</v>
      </c>
    </row>
    <row r="458" spans="1:13" x14ac:dyDescent="0.25">
      <c r="A458" s="120">
        <v>44006</v>
      </c>
      <c r="B458" s="121"/>
      <c r="C458" s="121"/>
      <c r="D458" s="121">
        <f t="shared" si="62"/>
        <v>0</v>
      </c>
      <c r="E458" s="121"/>
      <c r="F458" s="122"/>
      <c r="G458" s="121">
        <f t="shared" si="63"/>
        <v>0</v>
      </c>
      <c r="H458" s="121">
        <f t="shared" si="64"/>
        <v>0</v>
      </c>
      <c r="I458" s="121"/>
      <c r="J458" s="121">
        <f t="shared" si="65"/>
        <v>0</v>
      </c>
      <c r="K458" s="123">
        <f t="shared" si="66"/>
        <v>0</v>
      </c>
      <c r="L458" s="124">
        <f t="shared" si="67"/>
        <v>0</v>
      </c>
      <c r="M458" s="138" t="e">
        <f t="shared" si="68"/>
        <v>#DIV/0!</v>
      </c>
    </row>
    <row r="459" spans="1:13" x14ac:dyDescent="0.25">
      <c r="A459" s="120">
        <v>44007</v>
      </c>
      <c r="B459" s="121"/>
      <c r="C459" s="121"/>
      <c r="D459" s="121">
        <f t="shared" ref="D459:D522" si="69">B459-C459</f>
        <v>0</v>
      </c>
      <c r="E459" s="121"/>
      <c r="F459" s="122"/>
      <c r="G459" s="121">
        <f t="shared" ref="G459:G522" si="70">E459-F459</f>
        <v>0</v>
      </c>
      <c r="H459" s="121">
        <f t="shared" ref="H459:H522" si="71">G459*H$3</f>
        <v>0</v>
      </c>
      <c r="I459" s="121"/>
      <c r="J459" s="121">
        <f t="shared" ref="J459:J522" si="72">H459-I459</f>
        <v>0</v>
      </c>
      <c r="K459" s="123">
        <f t="shared" ref="K459:K522" si="73">D459/K$3</f>
        <v>0</v>
      </c>
      <c r="L459" s="124">
        <f t="shared" ref="L459:L522" si="74">K459-I459</f>
        <v>0</v>
      </c>
      <c r="M459" s="138" t="e">
        <f t="shared" ref="M459:M522" si="75">L459/I459</f>
        <v>#DIV/0!</v>
      </c>
    </row>
    <row r="460" spans="1:13" x14ac:dyDescent="0.25">
      <c r="A460" s="120">
        <v>44008</v>
      </c>
      <c r="B460" s="121"/>
      <c r="C460" s="121"/>
      <c r="D460" s="121">
        <f t="shared" si="69"/>
        <v>0</v>
      </c>
      <c r="E460" s="121"/>
      <c r="F460" s="122"/>
      <c r="G460" s="121">
        <f t="shared" si="70"/>
        <v>0</v>
      </c>
      <c r="H460" s="121">
        <f t="shared" si="71"/>
        <v>0</v>
      </c>
      <c r="I460" s="121"/>
      <c r="J460" s="121">
        <f t="shared" si="72"/>
        <v>0</v>
      </c>
      <c r="K460" s="123">
        <f t="shared" si="73"/>
        <v>0</v>
      </c>
      <c r="L460" s="124">
        <f t="shared" si="74"/>
        <v>0</v>
      </c>
      <c r="M460" s="138" t="e">
        <f t="shared" si="75"/>
        <v>#DIV/0!</v>
      </c>
    </row>
    <row r="461" spans="1:13" x14ac:dyDescent="0.25">
      <c r="A461" s="120">
        <v>44009</v>
      </c>
      <c r="B461" s="121"/>
      <c r="C461" s="121"/>
      <c r="D461" s="121">
        <f t="shared" si="69"/>
        <v>0</v>
      </c>
      <c r="E461" s="121"/>
      <c r="F461" s="122"/>
      <c r="G461" s="121">
        <f t="shared" si="70"/>
        <v>0</v>
      </c>
      <c r="H461" s="121">
        <f t="shared" si="71"/>
        <v>0</v>
      </c>
      <c r="I461" s="121"/>
      <c r="J461" s="121">
        <f t="shared" si="72"/>
        <v>0</v>
      </c>
      <c r="K461" s="123">
        <f t="shared" si="73"/>
        <v>0</v>
      </c>
      <c r="L461" s="124">
        <f t="shared" si="74"/>
        <v>0</v>
      </c>
      <c r="M461" s="138" t="e">
        <f t="shared" si="75"/>
        <v>#DIV/0!</v>
      </c>
    </row>
    <row r="462" spans="1:13" x14ac:dyDescent="0.25">
      <c r="A462" s="120">
        <v>44010</v>
      </c>
      <c r="B462" s="121"/>
      <c r="C462" s="121"/>
      <c r="D462" s="121">
        <f t="shared" si="69"/>
        <v>0</v>
      </c>
      <c r="E462" s="121"/>
      <c r="F462" s="122"/>
      <c r="G462" s="121">
        <f t="shared" si="70"/>
        <v>0</v>
      </c>
      <c r="H462" s="121">
        <f t="shared" si="71"/>
        <v>0</v>
      </c>
      <c r="I462" s="121"/>
      <c r="J462" s="121">
        <f t="shared" si="72"/>
        <v>0</v>
      </c>
      <c r="K462" s="123">
        <f t="shared" si="73"/>
        <v>0</v>
      </c>
      <c r="L462" s="124">
        <f t="shared" si="74"/>
        <v>0</v>
      </c>
      <c r="M462" s="138" t="e">
        <f t="shared" si="75"/>
        <v>#DIV/0!</v>
      </c>
    </row>
    <row r="463" spans="1:13" x14ac:dyDescent="0.25">
      <c r="A463" s="120">
        <v>44011</v>
      </c>
      <c r="B463" s="121"/>
      <c r="C463" s="121"/>
      <c r="D463" s="121">
        <f t="shared" si="69"/>
        <v>0</v>
      </c>
      <c r="E463" s="121"/>
      <c r="F463" s="122"/>
      <c r="G463" s="121">
        <f t="shared" si="70"/>
        <v>0</v>
      </c>
      <c r="H463" s="121">
        <f t="shared" si="71"/>
        <v>0</v>
      </c>
      <c r="I463" s="121"/>
      <c r="J463" s="121">
        <f t="shared" si="72"/>
        <v>0</v>
      </c>
      <c r="K463" s="123">
        <f t="shared" si="73"/>
        <v>0</v>
      </c>
      <c r="L463" s="124">
        <f t="shared" si="74"/>
        <v>0</v>
      </c>
      <c r="M463" s="138" t="e">
        <f t="shared" si="75"/>
        <v>#DIV/0!</v>
      </c>
    </row>
    <row r="464" spans="1:13" x14ac:dyDescent="0.25">
      <c r="A464" s="120">
        <v>44012</v>
      </c>
      <c r="B464" s="121">
        <v>12480</v>
      </c>
      <c r="C464" s="121">
        <v>11730</v>
      </c>
      <c r="D464" s="121">
        <f t="shared" si="69"/>
        <v>750</v>
      </c>
      <c r="E464" s="121"/>
      <c r="F464" s="122"/>
      <c r="G464" s="121">
        <f t="shared" si="70"/>
        <v>0</v>
      </c>
      <c r="H464" s="121">
        <f t="shared" si="71"/>
        <v>0</v>
      </c>
      <c r="I464" s="121"/>
      <c r="J464" s="121">
        <f t="shared" si="72"/>
        <v>0</v>
      </c>
      <c r="K464" s="123">
        <f t="shared" si="73"/>
        <v>1348.9208633093524</v>
      </c>
      <c r="L464" s="124">
        <f t="shared" si="74"/>
        <v>1348.9208633093524</v>
      </c>
      <c r="M464" s="138" t="e">
        <f t="shared" si="75"/>
        <v>#DIV/0!</v>
      </c>
    </row>
    <row r="465" spans="1:13" x14ac:dyDescent="0.25">
      <c r="A465" s="120">
        <v>44013</v>
      </c>
      <c r="B465" s="121"/>
      <c r="C465" s="121"/>
      <c r="D465" s="121">
        <f t="shared" si="69"/>
        <v>0</v>
      </c>
      <c r="E465" s="121"/>
      <c r="F465" s="122"/>
      <c r="G465" s="121">
        <f t="shared" si="70"/>
        <v>0</v>
      </c>
      <c r="H465" s="121">
        <f t="shared" si="71"/>
        <v>0</v>
      </c>
      <c r="I465" s="121"/>
      <c r="J465" s="121">
        <f t="shared" si="72"/>
        <v>0</v>
      </c>
      <c r="K465" s="123">
        <f t="shared" si="73"/>
        <v>0</v>
      </c>
      <c r="L465" s="124">
        <f t="shared" si="74"/>
        <v>0</v>
      </c>
      <c r="M465" s="138" t="e">
        <f t="shared" si="75"/>
        <v>#DIV/0!</v>
      </c>
    </row>
    <row r="466" spans="1:13" x14ac:dyDescent="0.25">
      <c r="A466" s="120">
        <v>44014</v>
      </c>
      <c r="B466" s="121"/>
      <c r="C466" s="121"/>
      <c r="D466" s="121">
        <f t="shared" si="69"/>
        <v>0</v>
      </c>
      <c r="E466" s="121"/>
      <c r="F466" s="122"/>
      <c r="G466" s="121">
        <f t="shared" si="70"/>
        <v>0</v>
      </c>
      <c r="H466" s="121">
        <f t="shared" si="71"/>
        <v>0</v>
      </c>
      <c r="I466" s="121"/>
      <c r="J466" s="121">
        <f t="shared" si="72"/>
        <v>0</v>
      </c>
      <c r="K466" s="123">
        <f t="shared" si="73"/>
        <v>0</v>
      </c>
      <c r="L466" s="124">
        <f t="shared" si="74"/>
        <v>0</v>
      </c>
      <c r="M466" s="138" t="e">
        <f t="shared" si="75"/>
        <v>#DIV/0!</v>
      </c>
    </row>
    <row r="467" spans="1:13" x14ac:dyDescent="0.25">
      <c r="A467" s="120">
        <v>44015</v>
      </c>
      <c r="B467" s="121"/>
      <c r="C467" s="121"/>
      <c r="D467" s="121">
        <f t="shared" si="69"/>
        <v>0</v>
      </c>
      <c r="E467" s="121"/>
      <c r="F467" s="122"/>
      <c r="G467" s="121">
        <f t="shared" si="70"/>
        <v>0</v>
      </c>
      <c r="H467" s="121">
        <f t="shared" si="71"/>
        <v>0</v>
      </c>
      <c r="I467" s="121"/>
      <c r="J467" s="121">
        <f t="shared" si="72"/>
        <v>0</v>
      </c>
      <c r="K467" s="123">
        <f t="shared" si="73"/>
        <v>0</v>
      </c>
      <c r="L467" s="124">
        <f t="shared" si="74"/>
        <v>0</v>
      </c>
      <c r="M467" s="138" t="e">
        <f t="shared" si="75"/>
        <v>#DIV/0!</v>
      </c>
    </row>
    <row r="468" spans="1:13" x14ac:dyDescent="0.25">
      <c r="A468" s="120">
        <v>44016</v>
      </c>
      <c r="B468" s="121"/>
      <c r="C468" s="121"/>
      <c r="D468" s="121">
        <f t="shared" si="69"/>
        <v>0</v>
      </c>
      <c r="E468" s="121"/>
      <c r="F468" s="122"/>
      <c r="G468" s="121">
        <f t="shared" si="70"/>
        <v>0</v>
      </c>
      <c r="H468" s="121">
        <f t="shared" si="71"/>
        <v>0</v>
      </c>
      <c r="I468" s="121"/>
      <c r="J468" s="121">
        <f t="shared" si="72"/>
        <v>0</v>
      </c>
      <c r="K468" s="123">
        <f t="shared" si="73"/>
        <v>0</v>
      </c>
      <c r="L468" s="124">
        <f t="shared" si="74"/>
        <v>0</v>
      </c>
      <c r="M468" s="138" t="e">
        <f t="shared" si="75"/>
        <v>#DIV/0!</v>
      </c>
    </row>
    <row r="469" spans="1:13" x14ac:dyDescent="0.25">
      <c r="A469" s="120">
        <v>44017</v>
      </c>
      <c r="B469" s="121"/>
      <c r="C469" s="121"/>
      <c r="D469" s="121">
        <f t="shared" si="69"/>
        <v>0</v>
      </c>
      <c r="E469" s="121"/>
      <c r="F469" s="122"/>
      <c r="G469" s="121">
        <f t="shared" si="70"/>
        <v>0</v>
      </c>
      <c r="H469" s="121">
        <f t="shared" si="71"/>
        <v>0</v>
      </c>
      <c r="I469" s="121"/>
      <c r="J469" s="121">
        <f t="shared" si="72"/>
        <v>0</v>
      </c>
      <c r="K469" s="123">
        <f t="shared" si="73"/>
        <v>0</v>
      </c>
      <c r="L469" s="124">
        <f t="shared" si="74"/>
        <v>0</v>
      </c>
      <c r="M469" s="138" t="e">
        <f t="shared" si="75"/>
        <v>#DIV/0!</v>
      </c>
    </row>
    <row r="470" spans="1:13" x14ac:dyDescent="0.25">
      <c r="A470" s="120">
        <v>44018</v>
      </c>
      <c r="B470" s="121"/>
      <c r="C470" s="121"/>
      <c r="D470" s="121">
        <f t="shared" si="69"/>
        <v>0</v>
      </c>
      <c r="E470" s="121"/>
      <c r="F470" s="122"/>
      <c r="G470" s="121">
        <f t="shared" si="70"/>
        <v>0</v>
      </c>
      <c r="H470" s="121">
        <f t="shared" si="71"/>
        <v>0</v>
      </c>
      <c r="I470" s="121"/>
      <c r="J470" s="121">
        <f t="shared" si="72"/>
        <v>0</v>
      </c>
      <c r="K470" s="123">
        <f t="shared" si="73"/>
        <v>0</v>
      </c>
      <c r="L470" s="124">
        <f t="shared" si="74"/>
        <v>0</v>
      </c>
      <c r="M470" s="138" t="e">
        <f t="shared" si="75"/>
        <v>#DIV/0!</v>
      </c>
    </row>
    <row r="471" spans="1:13" x14ac:dyDescent="0.25">
      <c r="A471" s="120">
        <v>44019</v>
      </c>
      <c r="B471" s="121"/>
      <c r="C471" s="121"/>
      <c r="D471" s="121">
        <f t="shared" si="69"/>
        <v>0</v>
      </c>
      <c r="E471" s="121"/>
      <c r="F471" s="122"/>
      <c r="G471" s="121">
        <f t="shared" si="70"/>
        <v>0</v>
      </c>
      <c r="H471" s="121">
        <f t="shared" si="71"/>
        <v>0</v>
      </c>
      <c r="I471" s="121"/>
      <c r="J471" s="121">
        <f t="shared" si="72"/>
        <v>0</v>
      </c>
      <c r="K471" s="123">
        <f t="shared" si="73"/>
        <v>0</v>
      </c>
      <c r="L471" s="124">
        <f t="shared" si="74"/>
        <v>0</v>
      </c>
      <c r="M471" s="138" t="e">
        <f t="shared" si="75"/>
        <v>#DIV/0!</v>
      </c>
    </row>
    <row r="472" spans="1:13" x14ac:dyDescent="0.25">
      <c r="A472" s="120">
        <v>44020</v>
      </c>
      <c r="B472" s="121"/>
      <c r="C472" s="121"/>
      <c r="D472" s="121">
        <f t="shared" si="69"/>
        <v>0</v>
      </c>
      <c r="E472" s="121"/>
      <c r="F472" s="122"/>
      <c r="G472" s="121">
        <f t="shared" si="70"/>
        <v>0</v>
      </c>
      <c r="H472" s="121">
        <f t="shared" si="71"/>
        <v>0</v>
      </c>
      <c r="I472" s="121"/>
      <c r="J472" s="121">
        <f t="shared" si="72"/>
        <v>0</v>
      </c>
      <c r="K472" s="123">
        <f t="shared" si="73"/>
        <v>0</v>
      </c>
      <c r="L472" s="124">
        <f t="shared" si="74"/>
        <v>0</v>
      </c>
      <c r="M472" s="138" t="e">
        <f t="shared" si="75"/>
        <v>#DIV/0!</v>
      </c>
    </row>
    <row r="473" spans="1:13" x14ac:dyDescent="0.25">
      <c r="A473" s="120">
        <v>44021</v>
      </c>
      <c r="B473" s="121"/>
      <c r="C473" s="121"/>
      <c r="D473" s="121">
        <f t="shared" si="69"/>
        <v>0</v>
      </c>
      <c r="E473" s="121"/>
      <c r="F473" s="122"/>
      <c r="G473" s="121">
        <f t="shared" si="70"/>
        <v>0</v>
      </c>
      <c r="H473" s="121">
        <f t="shared" si="71"/>
        <v>0</v>
      </c>
      <c r="I473" s="121"/>
      <c r="J473" s="121">
        <f t="shared" si="72"/>
        <v>0</v>
      </c>
      <c r="K473" s="123">
        <f t="shared" si="73"/>
        <v>0</v>
      </c>
      <c r="L473" s="124">
        <f t="shared" si="74"/>
        <v>0</v>
      </c>
      <c r="M473" s="138" t="e">
        <f t="shared" si="75"/>
        <v>#DIV/0!</v>
      </c>
    </row>
    <row r="474" spans="1:13" x14ac:dyDescent="0.25">
      <c r="A474" s="120">
        <v>44022</v>
      </c>
      <c r="B474" s="121"/>
      <c r="C474" s="121"/>
      <c r="D474" s="121">
        <f t="shared" si="69"/>
        <v>0</v>
      </c>
      <c r="E474" s="121"/>
      <c r="F474" s="122"/>
      <c r="G474" s="121">
        <f t="shared" si="70"/>
        <v>0</v>
      </c>
      <c r="H474" s="121">
        <f t="shared" si="71"/>
        <v>0</v>
      </c>
      <c r="I474" s="121"/>
      <c r="J474" s="121">
        <f t="shared" si="72"/>
        <v>0</v>
      </c>
      <c r="K474" s="123">
        <f t="shared" si="73"/>
        <v>0</v>
      </c>
      <c r="L474" s="124">
        <f t="shared" si="74"/>
        <v>0</v>
      </c>
      <c r="M474" s="138" t="e">
        <f t="shared" si="75"/>
        <v>#DIV/0!</v>
      </c>
    </row>
    <row r="475" spans="1:13" x14ac:dyDescent="0.25">
      <c r="A475" s="120">
        <v>44023</v>
      </c>
      <c r="B475" s="121"/>
      <c r="C475" s="121"/>
      <c r="D475" s="121">
        <f t="shared" si="69"/>
        <v>0</v>
      </c>
      <c r="E475" s="121"/>
      <c r="F475" s="122"/>
      <c r="G475" s="121">
        <f t="shared" si="70"/>
        <v>0</v>
      </c>
      <c r="H475" s="121">
        <f t="shared" si="71"/>
        <v>0</v>
      </c>
      <c r="I475" s="121"/>
      <c r="J475" s="121">
        <f t="shared" si="72"/>
        <v>0</v>
      </c>
      <c r="K475" s="123">
        <f t="shared" si="73"/>
        <v>0</v>
      </c>
      <c r="L475" s="124">
        <f t="shared" si="74"/>
        <v>0</v>
      </c>
      <c r="M475" s="138" t="e">
        <f t="shared" si="75"/>
        <v>#DIV/0!</v>
      </c>
    </row>
    <row r="476" spans="1:13" x14ac:dyDescent="0.25">
      <c r="A476" s="120">
        <v>44024</v>
      </c>
      <c r="B476" s="121"/>
      <c r="C476" s="121"/>
      <c r="D476" s="121">
        <f t="shared" si="69"/>
        <v>0</v>
      </c>
      <c r="E476" s="121"/>
      <c r="F476" s="122"/>
      <c r="G476" s="121">
        <f t="shared" si="70"/>
        <v>0</v>
      </c>
      <c r="H476" s="121">
        <f t="shared" si="71"/>
        <v>0</v>
      </c>
      <c r="I476" s="121"/>
      <c r="J476" s="121">
        <f t="shared" si="72"/>
        <v>0</v>
      </c>
      <c r="K476" s="123">
        <f t="shared" si="73"/>
        <v>0</v>
      </c>
      <c r="L476" s="124">
        <f t="shared" si="74"/>
        <v>0</v>
      </c>
      <c r="M476" s="138" t="e">
        <f t="shared" si="75"/>
        <v>#DIV/0!</v>
      </c>
    </row>
    <row r="477" spans="1:13" x14ac:dyDescent="0.25">
      <c r="A477" s="120">
        <v>44025</v>
      </c>
      <c r="B477" s="121"/>
      <c r="C477" s="121"/>
      <c r="D477" s="121">
        <f t="shared" si="69"/>
        <v>0</v>
      </c>
      <c r="E477" s="121"/>
      <c r="F477" s="122"/>
      <c r="G477" s="121">
        <f t="shared" si="70"/>
        <v>0</v>
      </c>
      <c r="H477" s="121">
        <f t="shared" si="71"/>
        <v>0</v>
      </c>
      <c r="I477" s="121"/>
      <c r="J477" s="121">
        <f t="shared" si="72"/>
        <v>0</v>
      </c>
      <c r="K477" s="123">
        <f t="shared" si="73"/>
        <v>0</v>
      </c>
      <c r="L477" s="124">
        <f t="shared" si="74"/>
        <v>0</v>
      </c>
      <c r="M477" s="138" t="e">
        <f t="shared" si="75"/>
        <v>#DIV/0!</v>
      </c>
    </row>
    <row r="478" spans="1:13" x14ac:dyDescent="0.25">
      <c r="A478" s="120">
        <v>44026</v>
      </c>
      <c r="B478" s="121"/>
      <c r="C478" s="121"/>
      <c r="D478" s="121">
        <f t="shared" si="69"/>
        <v>0</v>
      </c>
      <c r="E478" s="121"/>
      <c r="F478" s="122"/>
      <c r="G478" s="121">
        <f t="shared" si="70"/>
        <v>0</v>
      </c>
      <c r="H478" s="121">
        <f t="shared" si="71"/>
        <v>0</v>
      </c>
      <c r="I478" s="121"/>
      <c r="J478" s="121">
        <f t="shared" si="72"/>
        <v>0</v>
      </c>
      <c r="K478" s="123">
        <f t="shared" si="73"/>
        <v>0</v>
      </c>
      <c r="L478" s="124">
        <f t="shared" si="74"/>
        <v>0</v>
      </c>
      <c r="M478" s="138" t="e">
        <f t="shared" si="75"/>
        <v>#DIV/0!</v>
      </c>
    </row>
    <row r="479" spans="1:13" x14ac:dyDescent="0.25">
      <c r="A479" s="120">
        <v>44027</v>
      </c>
      <c r="B479" s="121"/>
      <c r="C479" s="121"/>
      <c r="D479" s="121">
        <f t="shared" si="69"/>
        <v>0</v>
      </c>
      <c r="E479" s="121"/>
      <c r="F479" s="122"/>
      <c r="G479" s="121">
        <f t="shared" si="70"/>
        <v>0</v>
      </c>
      <c r="H479" s="121">
        <f t="shared" si="71"/>
        <v>0</v>
      </c>
      <c r="I479" s="121"/>
      <c r="J479" s="121">
        <f t="shared" si="72"/>
        <v>0</v>
      </c>
      <c r="K479" s="123">
        <f t="shared" si="73"/>
        <v>0</v>
      </c>
      <c r="L479" s="124">
        <f t="shared" si="74"/>
        <v>0</v>
      </c>
      <c r="M479" s="138" t="e">
        <f t="shared" si="75"/>
        <v>#DIV/0!</v>
      </c>
    </row>
    <row r="480" spans="1:13" x14ac:dyDescent="0.25">
      <c r="A480" s="120">
        <v>44028</v>
      </c>
      <c r="B480" s="121"/>
      <c r="C480" s="121"/>
      <c r="D480" s="121">
        <f t="shared" si="69"/>
        <v>0</v>
      </c>
      <c r="E480" s="121"/>
      <c r="F480" s="122"/>
      <c r="G480" s="121">
        <f t="shared" si="70"/>
        <v>0</v>
      </c>
      <c r="H480" s="121">
        <f t="shared" si="71"/>
        <v>0</v>
      </c>
      <c r="I480" s="121"/>
      <c r="J480" s="121">
        <f t="shared" si="72"/>
        <v>0</v>
      </c>
      <c r="K480" s="123">
        <f t="shared" si="73"/>
        <v>0</v>
      </c>
      <c r="L480" s="124">
        <f t="shared" si="74"/>
        <v>0</v>
      </c>
      <c r="M480" s="138" t="e">
        <f t="shared" si="75"/>
        <v>#DIV/0!</v>
      </c>
    </row>
    <row r="481" spans="1:13" x14ac:dyDescent="0.25">
      <c r="A481" s="120">
        <v>44029</v>
      </c>
      <c r="B481" s="121"/>
      <c r="C481" s="121"/>
      <c r="D481" s="121">
        <f t="shared" si="69"/>
        <v>0</v>
      </c>
      <c r="E481" s="121"/>
      <c r="F481" s="122"/>
      <c r="G481" s="121">
        <f t="shared" si="70"/>
        <v>0</v>
      </c>
      <c r="H481" s="121">
        <f t="shared" si="71"/>
        <v>0</v>
      </c>
      <c r="I481" s="121"/>
      <c r="J481" s="121">
        <f t="shared" si="72"/>
        <v>0</v>
      </c>
      <c r="K481" s="123">
        <f t="shared" si="73"/>
        <v>0</v>
      </c>
      <c r="L481" s="124">
        <f t="shared" si="74"/>
        <v>0</v>
      </c>
      <c r="M481" s="138" t="e">
        <f t="shared" si="75"/>
        <v>#DIV/0!</v>
      </c>
    </row>
    <row r="482" spans="1:13" x14ac:dyDescent="0.25">
      <c r="A482" s="120">
        <v>44030</v>
      </c>
      <c r="B482" s="121"/>
      <c r="C482" s="121"/>
      <c r="D482" s="121">
        <f t="shared" si="69"/>
        <v>0</v>
      </c>
      <c r="E482" s="121"/>
      <c r="F482" s="122"/>
      <c r="G482" s="121">
        <f t="shared" si="70"/>
        <v>0</v>
      </c>
      <c r="H482" s="121">
        <f t="shared" si="71"/>
        <v>0</v>
      </c>
      <c r="I482" s="121"/>
      <c r="J482" s="121">
        <f t="shared" si="72"/>
        <v>0</v>
      </c>
      <c r="K482" s="123">
        <f t="shared" si="73"/>
        <v>0</v>
      </c>
      <c r="L482" s="124">
        <f t="shared" si="74"/>
        <v>0</v>
      </c>
      <c r="M482" s="138" t="e">
        <f t="shared" si="75"/>
        <v>#DIV/0!</v>
      </c>
    </row>
    <row r="483" spans="1:13" x14ac:dyDescent="0.25">
      <c r="A483" s="120">
        <v>44031</v>
      </c>
      <c r="B483" s="121"/>
      <c r="C483" s="121"/>
      <c r="D483" s="121">
        <f t="shared" si="69"/>
        <v>0</v>
      </c>
      <c r="E483" s="121"/>
      <c r="F483" s="122"/>
      <c r="G483" s="121">
        <f t="shared" si="70"/>
        <v>0</v>
      </c>
      <c r="H483" s="121">
        <f t="shared" si="71"/>
        <v>0</v>
      </c>
      <c r="I483" s="121"/>
      <c r="J483" s="121">
        <f t="shared" si="72"/>
        <v>0</v>
      </c>
      <c r="K483" s="123">
        <f t="shared" si="73"/>
        <v>0</v>
      </c>
      <c r="L483" s="124">
        <f t="shared" si="74"/>
        <v>0</v>
      </c>
      <c r="M483" s="138" t="e">
        <f t="shared" si="75"/>
        <v>#DIV/0!</v>
      </c>
    </row>
    <row r="484" spans="1:13" x14ac:dyDescent="0.25">
      <c r="A484" s="120">
        <v>44032</v>
      </c>
      <c r="B484" s="121"/>
      <c r="C484" s="121"/>
      <c r="D484" s="121">
        <f t="shared" si="69"/>
        <v>0</v>
      </c>
      <c r="E484" s="121"/>
      <c r="F484" s="122"/>
      <c r="G484" s="121">
        <f t="shared" si="70"/>
        <v>0</v>
      </c>
      <c r="H484" s="121">
        <f t="shared" si="71"/>
        <v>0</v>
      </c>
      <c r="I484" s="121"/>
      <c r="J484" s="121">
        <f t="shared" si="72"/>
        <v>0</v>
      </c>
      <c r="K484" s="123">
        <f t="shared" si="73"/>
        <v>0</v>
      </c>
      <c r="L484" s="124">
        <f t="shared" si="74"/>
        <v>0</v>
      </c>
      <c r="M484" s="138" t="e">
        <f t="shared" si="75"/>
        <v>#DIV/0!</v>
      </c>
    </row>
    <row r="485" spans="1:13" x14ac:dyDescent="0.25">
      <c r="A485" s="120">
        <v>44033</v>
      </c>
      <c r="B485" s="121"/>
      <c r="C485" s="121"/>
      <c r="D485" s="121">
        <f t="shared" si="69"/>
        <v>0</v>
      </c>
      <c r="E485" s="121"/>
      <c r="F485" s="122"/>
      <c r="G485" s="121">
        <f t="shared" si="70"/>
        <v>0</v>
      </c>
      <c r="H485" s="121">
        <f t="shared" si="71"/>
        <v>0</v>
      </c>
      <c r="I485" s="121"/>
      <c r="J485" s="121">
        <f t="shared" si="72"/>
        <v>0</v>
      </c>
      <c r="K485" s="123">
        <f t="shared" si="73"/>
        <v>0</v>
      </c>
      <c r="L485" s="124">
        <f t="shared" si="74"/>
        <v>0</v>
      </c>
      <c r="M485" s="138" t="e">
        <f t="shared" si="75"/>
        <v>#DIV/0!</v>
      </c>
    </row>
    <row r="486" spans="1:13" x14ac:dyDescent="0.25">
      <c r="A486" s="120">
        <v>44034</v>
      </c>
      <c r="B486" s="121"/>
      <c r="C486" s="121"/>
      <c r="D486" s="121">
        <f t="shared" si="69"/>
        <v>0</v>
      </c>
      <c r="E486" s="121"/>
      <c r="F486" s="122"/>
      <c r="G486" s="121">
        <f t="shared" si="70"/>
        <v>0</v>
      </c>
      <c r="H486" s="121">
        <f t="shared" si="71"/>
        <v>0</v>
      </c>
      <c r="I486" s="121"/>
      <c r="J486" s="121">
        <f t="shared" si="72"/>
        <v>0</v>
      </c>
      <c r="K486" s="123">
        <f t="shared" si="73"/>
        <v>0</v>
      </c>
      <c r="L486" s="124">
        <f t="shared" si="74"/>
        <v>0</v>
      </c>
      <c r="M486" s="138" t="e">
        <f t="shared" si="75"/>
        <v>#DIV/0!</v>
      </c>
    </row>
    <row r="487" spans="1:13" x14ac:dyDescent="0.25">
      <c r="A487" s="120">
        <v>44035</v>
      </c>
      <c r="B487" s="121"/>
      <c r="C487" s="121"/>
      <c r="D487" s="121">
        <f t="shared" si="69"/>
        <v>0</v>
      </c>
      <c r="E487" s="121"/>
      <c r="F487" s="122"/>
      <c r="G487" s="121">
        <f t="shared" si="70"/>
        <v>0</v>
      </c>
      <c r="H487" s="121">
        <f t="shared" si="71"/>
        <v>0</v>
      </c>
      <c r="I487" s="121"/>
      <c r="J487" s="121">
        <f t="shared" si="72"/>
        <v>0</v>
      </c>
      <c r="K487" s="123">
        <f t="shared" si="73"/>
        <v>0</v>
      </c>
      <c r="L487" s="124">
        <f t="shared" si="74"/>
        <v>0</v>
      </c>
      <c r="M487" s="138" t="e">
        <f t="shared" si="75"/>
        <v>#DIV/0!</v>
      </c>
    </row>
    <row r="488" spans="1:13" x14ac:dyDescent="0.25">
      <c r="A488" s="120">
        <v>44036</v>
      </c>
      <c r="B488" s="121"/>
      <c r="C488" s="121"/>
      <c r="D488" s="121">
        <f t="shared" si="69"/>
        <v>0</v>
      </c>
      <c r="E488" s="121"/>
      <c r="F488" s="122"/>
      <c r="G488" s="121">
        <f t="shared" si="70"/>
        <v>0</v>
      </c>
      <c r="H488" s="121">
        <f t="shared" si="71"/>
        <v>0</v>
      </c>
      <c r="I488" s="121"/>
      <c r="J488" s="121">
        <f t="shared" si="72"/>
        <v>0</v>
      </c>
      <c r="K488" s="123">
        <f t="shared" si="73"/>
        <v>0</v>
      </c>
      <c r="L488" s="124">
        <f t="shared" si="74"/>
        <v>0</v>
      </c>
      <c r="M488" s="138" t="e">
        <f t="shared" si="75"/>
        <v>#DIV/0!</v>
      </c>
    </row>
    <row r="489" spans="1:13" x14ac:dyDescent="0.25">
      <c r="A489" s="120">
        <v>44037</v>
      </c>
      <c r="B489" s="121"/>
      <c r="C489" s="121"/>
      <c r="D489" s="121">
        <f t="shared" si="69"/>
        <v>0</v>
      </c>
      <c r="E489" s="121"/>
      <c r="F489" s="122"/>
      <c r="G489" s="121">
        <f t="shared" si="70"/>
        <v>0</v>
      </c>
      <c r="H489" s="121">
        <f t="shared" si="71"/>
        <v>0</v>
      </c>
      <c r="I489" s="121"/>
      <c r="J489" s="121">
        <f t="shared" si="72"/>
        <v>0</v>
      </c>
      <c r="K489" s="123">
        <f t="shared" si="73"/>
        <v>0</v>
      </c>
      <c r="L489" s="124">
        <f t="shared" si="74"/>
        <v>0</v>
      </c>
      <c r="M489" s="138" t="e">
        <f t="shared" si="75"/>
        <v>#DIV/0!</v>
      </c>
    </row>
    <row r="490" spans="1:13" x14ac:dyDescent="0.25">
      <c r="A490" s="120">
        <v>44038</v>
      </c>
      <c r="B490" s="121"/>
      <c r="C490" s="121"/>
      <c r="D490" s="121">
        <f t="shared" si="69"/>
        <v>0</v>
      </c>
      <c r="E490" s="121"/>
      <c r="F490" s="122"/>
      <c r="G490" s="121">
        <f t="shared" si="70"/>
        <v>0</v>
      </c>
      <c r="H490" s="121">
        <f t="shared" si="71"/>
        <v>0</v>
      </c>
      <c r="I490" s="121"/>
      <c r="J490" s="121">
        <f t="shared" si="72"/>
        <v>0</v>
      </c>
      <c r="K490" s="123">
        <f t="shared" si="73"/>
        <v>0</v>
      </c>
      <c r="L490" s="124">
        <f t="shared" si="74"/>
        <v>0</v>
      </c>
      <c r="M490" s="138" t="e">
        <f t="shared" si="75"/>
        <v>#DIV/0!</v>
      </c>
    </row>
    <row r="491" spans="1:13" x14ac:dyDescent="0.25">
      <c r="A491" s="120">
        <v>44039</v>
      </c>
      <c r="B491" s="121"/>
      <c r="C491" s="121"/>
      <c r="D491" s="121">
        <f t="shared" si="69"/>
        <v>0</v>
      </c>
      <c r="E491" s="121"/>
      <c r="F491" s="122"/>
      <c r="G491" s="121">
        <f t="shared" si="70"/>
        <v>0</v>
      </c>
      <c r="H491" s="121">
        <f t="shared" si="71"/>
        <v>0</v>
      </c>
      <c r="I491" s="121"/>
      <c r="J491" s="121">
        <f t="shared" si="72"/>
        <v>0</v>
      </c>
      <c r="K491" s="123">
        <f t="shared" si="73"/>
        <v>0</v>
      </c>
      <c r="L491" s="124">
        <f t="shared" si="74"/>
        <v>0</v>
      </c>
      <c r="M491" s="138" t="e">
        <f t="shared" si="75"/>
        <v>#DIV/0!</v>
      </c>
    </row>
    <row r="492" spans="1:13" x14ac:dyDescent="0.25">
      <c r="A492" s="120">
        <v>44040</v>
      </c>
      <c r="B492" s="121"/>
      <c r="C492" s="121"/>
      <c r="D492" s="121">
        <f t="shared" si="69"/>
        <v>0</v>
      </c>
      <c r="E492" s="121"/>
      <c r="F492" s="122"/>
      <c r="G492" s="121">
        <f t="shared" si="70"/>
        <v>0</v>
      </c>
      <c r="H492" s="121">
        <f t="shared" si="71"/>
        <v>0</v>
      </c>
      <c r="I492" s="121"/>
      <c r="J492" s="121">
        <f t="shared" si="72"/>
        <v>0</v>
      </c>
      <c r="K492" s="123">
        <f t="shared" si="73"/>
        <v>0</v>
      </c>
      <c r="L492" s="124">
        <f t="shared" si="74"/>
        <v>0</v>
      </c>
      <c r="M492" s="138" t="e">
        <f t="shared" si="75"/>
        <v>#DIV/0!</v>
      </c>
    </row>
    <row r="493" spans="1:13" x14ac:dyDescent="0.25">
      <c r="A493" s="120">
        <v>44041</v>
      </c>
      <c r="B493" s="121"/>
      <c r="C493" s="121"/>
      <c r="D493" s="121">
        <f t="shared" si="69"/>
        <v>0</v>
      </c>
      <c r="E493" s="121"/>
      <c r="F493" s="122"/>
      <c r="G493" s="121">
        <f t="shared" si="70"/>
        <v>0</v>
      </c>
      <c r="H493" s="121">
        <f t="shared" si="71"/>
        <v>0</v>
      </c>
      <c r="I493" s="121"/>
      <c r="J493" s="121">
        <f t="shared" si="72"/>
        <v>0</v>
      </c>
      <c r="K493" s="123">
        <f t="shared" si="73"/>
        <v>0</v>
      </c>
      <c r="L493" s="124">
        <f t="shared" si="74"/>
        <v>0</v>
      </c>
      <c r="M493" s="138" t="e">
        <f t="shared" si="75"/>
        <v>#DIV/0!</v>
      </c>
    </row>
    <row r="494" spans="1:13" x14ac:dyDescent="0.25">
      <c r="A494" s="120">
        <v>44042</v>
      </c>
      <c r="B494" s="121"/>
      <c r="C494" s="121"/>
      <c r="D494" s="121">
        <f t="shared" si="69"/>
        <v>0</v>
      </c>
      <c r="E494" s="121"/>
      <c r="F494" s="122"/>
      <c r="G494" s="121">
        <f t="shared" si="70"/>
        <v>0</v>
      </c>
      <c r="H494" s="121">
        <f t="shared" si="71"/>
        <v>0</v>
      </c>
      <c r="I494" s="121"/>
      <c r="J494" s="121">
        <f t="shared" si="72"/>
        <v>0</v>
      </c>
      <c r="K494" s="123">
        <f t="shared" si="73"/>
        <v>0</v>
      </c>
      <c r="L494" s="124">
        <f t="shared" si="74"/>
        <v>0</v>
      </c>
      <c r="M494" s="138" t="e">
        <f t="shared" si="75"/>
        <v>#DIV/0!</v>
      </c>
    </row>
    <row r="495" spans="1:13" x14ac:dyDescent="0.25">
      <c r="A495" s="120">
        <v>44043</v>
      </c>
      <c r="B495" s="121"/>
      <c r="C495" s="121"/>
      <c r="D495" s="121">
        <f t="shared" si="69"/>
        <v>0</v>
      </c>
      <c r="E495" s="121"/>
      <c r="F495" s="122"/>
      <c r="G495" s="121">
        <f t="shared" si="70"/>
        <v>0</v>
      </c>
      <c r="H495" s="121">
        <f t="shared" si="71"/>
        <v>0</v>
      </c>
      <c r="I495" s="121"/>
      <c r="J495" s="121">
        <f t="shared" si="72"/>
        <v>0</v>
      </c>
      <c r="K495" s="123">
        <f t="shared" si="73"/>
        <v>0</v>
      </c>
      <c r="L495" s="124">
        <f t="shared" si="74"/>
        <v>0</v>
      </c>
      <c r="M495" s="138" t="e">
        <f t="shared" si="75"/>
        <v>#DIV/0!</v>
      </c>
    </row>
    <row r="496" spans="1:13" x14ac:dyDescent="0.25">
      <c r="A496" s="120">
        <v>44044</v>
      </c>
      <c r="B496" s="121"/>
      <c r="C496" s="121"/>
      <c r="D496" s="121">
        <f t="shared" si="69"/>
        <v>0</v>
      </c>
      <c r="E496" s="121"/>
      <c r="F496" s="122"/>
      <c r="G496" s="121">
        <f t="shared" si="70"/>
        <v>0</v>
      </c>
      <c r="H496" s="121">
        <f t="shared" si="71"/>
        <v>0</v>
      </c>
      <c r="I496" s="121"/>
      <c r="J496" s="121">
        <f t="shared" si="72"/>
        <v>0</v>
      </c>
      <c r="K496" s="123">
        <f t="shared" si="73"/>
        <v>0</v>
      </c>
      <c r="L496" s="124">
        <f t="shared" si="74"/>
        <v>0</v>
      </c>
      <c r="M496" s="138" t="e">
        <f t="shared" si="75"/>
        <v>#DIV/0!</v>
      </c>
    </row>
    <row r="497" spans="1:13" x14ac:dyDescent="0.25">
      <c r="A497" s="120">
        <v>44045</v>
      </c>
      <c r="B497" s="121"/>
      <c r="C497" s="121"/>
      <c r="D497" s="121">
        <f t="shared" si="69"/>
        <v>0</v>
      </c>
      <c r="E497" s="121"/>
      <c r="F497" s="122"/>
      <c r="G497" s="121">
        <f t="shared" si="70"/>
        <v>0</v>
      </c>
      <c r="H497" s="121">
        <f t="shared" si="71"/>
        <v>0</v>
      </c>
      <c r="I497" s="121"/>
      <c r="J497" s="121">
        <f t="shared" si="72"/>
        <v>0</v>
      </c>
      <c r="K497" s="123">
        <f t="shared" si="73"/>
        <v>0</v>
      </c>
      <c r="L497" s="124">
        <f t="shared" si="74"/>
        <v>0</v>
      </c>
      <c r="M497" s="138" t="e">
        <f t="shared" si="75"/>
        <v>#DIV/0!</v>
      </c>
    </row>
    <row r="498" spans="1:13" x14ac:dyDescent="0.25">
      <c r="A498" s="120">
        <v>44046</v>
      </c>
      <c r="B498" s="121"/>
      <c r="C498" s="121"/>
      <c r="D498" s="121">
        <f t="shared" si="69"/>
        <v>0</v>
      </c>
      <c r="E498" s="121"/>
      <c r="F498" s="122"/>
      <c r="G498" s="121">
        <f t="shared" si="70"/>
        <v>0</v>
      </c>
      <c r="H498" s="121">
        <f t="shared" si="71"/>
        <v>0</v>
      </c>
      <c r="I498" s="121"/>
      <c r="J498" s="121">
        <f t="shared" si="72"/>
        <v>0</v>
      </c>
      <c r="K498" s="123">
        <f t="shared" si="73"/>
        <v>0</v>
      </c>
      <c r="L498" s="124">
        <f t="shared" si="74"/>
        <v>0</v>
      </c>
      <c r="M498" s="138" t="e">
        <f t="shared" si="75"/>
        <v>#DIV/0!</v>
      </c>
    </row>
    <row r="499" spans="1:13" x14ac:dyDescent="0.25">
      <c r="A499" s="120">
        <v>44047</v>
      </c>
      <c r="B499" s="121"/>
      <c r="C499" s="121"/>
      <c r="D499" s="121">
        <f t="shared" si="69"/>
        <v>0</v>
      </c>
      <c r="E499" s="121"/>
      <c r="F499" s="122"/>
      <c r="G499" s="121">
        <f t="shared" si="70"/>
        <v>0</v>
      </c>
      <c r="H499" s="121">
        <f t="shared" si="71"/>
        <v>0</v>
      </c>
      <c r="I499" s="121"/>
      <c r="J499" s="121">
        <f t="shared" si="72"/>
        <v>0</v>
      </c>
      <c r="K499" s="123">
        <f t="shared" si="73"/>
        <v>0</v>
      </c>
      <c r="L499" s="124">
        <f t="shared" si="74"/>
        <v>0</v>
      </c>
      <c r="M499" s="138" t="e">
        <f t="shared" si="75"/>
        <v>#DIV/0!</v>
      </c>
    </row>
    <row r="500" spans="1:13" x14ac:dyDescent="0.25">
      <c r="A500" s="120">
        <v>44048</v>
      </c>
      <c r="B500" s="121"/>
      <c r="C500" s="121"/>
      <c r="D500" s="121">
        <f t="shared" si="69"/>
        <v>0</v>
      </c>
      <c r="E500" s="121"/>
      <c r="F500" s="122"/>
      <c r="G500" s="121">
        <f t="shared" si="70"/>
        <v>0</v>
      </c>
      <c r="H500" s="121">
        <f t="shared" si="71"/>
        <v>0</v>
      </c>
      <c r="I500" s="121"/>
      <c r="J500" s="121">
        <f t="shared" si="72"/>
        <v>0</v>
      </c>
      <c r="K500" s="123">
        <f t="shared" si="73"/>
        <v>0</v>
      </c>
      <c r="L500" s="124">
        <f t="shared" si="74"/>
        <v>0</v>
      </c>
      <c r="M500" s="138" t="e">
        <f t="shared" si="75"/>
        <v>#DIV/0!</v>
      </c>
    </row>
    <row r="501" spans="1:13" x14ac:dyDescent="0.25">
      <c r="A501" s="120">
        <v>44049</v>
      </c>
      <c r="B501" s="121"/>
      <c r="C501" s="121"/>
      <c r="D501" s="121">
        <f t="shared" si="69"/>
        <v>0</v>
      </c>
      <c r="E501" s="121"/>
      <c r="F501" s="122"/>
      <c r="G501" s="121">
        <f t="shared" si="70"/>
        <v>0</v>
      </c>
      <c r="H501" s="121">
        <f t="shared" si="71"/>
        <v>0</v>
      </c>
      <c r="I501" s="121"/>
      <c r="J501" s="121">
        <f t="shared" si="72"/>
        <v>0</v>
      </c>
      <c r="K501" s="123">
        <f t="shared" si="73"/>
        <v>0</v>
      </c>
      <c r="L501" s="124">
        <f t="shared" si="74"/>
        <v>0</v>
      </c>
      <c r="M501" s="138" t="e">
        <f t="shared" si="75"/>
        <v>#DIV/0!</v>
      </c>
    </row>
    <row r="502" spans="1:13" x14ac:dyDescent="0.25">
      <c r="A502" s="120">
        <v>44050</v>
      </c>
      <c r="B502" s="121"/>
      <c r="C502" s="121"/>
      <c r="D502" s="121">
        <f t="shared" si="69"/>
        <v>0</v>
      </c>
      <c r="E502" s="121"/>
      <c r="F502" s="122"/>
      <c r="G502" s="121">
        <f t="shared" si="70"/>
        <v>0</v>
      </c>
      <c r="H502" s="121">
        <f t="shared" si="71"/>
        <v>0</v>
      </c>
      <c r="I502" s="121"/>
      <c r="J502" s="121">
        <f t="shared" si="72"/>
        <v>0</v>
      </c>
      <c r="K502" s="123">
        <f t="shared" si="73"/>
        <v>0</v>
      </c>
      <c r="L502" s="124">
        <f t="shared" si="74"/>
        <v>0</v>
      </c>
      <c r="M502" s="138" t="e">
        <f t="shared" si="75"/>
        <v>#DIV/0!</v>
      </c>
    </row>
    <row r="503" spans="1:13" x14ac:dyDescent="0.25">
      <c r="A503" s="120">
        <v>44051</v>
      </c>
      <c r="B503" s="121"/>
      <c r="C503" s="121"/>
      <c r="D503" s="121">
        <f t="shared" si="69"/>
        <v>0</v>
      </c>
      <c r="E503" s="121"/>
      <c r="F503" s="122"/>
      <c r="G503" s="121">
        <f t="shared" si="70"/>
        <v>0</v>
      </c>
      <c r="H503" s="121">
        <f t="shared" si="71"/>
        <v>0</v>
      </c>
      <c r="I503" s="121"/>
      <c r="J503" s="121">
        <f t="shared" si="72"/>
        <v>0</v>
      </c>
      <c r="K503" s="123">
        <f t="shared" si="73"/>
        <v>0</v>
      </c>
      <c r="L503" s="124">
        <f t="shared" si="74"/>
        <v>0</v>
      </c>
      <c r="M503" s="138" t="e">
        <f t="shared" si="75"/>
        <v>#DIV/0!</v>
      </c>
    </row>
    <row r="504" spans="1:13" x14ac:dyDescent="0.25">
      <c r="A504" s="120">
        <v>44052</v>
      </c>
      <c r="B504" s="121"/>
      <c r="C504" s="121"/>
      <c r="D504" s="121">
        <f t="shared" si="69"/>
        <v>0</v>
      </c>
      <c r="E504" s="121"/>
      <c r="F504" s="122"/>
      <c r="G504" s="121">
        <f t="shared" si="70"/>
        <v>0</v>
      </c>
      <c r="H504" s="121">
        <f t="shared" si="71"/>
        <v>0</v>
      </c>
      <c r="I504" s="121"/>
      <c r="J504" s="121">
        <f t="shared" si="72"/>
        <v>0</v>
      </c>
      <c r="K504" s="123">
        <f t="shared" si="73"/>
        <v>0</v>
      </c>
      <c r="L504" s="124">
        <f t="shared" si="74"/>
        <v>0</v>
      </c>
      <c r="M504" s="138" t="e">
        <f t="shared" si="75"/>
        <v>#DIV/0!</v>
      </c>
    </row>
    <row r="505" spans="1:13" x14ac:dyDescent="0.25">
      <c r="A505" s="120">
        <v>44053</v>
      </c>
      <c r="B505" s="121"/>
      <c r="C505" s="121"/>
      <c r="D505" s="121">
        <f t="shared" si="69"/>
        <v>0</v>
      </c>
      <c r="E505" s="121"/>
      <c r="F505" s="122"/>
      <c r="G505" s="121">
        <f t="shared" si="70"/>
        <v>0</v>
      </c>
      <c r="H505" s="121">
        <f t="shared" si="71"/>
        <v>0</v>
      </c>
      <c r="I505" s="121"/>
      <c r="J505" s="121">
        <f t="shared" si="72"/>
        <v>0</v>
      </c>
      <c r="K505" s="123">
        <f t="shared" si="73"/>
        <v>0</v>
      </c>
      <c r="L505" s="124">
        <f t="shared" si="74"/>
        <v>0</v>
      </c>
      <c r="M505" s="138" t="e">
        <f t="shared" si="75"/>
        <v>#DIV/0!</v>
      </c>
    </row>
    <row r="506" spans="1:13" x14ac:dyDescent="0.25">
      <c r="A506" s="120">
        <v>44054</v>
      </c>
      <c r="B506" s="121"/>
      <c r="C506" s="121"/>
      <c r="D506" s="121">
        <f t="shared" si="69"/>
        <v>0</v>
      </c>
      <c r="E506" s="121"/>
      <c r="F506" s="122"/>
      <c r="G506" s="121">
        <f t="shared" si="70"/>
        <v>0</v>
      </c>
      <c r="H506" s="121">
        <f t="shared" si="71"/>
        <v>0</v>
      </c>
      <c r="I506" s="121"/>
      <c r="J506" s="121">
        <f t="shared" si="72"/>
        <v>0</v>
      </c>
      <c r="K506" s="123">
        <f t="shared" si="73"/>
        <v>0</v>
      </c>
      <c r="L506" s="124">
        <f t="shared" si="74"/>
        <v>0</v>
      </c>
      <c r="M506" s="138" t="e">
        <f t="shared" si="75"/>
        <v>#DIV/0!</v>
      </c>
    </row>
    <row r="507" spans="1:13" x14ac:dyDescent="0.25">
      <c r="A507" s="120">
        <v>44055</v>
      </c>
      <c r="B507" s="121"/>
      <c r="C507" s="121"/>
      <c r="D507" s="121">
        <f t="shared" si="69"/>
        <v>0</v>
      </c>
      <c r="E507" s="121"/>
      <c r="F507" s="122"/>
      <c r="G507" s="121">
        <f t="shared" si="70"/>
        <v>0</v>
      </c>
      <c r="H507" s="121">
        <f t="shared" si="71"/>
        <v>0</v>
      </c>
      <c r="I507" s="121"/>
      <c r="J507" s="121">
        <f t="shared" si="72"/>
        <v>0</v>
      </c>
      <c r="K507" s="123">
        <f t="shared" si="73"/>
        <v>0</v>
      </c>
      <c r="L507" s="124">
        <f t="shared" si="74"/>
        <v>0</v>
      </c>
      <c r="M507" s="138" t="e">
        <f t="shared" si="75"/>
        <v>#DIV/0!</v>
      </c>
    </row>
    <row r="508" spans="1:13" x14ac:dyDescent="0.25">
      <c r="A508" s="120">
        <v>44056</v>
      </c>
      <c r="B508" s="121"/>
      <c r="C508" s="121"/>
      <c r="D508" s="121">
        <f t="shared" si="69"/>
        <v>0</v>
      </c>
      <c r="E508" s="121"/>
      <c r="F508" s="122"/>
      <c r="G508" s="121">
        <f t="shared" si="70"/>
        <v>0</v>
      </c>
      <c r="H508" s="121">
        <f t="shared" si="71"/>
        <v>0</v>
      </c>
      <c r="I508" s="121"/>
      <c r="J508" s="121">
        <f t="shared" si="72"/>
        <v>0</v>
      </c>
      <c r="K508" s="123">
        <f t="shared" si="73"/>
        <v>0</v>
      </c>
      <c r="L508" s="124">
        <f t="shared" si="74"/>
        <v>0</v>
      </c>
      <c r="M508" s="138" t="e">
        <f t="shared" si="75"/>
        <v>#DIV/0!</v>
      </c>
    </row>
    <row r="509" spans="1:13" x14ac:dyDescent="0.25">
      <c r="A509" s="120">
        <v>44057</v>
      </c>
      <c r="B509" s="121"/>
      <c r="C509" s="121"/>
      <c r="D509" s="121">
        <f t="shared" si="69"/>
        <v>0</v>
      </c>
      <c r="E509" s="121"/>
      <c r="F509" s="122"/>
      <c r="G509" s="121">
        <f t="shared" si="70"/>
        <v>0</v>
      </c>
      <c r="H509" s="121">
        <f t="shared" si="71"/>
        <v>0</v>
      </c>
      <c r="I509" s="121"/>
      <c r="J509" s="121">
        <f t="shared" si="72"/>
        <v>0</v>
      </c>
      <c r="K509" s="123">
        <f t="shared" si="73"/>
        <v>0</v>
      </c>
      <c r="L509" s="124">
        <f t="shared" si="74"/>
        <v>0</v>
      </c>
      <c r="M509" s="138" t="e">
        <f t="shared" si="75"/>
        <v>#DIV/0!</v>
      </c>
    </row>
    <row r="510" spans="1:13" x14ac:dyDescent="0.25">
      <c r="A510" s="120">
        <v>44058</v>
      </c>
      <c r="B510" s="121"/>
      <c r="C510" s="121"/>
      <c r="D510" s="121">
        <f t="shared" si="69"/>
        <v>0</v>
      </c>
      <c r="E510" s="121"/>
      <c r="F510" s="122"/>
      <c r="G510" s="121">
        <f t="shared" si="70"/>
        <v>0</v>
      </c>
      <c r="H510" s="121">
        <f t="shared" si="71"/>
        <v>0</v>
      </c>
      <c r="I510" s="121"/>
      <c r="J510" s="121">
        <f t="shared" si="72"/>
        <v>0</v>
      </c>
      <c r="K510" s="123">
        <f t="shared" si="73"/>
        <v>0</v>
      </c>
      <c r="L510" s="124">
        <f t="shared" si="74"/>
        <v>0</v>
      </c>
      <c r="M510" s="138" t="e">
        <f t="shared" si="75"/>
        <v>#DIV/0!</v>
      </c>
    </row>
    <row r="511" spans="1:13" x14ac:dyDescent="0.25">
      <c r="A511" s="120">
        <v>44059</v>
      </c>
      <c r="B511" s="121"/>
      <c r="C511" s="121"/>
      <c r="D511" s="121">
        <f t="shared" si="69"/>
        <v>0</v>
      </c>
      <c r="E511" s="121"/>
      <c r="F511" s="122"/>
      <c r="G511" s="121">
        <f t="shared" si="70"/>
        <v>0</v>
      </c>
      <c r="H511" s="121">
        <f t="shared" si="71"/>
        <v>0</v>
      </c>
      <c r="I511" s="121"/>
      <c r="J511" s="121">
        <f t="shared" si="72"/>
        <v>0</v>
      </c>
      <c r="K511" s="123">
        <f t="shared" si="73"/>
        <v>0</v>
      </c>
      <c r="L511" s="124">
        <f t="shared" si="74"/>
        <v>0</v>
      </c>
      <c r="M511" s="138" t="e">
        <f t="shared" si="75"/>
        <v>#DIV/0!</v>
      </c>
    </row>
    <row r="512" spans="1:13" x14ac:dyDescent="0.25">
      <c r="A512" s="120">
        <v>44060</v>
      </c>
      <c r="B512" s="121"/>
      <c r="C512" s="121"/>
      <c r="D512" s="121">
        <f t="shared" si="69"/>
        <v>0</v>
      </c>
      <c r="E512" s="121"/>
      <c r="F512" s="122"/>
      <c r="G512" s="121">
        <f t="shared" si="70"/>
        <v>0</v>
      </c>
      <c r="H512" s="121">
        <f t="shared" si="71"/>
        <v>0</v>
      </c>
      <c r="I512" s="121"/>
      <c r="J512" s="121">
        <f t="shared" si="72"/>
        <v>0</v>
      </c>
      <c r="K512" s="123">
        <f t="shared" si="73"/>
        <v>0</v>
      </c>
      <c r="L512" s="124">
        <f t="shared" si="74"/>
        <v>0</v>
      </c>
      <c r="M512" s="138" t="e">
        <f t="shared" si="75"/>
        <v>#DIV/0!</v>
      </c>
    </row>
    <row r="513" spans="1:13" x14ac:dyDescent="0.25">
      <c r="A513" s="120">
        <v>44061</v>
      </c>
      <c r="B513" s="121"/>
      <c r="C513" s="121"/>
      <c r="D513" s="121">
        <f t="shared" si="69"/>
        <v>0</v>
      </c>
      <c r="E513" s="121"/>
      <c r="F513" s="122"/>
      <c r="G513" s="121">
        <f t="shared" si="70"/>
        <v>0</v>
      </c>
      <c r="H513" s="121">
        <f t="shared" si="71"/>
        <v>0</v>
      </c>
      <c r="I513" s="121"/>
      <c r="J513" s="121">
        <f t="shared" si="72"/>
        <v>0</v>
      </c>
      <c r="K513" s="123">
        <f t="shared" si="73"/>
        <v>0</v>
      </c>
      <c r="L513" s="124">
        <f t="shared" si="74"/>
        <v>0</v>
      </c>
      <c r="M513" s="138" t="e">
        <f t="shared" si="75"/>
        <v>#DIV/0!</v>
      </c>
    </row>
    <row r="514" spans="1:13" x14ac:dyDescent="0.25">
      <c r="A514" s="120">
        <v>44062</v>
      </c>
      <c r="B514" s="121"/>
      <c r="C514" s="121"/>
      <c r="D514" s="121">
        <f t="shared" si="69"/>
        <v>0</v>
      </c>
      <c r="E514" s="121"/>
      <c r="F514" s="122"/>
      <c r="G514" s="121">
        <f t="shared" si="70"/>
        <v>0</v>
      </c>
      <c r="H514" s="121">
        <f t="shared" si="71"/>
        <v>0</v>
      </c>
      <c r="I514" s="121"/>
      <c r="J514" s="121">
        <f t="shared" si="72"/>
        <v>0</v>
      </c>
      <c r="K514" s="123">
        <f t="shared" si="73"/>
        <v>0</v>
      </c>
      <c r="L514" s="124">
        <f t="shared" si="74"/>
        <v>0</v>
      </c>
      <c r="M514" s="138" t="e">
        <f t="shared" si="75"/>
        <v>#DIV/0!</v>
      </c>
    </row>
    <row r="515" spans="1:13" x14ac:dyDescent="0.25">
      <c r="A515" s="120">
        <v>44063</v>
      </c>
      <c r="B515" s="121"/>
      <c r="C515" s="121"/>
      <c r="D515" s="121">
        <f t="shared" si="69"/>
        <v>0</v>
      </c>
      <c r="E515" s="121"/>
      <c r="F515" s="122"/>
      <c r="G515" s="121">
        <f t="shared" si="70"/>
        <v>0</v>
      </c>
      <c r="H515" s="121">
        <f t="shared" si="71"/>
        <v>0</v>
      </c>
      <c r="I515" s="121"/>
      <c r="J515" s="121">
        <f t="shared" si="72"/>
        <v>0</v>
      </c>
      <c r="K515" s="123">
        <f t="shared" si="73"/>
        <v>0</v>
      </c>
      <c r="L515" s="124">
        <f t="shared" si="74"/>
        <v>0</v>
      </c>
      <c r="M515" s="138" t="e">
        <f t="shared" si="75"/>
        <v>#DIV/0!</v>
      </c>
    </row>
    <row r="516" spans="1:13" x14ac:dyDescent="0.25">
      <c r="A516" s="120">
        <v>44064</v>
      </c>
      <c r="B516" s="121"/>
      <c r="C516" s="121"/>
      <c r="D516" s="121">
        <f t="shared" si="69"/>
        <v>0</v>
      </c>
      <c r="E516" s="121"/>
      <c r="F516" s="122"/>
      <c r="G516" s="121">
        <f t="shared" si="70"/>
        <v>0</v>
      </c>
      <c r="H516" s="121">
        <f t="shared" si="71"/>
        <v>0</v>
      </c>
      <c r="I516" s="121"/>
      <c r="J516" s="121">
        <f t="shared" si="72"/>
        <v>0</v>
      </c>
      <c r="K516" s="123">
        <f t="shared" si="73"/>
        <v>0</v>
      </c>
      <c r="L516" s="124">
        <f t="shared" si="74"/>
        <v>0</v>
      </c>
      <c r="M516" s="138" t="e">
        <f t="shared" si="75"/>
        <v>#DIV/0!</v>
      </c>
    </row>
    <row r="517" spans="1:13" x14ac:dyDescent="0.25">
      <c r="A517" s="120">
        <v>44065</v>
      </c>
      <c r="B517" s="121"/>
      <c r="C517" s="121"/>
      <c r="D517" s="121">
        <f t="shared" si="69"/>
        <v>0</v>
      </c>
      <c r="E517" s="121"/>
      <c r="F517" s="122"/>
      <c r="G517" s="121">
        <f t="shared" si="70"/>
        <v>0</v>
      </c>
      <c r="H517" s="121">
        <f t="shared" si="71"/>
        <v>0</v>
      </c>
      <c r="I517" s="121"/>
      <c r="J517" s="121">
        <f t="shared" si="72"/>
        <v>0</v>
      </c>
      <c r="K517" s="123">
        <f t="shared" si="73"/>
        <v>0</v>
      </c>
      <c r="L517" s="124">
        <f t="shared" si="74"/>
        <v>0</v>
      </c>
      <c r="M517" s="138" t="e">
        <f t="shared" si="75"/>
        <v>#DIV/0!</v>
      </c>
    </row>
    <row r="518" spans="1:13" x14ac:dyDescent="0.25">
      <c r="A518" s="120">
        <v>44066</v>
      </c>
      <c r="B518" s="121"/>
      <c r="C518" s="121"/>
      <c r="D518" s="121">
        <f t="shared" si="69"/>
        <v>0</v>
      </c>
      <c r="E518" s="121"/>
      <c r="F518" s="122"/>
      <c r="G518" s="121">
        <f t="shared" si="70"/>
        <v>0</v>
      </c>
      <c r="H518" s="121">
        <f t="shared" si="71"/>
        <v>0</v>
      </c>
      <c r="I518" s="121"/>
      <c r="J518" s="121">
        <f t="shared" si="72"/>
        <v>0</v>
      </c>
      <c r="K518" s="123">
        <f t="shared" si="73"/>
        <v>0</v>
      </c>
      <c r="L518" s="124">
        <f t="shared" si="74"/>
        <v>0</v>
      </c>
      <c r="M518" s="138" t="e">
        <f t="shared" si="75"/>
        <v>#DIV/0!</v>
      </c>
    </row>
    <row r="519" spans="1:13" x14ac:dyDescent="0.25">
      <c r="A519" s="120">
        <v>44067</v>
      </c>
      <c r="B519" s="121"/>
      <c r="C519" s="121"/>
      <c r="D519" s="121">
        <f t="shared" si="69"/>
        <v>0</v>
      </c>
      <c r="E519" s="121"/>
      <c r="F519" s="122"/>
      <c r="G519" s="121">
        <f t="shared" si="70"/>
        <v>0</v>
      </c>
      <c r="H519" s="121">
        <f t="shared" si="71"/>
        <v>0</v>
      </c>
      <c r="I519" s="121"/>
      <c r="J519" s="121">
        <f t="shared" si="72"/>
        <v>0</v>
      </c>
      <c r="K519" s="123">
        <f t="shared" si="73"/>
        <v>0</v>
      </c>
      <c r="L519" s="124">
        <f t="shared" si="74"/>
        <v>0</v>
      </c>
      <c r="M519" s="138" t="e">
        <f t="shared" si="75"/>
        <v>#DIV/0!</v>
      </c>
    </row>
    <row r="520" spans="1:13" x14ac:dyDescent="0.25">
      <c r="A520" s="120">
        <v>44068</v>
      </c>
      <c r="B520" s="121"/>
      <c r="C520" s="121"/>
      <c r="D520" s="121">
        <f t="shared" si="69"/>
        <v>0</v>
      </c>
      <c r="E520" s="121"/>
      <c r="F520" s="122"/>
      <c r="G520" s="121">
        <f t="shared" si="70"/>
        <v>0</v>
      </c>
      <c r="H520" s="121">
        <f t="shared" si="71"/>
        <v>0</v>
      </c>
      <c r="I520" s="121"/>
      <c r="J520" s="121">
        <f t="shared" si="72"/>
        <v>0</v>
      </c>
      <c r="K520" s="123">
        <f t="shared" si="73"/>
        <v>0</v>
      </c>
      <c r="L520" s="124">
        <f t="shared" si="74"/>
        <v>0</v>
      </c>
      <c r="M520" s="138" t="e">
        <f t="shared" si="75"/>
        <v>#DIV/0!</v>
      </c>
    </row>
    <row r="521" spans="1:13" x14ac:dyDescent="0.25">
      <c r="A521" s="120">
        <v>44069</v>
      </c>
      <c r="B521" s="121"/>
      <c r="C521" s="121"/>
      <c r="D521" s="121">
        <f t="shared" si="69"/>
        <v>0</v>
      </c>
      <c r="E521" s="121"/>
      <c r="F521" s="122"/>
      <c r="G521" s="121">
        <f t="shared" si="70"/>
        <v>0</v>
      </c>
      <c r="H521" s="121">
        <f t="shared" si="71"/>
        <v>0</v>
      </c>
      <c r="I521" s="121"/>
      <c r="J521" s="121">
        <f t="shared" si="72"/>
        <v>0</v>
      </c>
      <c r="K521" s="123">
        <f t="shared" si="73"/>
        <v>0</v>
      </c>
      <c r="L521" s="124">
        <f t="shared" si="74"/>
        <v>0</v>
      </c>
      <c r="M521" s="138" t="e">
        <f t="shared" si="75"/>
        <v>#DIV/0!</v>
      </c>
    </row>
    <row r="522" spans="1:13" x14ac:dyDescent="0.25">
      <c r="A522" s="120">
        <v>44070</v>
      </c>
      <c r="B522" s="121"/>
      <c r="C522" s="121"/>
      <c r="D522" s="121">
        <f t="shared" si="69"/>
        <v>0</v>
      </c>
      <c r="E522" s="121"/>
      <c r="F522" s="122"/>
      <c r="G522" s="121">
        <f t="shared" si="70"/>
        <v>0</v>
      </c>
      <c r="H522" s="121">
        <f t="shared" si="71"/>
        <v>0</v>
      </c>
      <c r="I522" s="121"/>
      <c r="J522" s="121">
        <f t="shared" si="72"/>
        <v>0</v>
      </c>
      <c r="K522" s="123">
        <f t="shared" si="73"/>
        <v>0</v>
      </c>
      <c r="L522" s="124">
        <f t="shared" si="74"/>
        <v>0</v>
      </c>
      <c r="M522" s="138" t="e">
        <f t="shared" si="75"/>
        <v>#DIV/0!</v>
      </c>
    </row>
    <row r="523" spans="1:13" x14ac:dyDescent="0.25">
      <c r="A523" s="120">
        <v>44071</v>
      </c>
      <c r="B523" s="121"/>
      <c r="C523" s="121"/>
      <c r="D523" s="121">
        <f t="shared" ref="D523:D586" si="76">B523-C523</f>
        <v>0</v>
      </c>
      <c r="E523" s="121"/>
      <c r="F523" s="122"/>
      <c r="G523" s="121">
        <f t="shared" ref="G523:G586" si="77">E523-F523</f>
        <v>0</v>
      </c>
      <c r="H523" s="121">
        <f t="shared" ref="H523:H586" si="78">G523*H$3</f>
        <v>0</v>
      </c>
      <c r="I523" s="121"/>
      <c r="J523" s="121">
        <f t="shared" ref="J523:J586" si="79">H523-I523</f>
        <v>0</v>
      </c>
      <c r="K523" s="123">
        <f t="shared" ref="K523:K586" si="80">D523/K$3</f>
        <v>0</v>
      </c>
      <c r="L523" s="124">
        <f t="shared" ref="L523:L586" si="81">K523-I523</f>
        <v>0</v>
      </c>
      <c r="M523" s="138" t="e">
        <f t="shared" ref="M523:M586" si="82">L523/I523</f>
        <v>#DIV/0!</v>
      </c>
    </row>
    <row r="524" spans="1:13" x14ac:dyDescent="0.25">
      <c r="A524" s="120">
        <v>44072</v>
      </c>
      <c r="B524" s="121"/>
      <c r="C524" s="121"/>
      <c r="D524" s="121">
        <f t="shared" si="76"/>
        <v>0</v>
      </c>
      <c r="E524" s="121"/>
      <c r="F524" s="122"/>
      <c r="G524" s="121">
        <f t="shared" si="77"/>
        <v>0</v>
      </c>
      <c r="H524" s="121">
        <f t="shared" si="78"/>
        <v>0</v>
      </c>
      <c r="I524" s="121"/>
      <c r="J524" s="121">
        <f t="shared" si="79"/>
        <v>0</v>
      </c>
      <c r="K524" s="123">
        <f t="shared" si="80"/>
        <v>0</v>
      </c>
      <c r="L524" s="124">
        <f t="shared" si="81"/>
        <v>0</v>
      </c>
      <c r="M524" s="138" t="e">
        <f t="shared" si="82"/>
        <v>#DIV/0!</v>
      </c>
    </row>
    <row r="525" spans="1:13" x14ac:dyDescent="0.25">
      <c r="A525" s="120">
        <v>44073</v>
      </c>
      <c r="B525" s="121"/>
      <c r="C525" s="121"/>
      <c r="D525" s="121">
        <f t="shared" si="76"/>
        <v>0</v>
      </c>
      <c r="E525" s="121"/>
      <c r="F525" s="122"/>
      <c r="G525" s="121">
        <f t="shared" si="77"/>
        <v>0</v>
      </c>
      <c r="H525" s="121">
        <f t="shared" si="78"/>
        <v>0</v>
      </c>
      <c r="I525" s="121"/>
      <c r="J525" s="121">
        <f t="shared" si="79"/>
        <v>0</v>
      </c>
      <c r="K525" s="123">
        <f t="shared" si="80"/>
        <v>0</v>
      </c>
      <c r="L525" s="124">
        <f t="shared" si="81"/>
        <v>0</v>
      </c>
      <c r="M525" s="138" t="e">
        <f t="shared" si="82"/>
        <v>#DIV/0!</v>
      </c>
    </row>
    <row r="526" spans="1:13" x14ac:dyDescent="0.25">
      <c r="A526" s="120">
        <v>44074</v>
      </c>
      <c r="B526" s="121"/>
      <c r="C526" s="121"/>
      <c r="D526" s="121">
        <f t="shared" si="76"/>
        <v>0</v>
      </c>
      <c r="E526" s="121"/>
      <c r="F526" s="122"/>
      <c r="G526" s="121">
        <f t="shared" si="77"/>
        <v>0</v>
      </c>
      <c r="H526" s="121">
        <f t="shared" si="78"/>
        <v>0</v>
      </c>
      <c r="I526" s="121"/>
      <c r="J526" s="121">
        <f t="shared" si="79"/>
        <v>0</v>
      </c>
      <c r="K526" s="123">
        <f t="shared" si="80"/>
        <v>0</v>
      </c>
      <c r="L526" s="124">
        <f t="shared" si="81"/>
        <v>0</v>
      </c>
      <c r="M526" s="138" t="e">
        <f t="shared" si="82"/>
        <v>#DIV/0!</v>
      </c>
    </row>
    <row r="527" spans="1:13" x14ac:dyDescent="0.25">
      <c r="A527" s="120">
        <v>44075</v>
      </c>
      <c r="B527" s="121"/>
      <c r="C527" s="121"/>
      <c r="D527" s="121">
        <f t="shared" si="76"/>
        <v>0</v>
      </c>
      <c r="E527" s="121"/>
      <c r="F527" s="122"/>
      <c r="G527" s="121">
        <f t="shared" si="77"/>
        <v>0</v>
      </c>
      <c r="H527" s="121">
        <f t="shared" si="78"/>
        <v>0</v>
      </c>
      <c r="I527" s="121"/>
      <c r="J527" s="121">
        <f t="shared" si="79"/>
        <v>0</v>
      </c>
      <c r="K527" s="123">
        <f t="shared" si="80"/>
        <v>0</v>
      </c>
      <c r="L527" s="124">
        <f t="shared" si="81"/>
        <v>0</v>
      </c>
      <c r="M527" s="138" t="e">
        <f t="shared" si="82"/>
        <v>#DIV/0!</v>
      </c>
    </row>
    <row r="528" spans="1:13" x14ac:dyDescent="0.25">
      <c r="A528" s="120">
        <v>44076</v>
      </c>
      <c r="B528" s="121"/>
      <c r="C528" s="121"/>
      <c r="D528" s="121">
        <f t="shared" si="76"/>
        <v>0</v>
      </c>
      <c r="E528" s="121"/>
      <c r="F528" s="122"/>
      <c r="G528" s="121">
        <f t="shared" si="77"/>
        <v>0</v>
      </c>
      <c r="H528" s="121">
        <f t="shared" si="78"/>
        <v>0</v>
      </c>
      <c r="I528" s="121"/>
      <c r="J528" s="121">
        <f t="shared" si="79"/>
        <v>0</v>
      </c>
      <c r="K528" s="123">
        <f t="shared" si="80"/>
        <v>0</v>
      </c>
      <c r="L528" s="124">
        <f t="shared" si="81"/>
        <v>0</v>
      </c>
      <c r="M528" s="138" t="e">
        <f t="shared" si="82"/>
        <v>#DIV/0!</v>
      </c>
    </row>
    <row r="529" spans="1:13" x14ac:dyDescent="0.25">
      <c r="A529" s="120">
        <v>44077</v>
      </c>
      <c r="B529" s="121"/>
      <c r="C529" s="121"/>
      <c r="D529" s="121">
        <f t="shared" si="76"/>
        <v>0</v>
      </c>
      <c r="E529" s="121"/>
      <c r="F529" s="122"/>
      <c r="G529" s="121">
        <f t="shared" si="77"/>
        <v>0</v>
      </c>
      <c r="H529" s="121">
        <f t="shared" si="78"/>
        <v>0</v>
      </c>
      <c r="I529" s="121"/>
      <c r="J529" s="121">
        <f t="shared" si="79"/>
        <v>0</v>
      </c>
      <c r="K529" s="123">
        <f t="shared" si="80"/>
        <v>0</v>
      </c>
      <c r="L529" s="124">
        <f t="shared" si="81"/>
        <v>0</v>
      </c>
      <c r="M529" s="138" t="e">
        <f t="shared" si="82"/>
        <v>#DIV/0!</v>
      </c>
    </row>
    <row r="530" spans="1:13" x14ac:dyDescent="0.25">
      <c r="A530" s="120">
        <v>44078</v>
      </c>
      <c r="B530" s="121"/>
      <c r="C530" s="121"/>
      <c r="D530" s="121">
        <f t="shared" si="76"/>
        <v>0</v>
      </c>
      <c r="E530" s="121"/>
      <c r="F530" s="122"/>
      <c r="G530" s="121">
        <f t="shared" si="77"/>
        <v>0</v>
      </c>
      <c r="H530" s="121">
        <f t="shared" si="78"/>
        <v>0</v>
      </c>
      <c r="I530" s="121"/>
      <c r="J530" s="121">
        <f t="shared" si="79"/>
        <v>0</v>
      </c>
      <c r="K530" s="123">
        <f t="shared" si="80"/>
        <v>0</v>
      </c>
      <c r="L530" s="124">
        <f t="shared" si="81"/>
        <v>0</v>
      </c>
      <c r="M530" s="138" t="e">
        <f t="shared" si="82"/>
        <v>#DIV/0!</v>
      </c>
    </row>
    <row r="531" spans="1:13" x14ac:dyDescent="0.25">
      <c r="A531" s="120">
        <v>44079</v>
      </c>
      <c r="B531" s="121"/>
      <c r="C531" s="121"/>
      <c r="D531" s="121">
        <f t="shared" si="76"/>
        <v>0</v>
      </c>
      <c r="E531" s="121"/>
      <c r="F531" s="122"/>
      <c r="G531" s="121">
        <f t="shared" si="77"/>
        <v>0</v>
      </c>
      <c r="H531" s="121">
        <f t="shared" si="78"/>
        <v>0</v>
      </c>
      <c r="I531" s="121"/>
      <c r="J531" s="121">
        <f t="shared" si="79"/>
        <v>0</v>
      </c>
      <c r="K531" s="123">
        <f t="shared" si="80"/>
        <v>0</v>
      </c>
      <c r="L531" s="124">
        <f t="shared" si="81"/>
        <v>0</v>
      </c>
      <c r="M531" s="138" t="e">
        <f t="shared" si="82"/>
        <v>#DIV/0!</v>
      </c>
    </row>
    <row r="532" spans="1:13" x14ac:dyDescent="0.25">
      <c r="A532" s="120">
        <v>44080</v>
      </c>
      <c r="B532" s="121"/>
      <c r="C532" s="121"/>
      <c r="D532" s="121">
        <f t="shared" si="76"/>
        <v>0</v>
      </c>
      <c r="E532" s="121"/>
      <c r="F532" s="122"/>
      <c r="G532" s="121">
        <f t="shared" si="77"/>
        <v>0</v>
      </c>
      <c r="H532" s="121">
        <f t="shared" si="78"/>
        <v>0</v>
      </c>
      <c r="I532" s="121"/>
      <c r="J532" s="121">
        <f t="shared" si="79"/>
        <v>0</v>
      </c>
      <c r="K532" s="123">
        <f t="shared" si="80"/>
        <v>0</v>
      </c>
      <c r="L532" s="124">
        <f t="shared" si="81"/>
        <v>0</v>
      </c>
      <c r="M532" s="138" t="e">
        <f t="shared" si="82"/>
        <v>#DIV/0!</v>
      </c>
    </row>
    <row r="533" spans="1:13" x14ac:dyDescent="0.25">
      <c r="A533" s="120">
        <v>44081</v>
      </c>
      <c r="B533" s="121"/>
      <c r="C533" s="121"/>
      <c r="D533" s="121">
        <f t="shared" si="76"/>
        <v>0</v>
      </c>
      <c r="E533" s="121"/>
      <c r="F533" s="122"/>
      <c r="G533" s="121">
        <f t="shared" si="77"/>
        <v>0</v>
      </c>
      <c r="H533" s="121">
        <f t="shared" si="78"/>
        <v>0</v>
      </c>
      <c r="I533" s="121"/>
      <c r="J533" s="121">
        <f t="shared" si="79"/>
        <v>0</v>
      </c>
      <c r="K533" s="123">
        <f t="shared" si="80"/>
        <v>0</v>
      </c>
      <c r="L533" s="124">
        <f t="shared" si="81"/>
        <v>0</v>
      </c>
      <c r="M533" s="138" t="e">
        <f t="shared" si="82"/>
        <v>#DIV/0!</v>
      </c>
    </row>
    <row r="534" spans="1:13" x14ac:dyDescent="0.25">
      <c r="A534" s="120">
        <v>44082</v>
      </c>
      <c r="B534" s="121"/>
      <c r="C534" s="121"/>
      <c r="D534" s="121">
        <f t="shared" si="76"/>
        <v>0</v>
      </c>
      <c r="E534" s="121"/>
      <c r="F534" s="122"/>
      <c r="G534" s="121">
        <f t="shared" si="77"/>
        <v>0</v>
      </c>
      <c r="H534" s="121">
        <f t="shared" si="78"/>
        <v>0</v>
      </c>
      <c r="I534" s="121"/>
      <c r="J534" s="121">
        <f t="shared" si="79"/>
        <v>0</v>
      </c>
      <c r="K534" s="123">
        <f t="shared" si="80"/>
        <v>0</v>
      </c>
      <c r="L534" s="124">
        <f t="shared" si="81"/>
        <v>0</v>
      </c>
      <c r="M534" s="138" t="e">
        <f t="shared" si="82"/>
        <v>#DIV/0!</v>
      </c>
    </row>
    <row r="535" spans="1:13" x14ac:dyDescent="0.25">
      <c r="A535" s="120">
        <v>44083</v>
      </c>
      <c r="B535" s="121"/>
      <c r="C535" s="121"/>
      <c r="D535" s="121">
        <f t="shared" si="76"/>
        <v>0</v>
      </c>
      <c r="E535" s="121"/>
      <c r="F535" s="122"/>
      <c r="G535" s="121">
        <f t="shared" si="77"/>
        <v>0</v>
      </c>
      <c r="H535" s="121">
        <f t="shared" si="78"/>
        <v>0</v>
      </c>
      <c r="I535" s="121"/>
      <c r="J535" s="121">
        <f t="shared" si="79"/>
        <v>0</v>
      </c>
      <c r="K535" s="123">
        <f t="shared" si="80"/>
        <v>0</v>
      </c>
      <c r="L535" s="124">
        <f t="shared" si="81"/>
        <v>0</v>
      </c>
      <c r="M535" s="138" t="e">
        <f t="shared" si="82"/>
        <v>#DIV/0!</v>
      </c>
    </row>
    <row r="536" spans="1:13" x14ac:dyDescent="0.25">
      <c r="A536" s="120">
        <v>44084</v>
      </c>
      <c r="B536" s="121"/>
      <c r="C536" s="121"/>
      <c r="D536" s="121">
        <f t="shared" si="76"/>
        <v>0</v>
      </c>
      <c r="E536" s="121"/>
      <c r="F536" s="122"/>
      <c r="G536" s="121">
        <f t="shared" si="77"/>
        <v>0</v>
      </c>
      <c r="H536" s="121">
        <f t="shared" si="78"/>
        <v>0</v>
      </c>
      <c r="I536" s="121"/>
      <c r="J536" s="121">
        <f t="shared" si="79"/>
        <v>0</v>
      </c>
      <c r="K536" s="123">
        <f t="shared" si="80"/>
        <v>0</v>
      </c>
      <c r="L536" s="124">
        <f t="shared" si="81"/>
        <v>0</v>
      </c>
      <c r="M536" s="138" t="e">
        <f t="shared" si="82"/>
        <v>#DIV/0!</v>
      </c>
    </row>
    <row r="537" spans="1:13" x14ac:dyDescent="0.25">
      <c r="A537" s="120">
        <v>44085</v>
      </c>
      <c r="B537" s="121"/>
      <c r="C537" s="121"/>
      <c r="D537" s="121">
        <f t="shared" si="76"/>
        <v>0</v>
      </c>
      <c r="E537" s="121"/>
      <c r="F537" s="122"/>
      <c r="G537" s="121">
        <f t="shared" si="77"/>
        <v>0</v>
      </c>
      <c r="H537" s="121">
        <f t="shared" si="78"/>
        <v>0</v>
      </c>
      <c r="I537" s="121"/>
      <c r="J537" s="121">
        <f t="shared" si="79"/>
        <v>0</v>
      </c>
      <c r="K537" s="123">
        <f t="shared" si="80"/>
        <v>0</v>
      </c>
      <c r="L537" s="124">
        <f t="shared" si="81"/>
        <v>0</v>
      </c>
      <c r="M537" s="138" t="e">
        <f t="shared" si="82"/>
        <v>#DIV/0!</v>
      </c>
    </row>
    <row r="538" spans="1:13" x14ac:dyDescent="0.25">
      <c r="A538" s="120">
        <v>44086</v>
      </c>
      <c r="B538" s="121"/>
      <c r="C538" s="121"/>
      <c r="D538" s="121">
        <f t="shared" si="76"/>
        <v>0</v>
      </c>
      <c r="E538" s="121"/>
      <c r="F538" s="122"/>
      <c r="G538" s="121">
        <f t="shared" si="77"/>
        <v>0</v>
      </c>
      <c r="H538" s="121">
        <f t="shared" si="78"/>
        <v>0</v>
      </c>
      <c r="I538" s="121"/>
      <c r="J538" s="121">
        <f t="shared" si="79"/>
        <v>0</v>
      </c>
      <c r="K538" s="123">
        <f t="shared" si="80"/>
        <v>0</v>
      </c>
      <c r="L538" s="124">
        <f t="shared" si="81"/>
        <v>0</v>
      </c>
      <c r="M538" s="138" t="e">
        <f t="shared" si="82"/>
        <v>#DIV/0!</v>
      </c>
    </row>
    <row r="539" spans="1:13" x14ac:dyDescent="0.25">
      <c r="A539" s="120">
        <v>44087</v>
      </c>
      <c r="B539" s="121"/>
      <c r="C539" s="121"/>
      <c r="D539" s="121">
        <f t="shared" si="76"/>
        <v>0</v>
      </c>
      <c r="E539" s="121"/>
      <c r="F539" s="122"/>
      <c r="G539" s="121">
        <f t="shared" si="77"/>
        <v>0</v>
      </c>
      <c r="H539" s="121">
        <f t="shared" si="78"/>
        <v>0</v>
      </c>
      <c r="I539" s="121"/>
      <c r="J539" s="121">
        <f t="shared" si="79"/>
        <v>0</v>
      </c>
      <c r="K539" s="123">
        <f t="shared" si="80"/>
        <v>0</v>
      </c>
      <c r="L539" s="124">
        <f t="shared" si="81"/>
        <v>0</v>
      </c>
      <c r="M539" s="138" t="e">
        <f t="shared" si="82"/>
        <v>#DIV/0!</v>
      </c>
    </row>
    <row r="540" spans="1:13" x14ac:dyDescent="0.25">
      <c r="A540" s="120">
        <v>44088</v>
      </c>
      <c r="B540" s="121"/>
      <c r="C540" s="121"/>
      <c r="D540" s="121">
        <f t="shared" si="76"/>
        <v>0</v>
      </c>
      <c r="E540" s="121"/>
      <c r="F540" s="122"/>
      <c r="G540" s="121">
        <f t="shared" si="77"/>
        <v>0</v>
      </c>
      <c r="H540" s="121">
        <f t="shared" si="78"/>
        <v>0</v>
      </c>
      <c r="I540" s="121"/>
      <c r="J540" s="121">
        <f t="shared" si="79"/>
        <v>0</v>
      </c>
      <c r="K540" s="123">
        <f t="shared" si="80"/>
        <v>0</v>
      </c>
      <c r="L540" s="124">
        <f t="shared" si="81"/>
        <v>0</v>
      </c>
      <c r="M540" s="138" t="e">
        <f t="shared" si="82"/>
        <v>#DIV/0!</v>
      </c>
    </row>
    <row r="541" spans="1:13" x14ac:dyDescent="0.25">
      <c r="A541" s="120">
        <v>44089</v>
      </c>
      <c r="B541" s="121"/>
      <c r="C541" s="121"/>
      <c r="D541" s="121">
        <f t="shared" si="76"/>
        <v>0</v>
      </c>
      <c r="E541" s="121"/>
      <c r="F541" s="122"/>
      <c r="G541" s="121">
        <f t="shared" si="77"/>
        <v>0</v>
      </c>
      <c r="H541" s="121">
        <f t="shared" si="78"/>
        <v>0</v>
      </c>
      <c r="I541" s="121"/>
      <c r="J541" s="121">
        <f t="shared" si="79"/>
        <v>0</v>
      </c>
      <c r="K541" s="123">
        <f t="shared" si="80"/>
        <v>0</v>
      </c>
      <c r="L541" s="124">
        <f t="shared" si="81"/>
        <v>0</v>
      </c>
      <c r="M541" s="138" t="e">
        <f t="shared" si="82"/>
        <v>#DIV/0!</v>
      </c>
    </row>
    <row r="542" spans="1:13" x14ac:dyDescent="0.25">
      <c r="A542" s="120">
        <v>44090</v>
      </c>
      <c r="B542" s="121"/>
      <c r="C542" s="121"/>
      <c r="D542" s="121">
        <f t="shared" si="76"/>
        <v>0</v>
      </c>
      <c r="E542" s="121"/>
      <c r="F542" s="122"/>
      <c r="G542" s="121">
        <f t="shared" si="77"/>
        <v>0</v>
      </c>
      <c r="H542" s="121">
        <f t="shared" si="78"/>
        <v>0</v>
      </c>
      <c r="I542" s="121"/>
      <c r="J542" s="121">
        <f t="shared" si="79"/>
        <v>0</v>
      </c>
      <c r="K542" s="123">
        <f t="shared" si="80"/>
        <v>0</v>
      </c>
      <c r="L542" s="124">
        <f t="shared" si="81"/>
        <v>0</v>
      </c>
      <c r="M542" s="138" t="e">
        <f t="shared" si="82"/>
        <v>#DIV/0!</v>
      </c>
    </row>
    <row r="543" spans="1:13" x14ac:dyDescent="0.25">
      <c r="A543" s="120">
        <v>44091</v>
      </c>
      <c r="B543" s="121"/>
      <c r="C543" s="121"/>
      <c r="D543" s="121">
        <f t="shared" si="76"/>
        <v>0</v>
      </c>
      <c r="E543" s="121"/>
      <c r="F543" s="122"/>
      <c r="G543" s="121">
        <f t="shared" si="77"/>
        <v>0</v>
      </c>
      <c r="H543" s="121">
        <f t="shared" si="78"/>
        <v>0</v>
      </c>
      <c r="I543" s="121"/>
      <c r="J543" s="121">
        <f t="shared" si="79"/>
        <v>0</v>
      </c>
      <c r="K543" s="123">
        <f t="shared" si="80"/>
        <v>0</v>
      </c>
      <c r="L543" s="124">
        <f t="shared" si="81"/>
        <v>0</v>
      </c>
      <c r="M543" s="138" t="e">
        <f t="shared" si="82"/>
        <v>#DIV/0!</v>
      </c>
    </row>
    <row r="544" spans="1:13" x14ac:dyDescent="0.25">
      <c r="A544" s="120">
        <v>44092</v>
      </c>
      <c r="B544" s="121"/>
      <c r="C544" s="121"/>
      <c r="D544" s="121">
        <f t="shared" si="76"/>
        <v>0</v>
      </c>
      <c r="E544" s="121"/>
      <c r="F544" s="122"/>
      <c r="G544" s="121">
        <f t="shared" si="77"/>
        <v>0</v>
      </c>
      <c r="H544" s="121">
        <f t="shared" si="78"/>
        <v>0</v>
      </c>
      <c r="I544" s="121"/>
      <c r="J544" s="121">
        <f t="shared" si="79"/>
        <v>0</v>
      </c>
      <c r="K544" s="123">
        <f t="shared" si="80"/>
        <v>0</v>
      </c>
      <c r="L544" s="124">
        <f t="shared" si="81"/>
        <v>0</v>
      </c>
      <c r="M544" s="138" t="e">
        <f t="shared" si="82"/>
        <v>#DIV/0!</v>
      </c>
    </row>
    <row r="545" spans="1:13" x14ac:dyDescent="0.25">
      <c r="A545" s="120">
        <v>44093</v>
      </c>
      <c r="B545" s="121"/>
      <c r="C545" s="121"/>
      <c r="D545" s="121">
        <f t="shared" si="76"/>
        <v>0</v>
      </c>
      <c r="E545" s="121"/>
      <c r="F545" s="122"/>
      <c r="G545" s="121">
        <f t="shared" si="77"/>
        <v>0</v>
      </c>
      <c r="H545" s="121">
        <f t="shared" si="78"/>
        <v>0</v>
      </c>
      <c r="I545" s="121"/>
      <c r="J545" s="121">
        <f t="shared" si="79"/>
        <v>0</v>
      </c>
      <c r="K545" s="123">
        <f t="shared" si="80"/>
        <v>0</v>
      </c>
      <c r="L545" s="124">
        <f t="shared" si="81"/>
        <v>0</v>
      </c>
      <c r="M545" s="138" t="e">
        <f t="shared" si="82"/>
        <v>#DIV/0!</v>
      </c>
    </row>
    <row r="546" spans="1:13" x14ac:dyDescent="0.25">
      <c r="A546" s="120">
        <v>44094</v>
      </c>
      <c r="B546" s="121"/>
      <c r="C546" s="121"/>
      <c r="D546" s="121">
        <f t="shared" si="76"/>
        <v>0</v>
      </c>
      <c r="E546" s="121"/>
      <c r="F546" s="122"/>
      <c r="G546" s="121">
        <f t="shared" si="77"/>
        <v>0</v>
      </c>
      <c r="H546" s="121">
        <f t="shared" si="78"/>
        <v>0</v>
      </c>
      <c r="I546" s="121"/>
      <c r="J546" s="121">
        <f t="shared" si="79"/>
        <v>0</v>
      </c>
      <c r="K546" s="123">
        <f t="shared" si="80"/>
        <v>0</v>
      </c>
      <c r="L546" s="124">
        <f t="shared" si="81"/>
        <v>0</v>
      </c>
      <c r="M546" s="138" t="e">
        <f t="shared" si="82"/>
        <v>#DIV/0!</v>
      </c>
    </row>
    <row r="547" spans="1:13" x14ac:dyDescent="0.25">
      <c r="A547" s="120">
        <v>44095</v>
      </c>
      <c r="B547" s="121"/>
      <c r="C547" s="121"/>
      <c r="D547" s="121">
        <f t="shared" si="76"/>
        <v>0</v>
      </c>
      <c r="E547" s="121"/>
      <c r="F547" s="122"/>
      <c r="G547" s="121">
        <f t="shared" si="77"/>
        <v>0</v>
      </c>
      <c r="H547" s="121">
        <f t="shared" si="78"/>
        <v>0</v>
      </c>
      <c r="I547" s="121"/>
      <c r="J547" s="121">
        <f t="shared" si="79"/>
        <v>0</v>
      </c>
      <c r="K547" s="123">
        <f t="shared" si="80"/>
        <v>0</v>
      </c>
      <c r="L547" s="124">
        <f t="shared" si="81"/>
        <v>0</v>
      </c>
      <c r="M547" s="138" t="e">
        <f t="shared" si="82"/>
        <v>#DIV/0!</v>
      </c>
    </row>
    <row r="548" spans="1:13" x14ac:dyDescent="0.25">
      <c r="A548" s="120">
        <v>44096</v>
      </c>
      <c r="B548" s="121"/>
      <c r="C548" s="121"/>
      <c r="D548" s="121">
        <f t="shared" si="76"/>
        <v>0</v>
      </c>
      <c r="E548" s="121"/>
      <c r="F548" s="122"/>
      <c r="G548" s="121">
        <f t="shared" si="77"/>
        <v>0</v>
      </c>
      <c r="H548" s="121">
        <f t="shared" si="78"/>
        <v>0</v>
      </c>
      <c r="I548" s="121"/>
      <c r="J548" s="121">
        <f t="shared" si="79"/>
        <v>0</v>
      </c>
      <c r="K548" s="123">
        <f t="shared" si="80"/>
        <v>0</v>
      </c>
      <c r="L548" s="124">
        <f t="shared" si="81"/>
        <v>0</v>
      </c>
      <c r="M548" s="138" t="e">
        <f t="shared" si="82"/>
        <v>#DIV/0!</v>
      </c>
    </row>
    <row r="549" spans="1:13" x14ac:dyDescent="0.25">
      <c r="A549" s="120">
        <v>44097</v>
      </c>
      <c r="B549" s="121"/>
      <c r="C549" s="121"/>
      <c r="D549" s="121">
        <f t="shared" si="76"/>
        <v>0</v>
      </c>
      <c r="E549" s="121"/>
      <c r="F549" s="122"/>
      <c r="G549" s="121">
        <f t="shared" si="77"/>
        <v>0</v>
      </c>
      <c r="H549" s="121">
        <f t="shared" si="78"/>
        <v>0</v>
      </c>
      <c r="I549" s="121"/>
      <c r="J549" s="121">
        <f t="shared" si="79"/>
        <v>0</v>
      </c>
      <c r="K549" s="123">
        <f t="shared" si="80"/>
        <v>0</v>
      </c>
      <c r="L549" s="124">
        <f t="shared" si="81"/>
        <v>0</v>
      </c>
      <c r="M549" s="138" t="e">
        <f t="shared" si="82"/>
        <v>#DIV/0!</v>
      </c>
    </row>
    <row r="550" spans="1:13" x14ac:dyDescent="0.25">
      <c r="A550" s="120">
        <v>44098</v>
      </c>
      <c r="B550" s="121"/>
      <c r="C550" s="121"/>
      <c r="D550" s="121">
        <f t="shared" si="76"/>
        <v>0</v>
      </c>
      <c r="E550" s="121"/>
      <c r="F550" s="122"/>
      <c r="G550" s="121">
        <f t="shared" si="77"/>
        <v>0</v>
      </c>
      <c r="H550" s="121">
        <f t="shared" si="78"/>
        <v>0</v>
      </c>
      <c r="I550" s="121"/>
      <c r="J550" s="121">
        <f t="shared" si="79"/>
        <v>0</v>
      </c>
      <c r="K550" s="123">
        <f t="shared" si="80"/>
        <v>0</v>
      </c>
      <c r="L550" s="124">
        <f t="shared" si="81"/>
        <v>0</v>
      </c>
      <c r="M550" s="138" t="e">
        <f t="shared" si="82"/>
        <v>#DIV/0!</v>
      </c>
    </row>
    <row r="551" spans="1:13" x14ac:dyDescent="0.25">
      <c r="A551" s="120">
        <v>44099</v>
      </c>
      <c r="B551" s="121"/>
      <c r="C551" s="121"/>
      <c r="D551" s="121">
        <f t="shared" si="76"/>
        <v>0</v>
      </c>
      <c r="E551" s="121"/>
      <c r="F551" s="122"/>
      <c r="G551" s="121">
        <f t="shared" si="77"/>
        <v>0</v>
      </c>
      <c r="H551" s="121">
        <f t="shared" si="78"/>
        <v>0</v>
      </c>
      <c r="I551" s="121"/>
      <c r="J551" s="121">
        <f t="shared" si="79"/>
        <v>0</v>
      </c>
      <c r="K551" s="123">
        <f t="shared" si="80"/>
        <v>0</v>
      </c>
      <c r="L551" s="124">
        <f t="shared" si="81"/>
        <v>0</v>
      </c>
      <c r="M551" s="138" t="e">
        <f t="shared" si="82"/>
        <v>#DIV/0!</v>
      </c>
    </row>
    <row r="552" spans="1:13" x14ac:dyDescent="0.25">
      <c r="A552" s="120">
        <v>44100</v>
      </c>
      <c r="B552" s="121"/>
      <c r="C552" s="121"/>
      <c r="D552" s="121">
        <f t="shared" si="76"/>
        <v>0</v>
      </c>
      <c r="E552" s="121"/>
      <c r="F552" s="122"/>
      <c r="G552" s="121">
        <f t="shared" si="77"/>
        <v>0</v>
      </c>
      <c r="H552" s="121">
        <f t="shared" si="78"/>
        <v>0</v>
      </c>
      <c r="I552" s="121"/>
      <c r="J552" s="121">
        <f t="shared" si="79"/>
        <v>0</v>
      </c>
      <c r="K552" s="123">
        <f t="shared" si="80"/>
        <v>0</v>
      </c>
      <c r="L552" s="124">
        <f t="shared" si="81"/>
        <v>0</v>
      </c>
      <c r="M552" s="138" t="e">
        <f t="shared" si="82"/>
        <v>#DIV/0!</v>
      </c>
    </row>
    <row r="553" spans="1:13" x14ac:dyDescent="0.25">
      <c r="A553" s="120">
        <v>44101</v>
      </c>
      <c r="B553" s="121"/>
      <c r="C553" s="121"/>
      <c r="D553" s="121">
        <f t="shared" si="76"/>
        <v>0</v>
      </c>
      <c r="E553" s="121"/>
      <c r="F553" s="122"/>
      <c r="G553" s="121">
        <f t="shared" si="77"/>
        <v>0</v>
      </c>
      <c r="H553" s="121">
        <f t="shared" si="78"/>
        <v>0</v>
      </c>
      <c r="I553" s="121"/>
      <c r="J553" s="121">
        <f t="shared" si="79"/>
        <v>0</v>
      </c>
      <c r="K553" s="123">
        <f t="shared" si="80"/>
        <v>0</v>
      </c>
      <c r="L553" s="124">
        <f t="shared" si="81"/>
        <v>0</v>
      </c>
      <c r="M553" s="138" t="e">
        <f t="shared" si="82"/>
        <v>#DIV/0!</v>
      </c>
    </row>
    <row r="554" spans="1:13" x14ac:dyDescent="0.25">
      <c r="A554" s="120">
        <v>44102</v>
      </c>
      <c r="B554" s="121"/>
      <c r="C554" s="121"/>
      <c r="D554" s="121">
        <f t="shared" si="76"/>
        <v>0</v>
      </c>
      <c r="E554" s="121"/>
      <c r="F554" s="122"/>
      <c r="G554" s="121">
        <f t="shared" si="77"/>
        <v>0</v>
      </c>
      <c r="H554" s="121">
        <f t="shared" si="78"/>
        <v>0</v>
      </c>
      <c r="I554" s="121"/>
      <c r="J554" s="121">
        <f t="shared" si="79"/>
        <v>0</v>
      </c>
      <c r="K554" s="123">
        <f t="shared" si="80"/>
        <v>0</v>
      </c>
      <c r="L554" s="124">
        <f t="shared" si="81"/>
        <v>0</v>
      </c>
      <c r="M554" s="138" t="e">
        <f t="shared" si="82"/>
        <v>#DIV/0!</v>
      </c>
    </row>
    <row r="555" spans="1:13" x14ac:dyDescent="0.25">
      <c r="A555" s="120">
        <v>44103</v>
      </c>
      <c r="B555" s="121"/>
      <c r="C555" s="121"/>
      <c r="D555" s="121">
        <f t="shared" si="76"/>
        <v>0</v>
      </c>
      <c r="E555" s="121"/>
      <c r="F555" s="122"/>
      <c r="G555" s="121">
        <f t="shared" si="77"/>
        <v>0</v>
      </c>
      <c r="H555" s="121">
        <f t="shared" si="78"/>
        <v>0</v>
      </c>
      <c r="I555" s="121"/>
      <c r="J555" s="121">
        <f t="shared" si="79"/>
        <v>0</v>
      </c>
      <c r="K555" s="123">
        <f t="shared" si="80"/>
        <v>0</v>
      </c>
      <c r="L555" s="124">
        <f t="shared" si="81"/>
        <v>0</v>
      </c>
      <c r="M555" s="138" t="e">
        <f t="shared" si="82"/>
        <v>#DIV/0!</v>
      </c>
    </row>
    <row r="556" spans="1:13" x14ac:dyDescent="0.25">
      <c r="A556" s="120">
        <v>44104</v>
      </c>
      <c r="B556" s="121"/>
      <c r="C556" s="121"/>
      <c r="D556" s="121">
        <f t="shared" si="76"/>
        <v>0</v>
      </c>
      <c r="E556" s="121"/>
      <c r="F556" s="122"/>
      <c r="G556" s="121">
        <f t="shared" si="77"/>
        <v>0</v>
      </c>
      <c r="H556" s="121">
        <f t="shared" si="78"/>
        <v>0</v>
      </c>
      <c r="I556" s="121"/>
      <c r="J556" s="121">
        <f t="shared" si="79"/>
        <v>0</v>
      </c>
      <c r="K556" s="123">
        <f t="shared" si="80"/>
        <v>0</v>
      </c>
      <c r="L556" s="124">
        <f t="shared" si="81"/>
        <v>0</v>
      </c>
      <c r="M556" s="138" t="e">
        <f t="shared" si="82"/>
        <v>#DIV/0!</v>
      </c>
    </row>
    <row r="557" spans="1:13" x14ac:dyDescent="0.25">
      <c r="A557" s="120">
        <v>44105</v>
      </c>
      <c r="B557" s="121"/>
      <c r="C557" s="121"/>
      <c r="D557" s="121">
        <f t="shared" si="76"/>
        <v>0</v>
      </c>
      <c r="E557" s="121"/>
      <c r="F557" s="122"/>
      <c r="G557" s="121">
        <f t="shared" si="77"/>
        <v>0</v>
      </c>
      <c r="H557" s="121">
        <f t="shared" si="78"/>
        <v>0</v>
      </c>
      <c r="I557" s="121"/>
      <c r="J557" s="121">
        <f t="shared" si="79"/>
        <v>0</v>
      </c>
      <c r="K557" s="123">
        <f t="shared" si="80"/>
        <v>0</v>
      </c>
      <c r="L557" s="124">
        <f t="shared" si="81"/>
        <v>0</v>
      </c>
      <c r="M557" s="138" t="e">
        <f t="shared" si="82"/>
        <v>#DIV/0!</v>
      </c>
    </row>
    <row r="558" spans="1:13" x14ac:dyDescent="0.25">
      <c r="A558" s="120">
        <v>44106</v>
      </c>
      <c r="B558" s="121"/>
      <c r="C558" s="121"/>
      <c r="D558" s="121">
        <f t="shared" si="76"/>
        <v>0</v>
      </c>
      <c r="E558" s="121"/>
      <c r="F558" s="122"/>
      <c r="G558" s="121">
        <f t="shared" si="77"/>
        <v>0</v>
      </c>
      <c r="H558" s="121">
        <f t="shared" si="78"/>
        <v>0</v>
      </c>
      <c r="I558" s="121"/>
      <c r="J558" s="121">
        <f t="shared" si="79"/>
        <v>0</v>
      </c>
      <c r="K558" s="123">
        <f t="shared" si="80"/>
        <v>0</v>
      </c>
      <c r="L558" s="124">
        <f t="shared" si="81"/>
        <v>0</v>
      </c>
      <c r="M558" s="138" t="e">
        <f t="shared" si="82"/>
        <v>#DIV/0!</v>
      </c>
    </row>
    <row r="559" spans="1:13" x14ac:dyDescent="0.25">
      <c r="A559" s="120">
        <v>44107</v>
      </c>
      <c r="B559" s="121"/>
      <c r="C559" s="121"/>
      <c r="D559" s="121">
        <f t="shared" si="76"/>
        <v>0</v>
      </c>
      <c r="E559" s="121"/>
      <c r="F559" s="122"/>
      <c r="G559" s="121">
        <f t="shared" si="77"/>
        <v>0</v>
      </c>
      <c r="H559" s="121">
        <f t="shared" si="78"/>
        <v>0</v>
      </c>
      <c r="I559" s="121"/>
      <c r="J559" s="121">
        <f t="shared" si="79"/>
        <v>0</v>
      </c>
      <c r="K559" s="123">
        <f t="shared" si="80"/>
        <v>0</v>
      </c>
      <c r="L559" s="124">
        <f t="shared" si="81"/>
        <v>0</v>
      </c>
      <c r="M559" s="138" t="e">
        <f t="shared" si="82"/>
        <v>#DIV/0!</v>
      </c>
    </row>
    <row r="560" spans="1:13" x14ac:dyDescent="0.25">
      <c r="A560" s="120">
        <v>44108</v>
      </c>
      <c r="B560" s="121"/>
      <c r="C560" s="121"/>
      <c r="D560" s="121">
        <f t="shared" si="76"/>
        <v>0</v>
      </c>
      <c r="E560" s="121"/>
      <c r="F560" s="122"/>
      <c r="G560" s="121">
        <f t="shared" si="77"/>
        <v>0</v>
      </c>
      <c r="H560" s="121">
        <f t="shared" si="78"/>
        <v>0</v>
      </c>
      <c r="I560" s="121"/>
      <c r="J560" s="121">
        <f t="shared" si="79"/>
        <v>0</v>
      </c>
      <c r="K560" s="123">
        <f t="shared" si="80"/>
        <v>0</v>
      </c>
      <c r="L560" s="124">
        <f t="shared" si="81"/>
        <v>0</v>
      </c>
      <c r="M560" s="138" t="e">
        <f t="shared" si="82"/>
        <v>#DIV/0!</v>
      </c>
    </row>
    <row r="561" spans="1:13" x14ac:dyDescent="0.25">
      <c r="A561" s="120">
        <v>44109</v>
      </c>
      <c r="B561" s="121"/>
      <c r="C561" s="121"/>
      <c r="D561" s="121">
        <f t="shared" si="76"/>
        <v>0</v>
      </c>
      <c r="E561" s="121"/>
      <c r="F561" s="122"/>
      <c r="G561" s="121">
        <f t="shared" si="77"/>
        <v>0</v>
      </c>
      <c r="H561" s="121">
        <f t="shared" si="78"/>
        <v>0</v>
      </c>
      <c r="I561" s="121"/>
      <c r="J561" s="121">
        <f t="shared" si="79"/>
        <v>0</v>
      </c>
      <c r="K561" s="123">
        <f t="shared" si="80"/>
        <v>0</v>
      </c>
      <c r="L561" s="124">
        <f t="shared" si="81"/>
        <v>0</v>
      </c>
      <c r="M561" s="138" t="e">
        <f t="shared" si="82"/>
        <v>#DIV/0!</v>
      </c>
    </row>
    <row r="562" spans="1:13" x14ac:dyDescent="0.25">
      <c r="A562" s="120">
        <v>44110</v>
      </c>
      <c r="B562" s="121"/>
      <c r="C562" s="121"/>
      <c r="D562" s="121">
        <f t="shared" si="76"/>
        <v>0</v>
      </c>
      <c r="E562" s="121"/>
      <c r="F562" s="122"/>
      <c r="G562" s="121">
        <f t="shared" si="77"/>
        <v>0</v>
      </c>
      <c r="H562" s="121">
        <f t="shared" si="78"/>
        <v>0</v>
      </c>
      <c r="I562" s="121"/>
      <c r="J562" s="121">
        <f t="shared" si="79"/>
        <v>0</v>
      </c>
      <c r="K562" s="123">
        <f t="shared" si="80"/>
        <v>0</v>
      </c>
      <c r="L562" s="124">
        <f t="shared" si="81"/>
        <v>0</v>
      </c>
      <c r="M562" s="138" t="e">
        <f t="shared" si="82"/>
        <v>#DIV/0!</v>
      </c>
    </row>
    <row r="563" spans="1:13" x14ac:dyDescent="0.25">
      <c r="A563" s="120">
        <v>44111</v>
      </c>
      <c r="B563" s="121"/>
      <c r="C563" s="121"/>
      <c r="D563" s="121">
        <f t="shared" si="76"/>
        <v>0</v>
      </c>
      <c r="E563" s="121"/>
      <c r="F563" s="122"/>
      <c r="G563" s="121">
        <f t="shared" si="77"/>
        <v>0</v>
      </c>
      <c r="H563" s="121">
        <f t="shared" si="78"/>
        <v>0</v>
      </c>
      <c r="I563" s="121"/>
      <c r="J563" s="121">
        <f t="shared" si="79"/>
        <v>0</v>
      </c>
      <c r="K563" s="123">
        <f t="shared" si="80"/>
        <v>0</v>
      </c>
      <c r="L563" s="124">
        <f t="shared" si="81"/>
        <v>0</v>
      </c>
      <c r="M563" s="138" t="e">
        <f t="shared" si="82"/>
        <v>#DIV/0!</v>
      </c>
    </row>
    <row r="564" spans="1:13" x14ac:dyDescent="0.25">
      <c r="A564" s="120">
        <v>44112</v>
      </c>
      <c r="B564" s="121"/>
      <c r="C564" s="121"/>
      <c r="D564" s="121">
        <f t="shared" si="76"/>
        <v>0</v>
      </c>
      <c r="E564" s="121"/>
      <c r="F564" s="122"/>
      <c r="G564" s="121">
        <f t="shared" si="77"/>
        <v>0</v>
      </c>
      <c r="H564" s="121">
        <f t="shared" si="78"/>
        <v>0</v>
      </c>
      <c r="I564" s="121"/>
      <c r="J564" s="121">
        <f t="shared" si="79"/>
        <v>0</v>
      </c>
      <c r="K564" s="123">
        <f t="shared" si="80"/>
        <v>0</v>
      </c>
      <c r="L564" s="124">
        <f t="shared" si="81"/>
        <v>0</v>
      </c>
      <c r="M564" s="138" t="e">
        <f t="shared" si="82"/>
        <v>#DIV/0!</v>
      </c>
    </row>
    <row r="565" spans="1:13" x14ac:dyDescent="0.25">
      <c r="A565" s="120">
        <v>44113</v>
      </c>
      <c r="B565" s="121"/>
      <c r="C565" s="121"/>
      <c r="D565" s="121">
        <f t="shared" si="76"/>
        <v>0</v>
      </c>
      <c r="E565" s="121"/>
      <c r="F565" s="122"/>
      <c r="G565" s="121">
        <f t="shared" si="77"/>
        <v>0</v>
      </c>
      <c r="H565" s="121">
        <f t="shared" si="78"/>
        <v>0</v>
      </c>
      <c r="I565" s="121"/>
      <c r="J565" s="121">
        <f t="shared" si="79"/>
        <v>0</v>
      </c>
      <c r="K565" s="123">
        <f t="shared" si="80"/>
        <v>0</v>
      </c>
      <c r="L565" s="124">
        <f t="shared" si="81"/>
        <v>0</v>
      </c>
      <c r="M565" s="138" t="e">
        <f t="shared" si="82"/>
        <v>#DIV/0!</v>
      </c>
    </row>
    <row r="566" spans="1:13" x14ac:dyDescent="0.25">
      <c r="A566" s="120">
        <v>44114</v>
      </c>
      <c r="B566" s="121"/>
      <c r="C566" s="121"/>
      <c r="D566" s="121">
        <f t="shared" si="76"/>
        <v>0</v>
      </c>
      <c r="E566" s="121"/>
      <c r="F566" s="122"/>
      <c r="G566" s="121">
        <f t="shared" si="77"/>
        <v>0</v>
      </c>
      <c r="H566" s="121">
        <f t="shared" si="78"/>
        <v>0</v>
      </c>
      <c r="I566" s="121"/>
      <c r="J566" s="121">
        <f t="shared" si="79"/>
        <v>0</v>
      </c>
      <c r="K566" s="123">
        <f t="shared" si="80"/>
        <v>0</v>
      </c>
      <c r="L566" s="124">
        <f t="shared" si="81"/>
        <v>0</v>
      </c>
      <c r="M566" s="138" t="e">
        <f t="shared" si="82"/>
        <v>#DIV/0!</v>
      </c>
    </row>
    <row r="567" spans="1:13" x14ac:dyDescent="0.25">
      <c r="A567" s="120">
        <v>44115</v>
      </c>
      <c r="B567" s="121"/>
      <c r="C567" s="121"/>
      <c r="D567" s="121">
        <f t="shared" si="76"/>
        <v>0</v>
      </c>
      <c r="E567" s="121"/>
      <c r="F567" s="122"/>
      <c r="G567" s="121">
        <f t="shared" si="77"/>
        <v>0</v>
      </c>
      <c r="H567" s="121">
        <f t="shared" si="78"/>
        <v>0</v>
      </c>
      <c r="I567" s="121"/>
      <c r="J567" s="121">
        <f t="shared" si="79"/>
        <v>0</v>
      </c>
      <c r="K567" s="123">
        <f t="shared" si="80"/>
        <v>0</v>
      </c>
      <c r="L567" s="124">
        <f t="shared" si="81"/>
        <v>0</v>
      </c>
      <c r="M567" s="138" t="e">
        <f t="shared" si="82"/>
        <v>#DIV/0!</v>
      </c>
    </row>
    <row r="568" spans="1:13" x14ac:dyDescent="0.25">
      <c r="A568" s="120">
        <v>44116</v>
      </c>
      <c r="B568" s="121"/>
      <c r="C568" s="121"/>
      <c r="D568" s="121">
        <f t="shared" si="76"/>
        <v>0</v>
      </c>
      <c r="E568" s="121"/>
      <c r="F568" s="122"/>
      <c r="G568" s="121">
        <f t="shared" si="77"/>
        <v>0</v>
      </c>
      <c r="H568" s="121">
        <f t="shared" si="78"/>
        <v>0</v>
      </c>
      <c r="I568" s="121"/>
      <c r="J568" s="121">
        <f t="shared" si="79"/>
        <v>0</v>
      </c>
      <c r="K568" s="123">
        <f t="shared" si="80"/>
        <v>0</v>
      </c>
      <c r="L568" s="124">
        <f t="shared" si="81"/>
        <v>0</v>
      </c>
      <c r="M568" s="138" t="e">
        <f t="shared" si="82"/>
        <v>#DIV/0!</v>
      </c>
    </row>
    <row r="569" spans="1:13" x14ac:dyDescent="0.25">
      <c r="A569" s="120">
        <v>44117</v>
      </c>
      <c r="B569" s="121"/>
      <c r="C569" s="121"/>
      <c r="D569" s="121">
        <f t="shared" si="76"/>
        <v>0</v>
      </c>
      <c r="E569" s="121"/>
      <c r="F569" s="122"/>
      <c r="G569" s="121">
        <f t="shared" si="77"/>
        <v>0</v>
      </c>
      <c r="H569" s="121">
        <f t="shared" si="78"/>
        <v>0</v>
      </c>
      <c r="I569" s="121"/>
      <c r="J569" s="121">
        <f t="shared" si="79"/>
        <v>0</v>
      </c>
      <c r="K569" s="123">
        <f t="shared" si="80"/>
        <v>0</v>
      </c>
      <c r="L569" s="124">
        <f t="shared" si="81"/>
        <v>0</v>
      </c>
      <c r="M569" s="138" t="e">
        <f t="shared" si="82"/>
        <v>#DIV/0!</v>
      </c>
    </row>
    <row r="570" spans="1:13" x14ac:dyDescent="0.25">
      <c r="A570" s="120">
        <v>44118</v>
      </c>
      <c r="B570" s="121"/>
      <c r="C570" s="121"/>
      <c r="D570" s="121">
        <f t="shared" si="76"/>
        <v>0</v>
      </c>
      <c r="E570" s="121"/>
      <c r="F570" s="122"/>
      <c r="G570" s="121">
        <f t="shared" si="77"/>
        <v>0</v>
      </c>
      <c r="H570" s="121">
        <f t="shared" si="78"/>
        <v>0</v>
      </c>
      <c r="I570" s="121"/>
      <c r="J570" s="121">
        <f t="shared" si="79"/>
        <v>0</v>
      </c>
      <c r="K570" s="123">
        <f t="shared" si="80"/>
        <v>0</v>
      </c>
      <c r="L570" s="124">
        <f t="shared" si="81"/>
        <v>0</v>
      </c>
      <c r="M570" s="138" t="e">
        <f t="shared" si="82"/>
        <v>#DIV/0!</v>
      </c>
    </row>
    <row r="571" spans="1:13" x14ac:dyDescent="0.25">
      <c r="A571" s="120">
        <v>44119</v>
      </c>
      <c r="B571" s="121"/>
      <c r="C571" s="121"/>
      <c r="D571" s="121">
        <f t="shared" si="76"/>
        <v>0</v>
      </c>
      <c r="E571" s="121"/>
      <c r="F571" s="122"/>
      <c r="G571" s="121">
        <f t="shared" si="77"/>
        <v>0</v>
      </c>
      <c r="H571" s="121">
        <f t="shared" si="78"/>
        <v>0</v>
      </c>
      <c r="I571" s="121"/>
      <c r="J571" s="121">
        <f t="shared" si="79"/>
        <v>0</v>
      </c>
      <c r="K571" s="123">
        <f t="shared" si="80"/>
        <v>0</v>
      </c>
      <c r="L571" s="124">
        <f t="shared" si="81"/>
        <v>0</v>
      </c>
      <c r="M571" s="138" t="e">
        <f t="shared" si="82"/>
        <v>#DIV/0!</v>
      </c>
    </row>
    <row r="572" spans="1:13" x14ac:dyDescent="0.25">
      <c r="A572" s="120">
        <v>44120</v>
      </c>
      <c r="B572" s="121"/>
      <c r="C572" s="121"/>
      <c r="D572" s="121">
        <f t="shared" si="76"/>
        <v>0</v>
      </c>
      <c r="E572" s="121"/>
      <c r="F572" s="122"/>
      <c r="G572" s="121">
        <f t="shared" si="77"/>
        <v>0</v>
      </c>
      <c r="H572" s="121">
        <f t="shared" si="78"/>
        <v>0</v>
      </c>
      <c r="I572" s="121"/>
      <c r="J572" s="121">
        <f t="shared" si="79"/>
        <v>0</v>
      </c>
      <c r="K572" s="123">
        <f t="shared" si="80"/>
        <v>0</v>
      </c>
      <c r="L572" s="124">
        <f t="shared" si="81"/>
        <v>0</v>
      </c>
      <c r="M572" s="138" t="e">
        <f t="shared" si="82"/>
        <v>#DIV/0!</v>
      </c>
    </row>
    <row r="573" spans="1:13" x14ac:dyDescent="0.25">
      <c r="A573" s="120">
        <v>44121</v>
      </c>
      <c r="B573" s="121"/>
      <c r="C573" s="121"/>
      <c r="D573" s="121">
        <f t="shared" si="76"/>
        <v>0</v>
      </c>
      <c r="E573" s="121"/>
      <c r="F573" s="122"/>
      <c r="G573" s="121">
        <f t="shared" si="77"/>
        <v>0</v>
      </c>
      <c r="H573" s="121">
        <f t="shared" si="78"/>
        <v>0</v>
      </c>
      <c r="I573" s="121"/>
      <c r="J573" s="121">
        <f t="shared" si="79"/>
        <v>0</v>
      </c>
      <c r="K573" s="123">
        <f t="shared" si="80"/>
        <v>0</v>
      </c>
      <c r="L573" s="124">
        <f t="shared" si="81"/>
        <v>0</v>
      </c>
      <c r="M573" s="138" t="e">
        <f t="shared" si="82"/>
        <v>#DIV/0!</v>
      </c>
    </row>
    <row r="574" spans="1:13" x14ac:dyDescent="0.25">
      <c r="A574" s="120">
        <v>44122</v>
      </c>
      <c r="B574" s="121"/>
      <c r="C574" s="121"/>
      <c r="D574" s="121">
        <f t="shared" si="76"/>
        <v>0</v>
      </c>
      <c r="E574" s="121"/>
      <c r="F574" s="122"/>
      <c r="G574" s="121">
        <f t="shared" si="77"/>
        <v>0</v>
      </c>
      <c r="H574" s="121">
        <f t="shared" si="78"/>
        <v>0</v>
      </c>
      <c r="I574" s="121"/>
      <c r="J574" s="121">
        <f t="shared" si="79"/>
        <v>0</v>
      </c>
      <c r="K574" s="123">
        <f t="shared" si="80"/>
        <v>0</v>
      </c>
      <c r="L574" s="124">
        <f t="shared" si="81"/>
        <v>0</v>
      </c>
      <c r="M574" s="138" t="e">
        <f t="shared" si="82"/>
        <v>#DIV/0!</v>
      </c>
    </row>
    <row r="575" spans="1:13" x14ac:dyDescent="0.25">
      <c r="A575" s="120">
        <v>44123</v>
      </c>
      <c r="B575" s="121"/>
      <c r="C575" s="121"/>
      <c r="D575" s="121">
        <f t="shared" si="76"/>
        <v>0</v>
      </c>
      <c r="E575" s="121"/>
      <c r="F575" s="122"/>
      <c r="G575" s="121">
        <f t="shared" si="77"/>
        <v>0</v>
      </c>
      <c r="H575" s="121">
        <f t="shared" si="78"/>
        <v>0</v>
      </c>
      <c r="I575" s="121"/>
      <c r="J575" s="121">
        <f t="shared" si="79"/>
        <v>0</v>
      </c>
      <c r="K575" s="123">
        <f t="shared" si="80"/>
        <v>0</v>
      </c>
      <c r="L575" s="124">
        <f t="shared" si="81"/>
        <v>0</v>
      </c>
      <c r="M575" s="138" t="e">
        <f t="shared" si="82"/>
        <v>#DIV/0!</v>
      </c>
    </row>
    <row r="576" spans="1:13" x14ac:dyDescent="0.25">
      <c r="A576" s="120">
        <v>44124</v>
      </c>
      <c r="B576" s="121"/>
      <c r="C576" s="121"/>
      <c r="D576" s="121">
        <f t="shared" si="76"/>
        <v>0</v>
      </c>
      <c r="E576" s="121"/>
      <c r="F576" s="122"/>
      <c r="G576" s="121">
        <f t="shared" si="77"/>
        <v>0</v>
      </c>
      <c r="H576" s="121">
        <f t="shared" si="78"/>
        <v>0</v>
      </c>
      <c r="I576" s="121"/>
      <c r="J576" s="121">
        <f t="shared" si="79"/>
        <v>0</v>
      </c>
      <c r="K576" s="123">
        <f t="shared" si="80"/>
        <v>0</v>
      </c>
      <c r="L576" s="124">
        <f t="shared" si="81"/>
        <v>0</v>
      </c>
      <c r="M576" s="138" t="e">
        <f t="shared" si="82"/>
        <v>#DIV/0!</v>
      </c>
    </row>
    <row r="577" spans="1:13" x14ac:dyDescent="0.25">
      <c r="A577" s="120">
        <v>44125</v>
      </c>
      <c r="B577" s="121"/>
      <c r="C577" s="121"/>
      <c r="D577" s="121">
        <f t="shared" si="76"/>
        <v>0</v>
      </c>
      <c r="E577" s="121"/>
      <c r="F577" s="122"/>
      <c r="G577" s="121">
        <f t="shared" si="77"/>
        <v>0</v>
      </c>
      <c r="H577" s="121">
        <f t="shared" si="78"/>
        <v>0</v>
      </c>
      <c r="I577" s="121"/>
      <c r="J577" s="121">
        <f t="shared" si="79"/>
        <v>0</v>
      </c>
      <c r="K577" s="123">
        <f t="shared" si="80"/>
        <v>0</v>
      </c>
      <c r="L577" s="124">
        <f t="shared" si="81"/>
        <v>0</v>
      </c>
      <c r="M577" s="138" t="e">
        <f t="shared" si="82"/>
        <v>#DIV/0!</v>
      </c>
    </row>
    <row r="578" spans="1:13" x14ac:dyDescent="0.25">
      <c r="A578" s="120">
        <v>44126</v>
      </c>
      <c r="B578" s="121"/>
      <c r="C578" s="121"/>
      <c r="D578" s="121">
        <f t="shared" si="76"/>
        <v>0</v>
      </c>
      <c r="E578" s="121"/>
      <c r="F578" s="122"/>
      <c r="G578" s="121">
        <f t="shared" si="77"/>
        <v>0</v>
      </c>
      <c r="H578" s="121">
        <f t="shared" si="78"/>
        <v>0</v>
      </c>
      <c r="I578" s="121"/>
      <c r="J578" s="121">
        <f t="shared" si="79"/>
        <v>0</v>
      </c>
      <c r="K578" s="123">
        <f t="shared" si="80"/>
        <v>0</v>
      </c>
      <c r="L578" s="124">
        <f t="shared" si="81"/>
        <v>0</v>
      </c>
      <c r="M578" s="138" t="e">
        <f t="shared" si="82"/>
        <v>#DIV/0!</v>
      </c>
    </row>
    <row r="579" spans="1:13" x14ac:dyDescent="0.25">
      <c r="A579" s="120">
        <v>44127</v>
      </c>
      <c r="B579" s="121"/>
      <c r="C579" s="121"/>
      <c r="D579" s="121">
        <f t="shared" si="76"/>
        <v>0</v>
      </c>
      <c r="E579" s="121"/>
      <c r="F579" s="122"/>
      <c r="G579" s="121">
        <f t="shared" si="77"/>
        <v>0</v>
      </c>
      <c r="H579" s="121">
        <f t="shared" si="78"/>
        <v>0</v>
      </c>
      <c r="I579" s="121"/>
      <c r="J579" s="121">
        <f t="shared" si="79"/>
        <v>0</v>
      </c>
      <c r="K579" s="123">
        <f t="shared" si="80"/>
        <v>0</v>
      </c>
      <c r="L579" s="124">
        <f t="shared" si="81"/>
        <v>0</v>
      </c>
      <c r="M579" s="138" t="e">
        <f t="shared" si="82"/>
        <v>#DIV/0!</v>
      </c>
    </row>
    <row r="580" spans="1:13" x14ac:dyDescent="0.25">
      <c r="A580" s="120">
        <v>44128</v>
      </c>
      <c r="B580" s="121"/>
      <c r="C580" s="121"/>
      <c r="D580" s="121">
        <f t="shared" si="76"/>
        <v>0</v>
      </c>
      <c r="E580" s="121"/>
      <c r="F580" s="122"/>
      <c r="G580" s="121">
        <f t="shared" si="77"/>
        <v>0</v>
      </c>
      <c r="H580" s="121">
        <f t="shared" si="78"/>
        <v>0</v>
      </c>
      <c r="I580" s="121"/>
      <c r="J580" s="121">
        <f t="shared" si="79"/>
        <v>0</v>
      </c>
      <c r="K580" s="123">
        <f t="shared" si="80"/>
        <v>0</v>
      </c>
      <c r="L580" s="124">
        <f t="shared" si="81"/>
        <v>0</v>
      </c>
      <c r="M580" s="138" t="e">
        <f t="shared" si="82"/>
        <v>#DIV/0!</v>
      </c>
    </row>
    <row r="581" spans="1:13" x14ac:dyDescent="0.25">
      <c r="A581" s="120">
        <v>44129</v>
      </c>
      <c r="B581" s="121"/>
      <c r="C581" s="121"/>
      <c r="D581" s="121">
        <f t="shared" si="76"/>
        <v>0</v>
      </c>
      <c r="E581" s="121"/>
      <c r="F581" s="122"/>
      <c r="G581" s="121">
        <f t="shared" si="77"/>
        <v>0</v>
      </c>
      <c r="H581" s="121">
        <f t="shared" si="78"/>
        <v>0</v>
      </c>
      <c r="I581" s="121"/>
      <c r="J581" s="121">
        <f t="shared" si="79"/>
        <v>0</v>
      </c>
      <c r="K581" s="123">
        <f t="shared" si="80"/>
        <v>0</v>
      </c>
      <c r="L581" s="124">
        <f t="shared" si="81"/>
        <v>0</v>
      </c>
      <c r="M581" s="138" t="e">
        <f t="shared" si="82"/>
        <v>#DIV/0!</v>
      </c>
    </row>
    <row r="582" spans="1:13" x14ac:dyDescent="0.25">
      <c r="A582" s="120">
        <v>44130</v>
      </c>
      <c r="B582" s="121"/>
      <c r="C582" s="121"/>
      <c r="D582" s="121">
        <f t="shared" si="76"/>
        <v>0</v>
      </c>
      <c r="E582" s="121"/>
      <c r="F582" s="122"/>
      <c r="G582" s="121">
        <f t="shared" si="77"/>
        <v>0</v>
      </c>
      <c r="H582" s="121">
        <f t="shared" si="78"/>
        <v>0</v>
      </c>
      <c r="I582" s="121"/>
      <c r="J582" s="121">
        <f t="shared" si="79"/>
        <v>0</v>
      </c>
      <c r="K582" s="123">
        <f t="shared" si="80"/>
        <v>0</v>
      </c>
      <c r="L582" s="124">
        <f t="shared" si="81"/>
        <v>0</v>
      </c>
      <c r="M582" s="138" t="e">
        <f t="shared" si="82"/>
        <v>#DIV/0!</v>
      </c>
    </row>
    <row r="583" spans="1:13" x14ac:dyDescent="0.25">
      <c r="A583" s="120">
        <v>44131</v>
      </c>
      <c r="B583" s="121"/>
      <c r="C583" s="121"/>
      <c r="D583" s="121">
        <f t="shared" si="76"/>
        <v>0</v>
      </c>
      <c r="E583" s="121"/>
      <c r="F583" s="122"/>
      <c r="G583" s="121">
        <f t="shared" si="77"/>
        <v>0</v>
      </c>
      <c r="H583" s="121">
        <f t="shared" si="78"/>
        <v>0</v>
      </c>
      <c r="I583" s="121"/>
      <c r="J583" s="121">
        <f t="shared" si="79"/>
        <v>0</v>
      </c>
      <c r="K583" s="123">
        <f t="shared" si="80"/>
        <v>0</v>
      </c>
      <c r="L583" s="124">
        <f t="shared" si="81"/>
        <v>0</v>
      </c>
      <c r="M583" s="138" t="e">
        <f t="shared" si="82"/>
        <v>#DIV/0!</v>
      </c>
    </row>
    <row r="584" spans="1:13" x14ac:dyDescent="0.25">
      <c r="A584" s="120">
        <v>44132</v>
      </c>
      <c r="B584" s="121"/>
      <c r="C584" s="121"/>
      <c r="D584" s="121">
        <f t="shared" si="76"/>
        <v>0</v>
      </c>
      <c r="E584" s="121"/>
      <c r="F584" s="122"/>
      <c r="G584" s="121">
        <f t="shared" si="77"/>
        <v>0</v>
      </c>
      <c r="H584" s="121">
        <f t="shared" si="78"/>
        <v>0</v>
      </c>
      <c r="I584" s="121"/>
      <c r="J584" s="121">
        <f t="shared" si="79"/>
        <v>0</v>
      </c>
      <c r="K584" s="123">
        <f t="shared" si="80"/>
        <v>0</v>
      </c>
      <c r="L584" s="124">
        <f t="shared" si="81"/>
        <v>0</v>
      </c>
      <c r="M584" s="138" t="e">
        <f t="shared" si="82"/>
        <v>#DIV/0!</v>
      </c>
    </row>
    <row r="585" spans="1:13" x14ac:dyDescent="0.25">
      <c r="A585" s="120">
        <v>44133</v>
      </c>
      <c r="B585" s="121"/>
      <c r="C585" s="121"/>
      <c r="D585" s="121">
        <f t="shared" si="76"/>
        <v>0</v>
      </c>
      <c r="E585" s="121"/>
      <c r="F585" s="122"/>
      <c r="G585" s="121">
        <f t="shared" si="77"/>
        <v>0</v>
      </c>
      <c r="H585" s="121">
        <f t="shared" si="78"/>
        <v>0</v>
      </c>
      <c r="I585" s="121"/>
      <c r="J585" s="121">
        <f t="shared" si="79"/>
        <v>0</v>
      </c>
      <c r="K585" s="123">
        <f t="shared" si="80"/>
        <v>0</v>
      </c>
      <c r="L585" s="124">
        <f t="shared" si="81"/>
        <v>0</v>
      </c>
      <c r="M585" s="138" t="e">
        <f t="shared" si="82"/>
        <v>#DIV/0!</v>
      </c>
    </row>
    <row r="586" spans="1:13" x14ac:dyDescent="0.25">
      <c r="A586" s="120">
        <v>44134</v>
      </c>
      <c r="B586" s="121"/>
      <c r="C586" s="121"/>
      <c r="D586" s="121">
        <f t="shared" si="76"/>
        <v>0</v>
      </c>
      <c r="E586" s="121"/>
      <c r="F586" s="122"/>
      <c r="G586" s="121">
        <f t="shared" si="77"/>
        <v>0</v>
      </c>
      <c r="H586" s="121">
        <f t="shared" si="78"/>
        <v>0</v>
      </c>
      <c r="I586" s="121"/>
      <c r="J586" s="121">
        <f t="shared" si="79"/>
        <v>0</v>
      </c>
      <c r="K586" s="123">
        <f t="shared" si="80"/>
        <v>0</v>
      </c>
      <c r="L586" s="124">
        <f t="shared" si="81"/>
        <v>0</v>
      </c>
      <c r="M586" s="138" t="e">
        <f t="shared" si="82"/>
        <v>#DIV/0!</v>
      </c>
    </row>
    <row r="587" spans="1:13" x14ac:dyDescent="0.25">
      <c r="A587" s="120">
        <v>44135</v>
      </c>
      <c r="B587" s="121"/>
      <c r="C587" s="121"/>
      <c r="D587" s="121">
        <f t="shared" ref="D587:D650" si="83">B587-C587</f>
        <v>0</v>
      </c>
      <c r="E587" s="121"/>
      <c r="F587" s="122"/>
      <c r="G587" s="121">
        <f t="shared" ref="G587:G650" si="84">E587-F587</f>
        <v>0</v>
      </c>
      <c r="H587" s="121">
        <f t="shared" ref="H587:H650" si="85">G587*H$3</f>
        <v>0</v>
      </c>
      <c r="I587" s="121"/>
      <c r="J587" s="121">
        <f t="shared" ref="J587:J650" si="86">H587-I587</f>
        <v>0</v>
      </c>
      <c r="K587" s="123">
        <f t="shared" ref="K587:K650" si="87">D587/K$3</f>
        <v>0</v>
      </c>
      <c r="L587" s="124">
        <f t="shared" ref="L587:L650" si="88">K587-I587</f>
        <v>0</v>
      </c>
      <c r="M587" s="138" t="e">
        <f t="shared" ref="M587:M650" si="89">L587/I587</f>
        <v>#DIV/0!</v>
      </c>
    </row>
    <row r="588" spans="1:13" x14ac:dyDescent="0.25">
      <c r="A588" s="120">
        <v>44136</v>
      </c>
      <c r="B588" s="121"/>
      <c r="C588" s="121"/>
      <c r="D588" s="121">
        <f t="shared" si="83"/>
        <v>0</v>
      </c>
      <c r="E588" s="121"/>
      <c r="F588" s="122"/>
      <c r="G588" s="121">
        <f t="shared" si="84"/>
        <v>0</v>
      </c>
      <c r="H588" s="121">
        <f t="shared" si="85"/>
        <v>0</v>
      </c>
      <c r="I588" s="121"/>
      <c r="J588" s="121">
        <f t="shared" si="86"/>
        <v>0</v>
      </c>
      <c r="K588" s="123">
        <f t="shared" si="87"/>
        <v>0</v>
      </c>
      <c r="L588" s="124">
        <f t="shared" si="88"/>
        <v>0</v>
      </c>
      <c r="M588" s="138" t="e">
        <f t="shared" si="89"/>
        <v>#DIV/0!</v>
      </c>
    </row>
    <row r="589" spans="1:13" x14ac:dyDescent="0.25">
      <c r="A589" s="120">
        <v>44137</v>
      </c>
      <c r="B589" s="121"/>
      <c r="C589" s="121"/>
      <c r="D589" s="121">
        <f t="shared" si="83"/>
        <v>0</v>
      </c>
      <c r="E589" s="121"/>
      <c r="F589" s="122"/>
      <c r="G589" s="121">
        <f t="shared" si="84"/>
        <v>0</v>
      </c>
      <c r="H589" s="121">
        <f t="shared" si="85"/>
        <v>0</v>
      </c>
      <c r="I589" s="121"/>
      <c r="J589" s="121">
        <f t="shared" si="86"/>
        <v>0</v>
      </c>
      <c r="K589" s="123">
        <f t="shared" si="87"/>
        <v>0</v>
      </c>
      <c r="L589" s="124">
        <f t="shared" si="88"/>
        <v>0</v>
      </c>
      <c r="M589" s="138" t="e">
        <f t="shared" si="89"/>
        <v>#DIV/0!</v>
      </c>
    </row>
    <row r="590" spans="1:13" x14ac:dyDescent="0.25">
      <c r="A590" s="120">
        <v>44138</v>
      </c>
      <c r="B590" s="121"/>
      <c r="C590" s="121"/>
      <c r="D590" s="121">
        <f t="shared" si="83"/>
        <v>0</v>
      </c>
      <c r="E590" s="121"/>
      <c r="F590" s="122"/>
      <c r="G590" s="121">
        <f t="shared" si="84"/>
        <v>0</v>
      </c>
      <c r="H590" s="121">
        <f t="shared" si="85"/>
        <v>0</v>
      </c>
      <c r="I590" s="121"/>
      <c r="J590" s="121">
        <f t="shared" si="86"/>
        <v>0</v>
      </c>
      <c r="K590" s="123">
        <f t="shared" si="87"/>
        <v>0</v>
      </c>
      <c r="L590" s="124">
        <f t="shared" si="88"/>
        <v>0</v>
      </c>
      <c r="M590" s="138" t="e">
        <f t="shared" si="89"/>
        <v>#DIV/0!</v>
      </c>
    </row>
    <row r="591" spans="1:13" x14ac:dyDescent="0.25">
      <c r="A591" s="120">
        <v>44139</v>
      </c>
      <c r="B591" s="121"/>
      <c r="C591" s="121"/>
      <c r="D591" s="121">
        <f t="shared" si="83"/>
        <v>0</v>
      </c>
      <c r="E591" s="121"/>
      <c r="F591" s="122"/>
      <c r="G591" s="121">
        <f t="shared" si="84"/>
        <v>0</v>
      </c>
      <c r="H591" s="121">
        <f t="shared" si="85"/>
        <v>0</v>
      </c>
      <c r="I591" s="121"/>
      <c r="J591" s="121">
        <f t="shared" si="86"/>
        <v>0</v>
      </c>
      <c r="K591" s="123">
        <f t="shared" si="87"/>
        <v>0</v>
      </c>
      <c r="L591" s="124">
        <f t="shared" si="88"/>
        <v>0</v>
      </c>
      <c r="M591" s="138" t="e">
        <f t="shared" si="89"/>
        <v>#DIV/0!</v>
      </c>
    </row>
    <row r="592" spans="1:13" x14ac:dyDescent="0.25">
      <c r="A592" s="120">
        <v>44140</v>
      </c>
      <c r="B592" s="121"/>
      <c r="C592" s="121"/>
      <c r="D592" s="121">
        <f t="shared" si="83"/>
        <v>0</v>
      </c>
      <c r="E592" s="121"/>
      <c r="F592" s="122"/>
      <c r="G592" s="121">
        <f t="shared" si="84"/>
        <v>0</v>
      </c>
      <c r="H592" s="121">
        <f t="shared" si="85"/>
        <v>0</v>
      </c>
      <c r="I592" s="121"/>
      <c r="J592" s="121">
        <f t="shared" si="86"/>
        <v>0</v>
      </c>
      <c r="K592" s="123">
        <f t="shared" si="87"/>
        <v>0</v>
      </c>
      <c r="L592" s="124">
        <f t="shared" si="88"/>
        <v>0</v>
      </c>
      <c r="M592" s="138" t="e">
        <f t="shared" si="89"/>
        <v>#DIV/0!</v>
      </c>
    </row>
    <row r="593" spans="1:13" x14ac:dyDescent="0.25">
      <c r="A593" s="120">
        <v>44141</v>
      </c>
      <c r="B593" s="121"/>
      <c r="C593" s="121"/>
      <c r="D593" s="121">
        <f t="shared" si="83"/>
        <v>0</v>
      </c>
      <c r="E593" s="121"/>
      <c r="F593" s="122"/>
      <c r="G593" s="121">
        <f t="shared" si="84"/>
        <v>0</v>
      </c>
      <c r="H593" s="121">
        <f t="shared" si="85"/>
        <v>0</v>
      </c>
      <c r="I593" s="121"/>
      <c r="J593" s="121">
        <f t="shared" si="86"/>
        <v>0</v>
      </c>
      <c r="K593" s="123">
        <f t="shared" si="87"/>
        <v>0</v>
      </c>
      <c r="L593" s="124">
        <f t="shared" si="88"/>
        <v>0</v>
      </c>
      <c r="M593" s="138" t="e">
        <f t="shared" si="89"/>
        <v>#DIV/0!</v>
      </c>
    </row>
    <row r="594" spans="1:13" x14ac:dyDescent="0.25">
      <c r="A594" s="120">
        <v>44142</v>
      </c>
      <c r="B594" s="121"/>
      <c r="C594" s="121"/>
      <c r="D594" s="121">
        <f t="shared" si="83"/>
        <v>0</v>
      </c>
      <c r="E594" s="121"/>
      <c r="F594" s="122"/>
      <c r="G594" s="121">
        <f t="shared" si="84"/>
        <v>0</v>
      </c>
      <c r="H594" s="121">
        <f t="shared" si="85"/>
        <v>0</v>
      </c>
      <c r="I594" s="121"/>
      <c r="J594" s="121">
        <f t="shared" si="86"/>
        <v>0</v>
      </c>
      <c r="K594" s="123">
        <f t="shared" si="87"/>
        <v>0</v>
      </c>
      <c r="L594" s="124">
        <f t="shared" si="88"/>
        <v>0</v>
      </c>
      <c r="M594" s="138" t="e">
        <f t="shared" si="89"/>
        <v>#DIV/0!</v>
      </c>
    </row>
    <row r="595" spans="1:13" x14ac:dyDescent="0.25">
      <c r="A595" s="120">
        <v>44143</v>
      </c>
      <c r="B595" s="121"/>
      <c r="C595" s="121"/>
      <c r="D595" s="121">
        <f t="shared" si="83"/>
        <v>0</v>
      </c>
      <c r="E595" s="121"/>
      <c r="F595" s="122"/>
      <c r="G595" s="121">
        <f t="shared" si="84"/>
        <v>0</v>
      </c>
      <c r="H595" s="121">
        <f t="shared" si="85"/>
        <v>0</v>
      </c>
      <c r="I595" s="121"/>
      <c r="J595" s="121">
        <f t="shared" si="86"/>
        <v>0</v>
      </c>
      <c r="K595" s="123">
        <f t="shared" si="87"/>
        <v>0</v>
      </c>
      <c r="L595" s="124">
        <f t="shared" si="88"/>
        <v>0</v>
      </c>
      <c r="M595" s="138" t="e">
        <f t="shared" si="89"/>
        <v>#DIV/0!</v>
      </c>
    </row>
    <row r="596" spans="1:13" x14ac:dyDescent="0.25">
      <c r="A596" s="120">
        <v>44144</v>
      </c>
      <c r="B596" s="121"/>
      <c r="C596" s="121"/>
      <c r="D596" s="121">
        <f t="shared" si="83"/>
        <v>0</v>
      </c>
      <c r="E596" s="121"/>
      <c r="F596" s="122"/>
      <c r="G596" s="121">
        <f t="shared" si="84"/>
        <v>0</v>
      </c>
      <c r="H596" s="121">
        <f t="shared" si="85"/>
        <v>0</v>
      </c>
      <c r="I596" s="121"/>
      <c r="J596" s="121">
        <f t="shared" si="86"/>
        <v>0</v>
      </c>
      <c r="K596" s="123">
        <f t="shared" si="87"/>
        <v>0</v>
      </c>
      <c r="L596" s="124">
        <f t="shared" si="88"/>
        <v>0</v>
      </c>
      <c r="M596" s="138" t="e">
        <f t="shared" si="89"/>
        <v>#DIV/0!</v>
      </c>
    </row>
    <row r="597" spans="1:13" x14ac:dyDescent="0.25">
      <c r="A597" s="120">
        <v>44145</v>
      </c>
      <c r="B597" s="121"/>
      <c r="C597" s="121"/>
      <c r="D597" s="121">
        <f t="shared" si="83"/>
        <v>0</v>
      </c>
      <c r="E597" s="121"/>
      <c r="F597" s="122"/>
      <c r="G597" s="121">
        <f t="shared" si="84"/>
        <v>0</v>
      </c>
      <c r="H597" s="121">
        <f t="shared" si="85"/>
        <v>0</v>
      </c>
      <c r="I597" s="121"/>
      <c r="J597" s="121">
        <f t="shared" si="86"/>
        <v>0</v>
      </c>
      <c r="K597" s="123">
        <f t="shared" si="87"/>
        <v>0</v>
      </c>
      <c r="L597" s="124">
        <f t="shared" si="88"/>
        <v>0</v>
      </c>
      <c r="M597" s="138" t="e">
        <f t="shared" si="89"/>
        <v>#DIV/0!</v>
      </c>
    </row>
    <row r="598" spans="1:13" x14ac:dyDescent="0.25">
      <c r="A598" s="120">
        <v>44146</v>
      </c>
      <c r="B598" s="121"/>
      <c r="C598" s="121"/>
      <c r="D598" s="121">
        <f t="shared" si="83"/>
        <v>0</v>
      </c>
      <c r="E598" s="121"/>
      <c r="F598" s="122"/>
      <c r="G598" s="121">
        <f t="shared" si="84"/>
        <v>0</v>
      </c>
      <c r="H598" s="121">
        <f t="shared" si="85"/>
        <v>0</v>
      </c>
      <c r="I598" s="121"/>
      <c r="J598" s="121">
        <f t="shared" si="86"/>
        <v>0</v>
      </c>
      <c r="K598" s="123">
        <f t="shared" si="87"/>
        <v>0</v>
      </c>
      <c r="L598" s="124">
        <f t="shared" si="88"/>
        <v>0</v>
      </c>
      <c r="M598" s="138" t="e">
        <f t="shared" si="89"/>
        <v>#DIV/0!</v>
      </c>
    </row>
    <row r="599" spans="1:13" x14ac:dyDescent="0.25">
      <c r="A599" s="120">
        <v>44147</v>
      </c>
      <c r="B599" s="121"/>
      <c r="C599" s="121"/>
      <c r="D599" s="121">
        <f t="shared" si="83"/>
        <v>0</v>
      </c>
      <c r="E599" s="121"/>
      <c r="F599" s="122"/>
      <c r="G599" s="121">
        <f t="shared" si="84"/>
        <v>0</v>
      </c>
      <c r="H599" s="121">
        <f t="shared" si="85"/>
        <v>0</v>
      </c>
      <c r="I599" s="121"/>
      <c r="J599" s="121">
        <f t="shared" si="86"/>
        <v>0</v>
      </c>
      <c r="K599" s="123">
        <f t="shared" si="87"/>
        <v>0</v>
      </c>
      <c r="L599" s="124">
        <f t="shared" si="88"/>
        <v>0</v>
      </c>
      <c r="M599" s="138" t="e">
        <f t="shared" si="89"/>
        <v>#DIV/0!</v>
      </c>
    </row>
    <row r="600" spans="1:13" x14ac:dyDescent="0.25">
      <c r="A600" s="120">
        <v>44148</v>
      </c>
      <c r="B600" s="121"/>
      <c r="C600" s="121"/>
      <c r="D600" s="121">
        <f t="shared" si="83"/>
        <v>0</v>
      </c>
      <c r="E600" s="121"/>
      <c r="F600" s="122"/>
      <c r="G600" s="121">
        <f t="shared" si="84"/>
        <v>0</v>
      </c>
      <c r="H600" s="121">
        <f t="shared" si="85"/>
        <v>0</v>
      </c>
      <c r="I600" s="121"/>
      <c r="J600" s="121">
        <f t="shared" si="86"/>
        <v>0</v>
      </c>
      <c r="K600" s="123">
        <f t="shared" si="87"/>
        <v>0</v>
      </c>
      <c r="L600" s="124">
        <f t="shared" si="88"/>
        <v>0</v>
      </c>
      <c r="M600" s="138" t="e">
        <f t="shared" si="89"/>
        <v>#DIV/0!</v>
      </c>
    </row>
    <row r="601" spans="1:13" x14ac:dyDescent="0.25">
      <c r="A601" s="120">
        <v>44149</v>
      </c>
      <c r="B601" s="121"/>
      <c r="C601" s="121"/>
      <c r="D601" s="121">
        <f t="shared" si="83"/>
        <v>0</v>
      </c>
      <c r="E601" s="121"/>
      <c r="F601" s="122"/>
      <c r="G601" s="121">
        <f t="shared" si="84"/>
        <v>0</v>
      </c>
      <c r="H601" s="121">
        <f t="shared" si="85"/>
        <v>0</v>
      </c>
      <c r="I601" s="121"/>
      <c r="J601" s="121">
        <f t="shared" si="86"/>
        <v>0</v>
      </c>
      <c r="K601" s="123">
        <f t="shared" si="87"/>
        <v>0</v>
      </c>
      <c r="L601" s="124">
        <f t="shared" si="88"/>
        <v>0</v>
      </c>
      <c r="M601" s="138" t="e">
        <f t="shared" si="89"/>
        <v>#DIV/0!</v>
      </c>
    </row>
    <row r="602" spans="1:13" x14ac:dyDescent="0.25">
      <c r="A602" s="120">
        <v>44150</v>
      </c>
      <c r="B602" s="121"/>
      <c r="C602" s="121"/>
      <c r="D602" s="121">
        <f t="shared" si="83"/>
        <v>0</v>
      </c>
      <c r="E602" s="121"/>
      <c r="F602" s="122"/>
      <c r="G602" s="121">
        <f t="shared" si="84"/>
        <v>0</v>
      </c>
      <c r="H602" s="121">
        <f t="shared" si="85"/>
        <v>0</v>
      </c>
      <c r="I602" s="121"/>
      <c r="J602" s="121">
        <f t="shared" si="86"/>
        <v>0</v>
      </c>
      <c r="K602" s="123">
        <f t="shared" si="87"/>
        <v>0</v>
      </c>
      <c r="L602" s="124">
        <f t="shared" si="88"/>
        <v>0</v>
      </c>
      <c r="M602" s="138" t="e">
        <f t="shared" si="89"/>
        <v>#DIV/0!</v>
      </c>
    </row>
    <row r="603" spans="1:13" x14ac:dyDescent="0.25">
      <c r="A603" s="120">
        <v>44151</v>
      </c>
      <c r="B603" s="121"/>
      <c r="C603" s="121"/>
      <c r="D603" s="121">
        <f t="shared" si="83"/>
        <v>0</v>
      </c>
      <c r="E603" s="121"/>
      <c r="F603" s="122"/>
      <c r="G603" s="121">
        <f t="shared" si="84"/>
        <v>0</v>
      </c>
      <c r="H603" s="121">
        <f t="shared" si="85"/>
        <v>0</v>
      </c>
      <c r="I603" s="121"/>
      <c r="J603" s="121">
        <f t="shared" si="86"/>
        <v>0</v>
      </c>
      <c r="K603" s="123">
        <f t="shared" si="87"/>
        <v>0</v>
      </c>
      <c r="L603" s="124">
        <f t="shared" si="88"/>
        <v>0</v>
      </c>
      <c r="M603" s="138" t="e">
        <f t="shared" si="89"/>
        <v>#DIV/0!</v>
      </c>
    </row>
    <row r="604" spans="1:13" x14ac:dyDescent="0.25">
      <c r="A604" s="120">
        <v>44152</v>
      </c>
      <c r="B604" s="121"/>
      <c r="C604" s="121"/>
      <c r="D604" s="121">
        <f t="shared" si="83"/>
        <v>0</v>
      </c>
      <c r="E604" s="121"/>
      <c r="F604" s="122"/>
      <c r="G604" s="121">
        <f t="shared" si="84"/>
        <v>0</v>
      </c>
      <c r="H604" s="121">
        <f t="shared" si="85"/>
        <v>0</v>
      </c>
      <c r="I604" s="121"/>
      <c r="J604" s="121">
        <f t="shared" si="86"/>
        <v>0</v>
      </c>
      <c r="K604" s="123">
        <f t="shared" si="87"/>
        <v>0</v>
      </c>
      <c r="L604" s="124">
        <f t="shared" si="88"/>
        <v>0</v>
      </c>
      <c r="M604" s="138" t="e">
        <f t="shared" si="89"/>
        <v>#DIV/0!</v>
      </c>
    </row>
    <row r="605" spans="1:13" x14ac:dyDescent="0.25">
      <c r="A605" s="120">
        <v>44153</v>
      </c>
      <c r="B605" s="121"/>
      <c r="C605" s="121"/>
      <c r="D605" s="121">
        <f t="shared" si="83"/>
        <v>0</v>
      </c>
      <c r="E605" s="121"/>
      <c r="F605" s="122"/>
      <c r="G605" s="121">
        <f t="shared" si="84"/>
        <v>0</v>
      </c>
      <c r="H605" s="121">
        <f t="shared" si="85"/>
        <v>0</v>
      </c>
      <c r="I605" s="121"/>
      <c r="J605" s="121">
        <f t="shared" si="86"/>
        <v>0</v>
      </c>
      <c r="K605" s="123">
        <f t="shared" si="87"/>
        <v>0</v>
      </c>
      <c r="L605" s="124">
        <f t="shared" si="88"/>
        <v>0</v>
      </c>
      <c r="M605" s="138" t="e">
        <f t="shared" si="89"/>
        <v>#DIV/0!</v>
      </c>
    </row>
    <row r="606" spans="1:13" x14ac:dyDescent="0.25">
      <c r="A606" s="120">
        <v>44154</v>
      </c>
      <c r="B606" s="121"/>
      <c r="C606" s="121"/>
      <c r="D606" s="121">
        <f t="shared" si="83"/>
        <v>0</v>
      </c>
      <c r="E606" s="121"/>
      <c r="F606" s="122"/>
      <c r="G606" s="121">
        <f t="shared" si="84"/>
        <v>0</v>
      </c>
      <c r="H606" s="121">
        <f t="shared" si="85"/>
        <v>0</v>
      </c>
      <c r="I606" s="121"/>
      <c r="J606" s="121">
        <f t="shared" si="86"/>
        <v>0</v>
      </c>
      <c r="K606" s="123">
        <f t="shared" si="87"/>
        <v>0</v>
      </c>
      <c r="L606" s="124">
        <f t="shared" si="88"/>
        <v>0</v>
      </c>
      <c r="M606" s="138" t="e">
        <f t="shared" si="89"/>
        <v>#DIV/0!</v>
      </c>
    </row>
    <row r="607" spans="1:13" x14ac:dyDescent="0.25">
      <c r="A607" s="120">
        <v>44155</v>
      </c>
      <c r="B607" s="121"/>
      <c r="C607" s="121"/>
      <c r="D607" s="121">
        <f t="shared" si="83"/>
        <v>0</v>
      </c>
      <c r="E607" s="121"/>
      <c r="F607" s="122"/>
      <c r="G607" s="121">
        <f t="shared" si="84"/>
        <v>0</v>
      </c>
      <c r="H607" s="121">
        <f t="shared" si="85"/>
        <v>0</v>
      </c>
      <c r="I607" s="121"/>
      <c r="J607" s="121">
        <f t="shared" si="86"/>
        <v>0</v>
      </c>
      <c r="K607" s="123">
        <f t="shared" si="87"/>
        <v>0</v>
      </c>
      <c r="L607" s="124">
        <f t="shared" si="88"/>
        <v>0</v>
      </c>
      <c r="M607" s="138" t="e">
        <f t="shared" si="89"/>
        <v>#DIV/0!</v>
      </c>
    </row>
    <row r="608" spans="1:13" x14ac:dyDescent="0.25">
      <c r="A608" s="120">
        <v>44156</v>
      </c>
      <c r="B608" s="121"/>
      <c r="C608" s="121"/>
      <c r="D608" s="121">
        <f t="shared" si="83"/>
        <v>0</v>
      </c>
      <c r="E608" s="121"/>
      <c r="F608" s="122"/>
      <c r="G608" s="121">
        <f t="shared" si="84"/>
        <v>0</v>
      </c>
      <c r="H608" s="121">
        <f t="shared" si="85"/>
        <v>0</v>
      </c>
      <c r="I608" s="121"/>
      <c r="J608" s="121">
        <f t="shared" si="86"/>
        <v>0</v>
      </c>
      <c r="K608" s="123">
        <f t="shared" si="87"/>
        <v>0</v>
      </c>
      <c r="L608" s="124">
        <f t="shared" si="88"/>
        <v>0</v>
      </c>
      <c r="M608" s="138" t="e">
        <f t="shared" si="89"/>
        <v>#DIV/0!</v>
      </c>
    </row>
    <row r="609" spans="1:13" x14ac:dyDescent="0.25">
      <c r="A609" s="120">
        <v>44157</v>
      </c>
      <c r="B609" s="121"/>
      <c r="C609" s="121"/>
      <c r="D609" s="121">
        <f t="shared" si="83"/>
        <v>0</v>
      </c>
      <c r="E609" s="121"/>
      <c r="F609" s="122"/>
      <c r="G609" s="121">
        <f t="shared" si="84"/>
        <v>0</v>
      </c>
      <c r="H609" s="121">
        <f t="shared" si="85"/>
        <v>0</v>
      </c>
      <c r="I609" s="121"/>
      <c r="J609" s="121">
        <f t="shared" si="86"/>
        <v>0</v>
      </c>
      <c r="K609" s="123">
        <f t="shared" si="87"/>
        <v>0</v>
      </c>
      <c r="L609" s="124">
        <f t="shared" si="88"/>
        <v>0</v>
      </c>
      <c r="M609" s="138" t="e">
        <f t="shared" si="89"/>
        <v>#DIV/0!</v>
      </c>
    </row>
    <row r="610" spans="1:13" x14ac:dyDescent="0.25">
      <c r="A610" s="120">
        <v>44158</v>
      </c>
      <c r="B610" s="121"/>
      <c r="C610" s="121"/>
      <c r="D610" s="121">
        <f t="shared" si="83"/>
        <v>0</v>
      </c>
      <c r="E610" s="121"/>
      <c r="F610" s="122"/>
      <c r="G610" s="121">
        <f t="shared" si="84"/>
        <v>0</v>
      </c>
      <c r="H610" s="121">
        <f t="shared" si="85"/>
        <v>0</v>
      </c>
      <c r="I610" s="121"/>
      <c r="J610" s="121">
        <f t="shared" si="86"/>
        <v>0</v>
      </c>
      <c r="K610" s="123">
        <f t="shared" si="87"/>
        <v>0</v>
      </c>
      <c r="L610" s="124">
        <f t="shared" si="88"/>
        <v>0</v>
      </c>
      <c r="M610" s="138" t="e">
        <f t="shared" si="89"/>
        <v>#DIV/0!</v>
      </c>
    </row>
    <row r="611" spans="1:13" x14ac:dyDescent="0.25">
      <c r="A611" s="120">
        <v>44159</v>
      </c>
      <c r="B611" s="121"/>
      <c r="C611" s="121"/>
      <c r="D611" s="121">
        <f t="shared" si="83"/>
        <v>0</v>
      </c>
      <c r="E611" s="121"/>
      <c r="F611" s="122"/>
      <c r="G611" s="121">
        <f t="shared" si="84"/>
        <v>0</v>
      </c>
      <c r="H611" s="121">
        <f t="shared" si="85"/>
        <v>0</v>
      </c>
      <c r="I611" s="121"/>
      <c r="J611" s="121">
        <f t="shared" si="86"/>
        <v>0</v>
      </c>
      <c r="K611" s="123">
        <f t="shared" si="87"/>
        <v>0</v>
      </c>
      <c r="L611" s="124">
        <f t="shared" si="88"/>
        <v>0</v>
      </c>
      <c r="M611" s="138" t="e">
        <f t="shared" si="89"/>
        <v>#DIV/0!</v>
      </c>
    </row>
    <row r="612" spans="1:13" x14ac:dyDescent="0.25">
      <c r="A612" s="120">
        <v>44160</v>
      </c>
      <c r="B612" s="121"/>
      <c r="C612" s="121"/>
      <c r="D612" s="121">
        <f t="shared" si="83"/>
        <v>0</v>
      </c>
      <c r="E612" s="121"/>
      <c r="F612" s="122"/>
      <c r="G612" s="121">
        <f t="shared" si="84"/>
        <v>0</v>
      </c>
      <c r="H612" s="121">
        <f t="shared" si="85"/>
        <v>0</v>
      </c>
      <c r="I612" s="121"/>
      <c r="J612" s="121">
        <f t="shared" si="86"/>
        <v>0</v>
      </c>
      <c r="K612" s="123">
        <f t="shared" si="87"/>
        <v>0</v>
      </c>
      <c r="L612" s="124">
        <f t="shared" si="88"/>
        <v>0</v>
      </c>
      <c r="M612" s="138" t="e">
        <f t="shared" si="89"/>
        <v>#DIV/0!</v>
      </c>
    </row>
    <row r="613" spans="1:13" x14ac:dyDescent="0.25">
      <c r="A613" s="120">
        <v>44161</v>
      </c>
      <c r="B613" s="121"/>
      <c r="C613" s="121"/>
      <c r="D613" s="121">
        <f t="shared" si="83"/>
        <v>0</v>
      </c>
      <c r="E613" s="121"/>
      <c r="F613" s="122"/>
      <c r="G613" s="121">
        <f t="shared" si="84"/>
        <v>0</v>
      </c>
      <c r="H613" s="121">
        <f t="shared" si="85"/>
        <v>0</v>
      </c>
      <c r="I613" s="121"/>
      <c r="J613" s="121">
        <f t="shared" si="86"/>
        <v>0</v>
      </c>
      <c r="K613" s="123">
        <f t="shared" si="87"/>
        <v>0</v>
      </c>
      <c r="L613" s="124">
        <f t="shared" si="88"/>
        <v>0</v>
      </c>
      <c r="M613" s="138" t="e">
        <f t="shared" si="89"/>
        <v>#DIV/0!</v>
      </c>
    </row>
    <row r="614" spans="1:13" x14ac:dyDescent="0.25">
      <c r="A614" s="120">
        <v>44162</v>
      </c>
      <c r="B614" s="121"/>
      <c r="C614" s="121"/>
      <c r="D614" s="121">
        <f t="shared" si="83"/>
        <v>0</v>
      </c>
      <c r="E614" s="121"/>
      <c r="F614" s="122"/>
      <c r="G614" s="121">
        <f t="shared" si="84"/>
        <v>0</v>
      </c>
      <c r="H614" s="121">
        <f t="shared" si="85"/>
        <v>0</v>
      </c>
      <c r="I614" s="121"/>
      <c r="J614" s="121">
        <f t="shared" si="86"/>
        <v>0</v>
      </c>
      <c r="K614" s="123">
        <f t="shared" si="87"/>
        <v>0</v>
      </c>
      <c r="L614" s="124">
        <f t="shared" si="88"/>
        <v>0</v>
      </c>
      <c r="M614" s="138" t="e">
        <f t="shared" si="89"/>
        <v>#DIV/0!</v>
      </c>
    </row>
    <row r="615" spans="1:13" x14ac:dyDescent="0.25">
      <c r="A615" s="120">
        <v>44163</v>
      </c>
      <c r="B615" s="121"/>
      <c r="C615" s="121"/>
      <c r="D615" s="121">
        <f t="shared" si="83"/>
        <v>0</v>
      </c>
      <c r="E615" s="121"/>
      <c r="F615" s="122"/>
      <c r="G615" s="121">
        <f t="shared" si="84"/>
        <v>0</v>
      </c>
      <c r="H615" s="121">
        <f t="shared" si="85"/>
        <v>0</v>
      </c>
      <c r="I615" s="121"/>
      <c r="J615" s="121">
        <f t="shared" si="86"/>
        <v>0</v>
      </c>
      <c r="K615" s="123">
        <f t="shared" si="87"/>
        <v>0</v>
      </c>
      <c r="L615" s="124">
        <f t="shared" si="88"/>
        <v>0</v>
      </c>
      <c r="M615" s="138" t="e">
        <f t="shared" si="89"/>
        <v>#DIV/0!</v>
      </c>
    </row>
    <row r="616" spans="1:13" x14ac:dyDescent="0.25">
      <c r="A616" s="120">
        <v>44164</v>
      </c>
      <c r="B616" s="121"/>
      <c r="C616" s="121"/>
      <c r="D616" s="121">
        <f t="shared" si="83"/>
        <v>0</v>
      </c>
      <c r="E616" s="121"/>
      <c r="F616" s="122"/>
      <c r="G616" s="121">
        <f t="shared" si="84"/>
        <v>0</v>
      </c>
      <c r="H616" s="121">
        <f t="shared" si="85"/>
        <v>0</v>
      </c>
      <c r="I616" s="121"/>
      <c r="J616" s="121">
        <f t="shared" si="86"/>
        <v>0</v>
      </c>
      <c r="K616" s="123">
        <f t="shared" si="87"/>
        <v>0</v>
      </c>
      <c r="L616" s="124">
        <f t="shared" si="88"/>
        <v>0</v>
      </c>
      <c r="M616" s="138" t="e">
        <f t="shared" si="89"/>
        <v>#DIV/0!</v>
      </c>
    </row>
    <row r="617" spans="1:13" x14ac:dyDescent="0.25">
      <c r="A617" s="120">
        <v>44165</v>
      </c>
      <c r="B617" s="121"/>
      <c r="C617" s="121"/>
      <c r="D617" s="121">
        <f t="shared" si="83"/>
        <v>0</v>
      </c>
      <c r="E617" s="121"/>
      <c r="F617" s="122"/>
      <c r="G617" s="121">
        <f t="shared" si="84"/>
        <v>0</v>
      </c>
      <c r="H617" s="121">
        <f t="shared" si="85"/>
        <v>0</v>
      </c>
      <c r="I617" s="121"/>
      <c r="J617" s="121">
        <f t="shared" si="86"/>
        <v>0</v>
      </c>
      <c r="K617" s="123">
        <f t="shared" si="87"/>
        <v>0</v>
      </c>
      <c r="L617" s="124">
        <f t="shared" si="88"/>
        <v>0</v>
      </c>
      <c r="M617" s="138" t="e">
        <f t="shared" si="89"/>
        <v>#DIV/0!</v>
      </c>
    </row>
    <row r="618" spans="1:13" x14ac:dyDescent="0.25">
      <c r="A618" s="120">
        <v>44166</v>
      </c>
      <c r="B618" s="121"/>
      <c r="C618" s="121"/>
      <c r="D618" s="121">
        <f t="shared" si="83"/>
        <v>0</v>
      </c>
      <c r="E618" s="121"/>
      <c r="F618" s="122"/>
      <c r="G618" s="121">
        <f t="shared" si="84"/>
        <v>0</v>
      </c>
      <c r="H618" s="121">
        <f t="shared" si="85"/>
        <v>0</v>
      </c>
      <c r="I618" s="121"/>
      <c r="J618" s="121">
        <f t="shared" si="86"/>
        <v>0</v>
      </c>
      <c r="K618" s="123">
        <f t="shared" si="87"/>
        <v>0</v>
      </c>
      <c r="L618" s="124">
        <f t="shared" si="88"/>
        <v>0</v>
      </c>
      <c r="M618" s="138" t="e">
        <f t="shared" si="89"/>
        <v>#DIV/0!</v>
      </c>
    </row>
    <row r="619" spans="1:13" x14ac:dyDescent="0.25">
      <c r="A619" s="120">
        <v>44167</v>
      </c>
      <c r="B619" s="121"/>
      <c r="C619" s="121"/>
      <c r="D619" s="121">
        <f t="shared" si="83"/>
        <v>0</v>
      </c>
      <c r="E619" s="121"/>
      <c r="F619" s="122"/>
      <c r="G619" s="121">
        <f t="shared" si="84"/>
        <v>0</v>
      </c>
      <c r="H619" s="121">
        <f t="shared" si="85"/>
        <v>0</v>
      </c>
      <c r="I619" s="121"/>
      <c r="J619" s="121">
        <f t="shared" si="86"/>
        <v>0</v>
      </c>
      <c r="K619" s="123">
        <f t="shared" si="87"/>
        <v>0</v>
      </c>
      <c r="L619" s="124">
        <f t="shared" si="88"/>
        <v>0</v>
      </c>
      <c r="M619" s="138" t="e">
        <f t="shared" si="89"/>
        <v>#DIV/0!</v>
      </c>
    </row>
    <row r="620" spans="1:13" x14ac:dyDescent="0.25">
      <c r="A620" s="120">
        <v>44168</v>
      </c>
      <c r="B620" s="121"/>
      <c r="C620" s="121"/>
      <c r="D620" s="121">
        <f t="shared" si="83"/>
        <v>0</v>
      </c>
      <c r="E620" s="121"/>
      <c r="F620" s="122"/>
      <c r="G620" s="121">
        <f t="shared" si="84"/>
        <v>0</v>
      </c>
      <c r="H620" s="121">
        <f t="shared" si="85"/>
        <v>0</v>
      </c>
      <c r="I620" s="121"/>
      <c r="J620" s="121">
        <f t="shared" si="86"/>
        <v>0</v>
      </c>
      <c r="K620" s="123">
        <f t="shared" si="87"/>
        <v>0</v>
      </c>
      <c r="L620" s="124">
        <f t="shared" si="88"/>
        <v>0</v>
      </c>
      <c r="M620" s="138" t="e">
        <f t="shared" si="89"/>
        <v>#DIV/0!</v>
      </c>
    </row>
    <row r="621" spans="1:13" x14ac:dyDescent="0.25">
      <c r="A621" s="120">
        <v>44169</v>
      </c>
      <c r="B621" s="121"/>
      <c r="C621" s="121"/>
      <c r="D621" s="121">
        <f t="shared" si="83"/>
        <v>0</v>
      </c>
      <c r="E621" s="121"/>
      <c r="F621" s="122"/>
      <c r="G621" s="121">
        <f t="shared" si="84"/>
        <v>0</v>
      </c>
      <c r="H621" s="121">
        <f t="shared" si="85"/>
        <v>0</v>
      </c>
      <c r="I621" s="121"/>
      <c r="J621" s="121">
        <f t="shared" si="86"/>
        <v>0</v>
      </c>
      <c r="K621" s="123">
        <f t="shared" si="87"/>
        <v>0</v>
      </c>
      <c r="L621" s="124">
        <f t="shared" si="88"/>
        <v>0</v>
      </c>
      <c r="M621" s="138" t="e">
        <f t="shared" si="89"/>
        <v>#DIV/0!</v>
      </c>
    </row>
    <row r="622" spans="1:13" x14ac:dyDescent="0.25">
      <c r="A622" s="120">
        <v>44170</v>
      </c>
      <c r="B622" s="121"/>
      <c r="C622" s="121"/>
      <c r="D622" s="121">
        <f t="shared" si="83"/>
        <v>0</v>
      </c>
      <c r="E622" s="121"/>
      <c r="F622" s="122"/>
      <c r="G622" s="121">
        <f t="shared" si="84"/>
        <v>0</v>
      </c>
      <c r="H622" s="121">
        <f t="shared" si="85"/>
        <v>0</v>
      </c>
      <c r="I622" s="121"/>
      <c r="J622" s="121">
        <f t="shared" si="86"/>
        <v>0</v>
      </c>
      <c r="K622" s="123">
        <f t="shared" si="87"/>
        <v>0</v>
      </c>
      <c r="L622" s="124">
        <f t="shared" si="88"/>
        <v>0</v>
      </c>
      <c r="M622" s="138" t="e">
        <f t="shared" si="89"/>
        <v>#DIV/0!</v>
      </c>
    </row>
    <row r="623" spans="1:13" x14ac:dyDescent="0.25">
      <c r="A623" s="120">
        <v>44171</v>
      </c>
      <c r="B623" s="121"/>
      <c r="C623" s="121"/>
      <c r="D623" s="121">
        <f t="shared" si="83"/>
        <v>0</v>
      </c>
      <c r="E623" s="121"/>
      <c r="F623" s="122"/>
      <c r="G623" s="121">
        <f t="shared" si="84"/>
        <v>0</v>
      </c>
      <c r="H623" s="121">
        <f t="shared" si="85"/>
        <v>0</v>
      </c>
      <c r="I623" s="121"/>
      <c r="J623" s="121">
        <f t="shared" si="86"/>
        <v>0</v>
      </c>
      <c r="K623" s="123">
        <f t="shared" si="87"/>
        <v>0</v>
      </c>
      <c r="L623" s="124">
        <f t="shared" si="88"/>
        <v>0</v>
      </c>
      <c r="M623" s="138" t="e">
        <f t="shared" si="89"/>
        <v>#DIV/0!</v>
      </c>
    </row>
    <row r="624" spans="1:13" x14ac:dyDescent="0.25">
      <c r="A624" s="120">
        <v>44172</v>
      </c>
      <c r="B624" s="121"/>
      <c r="C624" s="121"/>
      <c r="D624" s="121">
        <f t="shared" si="83"/>
        <v>0</v>
      </c>
      <c r="E624" s="121"/>
      <c r="F624" s="122"/>
      <c r="G624" s="121">
        <f t="shared" si="84"/>
        <v>0</v>
      </c>
      <c r="H624" s="121">
        <f t="shared" si="85"/>
        <v>0</v>
      </c>
      <c r="I624" s="121"/>
      <c r="J624" s="121">
        <f t="shared" si="86"/>
        <v>0</v>
      </c>
      <c r="K624" s="123">
        <f t="shared" si="87"/>
        <v>0</v>
      </c>
      <c r="L624" s="124">
        <f t="shared" si="88"/>
        <v>0</v>
      </c>
      <c r="M624" s="138" t="e">
        <f t="shared" si="89"/>
        <v>#DIV/0!</v>
      </c>
    </row>
    <row r="625" spans="1:13" x14ac:dyDescent="0.25">
      <c r="A625" s="120">
        <v>44173</v>
      </c>
      <c r="B625" s="121"/>
      <c r="C625" s="121"/>
      <c r="D625" s="121">
        <f t="shared" si="83"/>
        <v>0</v>
      </c>
      <c r="E625" s="121"/>
      <c r="F625" s="122"/>
      <c r="G625" s="121">
        <f t="shared" si="84"/>
        <v>0</v>
      </c>
      <c r="H625" s="121">
        <f t="shared" si="85"/>
        <v>0</v>
      </c>
      <c r="I625" s="121"/>
      <c r="J625" s="121">
        <f t="shared" si="86"/>
        <v>0</v>
      </c>
      <c r="K625" s="123">
        <f t="shared" si="87"/>
        <v>0</v>
      </c>
      <c r="L625" s="124">
        <f t="shared" si="88"/>
        <v>0</v>
      </c>
      <c r="M625" s="138" t="e">
        <f t="shared" si="89"/>
        <v>#DIV/0!</v>
      </c>
    </row>
    <row r="626" spans="1:13" x14ac:dyDescent="0.25">
      <c r="A626" s="120">
        <v>44174</v>
      </c>
      <c r="B626" s="121"/>
      <c r="C626" s="121"/>
      <c r="D626" s="121">
        <f t="shared" si="83"/>
        <v>0</v>
      </c>
      <c r="E626" s="121"/>
      <c r="F626" s="122"/>
      <c r="G626" s="121">
        <f t="shared" si="84"/>
        <v>0</v>
      </c>
      <c r="H626" s="121">
        <f t="shared" si="85"/>
        <v>0</v>
      </c>
      <c r="I626" s="121"/>
      <c r="J626" s="121">
        <f t="shared" si="86"/>
        <v>0</v>
      </c>
      <c r="K626" s="123">
        <f t="shared" si="87"/>
        <v>0</v>
      </c>
      <c r="L626" s="124">
        <f t="shared" si="88"/>
        <v>0</v>
      </c>
      <c r="M626" s="138" t="e">
        <f t="shared" si="89"/>
        <v>#DIV/0!</v>
      </c>
    </row>
    <row r="627" spans="1:13" x14ac:dyDescent="0.25">
      <c r="A627" s="120">
        <v>44175</v>
      </c>
      <c r="B627" s="121"/>
      <c r="C627" s="121"/>
      <c r="D627" s="121">
        <f t="shared" si="83"/>
        <v>0</v>
      </c>
      <c r="E627" s="121"/>
      <c r="F627" s="122"/>
      <c r="G627" s="121">
        <f t="shared" si="84"/>
        <v>0</v>
      </c>
      <c r="H627" s="121">
        <f t="shared" si="85"/>
        <v>0</v>
      </c>
      <c r="I627" s="121"/>
      <c r="J627" s="121">
        <f t="shared" si="86"/>
        <v>0</v>
      </c>
      <c r="K627" s="123">
        <f t="shared" si="87"/>
        <v>0</v>
      </c>
      <c r="L627" s="124">
        <f t="shared" si="88"/>
        <v>0</v>
      </c>
      <c r="M627" s="138" t="e">
        <f t="shared" si="89"/>
        <v>#DIV/0!</v>
      </c>
    </row>
    <row r="628" spans="1:13" x14ac:dyDescent="0.25">
      <c r="A628" s="120">
        <v>44176</v>
      </c>
      <c r="B628" s="121"/>
      <c r="C628" s="121"/>
      <c r="D628" s="121">
        <f t="shared" si="83"/>
        <v>0</v>
      </c>
      <c r="E628" s="121"/>
      <c r="F628" s="122"/>
      <c r="G628" s="121">
        <f t="shared" si="84"/>
        <v>0</v>
      </c>
      <c r="H628" s="121">
        <f t="shared" si="85"/>
        <v>0</v>
      </c>
      <c r="I628" s="121"/>
      <c r="J628" s="121">
        <f t="shared" si="86"/>
        <v>0</v>
      </c>
      <c r="K628" s="123">
        <f t="shared" si="87"/>
        <v>0</v>
      </c>
      <c r="L628" s="124">
        <f t="shared" si="88"/>
        <v>0</v>
      </c>
      <c r="M628" s="138" t="e">
        <f t="shared" si="89"/>
        <v>#DIV/0!</v>
      </c>
    </row>
    <row r="629" spans="1:13" x14ac:dyDescent="0.25">
      <c r="A629" s="120">
        <v>44177</v>
      </c>
      <c r="B629" s="121"/>
      <c r="C629" s="121"/>
      <c r="D629" s="121">
        <f t="shared" si="83"/>
        <v>0</v>
      </c>
      <c r="E629" s="121"/>
      <c r="F629" s="122"/>
      <c r="G629" s="121">
        <f t="shared" si="84"/>
        <v>0</v>
      </c>
      <c r="H629" s="121">
        <f t="shared" si="85"/>
        <v>0</v>
      </c>
      <c r="I629" s="121"/>
      <c r="J629" s="121">
        <f t="shared" si="86"/>
        <v>0</v>
      </c>
      <c r="K629" s="123">
        <f t="shared" si="87"/>
        <v>0</v>
      </c>
      <c r="L629" s="124">
        <f t="shared" si="88"/>
        <v>0</v>
      </c>
      <c r="M629" s="138" t="e">
        <f t="shared" si="89"/>
        <v>#DIV/0!</v>
      </c>
    </row>
    <row r="630" spans="1:13" x14ac:dyDescent="0.25">
      <c r="A630" s="120">
        <v>44178</v>
      </c>
      <c r="B630" s="121"/>
      <c r="C630" s="121"/>
      <c r="D630" s="121">
        <f t="shared" si="83"/>
        <v>0</v>
      </c>
      <c r="E630" s="121"/>
      <c r="F630" s="122"/>
      <c r="G630" s="121">
        <f t="shared" si="84"/>
        <v>0</v>
      </c>
      <c r="H630" s="121">
        <f t="shared" si="85"/>
        <v>0</v>
      </c>
      <c r="I630" s="121"/>
      <c r="J630" s="121">
        <f t="shared" si="86"/>
        <v>0</v>
      </c>
      <c r="K630" s="123">
        <f t="shared" si="87"/>
        <v>0</v>
      </c>
      <c r="L630" s="124">
        <f t="shared" si="88"/>
        <v>0</v>
      </c>
      <c r="M630" s="138" t="e">
        <f t="shared" si="89"/>
        <v>#DIV/0!</v>
      </c>
    </row>
    <row r="631" spans="1:13" x14ac:dyDescent="0.25">
      <c r="A631" s="120">
        <v>44179</v>
      </c>
      <c r="B631" s="121"/>
      <c r="C631" s="121"/>
      <c r="D631" s="121">
        <f t="shared" si="83"/>
        <v>0</v>
      </c>
      <c r="E631" s="121"/>
      <c r="F631" s="122"/>
      <c r="G631" s="121">
        <f t="shared" si="84"/>
        <v>0</v>
      </c>
      <c r="H631" s="121">
        <f t="shared" si="85"/>
        <v>0</v>
      </c>
      <c r="I631" s="121"/>
      <c r="J631" s="121">
        <f t="shared" si="86"/>
        <v>0</v>
      </c>
      <c r="K631" s="123">
        <f t="shared" si="87"/>
        <v>0</v>
      </c>
      <c r="L631" s="124">
        <f t="shared" si="88"/>
        <v>0</v>
      </c>
      <c r="M631" s="138" t="e">
        <f t="shared" si="89"/>
        <v>#DIV/0!</v>
      </c>
    </row>
    <row r="632" spans="1:13" x14ac:dyDescent="0.25">
      <c r="A632" s="120">
        <v>44180</v>
      </c>
      <c r="B632" s="121"/>
      <c r="C632" s="121"/>
      <c r="D632" s="121">
        <f t="shared" si="83"/>
        <v>0</v>
      </c>
      <c r="E632" s="121"/>
      <c r="F632" s="122"/>
      <c r="G632" s="121">
        <f t="shared" si="84"/>
        <v>0</v>
      </c>
      <c r="H632" s="121">
        <f t="shared" si="85"/>
        <v>0</v>
      </c>
      <c r="I632" s="121"/>
      <c r="J632" s="121">
        <f t="shared" si="86"/>
        <v>0</v>
      </c>
      <c r="K632" s="123">
        <f t="shared" si="87"/>
        <v>0</v>
      </c>
      <c r="L632" s="124">
        <f t="shared" si="88"/>
        <v>0</v>
      </c>
      <c r="M632" s="138" t="e">
        <f t="shared" si="89"/>
        <v>#DIV/0!</v>
      </c>
    </row>
    <row r="633" spans="1:13" x14ac:dyDescent="0.25">
      <c r="A633" s="120">
        <v>44181</v>
      </c>
      <c r="B633" s="121"/>
      <c r="C633" s="121"/>
      <c r="D633" s="121">
        <f t="shared" si="83"/>
        <v>0</v>
      </c>
      <c r="E633" s="121"/>
      <c r="F633" s="122"/>
      <c r="G633" s="121">
        <f t="shared" si="84"/>
        <v>0</v>
      </c>
      <c r="H633" s="121">
        <f t="shared" si="85"/>
        <v>0</v>
      </c>
      <c r="I633" s="121"/>
      <c r="J633" s="121">
        <f t="shared" si="86"/>
        <v>0</v>
      </c>
      <c r="K633" s="123">
        <f t="shared" si="87"/>
        <v>0</v>
      </c>
      <c r="L633" s="124">
        <f t="shared" si="88"/>
        <v>0</v>
      </c>
      <c r="M633" s="138" t="e">
        <f t="shared" si="89"/>
        <v>#DIV/0!</v>
      </c>
    </row>
    <row r="634" spans="1:13" x14ac:dyDescent="0.25">
      <c r="A634" s="120">
        <v>44182</v>
      </c>
      <c r="B634" s="121"/>
      <c r="C634" s="121"/>
      <c r="D634" s="121">
        <f t="shared" si="83"/>
        <v>0</v>
      </c>
      <c r="E634" s="121"/>
      <c r="F634" s="122"/>
      <c r="G634" s="121">
        <f t="shared" si="84"/>
        <v>0</v>
      </c>
      <c r="H634" s="121">
        <f t="shared" si="85"/>
        <v>0</v>
      </c>
      <c r="I634" s="121"/>
      <c r="J634" s="121">
        <f t="shared" si="86"/>
        <v>0</v>
      </c>
      <c r="K634" s="123">
        <f t="shared" si="87"/>
        <v>0</v>
      </c>
      <c r="L634" s="124">
        <f t="shared" si="88"/>
        <v>0</v>
      </c>
      <c r="M634" s="138" t="e">
        <f t="shared" si="89"/>
        <v>#DIV/0!</v>
      </c>
    </row>
    <row r="635" spans="1:13" x14ac:dyDescent="0.25">
      <c r="A635" s="120">
        <v>44183</v>
      </c>
      <c r="B635" s="121"/>
      <c r="C635" s="121"/>
      <c r="D635" s="121">
        <f t="shared" si="83"/>
        <v>0</v>
      </c>
      <c r="E635" s="121"/>
      <c r="F635" s="122"/>
      <c r="G635" s="121">
        <f t="shared" si="84"/>
        <v>0</v>
      </c>
      <c r="H635" s="121">
        <f t="shared" si="85"/>
        <v>0</v>
      </c>
      <c r="I635" s="121"/>
      <c r="J635" s="121">
        <f t="shared" si="86"/>
        <v>0</v>
      </c>
      <c r="K635" s="123">
        <f t="shared" si="87"/>
        <v>0</v>
      </c>
      <c r="L635" s="124">
        <f t="shared" si="88"/>
        <v>0</v>
      </c>
      <c r="M635" s="138" t="e">
        <f t="shared" si="89"/>
        <v>#DIV/0!</v>
      </c>
    </row>
    <row r="636" spans="1:13" x14ac:dyDescent="0.25">
      <c r="A636" s="120">
        <v>44184</v>
      </c>
      <c r="B636" s="121"/>
      <c r="C636" s="121"/>
      <c r="D636" s="121">
        <f t="shared" si="83"/>
        <v>0</v>
      </c>
      <c r="E636" s="121"/>
      <c r="F636" s="122"/>
      <c r="G636" s="121">
        <f t="shared" si="84"/>
        <v>0</v>
      </c>
      <c r="H636" s="121">
        <f t="shared" si="85"/>
        <v>0</v>
      </c>
      <c r="I636" s="121"/>
      <c r="J636" s="121">
        <f t="shared" si="86"/>
        <v>0</v>
      </c>
      <c r="K636" s="123">
        <f t="shared" si="87"/>
        <v>0</v>
      </c>
      <c r="L636" s="124">
        <f t="shared" si="88"/>
        <v>0</v>
      </c>
      <c r="M636" s="138" t="e">
        <f t="shared" si="89"/>
        <v>#DIV/0!</v>
      </c>
    </row>
    <row r="637" spans="1:13" x14ac:dyDescent="0.25">
      <c r="A637" s="120">
        <v>44185</v>
      </c>
      <c r="B637" s="121"/>
      <c r="C637" s="121"/>
      <c r="D637" s="121">
        <f t="shared" si="83"/>
        <v>0</v>
      </c>
      <c r="E637" s="121"/>
      <c r="F637" s="122"/>
      <c r="G637" s="121">
        <f t="shared" si="84"/>
        <v>0</v>
      </c>
      <c r="H637" s="121">
        <f t="shared" si="85"/>
        <v>0</v>
      </c>
      <c r="I637" s="121"/>
      <c r="J637" s="121">
        <f t="shared" si="86"/>
        <v>0</v>
      </c>
      <c r="K637" s="123">
        <f t="shared" si="87"/>
        <v>0</v>
      </c>
      <c r="L637" s="124">
        <f t="shared" si="88"/>
        <v>0</v>
      </c>
      <c r="M637" s="138" t="e">
        <f t="shared" si="89"/>
        <v>#DIV/0!</v>
      </c>
    </row>
    <row r="638" spans="1:13" x14ac:dyDescent="0.25">
      <c r="A638" s="120">
        <v>44186</v>
      </c>
      <c r="B638" s="121"/>
      <c r="C638" s="121"/>
      <c r="D638" s="121">
        <f t="shared" si="83"/>
        <v>0</v>
      </c>
      <c r="E638" s="121"/>
      <c r="F638" s="122"/>
      <c r="G638" s="121">
        <f t="shared" si="84"/>
        <v>0</v>
      </c>
      <c r="H638" s="121">
        <f t="shared" si="85"/>
        <v>0</v>
      </c>
      <c r="I638" s="121"/>
      <c r="J638" s="121">
        <f t="shared" si="86"/>
        <v>0</v>
      </c>
      <c r="K638" s="123">
        <f t="shared" si="87"/>
        <v>0</v>
      </c>
      <c r="L638" s="124">
        <f t="shared" si="88"/>
        <v>0</v>
      </c>
      <c r="M638" s="138" t="e">
        <f t="shared" si="89"/>
        <v>#DIV/0!</v>
      </c>
    </row>
    <row r="639" spans="1:13" x14ac:dyDescent="0.25">
      <c r="A639" s="120">
        <v>44187</v>
      </c>
      <c r="B639" s="121"/>
      <c r="C639" s="121"/>
      <c r="D639" s="121">
        <f t="shared" si="83"/>
        <v>0</v>
      </c>
      <c r="E639" s="121"/>
      <c r="F639" s="122"/>
      <c r="G639" s="121">
        <f t="shared" si="84"/>
        <v>0</v>
      </c>
      <c r="H639" s="121">
        <f t="shared" si="85"/>
        <v>0</v>
      </c>
      <c r="I639" s="121"/>
      <c r="J639" s="121">
        <f t="shared" si="86"/>
        <v>0</v>
      </c>
      <c r="K639" s="123">
        <f t="shared" si="87"/>
        <v>0</v>
      </c>
      <c r="L639" s="124">
        <f t="shared" si="88"/>
        <v>0</v>
      </c>
      <c r="M639" s="138" t="e">
        <f t="shared" si="89"/>
        <v>#DIV/0!</v>
      </c>
    </row>
    <row r="640" spans="1:13" x14ac:dyDescent="0.25">
      <c r="A640" s="120">
        <v>44188</v>
      </c>
      <c r="B640" s="121"/>
      <c r="C640" s="121"/>
      <c r="D640" s="121">
        <f t="shared" si="83"/>
        <v>0</v>
      </c>
      <c r="E640" s="121"/>
      <c r="F640" s="122"/>
      <c r="G640" s="121">
        <f t="shared" si="84"/>
        <v>0</v>
      </c>
      <c r="H640" s="121">
        <f t="shared" si="85"/>
        <v>0</v>
      </c>
      <c r="I640" s="121"/>
      <c r="J640" s="121">
        <f t="shared" si="86"/>
        <v>0</v>
      </c>
      <c r="K640" s="123">
        <f t="shared" si="87"/>
        <v>0</v>
      </c>
      <c r="L640" s="124">
        <f t="shared" si="88"/>
        <v>0</v>
      </c>
      <c r="M640" s="138" t="e">
        <f t="shared" si="89"/>
        <v>#DIV/0!</v>
      </c>
    </row>
    <row r="641" spans="1:13" x14ac:dyDescent="0.25">
      <c r="A641" s="120">
        <v>44189</v>
      </c>
      <c r="B641" s="121"/>
      <c r="C641" s="121"/>
      <c r="D641" s="121">
        <f t="shared" si="83"/>
        <v>0</v>
      </c>
      <c r="E641" s="121"/>
      <c r="F641" s="122"/>
      <c r="G641" s="121">
        <f t="shared" si="84"/>
        <v>0</v>
      </c>
      <c r="H641" s="121">
        <f t="shared" si="85"/>
        <v>0</v>
      </c>
      <c r="I641" s="121"/>
      <c r="J641" s="121">
        <f t="shared" si="86"/>
        <v>0</v>
      </c>
      <c r="K641" s="123">
        <f t="shared" si="87"/>
        <v>0</v>
      </c>
      <c r="L641" s="124">
        <f t="shared" si="88"/>
        <v>0</v>
      </c>
      <c r="M641" s="138" t="e">
        <f t="shared" si="89"/>
        <v>#DIV/0!</v>
      </c>
    </row>
    <row r="642" spans="1:13" x14ac:dyDescent="0.25">
      <c r="A642" s="120">
        <v>44190</v>
      </c>
      <c r="B642" s="121"/>
      <c r="C642" s="121"/>
      <c r="D642" s="121">
        <f t="shared" si="83"/>
        <v>0</v>
      </c>
      <c r="E642" s="121"/>
      <c r="F642" s="122"/>
      <c r="G642" s="121">
        <f t="shared" si="84"/>
        <v>0</v>
      </c>
      <c r="H642" s="121">
        <f t="shared" si="85"/>
        <v>0</v>
      </c>
      <c r="I642" s="121"/>
      <c r="J642" s="121">
        <f t="shared" si="86"/>
        <v>0</v>
      </c>
      <c r="K642" s="123">
        <f t="shared" si="87"/>
        <v>0</v>
      </c>
      <c r="L642" s="124">
        <f t="shared" si="88"/>
        <v>0</v>
      </c>
      <c r="M642" s="138" t="e">
        <f t="shared" si="89"/>
        <v>#DIV/0!</v>
      </c>
    </row>
    <row r="643" spans="1:13" x14ac:dyDescent="0.25">
      <c r="A643" s="120">
        <v>44191</v>
      </c>
      <c r="B643" s="121"/>
      <c r="C643" s="121"/>
      <c r="D643" s="121">
        <f t="shared" si="83"/>
        <v>0</v>
      </c>
      <c r="E643" s="121"/>
      <c r="F643" s="122"/>
      <c r="G643" s="121">
        <f t="shared" si="84"/>
        <v>0</v>
      </c>
      <c r="H643" s="121">
        <f t="shared" si="85"/>
        <v>0</v>
      </c>
      <c r="I643" s="121"/>
      <c r="J643" s="121">
        <f t="shared" si="86"/>
        <v>0</v>
      </c>
      <c r="K643" s="123">
        <f t="shared" si="87"/>
        <v>0</v>
      </c>
      <c r="L643" s="124">
        <f t="shared" si="88"/>
        <v>0</v>
      </c>
      <c r="M643" s="138" t="e">
        <f t="shared" si="89"/>
        <v>#DIV/0!</v>
      </c>
    </row>
    <row r="644" spans="1:13" x14ac:dyDescent="0.25">
      <c r="A644" s="120">
        <v>44192</v>
      </c>
      <c r="B644" s="121"/>
      <c r="C644" s="121"/>
      <c r="D644" s="121">
        <f t="shared" si="83"/>
        <v>0</v>
      </c>
      <c r="E644" s="121"/>
      <c r="F644" s="122"/>
      <c r="G644" s="121">
        <f t="shared" si="84"/>
        <v>0</v>
      </c>
      <c r="H644" s="121">
        <f t="shared" si="85"/>
        <v>0</v>
      </c>
      <c r="I644" s="121"/>
      <c r="J644" s="121">
        <f t="shared" si="86"/>
        <v>0</v>
      </c>
      <c r="K644" s="123">
        <f t="shared" si="87"/>
        <v>0</v>
      </c>
      <c r="L644" s="124">
        <f t="shared" si="88"/>
        <v>0</v>
      </c>
      <c r="M644" s="138" t="e">
        <f t="shared" si="89"/>
        <v>#DIV/0!</v>
      </c>
    </row>
    <row r="645" spans="1:13" x14ac:dyDescent="0.25">
      <c r="A645" s="120">
        <v>44193</v>
      </c>
      <c r="B645" s="121"/>
      <c r="C645" s="121"/>
      <c r="D645" s="121">
        <f t="shared" si="83"/>
        <v>0</v>
      </c>
      <c r="E645" s="121"/>
      <c r="F645" s="122"/>
      <c r="G645" s="121">
        <f t="shared" si="84"/>
        <v>0</v>
      </c>
      <c r="H645" s="121">
        <f t="shared" si="85"/>
        <v>0</v>
      </c>
      <c r="I645" s="121"/>
      <c r="J645" s="121">
        <f t="shared" si="86"/>
        <v>0</v>
      </c>
      <c r="K645" s="123">
        <f t="shared" si="87"/>
        <v>0</v>
      </c>
      <c r="L645" s="124">
        <f t="shared" si="88"/>
        <v>0</v>
      </c>
      <c r="M645" s="138" t="e">
        <f t="shared" si="89"/>
        <v>#DIV/0!</v>
      </c>
    </row>
    <row r="646" spans="1:13" x14ac:dyDescent="0.25">
      <c r="A646" s="120">
        <v>44194</v>
      </c>
      <c r="B646" s="121"/>
      <c r="C646" s="121"/>
      <c r="D646" s="121">
        <f t="shared" si="83"/>
        <v>0</v>
      </c>
      <c r="E646" s="121"/>
      <c r="F646" s="122"/>
      <c r="G646" s="121">
        <f t="shared" si="84"/>
        <v>0</v>
      </c>
      <c r="H646" s="121">
        <f t="shared" si="85"/>
        <v>0</v>
      </c>
      <c r="I646" s="121"/>
      <c r="J646" s="121">
        <f t="shared" si="86"/>
        <v>0</v>
      </c>
      <c r="K646" s="123">
        <f t="shared" si="87"/>
        <v>0</v>
      </c>
      <c r="L646" s="124">
        <f t="shared" si="88"/>
        <v>0</v>
      </c>
      <c r="M646" s="138" t="e">
        <f t="shared" si="89"/>
        <v>#DIV/0!</v>
      </c>
    </row>
    <row r="647" spans="1:13" x14ac:dyDescent="0.25">
      <c r="A647" s="120">
        <v>44195</v>
      </c>
      <c r="B647" s="121"/>
      <c r="C647" s="121"/>
      <c r="D647" s="121">
        <f t="shared" si="83"/>
        <v>0</v>
      </c>
      <c r="E647" s="121"/>
      <c r="F647" s="122"/>
      <c r="G647" s="121">
        <f t="shared" si="84"/>
        <v>0</v>
      </c>
      <c r="H647" s="121">
        <f t="shared" si="85"/>
        <v>0</v>
      </c>
      <c r="I647" s="121"/>
      <c r="J647" s="121">
        <f t="shared" si="86"/>
        <v>0</v>
      </c>
      <c r="K647" s="123">
        <f t="shared" si="87"/>
        <v>0</v>
      </c>
      <c r="L647" s="124">
        <f t="shared" si="88"/>
        <v>0</v>
      </c>
      <c r="M647" s="138" t="e">
        <f t="shared" si="89"/>
        <v>#DIV/0!</v>
      </c>
    </row>
    <row r="648" spans="1:13" x14ac:dyDescent="0.25">
      <c r="A648" s="120">
        <v>44196</v>
      </c>
      <c r="B648" s="121"/>
      <c r="C648" s="121"/>
      <c r="D648" s="121">
        <f t="shared" si="83"/>
        <v>0</v>
      </c>
      <c r="E648" s="121"/>
      <c r="F648" s="122"/>
      <c r="G648" s="121">
        <f t="shared" si="84"/>
        <v>0</v>
      </c>
      <c r="H648" s="121">
        <f t="shared" si="85"/>
        <v>0</v>
      </c>
      <c r="I648" s="121"/>
      <c r="J648" s="121">
        <f t="shared" si="86"/>
        <v>0</v>
      </c>
      <c r="K648" s="123">
        <f t="shared" si="87"/>
        <v>0</v>
      </c>
      <c r="L648" s="124">
        <f t="shared" si="88"/>
        <v>0</v>
      </c>
      <c r="M648" s="138" t="e">
        <f t="shared" si="89"/>
        <v>#DIV/0!</v>
      </c>
    </row>
    <row r="649" spans="1:13" x14ac:dyDescent="0.25">
      <c r="A649" s="120">
        <v>44197</v>
      </c>
      <c r="B649" s="121"/>
      <c r="C649" s="121"/>
      <c r="D649" s="121">
        <f t="shared" si="83"/>
        <v>0</v>
      </c>
      <c r="E649" s="121"/>
      <c r="F649" s="122"/>
      <c r="G649" s="121">
        <f t="shared" si="84"/>
        <v>0</v>
      </c>
      <c r="H649" s="121">
        <f t="shared" si="85"/>
        <v>0</v>
      </c>
      <c r="I649" s="121"/>
      <c r="J649" s="121">
        <f t="shared" si="86"/>
        <v>0</v>
      </c>
      <c r="K649" s="123">
        <f t="shared" si="87"/>
        <v>0</v>
      </c>
      <c r="L649" s="124">
        <f t="shared" si="88"/>
        <v>0</v>
      </c>
      <c r="M649" s="138" t="e">
        <f t="shared" si="89"/>
        <v>#DIV/0!</v>
      </c>
    </row>
    <row r="650" spans="1:13" x14ac:dyDescent="0.25">
      <c r="A650" s="120">
        <v>44198</v>
      </c>
      <c r="B650" s="121"/>
      <c r="C650" s="121"/>
      <c r="D650" s="121">
        <f t="shared" si="83"/>
        <v>0</v>
      </c>
      <c r="E650" s="121"/>
      <c r="F650" s="122"/>
      <c r="G650" s="121">
        <f t="shared" si="84"/>
        <v>0</v>
      </c>
      <c r="H650" s="121">
        <f t="shared" si="85"/>
        <v>0</v>
      </c>
      <c r="I650" s="121"/>
      <c r="J650" s="121">
        <f t="shared" si="86"/>
        <v>0</v>
      </c>
      <c r="K650" s="123">
        <f t="shared" si="87"/>
        <v>0</v>
      </c>
      <c r="L650" s="124">
        <f t="shared" si="88"/>
        <v>0</v>
      </c>
      <c r="M650" s="138" t="e">
        <f t="shared" si="89"/>
        <v>#DIV/0!</v>
      </c>
    </row>
    <row r="651" spans="1:13" x14ac:dyDescent="0.25">
      <c r="A651" s="120">
        <v>44199</v>
      </c>
      <c r="B651" s="121"/>
      <c r="C651" s="121"/>
      <c r="D651" s="121">
        <f t="shared" ref="D651:D695" si="90">B651-C651</f>
        <v>0</v>
      </c>
      <c r="E651" s="121"/>
      <c r="F651" s="122"/>
      <c r="G651" s="121">
        <f t="shared" ref="G651:G695" si="91">E651-F651</f>
        <v>0</v>
      </c>
      <c r="H651" s="121">
        <f t="shared" ref="H651:H695" si="92">G651*H$3</f>
        <v>0</v>
      </c>
      <c r="I651" s="121"/>
      <c r="J651" s="121">
        <f t="shared" ref="J651:J695" si="93">H651-I651</f>
        <v>0</v>
      </c>
      <c r="K651" s="123">
        <f t="shared" ref="K651:K695" si="94">D651/K$3</f>
        <v>0</v>
      </c>
      <c r="L651" s="124">
        <f t="shared" ref="L651:L695" si="95">K651-I651</f>
        <v>0</v>
      </c>
      <c r="M651" s="138" t="e">
        <f t="shared" ref="M651:M695" si="96">L651/I651</f>
        <v>#DIV/0!</v>
      </c>
    </row>
    <row r="652" spans="1:13" x14ac:dyDescent="0.25">
      <c r="A652" s="120">
        <v>44200</v>
      </c>
      <c r="B652" s="121"/>
      <c r="C652" s="121"/>
      <c r="D652" s="121">
        <f t="shared" si="90"/>
        <v>0</v>
      </c>
      <c r="E652" s="121"/>
      <c r="F652" s="122"/>
      <c r="G652" s="121">
        <f t="shared" si="91"/>
        <v>0</v>
      </c>
      <c r="H652" s="121">
        <f t="shared" si="92"/>
        <v>0</v>
      </c>
      <c r="I652" s="121"/>
      <c r="J652" s="121">
        <f t="shared" si="93"/>
        <v>0</v>
      </c>
      <c r="K652" s="123">
        <f t="shared" si="94"/>
        <v>0</v>
      </c>
      <c r="L652" s="124">
        <f t="shared" si="95"/>
        <v>0</v>
      </c>
      <c r="M652" s="138" t="e">
        <f t="shared" si="96"/>
        <v>#DIV/0!</v>
      </c>
    </row>
    <row r="653" spans="1:13" x14ac:dyDescent="0.25">
      <c r="A653" s="120">
        <v>44201</v>
      </c>
      <c r="B653" s="121"/>
      <c r="C653" s="121"/>
      <c r="D653" s="121">
        <f t="shared" si="90"/>
        <v>0</v>
      </c>
      <c r="E653" s="121"/>
      <c r="F653" s="122"/>
      <c r="G653" s="121">
        <f t="shared" si="91"/>
        <v>0</v>
      </c>
      <c r="H653" s="121">
        <f t="shared" si="92"/>
        <v>0</v>
      </c>
      <c r="I653" s="121"/>
      <c r="J653" s="121">
        <f t="shared" si="93"/>
        <v>0</v>
      </c>
      <c r="K653" s="123">
        <f t="shared" si="94"/>
        <v>0</v>
      </c>
      <c r="L653" s="124">
        <f t="shared" si="95"/>
        <v>0</v>
      </c>
      <c r="M653" s="138" t="e">
        <f t="shared" si="96"/>
        <v>#DIV/0!</v>
      </c>
    </row>
    <row r="654" spans="1:13" x14ac:dyDescent="0.25">
      <c r="A654" s="120">
        <v>44202</v>
      </c>
      <c r="B654" s="121"/>
      <c r="C654" s="121"/>
      <c r="D654" s="121">
        <f t="shared" si="90"/>
        <v>0</v>
      </c>
      <c r="E654" s="121"/>
      <c r="F654" s="122"/>
      <c r="G654" s="121">
        <f t="shared" si="91"/>
        <v>0</v>
      </c>
      <c r="H654" s="121">
        <f t="shared" si="92"/>
        <v>0</v>
      </c>
      <c r="I654" s="121"/>
      <c r="J654" s="121">
        <f t="shared" si="93"/>
        <v>0</v>
      </c>
      <c r="K654" s="123">
        <f t="shared" si="94"/>
        <v>0</v>
      </c>
      <c r="L654" s="124">
        <f t="shared" si="95"/>
        <v>0</v>
      </c>
      <c r="M654" s="138" t="e">
        <f t="shared" si="96"/>
        <v>#DIV/0!</v>
      </c>
    </row>
    <row r="655" spans="1:13" x14ac:dyDescent="0.25">
      <c r="A655" s="120">
        <v>44203</v>
      </c>
      <c r="B655" s="121"/>
      <c r="C655" s="121"/>
      <c r="D655" s="121">
        <f t="shared" si="90"/>
        <v>0</v>
      </c>
      <c r="E655" s="121"/>
      <c r="F655" s="122"/>
      <c r="G655" s="121">
        <f t="shared" si="91"/>
        <v>0</v>
      </c>
      <c r="H655" s="121">
        <f t="shared" si="92"/>
        <v>0</v>
      </c>
      <c r="I655" s="121"/>
      <c r="J655" s="121">
        <f t="shared" si="93"/>
        <v>0</v>
      </c>
      <c r="K655" s="123">
        <f t="shared" si="94"/>
        <v>0</v>
      </c>
      <c r="L655" s="124">
        <f t="shared" si="95"/>
        <v>0</v>
      </c>
      <c r="M655" s="138" t="e">
        <f t="shared" si="96"/>
        <v>#DIV/0!</v>
      </c>
    </row>
    <row r="656" spans="1:13" x14ac:dyDescent="0.25">
      <c r="A656" s="120">
        <v>44204</v>
      </c>
      <c r="B656" s="121"/>
      <c r="C656" s="121"/>
      <c r="D656" s="121">
        <f t="shared" si="90"/>
        <v>0</v>
      </c>
      <c r="E656" s="121"/>
      <c r="F656" s="122"/>
      <c r="G656" s="121">
        <f t="shared" si="91"/>
        <v>0</v>
      </c>
      <c r="H656" s="121">
        <f t="shared" si="92"/>
        <v>0</v>
      </c>
      <c r="I656" s="121"/>
      <c r="J656" s="121">
        <f t="shared" si="93"/>
        <v>0</v>
      </c>
      <c r="K656" s="123">
        <f t="shared" si="94"/>
        <v>0</v>
      </c>
      <c r="L656" s="124">
        <f t="shared" si="95"/>
        <v>0</v>
      </c>
      <c r="M656" s="138" t="e">
        <f t="shared" si="96"/>
        <v>#DIV/0!</v>
      </c>
    </row>
    <row r="657" spans="1:13" x14ac:dyDescent="0.25">
      <c r="A657" s="120">
        <v>44205</v>
      </c>
      <c r="B657" s="121"/>
      <c r="C657" s="121"/>
      <c r="D657" s="121">
        <f t="shared" si="90"/>
        <v>0</v>
      </c>
      <c r="E657" s="121"/>
      <c r="F657" s="122"/>
      <c r="G657" s="121">
        <f t="shared" si="91"/>
        <v>0</v>
      </c>
      <c r="H657" s="121">
        <f t="shared" si="92"/>
        <v>0</v>
      </c>
      <c r="I657" s="121"/>
      <c r="J657" s="121">
        <f t="shared" si="93"/>
        <v>0</v>
      </c>
      <c r="K657" s="123">
        <f t="shared" si="94"/>
        <v>0</v>
      </c>
      <c r="L657" s="124">
        <f t="shared" si="95"/>
        <v>0</v>
      </c>
      <c r="M657" s="138" t="e">
        <f t="shared" si="96"/>
        <v>#DIV/0!</v>
      </c>
    </row>
    <row r="658" spans="1:13" x14ac:dyDescent="0.25">
      <c r="A658" s="120">
        <v>44206</v>
      </c>
      <c r="B658" s="121"/>
      <c r="C658" s="121"/>
      <c r="D658" s="121">
        <f t="shared" si="90"/>
        <v>0</v>
      </c>
      <c r="E658" s="121"/>
      <c r="F658" s="122"/>
      <c r="G658" s="121">
        <f t="shared" si="91"/>
        <v>0</v>
      </c>
      <c r="H658" s="121">
        <f t="shared" si="92"/>
        <v>0</v>
      </c>
      <c r="I658" s="121"/>
      <c r="J658" s="121">
        <f t="shared" si="93"/>
        <v>0</v>
      </c>
      <c r="K658" s="123">
        <f t="shared" si="94"/>
        <v>0</v>
      </c>
      <c r="L658" s="124">
        <f t="shared" si="95"/>
        <v>0</v>
      </c>
      <c r="M658" s="138" t="e">
        <f t="shared" si="96"/>
        <v>#DIV/0!</v>
      </c>
    </row>
    <row r="659" spans="1:13" x14ac:dyDescent="0.25">
      <c r="A659" s="120">
        <v>44207</v>
      </c>
      <c r="B659" s="121"/>
      <c r="C659" s="121"/>
      <c r="D659" s="121">
        <f t="shared" si="90"/>
        <v>0</v>
      </c>
      <c r="E659" s="121"/>
      <c r="F659" s="122"/>
      <c r="G659" s="121">
        <f t="shared" si="91"/>
        <v>0</v>
      </c>
      <c r="H659" s="121">
        <f t="shared" si="92"/>
        <v>0</v>
      </c>
      <c r="I659" s="121"/>
      <c r="J659" s="121">
        <f t="shared" si="93"/>
        <v>0</v>
      </c>
      <c r="K659" s="123">
        <f t="shared" si="94"/>
        <v>0</v>
      </c>
      <c r="L659" s="124">
        <f t="shared" si="95"/>
        <v>0</v>
      </c>
      <c r="M659" s="138" t="e">
        <f t="shared" si="96"/>
        <v>#DIV/0!</v>
      </c>
    </row>
    <row r="660" spans="1:13" x14ac:dyDescent="0.25">
      <c r="A660" s="120">
        <v>44208</v>
      </c>
      <c r="B660" s="121"/>
      <c r="C660" s="121"/>
      <c r="D660" s="121">
        <f t="shared" si="90"/>
        <v>0</v>
      </c>
      <c r="E660" s="121"/>
      <c r="F660" s="122"/>
      <c r="G660" s="121">
        <f t="shared" si="91"/>
        <v>0</v>
      </c>
      <c r="H660" s="121">
        <f t="shared" si="92"/>
        <v>0</v>
      </c>
      <c r="I660" s="121"/>
      <c r="J660" s="121">
        <f t="shared" si="93"/>
        <v>0</v>
      </c>
      <c r="K660" s="123">
        <f t="shared" si="94"/>
        <v>0</v>
      </c>
      <c r="L660" s="124">
        <f t="shared" si="95"/>
        <v>0</v>
      </c>
      <c r="M660" s="138" t="e">
        <f t="shared" si="96"/>
        <v>#DIV/0!</v>
      </c>
    </row>
    <row r="661" spans="1:13" x14ac:dyDescent="0.25">
      <c r="A661" s="120">
        <v>44209</v>
      </c>
      <c r="B661" s="121"/>
      <c r="C661" s="121"/>
      <c r="D661" s="121">
        <f t="shared" si="90"/>
        <v>0</v>
      </c>
      <c r="E661" s="121"/>
      <c r="F661" s="122"/>
      <c r="G661" s="121">
        <f t="shared" si="91"/>
        <v>0</v>
      </c>
      <c r="H661" s="121">
        <f t="shared" si="92"/>
        <v>0</v>
      </c>
      <c r="I661" s="121"/>
      <c r="J661" s="121">
        <f t="shared" si="93"/>
        <v>0</v>
      </c>
      <c r="K661" s="123">
        <f t="shared" si="94"/>
        <v>0</v>
      </c>
      <c r="L661" s="124">
        <f t="shared" si="95"/>
        <v>0</v>
      </c>
      <c r="M661" s="138" t="e">
        <f t="shared" si="96"/>
        <v>#DIV/0!</v>
      </c>
    </row>
    <row r="662" spans="1:13" x14ac:dyDescent="0.25">
      <c r="A662" s="120">
        <v>44210</v>
      </c>
      <c r="B662" s="121"/>
      <c r="C662" s="121"/>
      <c r="D662" s="121">
        <f t="shared" si="90"/>
        <v>0</v>
      </c>
      <c r="E662" s="121"/>
      <c r="F662" s="122"/>
      <c r="G662" s="121">
        <f t="shared" si="91"/>
        <v>0</v>
      </c>
      <c r="H662" s="121">
        <f t="shared" si="92"/>
        <v>0</v>
      </c>
      <c r="I662" s="121"/>
      <c r="J662" s="121">
        <f t="shared" si="93"/>
        <v>0</v>
      </c>
      <c r="K662" s="123">
        <f t="shared" si="94"/>
        <v>0</v>
      </c>
      <c r="L662" s="124">
        <f t="shared" si="95"/>
        <v>0</v>
      </c>
      <c r="M662" s="138" t="e">
        <f t="shared" si="96"/>
        <v>#DIV/0!</v>
      </c>
    </row>
    <row r="663" spans="1:13" x14ac:dyDescent="0.25">
      <c r="A663" s="120">
        <v>44211</v>
      </c>
      <c r="B663" s="121"/>
      <c r="C663" s="121"/>
      <c r="D663" s="121">
        <f t="shared" si="90"/>
        <v>0</v>
      </c>
      <c r="E663" s="121"/>
      <c r="F663" s="122"/>
      <c r="G663" s="121">
        <f t="shared" si="91"/>
        <v>0</v>
      </c>
      <c r="H663" s="121">
        <f t="shared" si="92"/>
        <v>0</v>
      </c>
      <c r="I663" s="121"/>
      <c r="J663" s="121">
        <f t="shared" si="93"/>
        <v>0</v>
      </c>
      <c r="K663" s="123">
        <f t="shared" si="94"/>
        <v>0</v>
      </c>
      <c r="L663" s="124">
        <f t="shared" si="95"/>
        <v>0</v>
      </c>
      <c r="M663" s="138" t="e">
        <f t="shared" si="96"/>
        <v>#DIV/0!</v>
      </c>
    </row>
    <row r="664" spans="1:13" x14ac:dyDescent="0.25">
      <c r="A664" s="120">
        <v>44212</v>
      </c>
      <c r="B664" s="121"/>
      <c r="C664" s="121"/>
      <c r="D664" s="121">
        <f t="shared" si="90"/>
        <v>0</v>
      </c>
      <c r="E664" s="121"/>
      <c r="F664" s="122"/>
      <c r="G664" s="121">
        <f t="shared" si="91"/>
        <v>0</v>
      </c>
      <c r="H664" s="121">
        <f t="shared" si="92"/>
        <v>0</v>
      </c>
      <c r="I664" s="121"/>
      <c r="J664" s="121">
        <f t="shared" si="93"/>
        <v>0</v>
      </c>
      <c r="K664" s="123">
        <f t="shared" si="94"/>
        <v>0</v>
      </c>
      <c r="L664" s="124">
        <f t="shared" si="95"/>
        <v>0</v>
      </c>
      <c r="M664" s="138" t="e">
        <f t="shared" si="96"/>
        <v>#DIV/0!</v>
      </c>
    </row>
    <row r="665" spans="1:13" x14ac:dyDescent="0.25">
      <c r="A665" s="120">
        <v>44213</v>
      </c>
      <c r="B665" s="121"/>
      <c r="C665" s="121"/>
      <c r="D665" s="121">
        <f t="shared" si="90"/>
        <v>0</v>
      </c>
      <c r="E665" s="121"/>
      <c r="F665" s="122"/>
      <c r="G665" s="121">
        <f t="shared" si="91"/>
        <v>0</v>
      </c>
      <c r="H665" s="121">
        <f t="shared" si="92"/>
        <v>0</v>
      </c>
      <c r="I665" s="121"/>
      <c r="J665" s="121">
        <f t="shared" si="93"/>
        <v>0</v>
      </c>
      <c r="K665" s="123">
        <f t="shared" si="94"/>
        <v>0</v>
      </c>
      <c r="L665" s="124">
        <f t="shared" si="95"/>
        <v>0</v>
      </c>
      <c r="M665" s="138" t="e">
        <f t="shared" si="96"/>
        <v>#DIV/0!</v>
      </c>
    </row>
    <row r="666" spans="1:13" x14ac:dyDescent="0.25">
      <c r="A666" s="120">
        <v>44214</v>
      </c>
      <c r="B666" s="121"/>
      <c r="C666" s="121"/>
      <c r="D666" s="121">
        <f t="shared" si="90"/>
        <v>0</v>
      </c>
      <c r="E666" s="121"/>
      <c r="F666" s="122"/>
      <c r="G666" s="121">
        <f t="shared" si="91"/>
        <v>0</v>
      </c>
      <c r="H666" s="121">
        <f t="shared" si="92"/>
        <v>0</v>
      </c>
      <c r="I666" s="121"/>
      <c r="J666" s="121">
        <f t="shared" si="93"/>
        <v>0</v>
      </c>
      <c r="K666" s="123">
        <f t="shared" si="94"/>
        <v>0</v>
      </c>
      <c r="L666" s="124">
        <f t="shared" si="95"/>
        <v>0</v>
      </c>
      <c r="M666" s="138" t="e">
        <f t="shared" si="96"/>
        <v>#DIV/0!</v>
      </c>
    </row>
    <row r="667" spans="1:13" x14ac:dyDescent="0.25">
      <c r="A667" s="120">
        <v>44215</v>
      </c>
      <c r="B667" s="121"/>
      <c r="C667" s="121"/>
      <c r="D667" s="121">
        <f t="shared" si="90"/>
        <v>0</v>
      </c>
      <c r="E667" s="121"/>
      <c r="F667" s="122"/>
      <c r="G667" s="121">
        <f t="shared" si="91"/>
        <v>0</v>
      </c>
      <c r="H667" s="121">
        <f t="shared" si="92"/>
        <v>0</v>
      </c>
      <c r="I667" s="121"/>
      <c r="J667" s="121">
        <f t="shared" si="93"/>
        <v>0</v>
      </c>
      <c r="K667" s="123">
        <f t="shared" si="94"/>
        <v>0</v>
      </c>
      <c r="L667" s="124">
        <f t="shared" si="95"/>
        <v>0</v>
      </c>
      <c r="M667" s="138" t="e">
        <f t="shared" si="96"/>
        <v>#DIV/0!</v>
      </c>
    </row>
    <row r="668" spans="1:13" x14ac:dyDescent="0.25">
      <c r="A668" s="120">
        <v>44216</v>
      </c>
      <c r="B668" s="121"/>
      <c r="C668" s="121"/>
      <c r="D668" s="121">
        <f t="shared" si="90"/>
        <v>0</v>
      </c>
      <c r="E668" s="121"/>
      <c r="F668" s="122"/>
      <c r="G668" s="121">
        <f t="shared" si="91"/>
        <v>0</v>
      </c>
      <c r="H668" s="121">
        <f t="shared" si="92"/>
        <v>0</v>
      </c>
      <c r="I668" s="121"/>
      <c r="J668" s="121">
        <f t="shared" si="93"/>
        <v>0</v>
      </c>
      <c r="K668" s="123">
        <f t="shared" si="94"/>
        <v>0</v>
      </c>
      <c r="L668" s="124">
        <f t="shared" si="95"/>
        <v>0</v>
      </c>
      <c r="M668" s="138" t="e">
        <f t="shared" si="96"/>
        <v>#DIV/0!</v>
      </c>
    </row>
    <row r="669" spans="1:13" x14ac:dyDescent="0.25">
      <c r="A669" s="120">
        <v>44217</v>
      </c>
      <c r="B669" s="121"/>
      <c r="C669" s="121"/>
      <c r="D669" s="121">
        <f t="shared" si="90"/>
        <v>0</v>
      </c>
      <c r="E669" s="121"/>
      <c r="F669" s="122"/>
      <c r="G669" s="121">
        <f t="shared" si="91"/>
        <v>0</v>
      </c>
      <c r="H669" s="121">
        <f t="shared" si="92"/>
        <v>0</v>
      </c>
      <c r="I669" s="121"/>
      <c r="J669" s="121">
        <f t="shared" si="93"/>
        <v>0</v>
      </c>
      <c r="K669" s="123">
        <f t="shared" si="94"/>
        <v>0</v>
      </c>
      <c r="L669" s="124">
        <f t="shared" si="95"/>
        <v>0</v>
      </c>
      <c r="M669" s="138" t="e">
        <f t="shared" si="96"/>
        <v>#DIV/0!</v>
      </c>
    </row>
    <row r="670" spans="1:13" x14ac:dyDescent="0.25">
      <c r="A670" s="120">
        <v>44218</v>
      </c>
      <c r="B670" s="121"/>
      <c r="C670" s="121"/>
      <c r="D670" s="121">
        <f t="shared" si="90"/>
        <v>0</v>
      </c>
      <c r="E670" s="121"/>
      <c r="F670" s="122"/>
      <c r="G670" s="121">
        <f t="shared" si="91"/>
        <v>0</v>
      </c>
      <c r="H670" s="121">
        <f t="shared" si="92"/>
        <v>0</v>
      </c>
      <c r="I670" s="121"/>
      <c r="J670" s="121">
        <f t="shared" si="93"/>
        <v>0</v>
      </c>
      <c r="K670" s="123">
        <f t="shared" si="94"/>
        <v>0</v>
      </c>
      <c r="L670" s="124">
        <f t="shared" si="95"/>
        <v>0</v>
      </c>
      <c r="M670" s="138" t="e">
        <f t="shared" si="96"/>
        <v>#DIV/0!</v>
      </c>
    </row>
    <row r="671" spans="1:13" x14ac:dyDescent="0.25">
      <c r="A671" s="120">
        <v>44219</v>
      </c>
      <c r="B671" s="121"/>
      <c r="C671" s="121"/>
      <c r="D671" s="121">
        <f t="shared" si="90"/>
        <v>0</v>
      </c>
      <c r="E671" s="121"/>
      <c r="F671" s="122"/>
      <c r="G671" s="121">
        <f t="shared" si="91"/>
        <v>0</v>
      </c>
      <c r="H671" s="121">
        <f t="shared" si="92"/>
        <v>0</v>
      </c>
      <c r="I671" s="121"/>
      <c r="J671" s="121">
        <f t="shared" si="93"/>
        <v>0</v>
      </c>
      <c r="K671" s="123">
        <f t="shared" si="94"/>
        <v>0</v>
      </c>
      <c r="L671" s="124">
        <f t="shared" si="95"/>
        <v>0</v>
      </c>
      <c r="M671" s="138" t="e">
        <f t="shared" si="96"/>
        <v>#DIV/0!</v>
      </c>
    </row>
    <row r="672" spans="1:13" x14ac:dyDescent="0.25">
      <c r="A672" s="120">
        <v>44220</v>
      </c>
      <c r="B672" s="121"/>
      <c r="C672" s="121"/>
      <c r="D672" s="121">
        <f t="shared" si="90"/>
        <v>0</v>
      </c>
      <c r="E672" s="121"/>
      <c r="F672" s="122"/>
      <c r="G672" s="121">
        <f t="shared" si="91"/>
        <v>0</v>
      </c>
      <c r="H672" s="121">
        <f t="shared" si="92"/>
        <v>0</v>
      </c>
      <c r="I672" s="121"/>
      <c r="J672" s="121">
        <f t="shared" si="93"/>
        <v>0</v>
      </c>
      <c r="K672" s="123">
        <f t="shared" si="94"/>
        <v>0</v>
      </c>
      <c r="L672" s="124">
        <f t="shared" si="95"/>
        <v>0</v>
      </c>
      <c r="M672" s="138" t="e">
        <f t="shared" si="96"/>
        <v>#DIV/0!</v>
      </c>
    </row>
    <row r="673" spans="1:13" x14ac:dyDescent="0.25">
      <c r="A673" s="120">
        <v>44221</v>
      </c>
      <c r="B673" s="121"/>
      <c r="C673" s="121"/>
      <c r="D673" s="121">
        <f t="shared" si="90"/>
        <v>0</v>
      </c>
      <c r="E673" s="121"/>
      <c r="F673" s="122"/>
      <c r="G673" s="121">
        <f t="shared" si="91"/>
        <v>0</v>
      </c>
      <c r="H673" s="121">
        <f t="shared" si="92"/>
        <v>0</v>
      </c>
      <c r="I673" s="121"/>
      <c r="J673" s="121">
        <f t="shared" si="93"/>
        <v>0</v>
      </c>
      <c r="K673" s="123">
        <f t="shared" si="94"/>
        <v>0</v>
      </c>
      <c r="L673" s="124">
        <f t="shared" si="95"/>
        <v>0</v>
      </c>
      <c r="M673" s="138" t="e">
        <f t="shared" si="96"/>
        <v>#DIV/0!</v>
      </c>
    </row>
    <row r="674" spans="1:13" x14ac:dyDescent="0.25">
      <c r="A674" s="120">
        <v>44222</v>
      </c>
      <c r="B674" s="121"/>
      <c r="C674" s="121"/>
      <c r="D674" s="121">
        <f t="shared" si="90"/>
        <v>0</v>
      </c>
      <c r="E674" s="121"/>
      <c r="F674" s="122"/>
      <c r="G674" s="121">
        <f t="shared" si="91"/>
        <v>0</v>
      </c>
      <c r="H674" s="121">
        <f t="shared" si="92"/>
        <v>0</v>
      </c>
      <c r="I674" s="121"/>
      <c r="J674" s="121">
        <f t="shared" si="93"/>
        <v>0</v>
      </c>
      <c r="K674" s="123">
        <f t="shared" si="94"/>
        <v>0</v>
      </c>
      <c r="L674" s="124">
        <f t="shared" si="95"/>
        <v>0</v>
      </c>
      <c r="M674" s="138" t="e">
        <f t="shared" si="96"/>
        <v>#DIV/0!</v>
      </c>
    </row>
    <row r="675" spans="1:13" x14ac:dyDescent="0.25">
      <c r="A675" s="120">
        <v>44223</v>
      </c>
      <c r="B675" s="121"/>
      <c r="C675" s="121"/>
      <c r="D675" s="121">
        <f t="shared" si="90"/>
        <v>0</v>
      </c>
      <c r="E675" s="121"/>
      <c r="F675" s="122"/>
      <c r="G675" s="121">
        <f t="shared" si="91"/>
        <v>0</v>
      </c>
      <c r="H675" s="121">
        <f t="shared" si="92"/>
        <v>0</v>
      </c>
      <c r="I675" s="121"/>
      <c r="J675" s="121">
        <f t="shared" si="93"/>
        <v>0</v>
      </c>
      <c r="K675" s="123">
        <f t="shared" si="94"/>
        <v>0</v>
      </c>
      <c r="L675" s="124">
        <f t="shared" si="95"/>
        <v>0</v>
      </c>
      <c r="M675" s="138" t="e">
        <f t="shared" si="96"/>
        <v>#DIV/0!</v>
      </c>
    </row>
    <row r="676" spans="1:13" x14ac:dyDescent="0.25">
      <c r="A676" s="120">
        <v>44224</v>
      </c>
      <c r="B676" s="121"/>
      <c r="C676" s="121"/>
      <c r="D676" s="121">
        <f t="shared" si="90"/>
        <v>0</v>
      </c>
      <c r="E676" s="121"/>
      <c r="F676" s="122"/>
      <c r="G676" s="121">
        <f t="shared" si="91"/>
        <v>0</v>
      </c>
      <c r="H676" s="121">
        <f t="shared" si="92"/>
        <v>0</v>
      </c>
      <c r="I676" s="121"/>
      <c r="J676" s="121">
        <f t="shared" si="93"/>
        <v>0</v>
      </c>
      <c r="K676" s="123">
        <f t="shared" si="94"/>
        <v>0</v>
      </c>
      <c r="L676" s="124">
        <f t="shared" si="95"/>
        <v>0</v>
      </c>
      <c r="M676" s="138" t="e">
        <f t="shared" si="96"/>
        <v>#DIV/0!</v>
      </c>
    </row>
    <row r="677" spans="1:13" x14ac:dyDescent="0.25">
      <c r="A677" s="120">
        <v>44225</v>
      </c>
      <c r="B677" s="121"/>
      <c r="C677" s="121"/>
      <c r="D677" s="121">
        <f t="shared" si="90"/>
        <v>0</v>
      </c>
      <c r="E677" s="121"/>
      <c r="F677" s="122"/>
      <c r="G677" s="121">
        <f t="shared" si="91"/>
        <v>0</v>
      </c>
      <c r="H677" s="121">
        <f t="shared" si="92"/>
        <v>0</v>
      </c>
      <c r="I677" s="121"/>
      <c r="J677" s="121">
        <f t="shared" si="93"/>
        <v>0</v>
      </c>
      <c r="K677" s="123">
        <f t="shared" si="94"/>
        <v>0</v>
      </c>
      <c r="L677" s="124">
        <f t="shared" si="95"/>
        <v>0</v>
      </c>
      <c r="M677" s="138" t="e">
        <f t="shared" si="96"/>
        <v>#DIV/0!</v>
      </c>
    </row>
    <row r="678" spans="1:13" x14ac:dyDescent="0.25">
      <c r="A678" s="120">
        <v>44226</v>
      </c>
      <c r="B678" s="121"/>
      <c r="C678" s="121"/>
      <c r="D678" s="121">
        <f t="shared" si="90"/>
        <v>0</v>
      </c>
      <c r="E678" s="121"/>
      <c r="F678" s="122"/>
      <c r="G678" s="121">
        <f t="shared" si="91"/>
        <v>0</v>
      </c>
      <c r="H678" s="121">
        <f t="shared" si="92"/>
        <v>0</v>
      </c>
      <c r="I678" s="121"/>
      <c r="J678" s="121">
        <f t="shared" si="93"/>
        <v>0</v>
      </c>
      <c r="K678" s="123">
        <f t="shared" si="94"/>
        <v>0</v>
      </c>
      <c r="L678" s="124">
        <f t="shared" si="95"/>
        <v>0</v>
      </c>
      <c r="M678" s="138" t="e">
        <f t="shared" si="96"/>
        <v>#DIV/0!</v>
      </c>
    </row>
    <row r="679" spans="1:13" x14ac:dyDescent="0.25">
      <c r="A679" s="120">
        <v>44227</v>
      </c>
      <c r="B679" s="121"/>
      <c r="C679" s="121"/>
      <c r="D679" s="121">
        <f t="shared" si="90"/>
        <v>0</v>
      </c>
      <c r="E679" s="121"/>
      <c r="F679" s="122"/>
      <c r="G679" s="121">
        <f t="shared" si="91"/>
        <v>0</v>
      </c>
      <c r="H679" s="121">
        <f t="shared" si="92"/>
        <v>0</v>
      </c>
      <c r="I679" s="121"/>
      <c r="J679" s="121">
        <f t="shared" si="93"/>
        <v>0</v>
      </c>
      <c r="K679" s="123">
        <f t="shared" si="94"/>
        <v>0</v>
      </c>
      <c r="L679" s="124">
        <f t="shared" si="95"/>
        <v>0</v>
      </c>
      <c r="M679" s="138" t="e">
        <f t="shared" si="96"/>
        <v>#DIV/0!</v>
      </c>
    </row>
    <row r="680" spans="1:13" x14ac:dyDescent="0.25">
      <c r="A680" s="120">
        <v>44228</v>
      </c>
      <c r="B680" s="121"/>
      <c r="C680" s="121"/>
      <c r="D680" s="121">
        <f t="shared" si="90"/>
        <v>0</v>
      </c>
      <c r="E680" s="121"/>
      <c r="F680" s="122"/>
      <c r="G680" s="121">
        <f t="shared" si="91"/>
        <v>0</v>
      </c>
      <c r="H680" s="121">
        <f t="shared" si="92"/>
        <v>0</v>
      </c>
      <c r="I680" s="121"/>
      <c r="J680" s="121">
        <f t="shared" si="93"/>
        <v>0</v>
      </c>
      <c r="K680" s="123">
        <f t="shared" si="94"/>
        <v>0</v>
      </c>
      <c r="L680" s="124">
        <f t="shared" si="95"/>
        <v>0</v>
      </c>
      <c r="M680" s="138" t="e">
        <f t="shared" si="96"/>
        <v>#DIV/0!</v>
      </c>
    </row>
    <row r="681" spans="1:13" x14ac:dyDescent="0.25">
      <c r="A681" s="120">
        <v>44229</v>
      </c>
      <c r="B681" s="121"/>
      <c r="C681" s="121"/>
      <c r="D681" s="121">
        <f t="shared" si="90"/>
        <v>0</v>
      </c>
      <c r="E681" s="121"/>
      <c r="F681" s="122"/>
      <c r="G681" s="121">
        <f t="shared" si="91"/>
        <v>0</v>
      </c>
      <c r="H681" s="121">
        <f t="shared" si="92"/>
        <v>0</v>
      </c>
      <c r="I681" s="121"/>
      <c r="J681" s="121">
        <f t="shared" si="93"/>
        <v>0</v>
      </c>
      <c r="K681" s="123">
        <f t="shared" si="94"/>
        <v>0</v>
      </c>
      <c r="L681" s="124">
        <f t="shared" si="95"/>
        <v>0</v>
      </c>
      <c r="M681" s="138" t="e">
        <f t="shared" si="96"/>
        <v>#DIV/0!</v>
      </c>
    </row>
    <row r="682" spans="1:13" x14ac:dyDescent="0.25">
      <c r="A682" s="120">
        <v>44230</v>
      </c>
      <c r="B682" s="121"/>
      <c r="C682" s="121"/>
      <c r="D682" s="121">
        <f t="shared" si="90"/>
        <v>0</v>
      </c>
      <c r="E682" s="121"/>
      <c r="F682" s="122"/>
      <c r="G682" s="121">
        <f t="shared" si="91"/>
        <v>0</v>
      </c>
      <c r="H682" s="121">
        <f t="shared" si="92"/>
        <v>0</v>
      </c>
      <c r="I682" s="121"/>
      <c r="J682" s="121">
        <f t="shared" si="93"/>
        <v>0</v>
      </c>
      <c r="K682" s="123">
        <f t="shared" si="94"/>
        <v>0</v>
      </c>
      <c r="L682" s="124">
        <f t="shared" si="95"/>
        <v>0</v>
      </c>
      <c r="M682" s="138" t="e">
        <f t="shared" si="96"/>
        <v>#DIV/0!</v>
      </c>
    </row>
    <row r="683" spans="1:13" x14ac:dyDescent="0.25">
      <c r="A683" s="120">
        <v>44231</v>
      </c>
      <c r="B683" s="121"/>
      <c r="C683" s="121"/>
      <c r="D683" s="121">
        <f t="shared" si="90"/>
        <v>0</v>
      </c>
      <c r="E683" s="121"/>
      <c r="F683" s="122"/>
      <c r="G683" s="121">
        <f t="shared" si="91"/>
        <v>0</v>
      </c>
      <c r="H683" s="121">
        <f t="shared" si="92"/>
        <v>0</v>
      </c>
      <c r="I683" s="121"/>
      <c r="J683" s="121">
        <f t="shared" si="93"/>
        <v>0</v>
      </c>
      <c r="K683" s="123">
        <f t="shared" si="94"/>
        <v>0</v>
      </c>
      <c r="L683" s="124">
        <f t="shared" si="95"/>
        <v>0</v>
      </c>
      <c r="M683" s="138" t="e">
        <f t="shared" si="96"/>
        <v>#DIV/0!</v>
      </c>
    </row>
    <row r="684" spans="1:13" x14ac:dyDescent="0.25">
      <c r="A684" s="120">
        <v>44232</v>
      </c>
      <c r="B684" s="121"/>
      <c r="C684" s="121"/>
      <c r="D684" s="121">
        <f t="shared" si="90"/>
        <v>0</v>
      </c>
      <c r="E684" s="121"/>
      <c r="F684" s="122"/>
      <c r="G684" s="121">
        <f t="shared" si="91"/>
        <v>0</v>
      </c>
      <c r="H684" s="121">
        <f t="shared" si="92"/>
        <v>0</v>
      </c>
      <c r="I684" s="121"/>
      <c r="J684" s="121">
        <f t="shared" si="93"/>
        <v>0</v>
      </c>
      <c r="K684" s="123">
        <f t="shared" si="94"/>
        <v>0</v>
      </c>
      <c r="L684" s="124">
        <f t="shared" si="95"/>
        <v>0</v>
      </c>
      <c r="M684" s="138" t="e">
        <f t="shared" si="96"/>
        <v>#DIV/0!</v>
      </c>
    </row>
    <row r="685" spans="1:13" x14ac:dyDescent="0.25">
      <c r="A685" s="120">
        <v>44233</v>
      </c>
      <c r="B685" s="121"/>
      <c r="C685" s="121"/>
      <c r="D685" s="121">
        <f t="shared" si="90"/>
        <v>0</v>
      </c>
      <c r="E685" s="121"/>
      <c r="F685" s="122"/>
      <c r="G685" s="121">
        <f t="shared" si="91"/>
        <v>0</v>
      </c>
      <c r="H685" s="121">
        <f t="shared" si="92"/>
        <v>0</v>
      </c>
      <c r="I685" s="121"/>
      <c r="J685" s="121">
        <f t="shared" si="93"/>
        <v>0</v>
      </c>
      <c r="K685" s="123">
        <f t="shared" si="94"/>
        <v>0</v>
      </c>
      <c r="L685" s="124">
        <f t="shared" si="95"/>
        <v>0</v>
      </c>
      <c r="M685" s="138" t="e">
        <f t="shared" si="96"/>
        <v>#DIV/0!</v>
      </c>
    </row>
    <row r="686" spans="1:13" x14ac:dyDescent="0.25">
      <c r="A686" s="120">
        <v>44234</v>
      </c>
      <c r="B686" s="121"/>
      <c r="C686" s="121"/>
      <c r="D686" s="121">
        <f t="shared" si="90"/>
        <v>0</v>
      </c>
      <c r="E686" s="121"/>
      <c r="F686" s="122"/>
      <c r="G686" s="121">
        <f t="shared" si="91"/>
        <v>0</v>
      </c>
      <c r="H686" s="121">
        <f t="shared" si="92"/>
        <v>0</v>
      </c>
      <c r="I686" s="121"/>
      <c r="J686" s="121">
        <f t="shared" si="93"/>
        <v>0</v>
      </c>
      <c r="K686" s="123">
        <f t="shared" si="94"/>
        <v>0</v>
      </c>
      <c r="L686" s="124">
        <f t="shared" si="95"/>
        <v>0</v>
      </c>
      <c r="M686" s="138" t="e">
        <f t="shared" si="96"/>
        <v>#DIV/0!</v>
      </c>
    </row>
    <row r="687" spans="1:13" x14ac:dyDescent="0.25">
      <c r="A687" s="120">
        <v>44235</v>
      </c>
      <c r="B687" s="121"/>
      <c r="C687" s="121"/>
      <c r="D687" s="121">
        <f t="shared" si="90"/>
        <v>0</v>
      </c>
      <c r="E687" s="121"/>
      <c r="F687" s="122"/>
      <c r="G687" s="121">
        <f t="shared" si="91"/>
        <v>0</v>
      </c>
      <c r="H687" s="121">
        <f t="shared" si="92"/>
        <v>0</v>
      </c>
      <c r="I687" s="121"/>
      <c r="J687" s="121">
        <f t="shared" si="93"/>
        <v>0</v>
      </c>
      <c r="K687" s="123">
        <f t="shared" si="94"/>
        <v>0</v>
      </c>
      <c r="L687" s="124">
        <f t="shared" si="95"/>
        <v>0</v>
      </c>
      <c r="M687" s="138" t="e">
        <f t="shared" si="96"/>
        <v>#DIV/0!</v>
      </c>
    </row>
    <row r="688" spans="1:13" x14ac:dyDescent="0.25">
      <c r="A688" s="120">
        <v>44236</v>
      </c>
      <c r="B688" s="121"/>
      <c r="C688" s="121"/>
      <c r="D688" s="121">
        <f t="shared" si="90"/>
        <v>0</v>
      </c>
      <c r="E688" s="121"/>
      <c r="F688" s="122"/>
      <c r="G688" s="121">
        <f t="shared" si="91"/>
        <v>0</v>
      </c>
      <c r="H688" s="121">
        <f t="shared" si="92"/>
        <v>0</v>
      </c>
      <c r="I688" s="121"/>
      <c r="J688" s="121">
        <f t="shared" si="93"/>
        <v>0</v>
      </c>
      <c r="K688" s="123">
        <f t="shared" si="94"/>
        <v>0</v>
      </c>
      <c r="L688" s="124">
        <f t="shared" si="95"/>
        <v>0</v>
      </c>
      <c r="M688" s="138" t="e">
        <f t="shared" si="96"/>
        <v>#DIV/0!</v>
      </c>
    </row>
    <row r="689" spans="1:13" x14ac:dyDescent="0.25">
      <c r="A689" s="120">
        <v>44237</v>
      </c>
      <c r="B689" s="121"/>
      <c r="C689" s="121"/>
      <c r="D689" s="121">
        <f t="shared" si="90"/>
        <v>0</v>
      </c>
      <c r="E689" s="121"/>
      <c r="F689" s="122"/>
      <c r="G689" s="121">
        <f t="shared" si="91"/>
        <v>0</v>
      </c>
      <c r="H689" s="121">
        <f t="shared" si="92"/>
        <v>0</v>
      </c>
      <c r="I689" s="121"/>
      <c r="J689" s="121">
        <f t="shared" si="93"/>
        <v>0</v>
      </c>
      <c r="K689" s="123">
        <f t="shared" si="94"/>
        <v>0</v>
      </c>
      <c r="L689" s="124">
        <f t="shared" si="95"/>
        <v>0</v>
      </c>
      <c r="M689" s="138" t="e">
        <f t="shared" si="96"/>
        <v>#DIV/0!</v>
      </c>
    </row>
    <row r="690" spans="1:13" x14ac:dyDescent="0.25">
      <c r="A690" s="120">
        <v>44238</v>
      </c>
      <c r="B690" s="121"/>
      <c r="C690" s="121"/>
      <c r="D690" s="121">
        <f t="shared" si="90"/>
        <v>0</v>
      </c>
      <c r="E690" s="121"/>
      <c r="F690" s="122"/>
      <c r="G690" s="121">
        <f t="shared" si="91"/>
        <v>0</v>
      </c>
      <c r="H690" s="121">
        <f t="shared" si="92"/>
        <v>0</v>
      </c>
      <c r="I690" s="121"/>
      <c r="J690" s="121">
        <f t="shared" si="93"/>
        <v>0</v>
      </c>
      <c r="K690" s="123">
        <f t="shared" si="94"/>
        <v>0</v>
      </c>
      <c r="L690" s="124">
        <f t="shared" si="95"/>
        <v>0</v>
      </c>
      <c r="M690" s="138" t="e">
        <f t="shared" si="96"/>
        <v>#DIV/0!</v>
      </c>
    </row>
    <row r="691" spans="1:13" x14ac:dyDescent="0.25">
      <c r="A691" s="120">
        <v>44239</v>
      </c>
      <c r="B691" s="121"/>
      <c r="C691" s="121"/>
      <c r="D691" s="121">
        <f t="shared" si="90"/>
        <v>0</v>
      </c>
      <c r="E691" s="121"/>
      <c r="F691" s="122"/>
      <c r="G691" s="121">
        <f t="shared" si="91"/>
        <v>0</v>
      </c>
      <c r="H691" s="121">
        <f t="shared" si="92"/>
        <v>0</v>
      </c>
      <c r="I691" s="121"/>
      <c r="J691" s="121">
        <f t="shared" si="93"/>
        <v>0</v>
      </c>
      <c r="K691" s="123">
        <f t="shared" si="94"/>
        <v>0</v>
      </c>
      <c r="L691" s="124">
        <f t="shared" si="95"/>
        <v>0</v>
      </c>
      <c r="M691" s="138" t="e">
        <f t="shared" si="96"/>
        <v>#DIV/0!</v>
      </c>
    </row>
    <row r="692" spans="1:13" x14ac:dyDescent="0.25">
      <c r="A692" s="120">
        <v>44240</v>
      </c>
      <c r="B692" s="121"/>
      <c r="C692" s="121"/>
      <c r="D692" s="121">
        <f t="shared" si="90"/>
        <v>0</v>
      </c>
      <c r="E692" s="121"/>
      <c r="F692" s="122"/>
      <c r="G692" s="121">
        <f t="shared" si="91"/>
        <v>0</v>
      </c>
      <c r="H692" s="121">
        <f t="shared" si="92"/>
        <v>0</v>
      </c>
      <c r="I692" s="121"/>
      <c r="J692" s="121">
        <f t="shared" si="93"/>
        <v>0</v>
      </c>
      <c r="K692" s="123">
        <f t="shared" si="94"/>
        <v>0</v>
      </c>
      <c r="L692" s="124">
        <f t="shared" si="95"/>
        <v>0</v>
      </c>
      <c r="M692" s="138" t="e">
        <f t="shared" si="96"/>
        <v>#DIV/0!</v>
      </c>
    </row>
    <row r="693" spans="1:13" x14ac:dyDescent="0.25">
      <c r="A693" s="120">
        <v>44241</v>
      </c>
      <c r="B693" s="121"/>
      <c r="C693" s="121"/>
      <c r="D693" s="121">
        <f t="shared" si="90"/>
        <v>0</v>
      </c>
      <c r="E693" s="121"/>
      <c r="F693" s="122"/>
      <c r="G693" s="121">
        <f t="shared" si="91"/>
        <v>0</v>
      </c>
      <c r="H693" s="121">
        <f t="shared" si="92"/>
        <v>0</v>
      </c>
      <c r="I693" s="121"/>
      <c r="J693" s="121">
        <f t="shared" si="93"/>
        <v>0</v>
      </c>
      <c r="K693" s="123">
        <f t="shared" si="94"/>
        <v>0</v>
      </c>
      <c r="L693" s="124">
        <f t="shared" si="95"/>
        <v>0</v>
      </c>
      <c r="M693" s="138" t="e">
        <f t="shared" si="96"/>
        <v>#DIV/0!</v>
      </c>
    </row>
    <row r="694" spans="1:13" x14ac:dyDescent="0.25">
      <c r="A694" s="120">
        <v>44242</v>
      </c>
      <c r="B694" s="121"/>
      <c r="C694" s="121"/>
      <c r="D694" s="121">
        <f t="shared" si="90"/>
        <v>0</v>
      </c>
      <c r="E694" s="121"/>
      <c r="F694" s="122"/>
      <c r="G694" s="121">
        <f t="shared" si="91"/>
        <v>0</v>
      </c>
      <c r="H694" s="121">
        <f t="shared" si="92"/>
        <v>0</v>
      </c>
      <c r="I694" s="121"/>
      <c r="J694" s="121">
        <f t="shared" si="93"/>
        <v>0</v>
      </c>
      <c r="K694" s="123">
        <f t="shared" si="94"/>
        <v>0</v>
      </c>
      <c r="L694" s="124">
        <f t="shared" si="95"/>
        <v>0</v>
      </c>
      <c r="M694" s="138" t="e">
        <f t="shared" si="96"/>
        <v>#DIV/0!</v>
      </c>
    </row>
    <row r="695" spans="1:13" x14ac:dyDescent="0.25">
      <c r="A695" s="120">
        <v>44243</v>
      </c>
      <c r="B695" s="121"/>
      <c r="C695" s="121"/>
      <c r="D695" s="121">
        <f t="shared" si="90"/>
        <v>0</v>
      </c>
      <c r="E695" s="121"/>
      <c r="F695" s="122"/>
      <c r="G695" s="121">
        <f t="shared" si="91"/>
        <v>0</v>
      </c>
      <c r="H695" s="121">
        <f t="shared" si="92"/>
        <v>0</v>
      </c>
      <c r="I695" s="121"/>
      <c r="J695" s="121">
        <f t="shared" si="93"/>
        <v>0</v>
      </c>
      <c r="K695" s="123">
        <f t="shared" si="94"/>
        <v>0</v>
      </c>
      <c r="L695" s="124">
        <f t="shared" si="95"/>
        <v>0</v>
      </c>
      <c r="M695" s="138" t="e">
        <f t="shared" si="96"/>
        <v>#DIV/0!</v>
      </c>
    </row>
  </sheetData>
  <mergeCells count="1">
    <mergeCell ref="B1:D1"/>
  </mergeCells>
  <conditionalFormatting sqref="J1:J1048576">
    <cfRule type="cellIs" dxfId="0" priority="1" operator="lessThan">
      <formula>0</formula>
    </cfRule>
  </conditionalFormatting>
  <pageMargins left="0.25" right="0.33" top="0.17" bottom="0.25" header="0.17" footer="0.25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8"/>
  <dimension ref="A1:AI275"/>
  <sheetViews>
    <sheetView topLeftCell="A16" workbookViewId="0">
      <selection activeCell="H3" sqref="H3"/>
    </sheetView>
  </sheetViews>
  <sheetFormatPr defaultRowHeight="15" x14ac:dyDescent="0.25"/>
  <cols>
    <col min="1" max="1" width="10.7109375" bestFit="1" customWidth="1"/>
    <col min="2" max="2" width="9.28515625" customWidth="1"/>
    <col min="3" max="3" width="11.42578125" customWidth="1"/>
    <col min="4" max="4" width="12.7109375" customWidth="1"/>
    <col min="5" max="5" width="9.28515625" customWidth="1"/>
    <col min="6" max="6" width="10.85546875" bestFit="1" customWidth="1"/>
    <col min="7" max="7" width="10.85546875" customWidth="1"/>
    <col min="8" max="8" width="10.85546875" style="7" customWidth="1"/>
    <col min="9" max="9" width="12.7109375" style="9" customWidth="1"/>
    <col min="10" max="10" width="10.28515625" customWidth="1"/>
    <col min="11" max="11" width="10.7109375" bestFit="1" customWidth="1"/>
    <col min="12" max="13" width="10.5703125" customWidth="1"/>
    <col min="14" max="14" width="12.28515625" customWidth="1"/>
    <col min="15" max="15" width="10.5703125" customWidth="1"/>
    <col min="21" max="22" width="10" bestFit="1" customWidth="1"/>
    <col min="23" max="23" width="12.140625" customWidth="1"/>
    <col min="24" max="24" width="10" customWidth="1"/>
    <col min="33" max="33" width="12.28515625" customWidth="1"/>
    <col min="35" max="35" width="10.42578125" bestFit="1" customWidth="1"/>
  </cols>
  <sheetData>
    <row r="1" spans="1:9" ht="60" x14ac:dyDescent="0.25">
      <c r="A1" s="2" t="s">
        <v>0</v>
      </c>
      <c r="B1" s="3" t="s">
        <v>300</v>
      </c>
      <c r="C1" s="3" t="s">
        <v>301</v>
      </c>
      <c r="D1" s="3" t="s">
        <v>298</v>
      </c>
      <c r="E1" s="4" t="s">
        <v>299</v>
      </c>
      <c r="F1" s="2" t="s">
        <v>16</v>
      </c>
      <c r="G1" s="2" t="s">
        <v>302</v>
      </c>
      <c r="H1" s="5" t="s">
        <v>303</v>
      </c>
      <c r="I1" s="6" t="s">
        <v>304</v>
      </c>
    </row>
    <row r="2" spans="1:9" x14ac:dyDescent="0.25">
      <c r="H2" s="7">
        <v>0.51</v>
      </c>
      <c r="I2" s="8"/>
    </row>
    <row r="3" spans="1:9" x14ac:dyDescent="0.25">
      <c r="A3" s="1" t="s">
        <v>305</v>
      </c>
      <c r="B3">
        <v>0</v>
      </c>
      <c r="C3">
        <v>0</v>
      </c>
      <c r="D3">
        <f>C3-B3</f>
        <v>0</v>
      </c>
      <c r="E3">
        <v>0</v>
      </c>
      <c r="F3">
        <f t="shared" ref="F3:F66" si="0">E3-D3</f>
        <v>0</v>
      </c>
      <c r="G3">
        <v>0</v>
      </c>
      <c r="H3" s="7">
        <f>G3/H2</f>
        <v>0</v>
      </c>
      <c r="I3" s="9">
        <f>E3-H3</f>
        <v>0</v>
      </c>
    </row>
    <row r="4" spans="1:9" x14ac:dyDescent="0.25">
      <c r="A4" s="1" t="s">
        <v>306</v>
      </c>
      <c r="D4">
        <f t="shared" ref="D4:D67" si="1">C4-B4</f>
        <v>0</v>
      </c>
      <c r="F4">
        <f t="shared" si="0"/>
        <v>0</v>
      </c>
    </row>
    <row r="5" spans="1:9" x14ac:dyDescent="0.25">
      <c r="A5" s="1" t="s">
        <v>307</v>
      </c>
      <c r="D5">
        <f t="shared" si="1"/>
        <v>0</v>
      </c>
      <c r="F5">
        <f t="shared" si="0"/>
        <v>0</v>
      </c>
    </row>
    <row r="6" spans="1:9" x14ac:dyDescent="0.25">
      <c r="A6" s="1" t="s">
        <v>308</v>
      </c>
      <c r="D6">
        <f t="shared" si="1"/>
        <v>0</v>
      </c>
      <c r="F6">
        <f t="shared" si="0"/>
        <v>0</v>
      </c>
    </row>
    <row r="7" spans="1:9" x14ac:dyDescent="0.25">
      <c r="A7" s="1" t="s">
        <v>309</v>
      </c>
      <c r="D7">
        <f t="shared" si="1"/>
        <v>0</v>
      </c>
      <c r="F7">
        <f t="shared" si="0"/>
        <v>0</v>
      </c>
    </row>
    <row r="8" spans="1:9" x14ac:dyDescent="0.25">
      <c r="A8" s="1" t="s">
        <v>310</v>
      </c>
      <c r="D8">
        <f t="shared" si="1"/>
        <v>0</v>
      </c>
      <c r="F8">
        <f t="shared" si="0"/>
        <v>0</v>
      </c>
    </row>
    <row r="9" spans="1:9" x14ac:dyDescent="0.25">
      <c r="A9" s="1" t="s">
        <v>311</v>
      </c>
      <c r="D9">
        <f t="shared" si="1"/>
        <v>0</v>
      </c>
      <c r="F9">
        <f t="shared" si="0"/>
        <v>0</v>
      </c>
    </row>
    <row r="10" spans="1:9" x14ac:dyDescent="0.25">
      <c r="A10" s="1" t="s">
        <v>312</v>
      </c>
      <c r="D10">
        <f t="shared" si="1"/>
        <v>0</v>
      </c>
      <c r="F10">
        <f t="shared" si="0"/>
        <v>0</v>
      </c>
    </row>
    <row r="11" spans="1:9" x14ac:dyDescent="0.25">
      <c r="A11" s="1" t="s">
        <v>313</v>
      </c>
      <c r="D11">
        <f t="shared" si="1"/>
        <v>0</v>
      </c>
      <c r="F11">
        <f t="shared" si="0"/>
        <v>0</v>
      </c>
    </row>
    <row r="12" spans="1:9" x14ac:dyDescent="0.25">
      <c r="A12" s="1" t="s">
        <v>314</v>
      </c>
      <c r="D12">
        <f t="shared" si="1"/>
        <v>0</v>
      </c>
      <c r="F12">
        <f t="shared" si="0"/>
        <v>0</v>
      </c>
    </row>
    <row r="13" spans="1:9" x14ac:dyDescent="0.25">
      <c r="A13" s="1" t="s">
        <v>315</v>
      </c>
      <c r="D13">
        <f t="shared" si="1"/>
        <v>0</v>
      </c>
      <c r="F13">
        <f t="shared" si="0"/>
        <v>0</v>
      </c>
    </row>
    <row r="14" spans="1:9" x14ac:dyDescent="0.25">
      <c r="A14" s="1" t="s">
        <v>316</v>
      </c>
      <c r="D14">
        <f t="shared" si="1"/>
        <v>0</v>
      </c>
      <c r="F14">
        <f t="shared" si="0"/>
        <v>0</v>
      </c>
    </row>
    <row r="15" spans="1:9" x14ac:dyDescent="0.25">
      <c r="A15" s="1" t="s">
        <v>317</v>
      </c>
      <c r="D15">
        <f t="shared" si="1"/>
        <v>0</v>
      </c>
      <c r="F15">
        <f t="shared" si="0"/>
        <v>0</v>
      </c>
    </row>
    <row r="16" spans="1:9" x14ac:dyDescent="0.25">
      <c r="A16" s="1" t="s">
        <v>318</v>
      </c>
      <c r="D16">
        <f t="shared" si="1"/>
        <v>0</v>
      </c>
      <c r="F16">
        <f t="shared" si="0"/>
        <v>0</v>
      </c>
    </row>
    <row r="17" spans="1:6" x14ac:dyDescent="0.25">
      <c r="A17" s="1" t="s">
        <v>319</v>
      </c>
      <c r="D17">
        <f t="shared" si="1"/>
        <v>0</v>
      </c>
      <c r="F17">
        <f t="shared" si="0"/>
        <v>0</v>
      </c>
    </row>
    <row r="18" spans="1:6" x14ac:dyDescent="0.25">
      <c r="A18" s="1" t="s">
        <v>320</v>
      </c>
      <c r="D18">
        <f t="shared" si="1"/>
        <v>0</v>
      </c>
      <c r="F18">
        <f t="shared" si="0"/>
        <v>0</v>
      </c>
    </row>
    <row r="19" spans="1:6" x14ac:dyDescent="0.25">
      <c r="A19" s="1" t="s">
        <v>321</v>
      </c>
      <c r="D19">
        <f t="shared" si="1"/>
        <v>0</v>
      </c>
      <c r="F19">
        <f t="shared" si="0"/>
        <v>0</v>
      </c>
    </row>
    <row r="20" spans="1:6" x14ac:dyDescent="0.25">
      <c r="A20" s="1" t="s">
        <v>322</v>
      </c>
      <c r="D20">
        <f t="shared" si="1"/>
        <v>0</v>
      </c>
      <c r="F20">
        <f t="shared" si="0"/>
        <v>0</v>
      </c>
    </row>
    <row r="21" spans="1:6" x14ac:dyDescent="0.25">
      <c r="A21" s="1" t="s">
        <v>323</v>
      </c>
      <c r="D21">
        <f t="shared" si="1"/>
        <v>0</v>
      </c>
      <c r="F21">
        <f t="shared" si="0"/>
        <v>0</v>
      </c>
    </row>
    <row r="22" spans="1:6" x14ac:dyDescent="0.25">
      <c r="A22" s="1" t="s">
        <v>324</v>
      </c>
      <c r="D22">
        <f t="shared" si="1"/>
        <v>0</v>
      </c>
      <c r="F22">
        <f t="shared" si="0"/>
        <v>0</v>
      </c>
    </row>
    <row r="23" spans="1:6" x14ac:dyDescent="0.25">
      <c r="A23" s="1" t="s">
        <v>325</v>
      </c>
      <c r="D23">
        <f t="shared" si="1"/>
        <v>0</v>
      </c>
      <c r="F23">
        <f t="shared" si="0"/>
        <v>0</v>
      </c>
    </row>
    <row r="24" spans="1:6" x14ac:dyDescent="0.25">
      <c r="D24">
        <f t="shared" si="1"/>
        <v>0</v>
      </c>
      <c r="F24">
        <f t="shared" si="0"/>
        <v>0</v>
      </c>
    </row>
    <row r="25" spans="1:6" x14ac:dyDescent="0.25">
      <c r="D25">
        <f t="shared" si="1"/>
        <v>0</v>
      </c>
      <c r="F25">
        <f t="shared" si="0"/>
        <v>0</v>
      </c>
    </row>
    <row r="26" spans="1:6" x14ac:dyDescent="0.25">
      <c r="D26">
        <f t="shared" si="1"/>
        <v>0</v>
      </c>
      <c r="F26">
        <f t="shared" si="0"/>
        <v>0</v>
      </c>
    </row>
    <row r="27" spans="1:6" x14ac:dyDescent="0.25">
      <c r="D27">
        <f t="shared" si="1"/>
        <v>0</v>
      </c>
      <c r="F27">
        <f t="shared" si="0"/>
        <v>0</v>
      </c>
    </row>
    <row r="28" spans="1:6" x14ac:dyDescent="0.25">
      <c r="D28">
        <f t="shared" si="1"/>
        <v>0</v>
      </c>
      <c r="F28">
        <f t="shared" si="0"/>
        <v>0</v>
      </c>
    </row>
    <row r="29" spans="1:6" x14ac:dyDescent="0.25">
      <c r="D29">
        <f t="shared" si="1"/>
        <v>0</v>
      </c>
      <c r="F29">
        <f t="shared" si="0"/>
        <v>0</v>
      </c>
    </row>
    <row r="30" spans="1:6" x14ac:dyDescent="0.25">
      <c r="D30">
        <f t="shared" si="1"/>
        <v>0</v>
      </c>
      <c r="F30">
        <f t="shared" si="0"/>
        <v>0</v>
      </c>
    </row>
    <row r="31" spans="1:6" x14ac:dyDescent="0.25">
      <c r="D31">
        <f t="shared" si="1"/>
        <v>0</v>
      </c>
      <c r="F31">
        <f t="shared" si="0"/>
        <v>0</v>
      </c>
    </row>
    <row r="32" spans="1:6" x14ac:dyDescent="0.25">
      <c r="D32">
        <f t="shared" si="1"/>
        <v>0</v>
      </c>
      <c r="F32">
        <f t="shared" si="0"/>
        <v>0</v>
      </c>
    </row>
    <row r="33" spans="4:6" x14ac:dyDescent="0.25">
      <c r="D33">
        <f t="shared" si="1"/>
        <v>0</v>
      </c>
      <c r="F33">
        <f t="shared" si="0"/>
        <v>0</v>
      </c>
    </row>
    <row r="34" spans="4:6" x14ac:dyDescent="0.25">
      <c r="D34">
        <f t="shared" si="1"/>
        <v>0</v>
      </c>
      <c r="F34">
        <f t="shared" si="0"/>
        <v>0</v>
      </c>
    </row>
    <row r="35" spans="4:6" x14ac:dyDescent="0.25">
      <c r="D35">
        <f t="shared" si="1"/>
        <v>0</v>
      </c>
      <c r="F35">
        <f t="shared" si="0"/>
        <v>0</v>
      </c>
    </row>
    <row r="36" spans="4:6" x14ac:dyDescent="0.25">
      <c r="D36">
        <f t="shared" si="1"/>
        <v>0</v>
      </c>
      <c r="F36">
        <f t="shared" si="0"/>
        <v>0</v>
      </c>
    </row>
    <row r="37" spans="4:6" x14ac:dyDescent="0.25">
      <c r="D37">
        <f t="shared" si="1"/>
        <v>0</v>
      </c>
      <c r="F37">
        <f t="shared" si="0"/>
        <v>0</v>
      </c>
    </row>
    <row r="38" spans="4:6" x14ac:dyDescent="0.25">
      <c r="D38">
        <f t="shared" si="1"/>
        <v>0</v>
      </c>
      <c r="F38">
        <f t="shared" si="0"/>
        <v>0</v>
      </c>
    </row>
    <row r="39" spans="4:6" x14ac:dyDescent="0.25">
      <c r="D39">
        <f t="shared" si="1"/>
        <v>0</v>
      </c>
      <c r="F39">
        <f t="shared" si="0"/>
        <v>0</v>
      </c>
    </row>
    <row r="40" spans="4:6" x14ac:dyDescent="0.25">
      <c r="D40">
        <f t="shared" si="1"/>
        <v>0</v>
      </c>
      <c r="F40">
        <f t="shared" si="0"/>
        <v>0</v>
      </c>
    </row>
    <row r="41" spans="4:6" x14ac:dyDescent="0.25">
      <c r="D41">
        <f t="shared" si="1"/>
        <v>0</v>
      </c>
      <c r="F41">
        <f t="shared" si="0"/>
        <v>0</v>
      </c>
    </row>
    <row r="42" spans="4:6" x14ac:dyDescent="0.25">
      <c r="D42">
        <f t="shared" si="1"/>
        <v>0</v>
      </c>
      <c r="F42">
        <f t="shared" si="0"/>
        <v>0</v>
      </c>
    </row>
    <row r="43" spans="4:6" x14ac:dyDescent="0.25">
      <c r="D43">
        <f t="shared" si="1"/>
        <v>0</v>
      </c>
      <c r="F43">
        <f t="shared" si="0"/>
        <v>0</v>
      </c>
    </row>
    <row r="44" spans="4:6" x14ac:dyDescent="0.25">
      <c r="D44">
        <f t="shared" si="1"/>
        <v>0</v>
      </c>
      <c r="F44">
        <f t="shared" si="0"/>
        <v>0</v>
      </c>
    </row>
    <row r="45" spans="4:6" x14ac:dyDescent="0.25">
      <c r="D45">
        <f t="shared" si="1"/>
        <v>0</v>
      </c>
      <c r="F45">
        <f t="shared" si="0"/>
        <v>0</v>
      </c>
    </row>
    <row r="46" spans="4:6" x14ac:dyDescent="0.25">
      <c r="D46">
        <f t="shared" si="1"/>
        <v>0</v>
      </c>
      <c r="F46">
        <f t="shared" si="0"/>
        <v>0</v>
      </c>
    </row>
    <row r="47" spans="4:6" x14ac:dyDescent="0.25">
      <c r="D47">
        <f t="shared" si="1"/>
        <v>0</v>
      </c>
      <c r="F47">
        <f t="shared" si="0"/>
        <v>0</v>
      </c>
    </row>
    <row r="48" spans="4:6" x14ac:dyDescent="0.25">
      <c r="D48">
        <f t="shared" si="1"/>
        <v>0</v>
      </c>
      <c r="F48">
        <f t="shared" si="0"/>
        <v>0</v>
      </c>
    </row>
    <row r="49" spans="4:6" x14ac:dyDescent="0.25">
      <c r="D49">
        <f t="shared" si="1"/>
        <v>0</v>
      </c>
      <c r="F49">
        <f t="shared" si="0"/>
        <v>0</v>
      </c>
    </row>
    <row r="50" spans="4:6" x14ac:dyDescent="0.25">
      <c r="D50">
        <f t="shared" si="1"/>
        <v>0</v>
      </c>
      <c r="F50">
        <f t="shared" si="0"/>
        <v>0</v>
      </c>
    </row>
    <row r="51" spans="4:6" x14ac:dyDescent="0.25">
      <c r="D51">
        <f t="shared" si="1"/>
        <v>0</v>
      </c>
      <c r="F51">
        <f t="shared" si="0"/>
        <v>0</v>
      </c>
    </row>
    <row r="52" spans="4:6" x14ac:dyDescent="0.25">
      <c r="D52">
        <f t="shared" si="1"/>
        <v>0</v>
      </c>
      <c r="F52">
        <f t="shared" si="0"/>
        <v>0</v>
      </c>
    </row>
    <row r="53" spans="4:6" x14ac:dyDescent="0.25">
      <c r="D53">
        <f t="shared" si="1"/>
        <v>0</v>
      </c>
      <c r="F53">
        <f t="shared" si="0"/>
        <v>0</v>
      </c>
    </row>
    <row r="54" spans="4:6" x14ac:dyDescent="0.25">
      <c r="D54">
        <f t="shared" si="1"/>
        <v>0</v>
      </c>
      <c r="F54">
        <f t="shared" si="0"/>
        <v>0</v>
      </c>
    </row>
    <row r="55" spans="4:6" x14ac:dyDescent="0.25">
      <c r="D55">
        <f t="shared" si="1"/>
        <v>0</v>
      </c>
      <c r="F55">
        <f t="shared" si="0"/>
        <v>0</v>
      </c>
    </row>
    <row r="56" spans="4:6" x14ac:dyDescent="0.25">
      <c r="D56">
        <f t="shared" si="1"/>
        <v>0</v>
      </c>
      <c r="F56">
        <f t="shared" si="0"/>
        <v>0</v>
      </c>
    </row>
    <row r="57" spans="4:6" x14ac:dyDescent="0.25">
      <c r="D57">
        <f t="shared" si="1"/>
        <v>0</v>
      </c>
      <c r="F57">
        <f t="shared" si="0"/>
        <v>0</v>
      </c>
    </row>
    <row r="58" spans="4:6" x14ac:dyDescent="0.25">
      <c r="D58">
        <f t="shared" si="1"/>
        <v>0</v>
      </c>
      <c r="F58">
        <f t="shared" si="0"/>
        <v>0</v>
      </c>
    </row>
    <row r="59" spans="4:6" x14ac:dyDescent="0.25">
      <c r="D59">
        <f t="shared" si="1"/>
        <v>0</v>
      </c>
      <c r="F59">
        <f t="shared" si="0"/>
        <v>0</v>
      </c>
    </row>
    <row r="60" spans="4:6" x14ac:dyDescent="0.25">
      <c r="D60">
        <f t="shared" si="1"/>
        <v>0</v>
      </c>
      <c r="F60">
        <f t="shared" si="0"/>
        <v>0</v>
      </c>
    </row>
    <row r="61" spans="4:6" x14ac:dyDescent="0.25">
      <c r="D61">
        <f t="shared" si="1"/>
        <v>0</v>
      </c>
      <c r="F61">
        <f t="shared" si="0"/>
        <v>0</v>
      </c>
    </row>
    <row r="62" spans="4:6" x14ac:dyDescent="0.25">
      <c r="D62">
        <f t="shared" si="1"/>
        <v>0</v>
      </c>
      <c r="F62">
        <f t="shared" si="0"/>
        <v>0</v>
      </c>
    </row>
    <row r="63" spans="4:6" x14ac:dyDescent="0.25">
      <c r="D63">
        <f t="shared" si="1"/>
        <v>0</v>
      </c>
      <c r="F63">
        <f t="shared" si="0"/>
        <v>0</v>
      </c>
    </row>
    <row r="64" spans="4:6" x14ac:dyDescent="0.25">
      <c r="D64">
        <f t="shared" si="1"/>
        <v>0</v>
      </c>
      <c r="F64">
        <f t="shared" si="0"/>
        <v>0</v>
      </c>
    </row>
    <row r="65" spans="4:6" x14ac:dyDescent="0.25">
      <c r="D65">
        <f t="shared" si="1"/>
        <v>0</v>
      </c>
      <c r="F65">
        <f t="shared" si="0"/>
        <v>0</v>
      </c>
    </row>
    <row r="66" spans="4:6" x14ac:dyDescent="0.25">
      <c r="D66">
        <f t="shared" si="1"/>
        <v>0</v>
      </c>
      <c r="F66">
        <f t="shared" si="0"/>
        <v>0</v>
      </c>
    </row>
    <row r="67" spans="4:6" x14ac:dyDescent="0.25">
      <c r="D67">
        <f t="shared" si="1"/>
        <v>0</v>
      </c>
      <c r="F67">
        <f t="shared" ref="F67:F130" si="2">E67-D67</f>
        <v>0</v>
      </c>
    </row>
    <row r="68" spans="4:6" x14ac:dyDescent="0.25">
      <c r="D68">
        <f t="shared" ref="D68:D131" si="3">C68-B68</f>
        <v>0</v>
      </c>
      <c r="F68">
        <f t="shared" si="2"/>
        <v>0</v>
      </c>
    </row>
    <row r="69" spans="4:6" x14ac:dyDescent="0.25">
      <c r="D69">
        <f t="shared" si="3"/>
        <v>0</v>
      </c>
      <c r="F69">
        <f t="shared" si="2"/>
        <v>0</v>
      </c>
    </row>
    <row r="70" spans="4:6" x14ac:dyDescent="0.25">
      <c r="D70">
        <f t="shared" si="3"/>
        <v>0</v>
      </c>
      <c r="F70">
        <f t="shared" si="2"/>
        <v>0</v>
      </c>
    </row>
    <row r="71" spans="4:6" x14ac:dyDescent="0.25">
      <c r="D71">
        <f t="shared" si="3"/>
        <v>0</v>
      </c>
      <c r="F71">
        <f t="shared" si="2"/>
        <v>0</v>
      </c>
    </row>
    <row r="72" spans="4:6" x14ac:dyDescent="0.25">
      <c r="D72">
        <f t="shared" si="3"/>
        <v>0</v>
      </c>
      <c r="F72">
        <f t="shared" si="2"/>
        <v>0</v>
      </c>
    </row>
    <row r="73" spans="4:6" x14ac:dyDescent="0.25">
      <c r="D73">
        <f t="shared" si="3"/>
        <v>0</v>
      </c>
      <c r="F73">
        <f t="shared" si="2"/>
        <v>0</v>
      </c>
    </row>
    <row r="74" spans="4:6" x14ac:dyDescent="0.25">
      <c r="D74">
        <f t="shared" si="3"/>
        <v>0</v>
      </c>
      <c r="F74">
        <f t="shared" si="2"/>
        <v>0</v>
      </c>
    </row>
    <row r="75" spans="4:6" x14ac:dyDescent="0.25">
      <c r="D75">
        <f t="shared" si="3"/>
        <v>0</v>
      </c>
      <c r="F75">
        <f t="shared" si="2"/>
        <v>0</v>
      </c>
    </row>
    <row r="76" spans="4:6" x14ac:dyDescent="0.25">
      <c r="D76">
        <f t="shared" si="3"/>
        <v>0</v>
      </c>
      <c r="F76">
        <f t="shared" si="2"/>
        <v>0</v>
      </c>
    </row>
    <row r="77" spans="4:6" x14ac:dyDescent="0.25">
      <c r="D77">
        <f t="shared" si="3"/>
        <v>0</v>
      </c>
      <c r="F77">
        <f t="shared" si="2"/>
        <v>0</v>
      </c>
    </row>
    <row r="78" spans="4:6" x14ac:dyDescent="0.25">
      <c r="D78">
        <f t="shared" si="3"/>
        <v>0</v>
      </c>
      <c r="F78">
        <f t="shared" si="2"/>
        <v>0</v>
      </c>
    </row>
    <row r="79" spans="4:6" x14ac:dyDescent="0.25">
      <c r="D79">
        <f t="shared" si="3"/>
        <v>0</v>
      </c>
      <c r="F79">
        <f t="shared" si="2"/>
        <v>0</v>
      </c>
    </row>
    <row r="80" spans="4:6" x14ac:dyDescent="0.25">
      <c r="D80">
        <f t="shared" si="3"/>
        <v>0</v>
      </c>
      <c r="F80">
        <f t="shared" si="2"/>
        <v>0</v>
      </c>
    </row>
    <row r="81" spans="4:6" x14ac:dyDescent="0.25">
      <c r="D81">
        <f t="shared" si="3"/>
        <v>0</v>
      </c>
      <c r="F81">
        <f t="shared" si="2"/>
        <v>0</v>
      </c>
    </row>
    <row r="82" spans="4:6" x14ac:dyDescent="0.25">
      <c r="D82">
        <f t="shared" si="3"/>
        <v>0</v>
      </c>
      <c r="F82">
        <f t="shared" si="2"/>
        <v>0</v>
      </c>
    </row>
    <row r="83" spans="4:6" x14ac:dyDescent="0.25">
      <c r="D83">
        <f t="shared" si="3"/>
        <v>0</v>
      </c>
      <c r="F83">
        <f t="shared" si="2"/>
        <v>0</v>
      </c>
    </row>
    <row r="84" spans="4:6" x14ac:dyDescent="0.25">
      <c r="D84">
        <f t="shared" si="3"/>
        <v>0</v>
      </c>
      <c r="F84">
        <f t="shared" si="2"/>
        <v>0</v>
      </c>
    </row>
    <row r="85" spans="4:6" x14ac:dyDescent="0.25">
      <c r="D85">
        <f t="shared" si="3"/>
        <v>0</v>
      </c>
      <c r="F85">
        <f t="shared" si="2"/>
        <v>0</v>
      </c>
    </row>
    <row r="86" spans="4:6" x14ac:dyDescent="0.25">
      <c r="D86">
        <f t="shared" si="3"/>
        <v>0</v>
      </c>
      <c r="F86">
        <f t="shared" si="2"/>
        <v>0</v>
      </c>
    </row>
    <row r="87" spans="4:6" x14ac:dyDescent="0.25">
      <c r="D87">
        <f t="shared" si="3"/>
        <v>0</v>
      </c>
      <c r="F87">
        <f t="shared" si="2"/>
        <v>0</v>
      </c>
    </row>
    <row r="88" spans="4:6" x14ac:dyDescent="0.25">
      <c r="D88">
        <f t="shared" si="3"/>
        <v>0</v>
      </c>
      <c r="F88">
        <f t="shared" si="2"/>
        <v>0</v>
      </c>
    </row>
    <row r="89" spans="4:6" x14ac:dyDescent="0.25">
      <c r="D89">
        <f t="shared" si="3"/>
        <v>0</v>
      </c>
      <c r="F89">
        <f t="shared" si="2"/>
        <v>0</v>
      </c>
    </row>
    <row r="90" spans="4:6" x14ac:dyDescent="0.25">
      <c r="D90">
        <f t="shared" si="3"/>
        <v>0</v>
      </c>
      <c r="F90">
        <f t="shared" si="2"/>
        <v>0</v>
      </c>
    </row>
    <row r="91" spans="4:6" x14ac:dyDescent="0.25">
      <c r="D91">
        <f t="shared" si="3"/>
        <v>0</v>
      </c>
      <c r="F91">
        <f t="shared" si="2"/>
        <v>0</v>
      </c>
    </row>
    <row r="92" spans="4:6" x14ac:dyDescent="0.25">
      <c r="D92">
        <f t="shared" si="3"/>
        <v>0</v>
      </c>
      <c r="F92">
        <f t="shared" si="2"/>
        <v>0</v>
      </c>
    </row>
    <row r="93" spans="4:6" x14ac:dyDescent="0.25">
      <c r="D93">
        <f t="shared" si="3"/>
        <v>0</v>
      </c>
      <c r="F93">
        <f t="shared" si="2"/>
        <v>0</v>
      </c>
    </row>
    <row r="94" spans="4:6" x14ac:dyDescent="0.25">
      <c r="D94">
        <f t="shared" si="3"/>
        <v>0</v>
      </c>
      <c r="F94">
        <f t="shared" si="2"/>
        <v>0</v>
      </c>
    </row>
    <row r="95" spans="4:6" x14ac:dyDescent="0.25">
      <c r="D95">
        <f t="shared" si="3"/>
        <v>0</v>
      </c>
      <c r="F95">
        <f t="shared" si="2"/>
        <v>0</v>
      </c>
    </row>
    <row r="96" spans="4:6" x14ac:dyDescent="0.25">
      <c r="D96">
        <f t="shared" si="3"/>
        <v>0</v>
      </c>
      <c r="F96">
        <f t="shared" si="2"/>
        <v>0</v>
      </c>
    </row>
    <row r="97" spans="4:6" x14ac:dyDescent="0.25">
      <c r="D97">
        <f t="shared" si="3"/>
        <v>0</v>
      </c>
      <c r="F97">
        <f t="shared" si="2"/>
        <v>0</v>
      </c>
    </row>
    <row r="98" spans="4:6" x14ac:dyDescent="0.25">
      <c r="D98">
        <f t="shared" si="3"/>
        <v>0</v>
      </c>
      <c r="F98">
        <f t="shared" si="2"/>
        <v>0</v>
      </c>
    </row>
    <row r="99" spans="4:6" x14ac:dyDescent="0.25">
      <c r="D99">
        <f t="shared" si="3"/>
        <v>0</v>
      </c>
      <c r="F99">
        <f t="shared" si="2"/>
        <v>0</v>
      </c>
    </row>
    <row r="100" spans="4:6" x14ac:dyDescent="0.25">
      <c r="D100">
        <f t="shared" si="3"/>
        <v>0</v>
      </c>
      <c r="F100">
        <f t="shared" si="2"/>
        <v>0</v>
      </c>
    </row>
    <row r="101" spans="4:6" x14ac:dyDescent="0.25">
      <c r="D101">
        <f t="shared" si="3"/>
        <v>0</v>
      </c>
      <c r="F101">
        <f t="shared" si="2"/>
        <v>0</v>
      </c>
    </row>
    <row r="102" spans="4:6" x14ac:dyDescent="0.25">
      <c r="D102">
        <f t="shared" si="3"/>
        <v>0</v>
      </c>
      <c r="F102">
        <f t="shared" si="2"/>
        <v>0</v>
      </c>
    </row>
    <row r="103" spans="4:6" x14ac:dyDescent="0.25">
      <c r="D103">
        <f t="shared" si="3"/>
        <v>0</v>
      </c>
      <c r="F103">
        <f t="shared" si="2"/>
        <v>0</v>
      </c>
    </row>
    <row r="104" spans="4:6" x14ac:dyDescent="0.25">
      <c r="D104">
        <f t="shared" si="3"/>
        <v>0</v>
      </c>
      <c r="F104">
        <f t="shared" si="2"/>
        <v>0</v>
      </c>
    </row>
    <row r="105" spans="4:6" x14ac:dyDescent="0.25">
      <c r="D105">
        <f t="shared" si="3"/>
        <v>0</v>
      </c>
      <c r="F105">
        <f t="shared" si="2"/>
        <v>0</v>
      </c>
    </row>
    <row r="106" spans="4:6" x14ac:dyDescent="0.25">
      <c r="D106">
        <f t="shared" si="3"/>
        <v>0</v>
      </c>
      <c r="F106">
        <f t="shared" si="2"/>
        <v>0</v>
      </c>
    </row>
    <row r="107" spans="4:6" x14ac:dyDescent="0.25">
      <c r="D107">
        <f t="shared" si="3"/>
        <v>0</v>
      </c>
      <c r="F107">
        <f t="shared" si="2"/>
        <v>0</v>
      </c>
    </row>
    <row r="108" spans="4:6" x14ac:dyDescent="0.25">
      <c r="D108">
        <f t="shared" si="3"/>
        <v>0</v>
      </c>
      <c r="F108">
        <f t="shared" si="2"/>
        <v>0</v>
      </c>
    </row>
    <row r="109" spans="4:6" x14ac:dyDescent="0.25">
      <c r="D109">
        <f t="shared" si="3"/>
        <v>0</v>
      </c>
      <c r="F109">
        <f t="shared" si="2"/>
        <v>0</v>
      </c>
    </row>
    <row r="110" spans="4:6" x14ac:dyDescent="0.25">
      <c r="D110">
        <f t="shared" si="3"/>
        <v>0</v>
      </c>
      <c r="F110">
        <f t="shared" si="2"/>
        <v>0</v>
      </c>
    </row>
    <row r="111" spans="4:6" x14ac:dyDescent="0.25">
      <c r="D111">
        <f t="shared" si="3"/>
        <v>0</v>
      </c>
      <c r="F111">
        <f t="shared" si="2"/>
        <v>0</v>
      </c>
    </row>
    <row r="112" spans="4:6" x14ac:dyDescent="0.25">
      <c r="D112">
        <f t="shared" si="3"/>
        <v>0</v>
      </c>
      <c r="F112">
        <f t="shared" si="2"/>
        <v>0</v>
      </c>
    </row>
    <row r="113" spans="4:6" x14ac:dyDescent="0.25">
      <c r="D113">
        <f t="shared" si="3"/>
        <v>0</v>
      </c>
      <c r="F113">
        <f t="shared" si="2"/>
        <v>0</v>
      </c>
    </row>
    <row r="114" spans="4:6" x14ac:dyDescent="0.25">
      <c r="D114">
        <f t="shared" si="3"/>
        <v>0</v>
      </c>
      <c r="F114">
        <f t="shared" si="2"/>
        <v>0</v>
      </c>
    </row>
    <row r="115" spans="4:6" x14ac:dyDescent="0.25">
      <c r="D115">
        <f t="shared" si="3"/>
        <v>0</v>
      </c>
      <c r="F115">
        <f t="shared" si="2"/>
        <v>0</v>
      </c>
    </row>
    <row r="116" spans="4:6" x14ac:dyDescent="0.25">
      <c r="D116">
        <f t="shared" si="3"/>
        <v>0</v>
      </c>
      <c r="F116">
        <f t="shared" si="2"/>
        <v>0</v>
      </c>
    </row>
    <row r="117" spans="4:6" x14ac:dyDescent="0.25">
      <c r="D117">
        <f t="shared" si="3"/>
        <v>0</v>
      </c>
      <c r="F117">
        <f t="shared" si="2"/>
        <v>0</v>
      </c>
    </row>
    <row r="118" spans="4:6" x14ac:dyDescent="0.25">
      <c r="D118">
        <f t="shared" si="3"/>
        <v>0</v>
      </c>
      <c r="F118">
        <f t="shared" si="2"/>
        <v>0</v>
      </c>
    </row>
    <row r="119" spans="4:6" x14ac:dyDescent="0.25">
      <c r="D119">
        <f t="shared" si="3"/>
        <v>0</v>
      </c>
      <c r="F119">
        <f t="shared" si="2"/>
        <v>0</v>
      </c>
    </row>
    <row r="120" spans="4:6" x14ac:dyDescent="0.25">
      <c r="D120">
        <f t="shared" si="3"/>
        <v>0</v>
      </c>
      <c r="F120">
        <f t="shared" si="2"/>
        <v>0</v>
      </c>
    </row>
    <row r="121" spans="4:6" x14ac:dyDescent="0.25">
      <c r="D121">
        <f t="shared" si="3"/>
        <v>0</v>
      </c>
      <c r="F121">
        <f t="shared" si="2"/>
        <v>0</v>
      </c>
    </row>
    <row r="122" spans="4:6" x14ac:dyDescent="0.25">
      <c r="D122">
        <f t="shared" si="3"/>
        <v>0</v>
      </c>
      <c r="F122">
        <f t="shared" si="2"/>
        <v>0</v>
      </c>
    </row>
    <row r="123" spans="4:6" x14ac:dyDescent="0.25">
      <c r="D123">
        <f t="shared" si="3"/>
        <v>0</v>
      </c>
      <c r="F123">
        <f t="shared" si="2"/>
        <v>0</v>
      </c>
    </row>
    <row r="124" spans="4:6" x14ac:dyDescent="0.25">
      <c r="D124">
        <f t="shared" si="3"/>
        <v>0</v>
      </c>
      <c r="F124">
        <f t="shared" si="2"/>
        <v>0</v>
      </c>
    </row>
    <row r="125" spans="4:6" x14ac:dyDescent="0.25">
      <c r="D125">
        <f t="shared" si="3"/>
        <v>0</v>
      </c>
      <c r="F125">
        <f t="shared" si="2"/>
        <v>0</v>
      </c>
    </row>
    <row r="126" spans="4:6" x14ac:dyDescent="0.25">
      <c r="D126">
        <f t="shared" si="3"/>
        <v>0</v>
      </c>
      <c r="F126">
        <f t="shared" si="2"/>
        <v>0</v>
      </c>
    </row>
    <row r="127" spans="4:6" x14ac:dyDescent="0.25">
      <c r="D127">
        <f t="shared" si="3"/>
        <v>0</v>
      </c>
      <c r="F127">
        <f t="shared" si="2"/>
        <v>0</v>
      </c>
    </row>
    <row r="128" spans="4:6" x14ac:dyDescent="0.25">
      <c r="D128">
        <f t="shared" si="3"/>
        <v>0</v>
      </c>
      <c r="F128">
        <f t="shared" si="2"/>
        <v>0</v>
      </c>
    </row>
    <row r="129" spans="4:6" x14ac:dyDescent="0.25">
      <c r="D129">
        <f t="shared" si="3"/>
        <v>0</v>
      </c>
      <c r="F129">
        <f t="shared" si="2"/>
        <v>0</v>
      </c>
    </row>
    <row r="130" spans="4:6" x14ac:dyDescent="0.25">
      <c r="D130">
        <f t="shared" si="3"/>
        <v>0</v>
      </c>
      <c r="F130">
        <f t="shared" si="2"/>
        <v>0</v>
      </c>
    </row>
    <row r="131" spans="4:6" x14ac:dyDescent="0.25">
      <c r="D131">
        <f t="shared" si="3"/>
        <v>0</v>
      </c>
      <c r="F131">
        <f t="shared" ref="F131:F194" si="4">E131-D131</f>
        <v>0</v>
      </c>
    </row>
    <row r="132" spans="4:6" x14ac:dyDescent="0.25">
      <c r="D132">
        <f t="shared" ref="D132:D195" si="5">C132-B132</f>
        <v>0</v>
      </c>
      <c r="F132">
        <f t="shared" si="4"/>
        <v>0</v>
      </c>
    </row>
    <row r="133" spans="4:6" x14ac:dyDescent="0.25">
      <c r="D133">
        <f t="shared" si="5"/>
        <v>0</v>
      </c>
      <c r="F133">
        <f t="shared" si="4"/>
        <v>0</v>
      </c>
    </row>
    <row r="134" spans="4:6" x14ac:dyDescent="0.25">
      <c r="D134">
        <f t="shared" si="5"/>
        <v>0</v>
      </c>
      <c r="F134">
        <f t="shared" si="4"/>
        <v>0</v>
      </c>
    </row>
    <row r="135" spans="4:6" x14ac:dyDescent="0.25">
      <c r="D135">
        <f t="shared" si="5"/>
        <v>0</v>
      </c>
      <c r="F135">
        <f t="shared" si="4"/>
        <v>0</v>
      </c>
    </row>
    <row r="136" spans="4:6" x14ac:dyDescent="0.25">
      <c r="D136">
        <f t="shared" si="5"/>
        <v>0</v>
      </c>
      <c r="F136">
        <f t="shared" si="4"/>
        <v>0</v>
      </c>
    </row>
    <row r="137" spans="4:6" x14ac:dyDescent="0.25">
      <c r="D137">
        <f t="shared" si="5"/>
        <v>0</v>
      </c>
      <c r="F137">
        <f t="shared" si="4"/>
        <v>0</v>
      </c>
    </row>
    <row r="138" spans="4:6" x14ac:dyDescent="0.25">
      <c r="D138">
        <f t="shared" si="5"/>
        <v>0</v>
      </c>
      <c r="F138">
        <f t="shared" si="4"/>
        <v>0</v>
      </c>
    </row>
    <row r="139" spans="4:6" x14ac:dyDescent="0.25">
      <c r="D139">
        <f t="shared" si="5"/>
        <v>0</v>
      </c>
      <c r="F139">
        <f t="shared" si="4"/>
        <v>0</v>
      </c>
    </row>
    <row r="140" spans="4:6" x14ac:dyDescent="0.25">
      <c r="D140">
        <f t="shared" si="5"/>
        <v>0</v>
      </c>
      <c r="F140">
        <f t="shared" si="4"/>
        <v>0</v>
      </c>
    </row>
    <row r="141" spans="4:6" x14ac:dyDescent="0.25">
      <c r="D141">
        <f t="shared" si="5"/>
        <v>0</v>
      </c>
      <c r="F141">
        <f t="shared" si="4"/>
        <v>0</v>
      </c>
    </row>
    <row r="142" spans="4:6" x14ac:dyDescent="0.25">
      <c r="D142">
        <f t="shared" si="5"/>
        <v>0</v>
      </c>
      <c r="F142">
        <f t="shared" si="4"/>
        <v>0</v>
      </c>
    </row>
    <row r="143" spans="4:6" x14ac:dyDescent="0.25">
      <c r="D143">
        <f t="shared" si="5"/>
        <v>0</v>
      </c>
      <c r="F143">
        <f t="shared" si="4"/>
        <v>0</v>
      </c>
    </row>
    <row r="144" spans="4:6" x14ac:dyDescent="0.25">
      <c r="D144">
        <f t="shared" si="5"/>
        <v>0</v>
      </c>
      <c r="F144">
        <f t="shared" si="4"/>
        <v>0</v>
      </c>
    </row>
    <row r="145" spans="4:6" x14ac:dyDescent="0.25">
      <c r="D145">
        <f t="shared" si="5"/>
        <v>0</v>
      </c>
      <c r="F145">
        <f t="shared" si="4"/>
        <v>0</v>
      </c>
    </row>
    <row r="146" spans="4:6" x14ac:dyDescent="0.25">
      <c r="D146">
        <f t="shared" si="5"/>
        <v>0</v>
      </c>
      <c r="F146">
        <f t="shared" si="4"/>
        <v>0</v>
      </c>
    </row>
    <row r="147" spans="4:6" x14ac:dyDescent="0.25">
      <c r="D147">
        <f t="shared" si="5"/>
        <v>0</v>
      </c>
      <c r="F147">
        <f t="shared" si="4"/>
        <v>0</v>
      </c>
    </row>
    <row r="148" spans="4:6" x14ac:dyDescent="0.25">
      <c r="D148">
        <f t="shared" si="5"/>
        <v>0</v>
      </c>
      <c r="F148">
        <f t="shared" si="4"/>
        <v>0</v>
      </c>
    </row>
    <row r="149" spans="4:6" x14ac:dyDescent="0.25">
      <c r="D149">
        <f t="shared" si="5"/>
        <v>0</v>
      </c>
      <c r="F149">
        <f t="shared" si="4"/>
        <v>0</v>
      </c>
    </row>
    <row r="150" spans="4:6" x14ac:dyDescent="0.25">
      <c r="D150">
        <f t="shared" si="5"/>
        <v>0</v>
      </c>
      <c r="F150">
        <f t="shared" si="4"/>
        <v>0</v>
      </c>
    </row>
    <row r="151" spans="4:6" x14ac:dyDescent="0.25">
      <c r="D151">
        <f t="shared" si="5"/>
        <v>0</v>
      </c>
      <c r="F151">
        <f t="shared" si="4"/>
        <v>0</v>
      </c>
    </row>
    <row r="152" spans="4:6" x14ac:dyDescent="0.25">
      <c r="D152">
        <f t="shared" si="5"/>
        <v>0</v>
      </c>
      <c r="F152">
        <f t="shared" si="4"/>
        <v>0</v>
      </c>
    </row>
    <row r="153" spans="4:6" x14ac:dyDescent="0.25">
      <c r="D153">
        <f t="shared" si="5"/>
        <v>0</v>
      </c>
      <c r="F153">
        <f t="shared" si="4"/>
        <v>0</v>
      </c>
    </row>
    <row r="154" spans="4:6" x14ac:dyDescent="0.25">
      <c r="D154">
        <f t="shared" si="5"/>
        <v>0</v>
      </c>
      <c r="F154">
        <f t="shared" si="4"/>
        <v>0</v>
      </c>
    </row>
    <row r="155" spans="4:6" x14ac:dyDescent="0.25">
      <c r="D155">
        <f t="shared" si="5"/>
        <v>0</v>
      </c>
      <c r="F155">
        <f t="shared" si="4"/>
        <v>0</v>
      </c>
    </row>
    <row r="156" spans="4:6" x14ac:dyDescent="0.25">
      <c r="D156">
        <f t="shared" si="5"/>
        <v>0</v>
      </c>
      <c r="F156">
        <f t="shared" si="4"/>
        <v>0</v>
      </c>
    </row>
    <row r="157" spans="4:6" x14ac:dyDescent="0.25">
      <c r="D157">
        <f t="shared" si="5"/>
        <v>0</v>
      </c>
      <c r="F157">
        <f t="shared" si="4"/>
        <v>0</v>
      </c>
    </row>
    <row r="158" spans="4:6" x14ac:dyDescent="0.25">
      <c r="D158">
        <f t="shared" si="5"/>
        <v>0</v>
      </c>
      <c r="F158">
        <f t="shared" si="4"/>
        <v>0</v>
      </c>
    </row>
    <row r="159" spans="4:6" x14ac:dyDescent="0.25">
      <c r="D159">
        <f t="shared" si="5"/>
        <v>0</v>
      </c>
      <c r="F159">
        <f t="shared" si="4"/>
        <v>0</v>
      </c>
    </row>
    <row r="160" spans="4:6" x14ac:dyDescent="0.25">
      <c r="D160">
        <f t="shared" si="5"/>
        <v>0</v>
      </c>
      <c r="F160">
        <f t="shared" si="4"/>
        <v>0</v>
      </c>
    </row>
    <row r="161" spans="4:6" x14ac:dyDescent="0.25">
      <c r="D161">
        <f t="shared" si="5"/>
        <v>0</v>
      </c>
      <c r="F161">
        <f t="shared" si="4"/>
        <v>0</v>
      </c>
    </row>
    <row r="162" spans="4:6" x14ac:dyDescent="0.25">
      <c r="D162">
        <f t="shared" si="5"/>
        <v>0</v>
      </c>
      <c r="F162">
        <f t="shared" si="4"/>
        <v>0</v>
      </c>
    </row>
    <row r="163" spans="4:6" x14ac:dyDescent="0.25">
      <c r="D163">
        <f t="shared" si="5"/>
        <v>0</v>
      </c>
      <c r="F163">
        <f t="shared" si="4"/>
        <v>0</v>
      </c>
    </row>
    <row r="164" spans="4:6" x14ac:dyDescent="0.25">
      <c r="D164">
        <f t="shared" si="5"/>
        <v>0</v>
      </c>
      <c r="F164">
        <f t="shared" si="4"/>
        <v>0</v>
      </c>
    </row>
    <row r="165" spans="4:6" x14ac:dyDescent="0.25">
      <c r="D165">
        <f t="shared" si="5"/>
        <v>0</v>
      </c>
      <c r="F165">
        <f t="shared" si="4"/>
        <v>0</v>
      </c>
    </row>
    <row r="166" spans="4:6" x14ac:dyDescent="0.25">
      <c r="D166">
        <f t="shared" si="5"/>
        <v>0</v>
      </c>
      <c r="F166">
        <f t="shared" si="4"/>
        <v>0</v>
      </c>
    </row>
    <row r="167" spans="4:6" x14ac:dyDescent="0.25">
      <c r="D167">
        <f t="shared" si="5"/>
        <v>0</v>
      </c>
      <c r="F167">
        <f t="shared" si="4"/>
        <v>0</v>
      </c>
    </row>
    <row r="168" spans="4:6" x14ac:dyDescent="0.25">
      <c r="D168">
        <f t="shared" si="5"/>
        <v>0</v>
      </c>
      <c r="F168">
        <f t="shared" si="4"/>
        <v>0</v>
      </c>
    </row>
    <row r="169" spans="4:6" x14ac:dyDescent="0.25">
      <c r="D169">
        <f t="shared" si="5"/>
        <v>0</v>
      </c>
      <c r="F169">
        <f t="shared" si="4"/>
        <v>0</v>
      </c>
    </row>
    <row r="170" spans="4:6" x14ac:dyDescent="0.25">
      <c r="D170">
        <f t="shared" si="5"/>
        <v>0</v>
      </c>
      <c r="F170">
        <f t="shared" si="4"/>
        <v>0</v>
      </c>
    </row>
    <row r="171" spans="4:6" x14ac:dyDescent="0.25">
      <c r="D171">
        <f t="shared" si="5"/>
        <v>0</v>
      </c>
      <c r="F171">
        <f t="shared" si="4"/>
        <v>0</v>
      </c>
    </row>
    <row r="172" spans="4:6" x14ac:dyDescent="0.25">
      <c r="D172">
        <f t="shared" si="5"/>
        <v>0</v>
      </c>
      <c r="F172">
        <f t="shared" si="4"/>
        <v>0</v>
      </c>
    </row>
    <row r="173" spans="4:6" x14ac:dyDescent="0.25">
      <c r="D173">
        <f t="shared" si="5"/>
        <v>0</v>
      </c>
      <c r="F173">
        <f t="shared" si="4"/>
        <v>0</v>
      </c>
    </row>
    <row r="174" spans="4:6" x14ac:dyDescent="0.25">
      <c r="D174">
        <f t="shared" si="5"/>
        <v>0</v>
      </c>
      <c r="F174">
        <f t="shared" si="4"/>
        <v>0</v>
      </c>
    </row>
    <row r="175" spans="4:6" x14ac:dyDescent="0.25">
      <c r="D175">
        <f t="shared" si="5"/>
        <v>0</v>
      </c>
      <c r="F175">
        <f t="shared" si="4"/>
        <v>0</v>
      </c>
    </row>
    <row r="176" spans="4:6" x14ac:dyDescent="0.25">
      <c r="D176">
        <f t="shared" si="5"/>
        <v>0</v>
      </c>
      <c r="F176">
        <f t="shared" si="4"/>
        <v>0</v>
      </c>
    </row>
    <row r="177" spans="4:6" x14ac:dyDescent="0.25">
      <c r="D177">
        <f t="shared" si="5"/>
        <v>0</v>
      </c>
      <c r="F177">
        <f t="shared" si="4"/>
        <v>0</v>
      </c>
    </row>
    <row r="178" spans="4:6" x14ac:dyDescent="0.25">
      <c r="D178">
        <f t="shared" si="5"/>
        <v>0</v>
      </c>
      <c r="F178">
        <f t="shared" si="4"/>
        <v>0</v>
      </c>
    </row>
    <row r="179" spans="4:6" x14ac:dyDescent="0.25">
      <c r="D179">
        <f t="shared" si="5"/>
        <v>0</v>
      </c>
      <c r="F179">
        <f t="shared" si="4"/>
        <v>0</v>
      </c>
    </row>
    <row r="180" spans="4:6" x14ac:dyDescent="0.25">
      <c r="D180">
        <f t="shared" si="5"/>
        <v>0</v>
      </c>
      <c r="F180">
        <f t="shared" si="4"/>
        <v>0</v>
      </c>
    </row>
    <row r="181" spans="4:6" x14ac:dyDescent="0.25">
      <c r="D181">
        <f t="shared" si="5"/>
        <v>0</v>
      </c>
      <c r="F181">
        <f t="shared" si="4"/>
        <v>0</v>
      </c>
    </row>
    <row r="182" spans="4:6" x14ac:dyDescent="0.25">
      <c r="D182">
        <f t="shared" si="5"/>
        <v>0</v>
      </c>
      <c r="F182">
        <f t="shared" si="4"/>
        <v>0</v>
      </c>
    </row>
    <row r="183" spans="4:6" x14ac:dyDescent="0.25">
      <c r="D183">
        <f t="shared" si="5"/>
        <v>0</v>
      </c>
      <c r="F183">
        <f t="shared" si="4"/>
        <v>0</v>
      </c>
    </row>
    <row r="184" spans="4:6" x14ac:dyDescent="0.25">
      <c r="D184">
        <f t="shared" si="5"/>
        <v>0</v>
      </c>
      <c r="F184">
        <f t="shared" si="4"/>
        <v>0</v>
      </c>
    </row>
    <row r="185" spans="4:6" x14ac:dyDescent="0.25">
      <c r="D185">
        <f t="shared" si="5"/>
        <v>0</v>
      </c>
      <c r="F185">
        <f t="shared" si="4"/>
        <v>0</v>
      </c>
    </row>
    <row r="186" spans="4:6" x14ac:dyDescent="0.25">
      <c r="D186">
        <f t="shared" si="5"/>
        <v>0</v>
      </c>
      <c r="F186">
        <f t="shared" si="4"/>
        <v>0</v>
      </c>
    </row>
    <row r="187" spans="4:6" x14ac:dyDescent="0.25">
      <c r="D187">
        <f t="shared" si="5"/>
        <v>0</v>
      </c>
      <c r="F187">
        <f t="shared" si="4"/>
        <v>0</v>
      </c>
    </row>
    <row r="188" spans="4:6" x14ac:dyDescent="0.25">
      <c r="D188">
        <f t="shared" si="5"/>
        <v>0</v>
      </c>
      <c r="F188">
        <f t="shared" si="4"/>
        <v>0</v>
      </c>
    </row>
    <row r="189" spans="4:6" x14ac:dyDescent="0.25">
      <c r="D189">
        <f t="shared" si="5"/>
        <v>0</v>
      </c>
      <c r="F189">
        <f t="shared" si="4"/>
        <v>0</v>
      </c>
    </row>
    <row r="190" spans="4:6" x14ac:dyDescent="0.25">
      <c r="D190">
        <f t="shared" si="5"/>
        <v>0</v>
      </c>
      <c r="F190">
        <f t="shared" si="4"/>
        <v>0</v>
      </c>
    </row>
    <row r="191" spans="4:6" x14ac:dyDescent="0.25">
      <c r="D191">
        <f t="shared" si="5"/>
        <v>0</v>
      </c>
      <c r="F191">
        <f t="shared" si="4"/>
        <v>0</v>
      </c>
    </row>
    <row r="192" spans="4:6" x14ac:dyDescent="0.25">
      <c r="D192">
        <f t="shared" si="5"/>
        <v>0</v>
      </c>
      <c r="F192">
        <f t="shared" si="4"/>
        <v>0</v>
      </c>
    </row>
    <row r="193" spans="4:6" x14ac:dyDescent="0.25">
      <c r="D193">
        <f t="shared" si="5"/>
        <v>0</v>
      </c>
      <c r="F193">
        <f t="shared" si="4"/>
        <v>0</v>
      </c>
    </row>
    <row r="194" spans="4:6" x14ac:dyDescent="0.25">
      <c r="D194">
        <f t="shared" si="5"/>
        <v>0</v>
      </c>
      <c r="F194">
        <f t="shared" si="4"/>
        <v>0</v>
      </c>
    </row>
    <row r="195" spans="4:6" x14ac:dyDescent="0.25">
      <c r="D195">
        <f t="shared" si="5"/>
        <v>0</v>
      </c>
      <c r="F195">
        <f t="shared" ref="F195:F258" si="6">E195-D195</f>
        <v>0</v>
      </c>
    </row>
    <row r="196" spans="4:6" x14ac:dyDescent="0.25">
      <c r="D196">
        <f t="shared" ref="D196:D259" si="7">C196-B196</f>
        <v>0</v>
      </c>
      <c r="F196">
        <f t="shared" si="6"/>
        <v>0</v>
      </c>
    </row>
    <row r="197" spans="4:6" x14ac:dyDescent="0.25">
      <c r="D197">
        <f t="shared" si="7"/>
        <v>0</v>
      </c>
      <c r="F197">
        <f t="shared" si="6"/>
        <v>0</v>
      </c>
    </row>
    <row r="198" spans="4:6" x14ac:dyDescent="0.25">
      <c r="D198">
        <f t="shared" si="7"/>
        <v>0</v>
      </c>
      <c r="F198">
        <f t="shared" si="6"/>
        <v>0</v>
      </c>
    </row>
    <row r="199" spans="4:6" x14ac:dyDescent="0.25">
      <c r="D199">
        <f t="shared" si="7"/>
        <v>0</v>
      </c>
      <c r="F199">
        <f t="shared" si="6"/>
        <v>0</v>
      </c>
    </row>
    <row r="200" spans="4:6" x14ac:dyDescent="0.25">
      <c r="D200">
        <f t="shared" si="7"/>
        <v>0</v>
      </c>
      <c r="F200">
        <f t="shared" si="6"/>
        <v>0</v>
      </c>
    </row>
    <row r="201" spans="4:6" x14ac:dyDescent="0.25">
      <c r="D201">
        <f t="shared" si="7"/>
        <v>0</v>
      </c>
      <c r="F201">
        <f t="shared" si="6"/>
        <v>0</v>
      </c>
    </row>
    <row r="202" spans="4:6" x14ac:dyDescent="0.25">
      <c r="D202">
        <f t="shared" si="7"/>
        <v>0</v>
      </c>
      <c r="F202">
        <f t="shared" si="6"/>
        <v>0</v>
      </c>
    </row>
    <row r="203" spans="4:6" x14ac:dyDescent="0.25">
      <c r="D203">
        <f t="shared" si="7"/>
        <v>0</v>
      </c>
      <c r="F203">
        <f t="shared" si="6"/>
        <v>0</v>
      </c>
    </row>
    <row r="204" spans="4:6" x14ac:dyDescent="0.25">
      <c r="D204">
        <f t="shared" si="7"/>
        <v>0</v>
      </c>
      <c r="F204">
        <f t="shared" si="6"/>
        <v>0</v>
      </c>
    </row>
    <row r="205" spans="4:6" x14ac:dyDescent="0.25">
      <c r="D205">
        <f t="shared" si="7"/>
        <v>0</v>
      </c>
      <c r="F205">
        <f t="shared" si="6"/>
        <v>0</v>
      </c>
    </row>
    <row r="206" spans="4:6" x14ac:dyDescent="0.25">
      <c r="D206">
        <f t="shared" si="7"/>
        <v>0</v>
      </c>
      <c r="F206">
        <f t="shared" si="6"/>
        <v>0</v>
      </c>
    </row>
    <row r="207" spans="4:6" x14ac:dyDescent="0.25">
      <c r="D207">
        <f t="shared" si="7"/>
        <v>0</v>
      </c>
      <c r="F207">
        <f t="shared" si="6"/>
        <v>0</v>
      </c>
    </row>
    <row r="208" spans="4:6" x14ac:dyDescent="0.25">
      <c r="D208">
        <f t="shared" si="7"/>
        <v>0</v>
      </c>
      <c r="F208">
        <f t="shared" si="6"/>
        <v>0</v>
      </c>
    </row>
    <row r="209" spans="4:6" x14ac:dyDescent="0.25">
      <c r="D209">
        <f t="shared" si="7"/>
        <v>0</v>
      </c>
      <c r="F209">
        <f t="shared" si="6"/>
        <v>0</v>
      </c>
    </row>
    <row r="210" spans="4:6" x14ac:dyDescent="0.25">
      <c r="D210">
        <f t="shared" si="7"/>
        <v>0</v>
      </c>
      <c r="F210">
        <f t="shared" si="6"/>
        <v>0</v>
      </c>
    </row>
    <row r="211" spans="4:6" x14ac:dyDescent="0.25">
      <c r="D211">
        <f t="shared" si="7"/>
        <v>0</v>
      </c>
      <c r="F211">
        <f t="shared" si="6"/>
        <v>0</v>
      </c>
    </row>
    <row r="212" spans="4:6" x14ac:dyDescent="0.25">
      <c r="D212">
        <f t="shared" si="7"/>
        <v>0</v>
      </c>
      <c r="F212">
        <f t="shared" si="6"/>
        <v>0</v>
      </c>
    </row>
    <row r="213" spans="4:6" x14ac:dyDescent="0.25">
      <c r="D213">
        <f t="shared" si="7"/>
        <v>0</v>
      </c>
      <c r="F213">
        <f t="shared" si="6"/>
        <v>0</v>
      </c>
    </row>
    <row r="214" spans="4:6" x14ac:dyDescent="0.25">
      <c r="D214">
        <f t="shared" si="7"/>
        <v>0</v>
      </c>
      <c r="F214">
        <f t="shared" si="6"/>
        <v>0</v>
      </c>
    </row>
    <row r="215" spans="4:6" x14ac:dyDescent="0.25">
      <c r="D215">
        <f t="shared" si="7"/>
        <v>0</v>
      </c>
      <c r="F215">
        <f t="shared" si="6"/>
        <v>0</v>
      </c>
    </row>
    <row r="216" spans="4:6" x14ac:dyDescent="0.25">
      <c r="D216">
        <f t="shared" si="7"/>
        <v>0</v>
      </c>
      <c r="F216">
        <f t="shared" si="6"/>
        <v>0</v>
      </c>
    </row>
    <row r="217" spans="4:6" x14ac:dyDescent="0.25">
      <c r="D217">
        <f t="shared" si="7"/>
        <v>0</v>
      </c>
      <c r="F217">
        <f t="shared" si="6"/>
        <v>0</v>
      </c>
    </row>
    <row r="218" spans="4:6" x14ac:dyDescent="0.25">
      <c r="D218">
        <f t="shared" si="7"/>
        <v>0</v>
      </c>
      <c r="F218">
        <f t="shared" si="6"/>
        <v>0</v>
      </c>
    </row>
    <row r="219" spans="4:6" x14ac:dyDescent="0.25">
      <c r="D219">
        <f t="shared" si="7"/>
        <v>0</v>
      </c>
      <c r="F219">
        <f t="shared" si="6"/>
        <v>0</v>
      </c>
    </row>
    <row r="220" spans="4:6" x14ac:dyDescent="0.25">
      <c r="D220">
        <f t="shared" si="7"/>
        <v>0</v>
      </c>
      <c r="F220">
        <f t="shared" si="6"/>
        <v>0</v>
      </c>
    </row>
    <row r="221" spans="4:6" x14ac:dyDescent="0.25">
      <c r="D221">
        <f t="shared" si="7"/>
        <v>0</v>
      </c>
      <c r="F221">
        <f t="shared" si="6"/>
        <v>0</v>
      </c>
    </row>
    <row r="222" spans="4:6" x14ac:dyDescent="0.25">
      <c r="D222">
        <f t="shared" si="7"/>
        <v>0</v>
      </c>
      <c r="F222">
        <f t="shared" si="6"/>
        <v>0</v>
      </c>
    </row>
    <row r="223" spans="4:6" x14ac:dyDescent="0.25">
      <c r="D223">
        <f t="shared" si="7"/>
        <v>0</v>
      </c>
      <c r="F223">
        <f t="shared" si="6"/>
        <v>0</v>
      </c>
    </row>
    <row r="224" spans="4:6" x14ac:dyDescent="0.25">
      <c r="D224">
        <f t="shared" si="7"/>
        <v>0</v>
      </c>
      <c r="F224">
        <f t="shared" si="6"/>
        <v>0</v>
      </c>
    </row>
    <row r="225" spans="4:6" x14ac:dyDescent="0.25">
      <c r="D225">
        <f t="shared" si="7"/>
        <v>0</v>
      </c>
      <c r="F225">
        <f t="shared" si="6"/>
        <v>0</v>
      </c>
    </row>
    <row r="226" spans="4:6" x14ac:dyDescent="0.25">
      <c r="D226">
        <f t="shared" si="7"/>
        <v>0</v>
      </c>
      <c r="F226">
        <f t="shared" si="6"/>
        <v>0</v>
      </c>
    </row>
    <row r="227" spans="4:6" x14ac:dyDescent="0.25">
      <c r="D227">
        <f t="shared" si="7"/>
        <v>0</v>
      </c>
      <c r="F227">
        <f t="shared" si="6"/>
        <v>0</v>
      </c>
    </row>
    <row r="228" spans="4:6" x14ac:dyDescent="0.25">
      <c r="D228">
        <f t="shared" si="7"/>
        <v>0</v>
      </c>
      <c r="F228">
        <f t="shared" si="6"/>
        <v>0</v>
      </c>
    </row>
    <row r="229" spans="4:6" x14ac:dyDescent="0.25">
      <c r="D229">
        <f t="shared" si="7"/>
        <v>0</v>
      </c>
      <c r="F229">
        <f t="shared" si="6"/>
        <v>0</v>
      </c>
    </row>
    <row r="230" spans="4:6" x14ac:dyDescent="0.25">
      <c r="D230">
        <f t="shared" si="7"/>
        <v>0</v>
      </c>
      <c r="F230">
        <f t="shared" si="6"/>
        <v>0</v>
      </c>
    </row>
    <row r="231" spans="4:6" x14ac:dyDescent="0.25">
      <c r="D231">
        <f t="shared" si="7"/>
        <v>0</v>
      </c>
      <c r="F231">
        <f t="shared" si="6"/>
        <v>0</v>
      </c>
    </row>
    <row r="232" spans="4:6" x14ac:dyDescent="0.25">
      <c r="D232">
        <f t="shared" si="7"/>
        <v>0</v>
      </c>
      <c r="F232">
        <f t="shared" si="6"/>
        <v>0</v>
      </c>
    </row>
    <row r="233" spans="4:6" x14ac:dyDescent="0.25">
      <c r="D233">
        <f t="shared" si="7"/>
        <v>0</v>
      </c>
      <c r="F233">
        <f t="shared" si="6"/>
        <v>0</v>
      </c>
    </row>
    <row r="234" spans="4:6" x14ac:dyDescent="0.25">
      <c r="D234">
        <f t="shared" si="7"/>
        <v>0</v>
      </c>
      <c r="F234">
        <f t="shared" si="6"/>
        <v>0</v>
      </c>
    </row>
    <row r="235" spans="4:6" x14ac:dyDescent="0.25">
      <c r="D235">
        <f t="shared" si="7"/>
        <v>0</v>
      </c>
      <c r="F235">
        <f t="shared" si="6"/>
        <v>0</v>
      </c>
    </row>
    <row r="236" spans="4:6" x14ac:dyDescent="0.25">
      <c r="D236">
        <f t="shared" si="7"/>
        <v>0</v>
      </c>
      <c r="F236">
        <f t="shared" si="6"/>
        <v>0</v>
      </c>
    </row>
    <row r="237" spans="4:6" x14ac:dyDescent="0.25">
      <c r="D237">
        <f t="shared" si="7"/>
        <v>0</v>
      </c>
      <c r="F237">
        <f t="shared" si="6"/>
        <v>0</v>
      </c>
    </row>
    <row r="238" spans="4:6" x14ac:dyDescent="0.25">
      <c r="D238">
        <f t="shared" si="7"/>
        <v>0</v>
      </c>
      <c r="F238">
        <f t="shared" si="6"/>
        <v>0</v>
      </c>
    </row>
    <row r="239" spans="4:6" x14ac:dyDescent="0.25">
      <c r="D239">
        <f t="shared" si="7"/>
        <v>0</v>
      </c>
      <c r="F239">
        <f t="shared" si="6"/>
        <v>0</v>
      </c>
    </row>
    <row r="240" spans="4:6" x14ac:dyDescent="0.25">
      <c r="D240">
        <f t="shared" si="7"/>
        <v>0</v>
      </c>
      <c r="F240">
        <f t="shared" si="6"/>
        <v>0</v>
      </c>
    </row>
    <row r="241" spans="4:6" x14ac:dyDescent="0.25">
      <c r="D241">
        <f t="shared" si="7"/>
        <v>0</v>
      </c>
      <c r="F241">
        <f t="shared" si="6"/>
        <v>0</v>
      </c>
    </row>
    <row r="242" spans="4:6" x14ac:dyDescent="0.25">
      <c r="D242">
        <f t="shared" si="7"/>
        <v>0</v>
      </c>
      <c r="F242">
        <f t="shared" si="6"/>
        <v>0</v>
      </c>
    </row>
    <row r="243" spans="4:6" x14ac:dyDescent="0.25">
      <c r="D243">
        <f t="shared" si="7"/>
        <v>0</v>
      </c>
      <c r="F243">
        <f t="shared" si="6"/>
        <v>0</v>
      </c>
    </row>
    <row r="244" spans="4:6" x14ac:dyDescent="0.25">
      <c r="D244">
        <f t="shared" si="7"/>
        <v>0</v>
      </c>
      <c r="F244">
        <f t="shared" si="6"/>
        <v>0</v>
      </c>
    </row>
    <row r="245" spans="4:6" x14ac:dyDescent="0.25">
      <c r="D245">
        <f t="shared" si="7"/>
        <v>0</v>
      </c>
      <c r="F245">
        <f t="shared" si="6"/>
        <v>0</v>
      </c>
    </row>
    <row r="246" spans="4:6" x14ac:dyDescent="0.25">
      <c r="D246">
        <f t="shared" si="7"/>
        <v>0</v>
      </c>
      <c r="F246">
        <f t="shared" si="6"/>
        <v>0</v>
      </c>
    </row>
    <row r="247" spans="4:6" x14ac:dyDescent="0.25">
      <c r="D247">
        <f t="shared" si="7"/>
        <v>0</v>
      </c>
      <c r="F247">
        <f t="shared" si="6"/>
        <v>0</v>
      </c>
    </row>
    <row r="248" spans="4:6" x14ac:dyDescent="0.25">
      <c r="D248">
        <f t="shared" si="7"/>
        <v>0</v>
      </c>
      <c r="F248">
        <f t="shared" si="6"/>
        <v>0</v>
      </c>
    </row>
    <row r="249" spans="4:6" x14ac:dyDescent="0.25">
      <c r="D249">
        <f t="shared" si="7"/>
        <v>0</v>
      </c>
      <c r="F249">
        <f t="shared" si="6"/>
        <v>0</v>
      </c>
    </row>
    <row r="250" spans="4:6" x14ac:dyDescent="0.25">
      <c r="D250">
        <f t="shared" si="7"/>
        <v>0</v>
      </c>
      <c r="F250">
        <f t="shared" si="6"/>
        <v>0</v>
      </c>
    </row>
    <row r="251" spans="4:6" x14ac:dyDescent="0.25">
      <c r="D251">
        <f t="shared" si="7"/>
        <v>0</v>
      </c>
      <c r="F251">
        <f t="shared" si="6"/>
        <v>0</v>
      </c>
    </row>
    <row r="252" spans="4:6" x14ac:dyDescent="0.25">
      <c r="D252">
        <f t="shared" si="7"/>
        <v>0</v>
      </c>
      <c r="F252">
        <f t="shared" si="6"/>
        <v>0</v>
      </c>
    </row>
    <row r="253" spans="4:6" x14ac:dyDescent="0.25">
      <c r="D253">
        <f t="shared" si="7"/>
        <v>0</v>
      </c>
      <c r="F253">
        <f t="shared" si="6"/>
        <v>0</v>
      </c>
    </row>
    <row r="254" spans="4:6" x14ac:dyDescent="0.25">
      <c r="D254">
        <f t="shared" si="7"/>
        <v>0</v>
      </c>
      <c r="F254">
        <f t="shared" si="6"/>
        <v>0</v>
      </c>
    </row>
    <row r="255" spans="4:6" x14ac:dyDescent="0.25">
      <c r="D255">
        <f t="shared" si="7"/>
        <v>0</v>
      </c>
      <c r="F255">
        <f t="shared" si="6"/>
        <v>0</v>
      </c>
    </row>
    <row r="256" spans="4:6" x14ac:dyDescent="0.25">
      <c r="D256">
        <f t="shared" si="7"/>
        <v>0</v>
      </c>
      <c r="F256">
        <f t="shared" si="6"/>
        <v>0</v>
      </c>
    </row>
    <row r="257" spans="4:35" x14ac:dyDescent="0.25">
      <c r="D257">
        <f t="shared" si="7"/>
        <v>0</v>
      </c>
      <c r="F257">
        <f t="shared" si="6"/>
        <v>0</v>
      </c>
    </row>
    <row r="258" spans="4:35" x14ac:dyDescent="0.25">
      <c r="D258">
        <f t="shared" si="7"/>
        <v>0</v>
      </c>
      <c r="F258">
        <f t="shared" si="6"/>
        <v>0</v>
      </c>
    </row>
    <row r="259" spans="4:35" x14ac:dyDescent="0.25">
      <c r="D259">
        <f t="shared" si="7"/>
        <v>0</v>
      </c>
      <c r="F259">
        <f t="shared" ref="F259:F267" si="8">E259-D259</f>
        <v>0</v>
      </c>
    </row>
    <row r="260" spans="4:35" x14ac:dyDescent="0.25">
      <c r="D260">
        <f t="shared" ref="D260:D275" si="9">C260-B260</f>
        <v>0</v>
      </c>
      <c r="F260">
        <f t="shared" si="8"/>
        <v>0</v>
      </c>
    </row>
    <row r="261" spans="4:35" x14ac:dyDescent="0.25">
      <c r="D261">
        <f t="shared" si="9"/>
        <v>0</v>
      </c>
      <c r="F261">
        <f t="shared" si="8"/>
        <v>0</v>
      </c>
    </row>
    <row r="262" spans="4:35" x14ac:dyDescent="0.25">
      <c r="D262">
        <f t="shared" si="9"/>
        <v>0</v>
      </c>
      <c r="F262">
        <f t="shared" si="8"/>
        <v>0</v>
      </c>
    </row>
    <row r="263" spans="4:35" x14ac:dyDescent="0.25">
      <c r="D263">
        <f t="shared" si="9"/>
        <v>0</v>
      </c>
      <c r="F263">
        <f t="shared" si="8"/>
        <v>0</v>
      </c>
    </row>
    <row r="264" spans="4:35" x14ac:dyDescent="0.25">
      <c r="D264">
        <f t="shared" si="9"/>
        <v>0</v>
      </c>
      <c r="F264">
        <f t="shared" si="8"/>
        <v>0</v>
      </c>
    </row>
    <row r="265" spans="4:35" x14ac:dyDescent="0.25">
      <c r="D265">
        <f t="shared" si="9"/>
        <v>0</v>
      </c>
      <c r="F265">
        <f t="shared" si="8"/>
        <v>0</v>
      </c>
    </row>
    <row r="266" spans="4:35" x14ac:dyDescent="0.25">
      <c r="D266">
        <f t="shared" si="9"/>
        <v>0</v>
      </c>
      <c r="F266">
        <f t="shared" si="8"/>
        <v>0</v>
      </c>
    </row>
    <row r="267" spans="4:35" x14ac:dyDescent="0.25">
      <c r="D267">
        <f t="shared" si="9"/>
        <v>0</v>
      </c>
      <c r="F267">
        <f t="shared" si="8"/>
        <v>0</v>
      </c>
    </row>
    <row r="268" spans="4:35" x14ac:dyDescent="0.25">
      <c r="D268">
        <f t="shared" si="9"/>
        <v>0</v>
      </c>
    </row>
    <row r="269" spans="4:35" x14ac:dyDescent="0.25">
      <c r="D269">
        <f t="shared" si="9"/>
        <v>0</v>
      </c>
    </row>
    <row r="270" spans="4:35" x14ac:dyDescent="0.25">
      <c r="D270">
        <f t="shared" si="9"/>
        <v>0</v>
      </c>
      <c r="AG270">
        <f>AF270-AE270</f>
        <v>0</v>
      </c>
      <c r="AI270">
        <f>AH270-AG270</f>
        <v>0</v>
      </c>
    </row>
    <row r="271" spans="4:35" x14ac:dyDescent="0.25">
      <c r="D271">
        <f t="shared" si="9"/>
        <v>0</v>
      </c>
    </row>
    <row r="272" spans="4:35" x14ac:dyDescent="0.25">
      <c r="D272">
        <f t="shared" si="9"/>
        <v>0</v>
      </c>
    </row>
    <row r="273" spans="4:4" x14ac:dyDescent="0.25">
      <c r="D273">
        <f t="shared" si="9"/>
        <v>0</v>
      </c>
    </row>
    <row r="274" spans="4:4" x14ac:dyDescent="0.25">
      <c r="D274">
        <f t="shared" si="9"/>
        <v>0</v>
      </c>
    </row>
    <row r="275" spans="4:4" x14ac:dyDescent="0.25">
      <c r="D275">
        <f t="shared" si="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E265"/>
  <sheetViews>
    <sheetView workbookViewId="0">
      <selection activeCell="AC109" sqref="AC109"/>
    </sheetView>
  </sheetViews>
  <sheetFormatPr defaultRowHeight="15" x14ac:dyDescent="0.25"/>
  <cols>
    <col min="3" max="4" width="11" customWidth="1"/>
    <col min="5" max="5" width="9.85546875" customWidth="1"/>
    <col min="6" max="7" width="10.28515625" customWidth="1"/>
    <col min="8" max="8" width="12.85546875" customWidth="1"/>
    <col min="9" max="9" width="11.42578125" customWidth="1"/>
    <col min="10" max="10" width="9.28515625" customWidth="1"/>
    <col min="11" max="11" width="11" customWidth="1"/>
    <col min="12" max="12" width="10.28515625" customWidth="1"/>
    <col min="13" max="13" width="12.28515625" customWidth="1"/>
    <col min="14" max="15" width="10.5703125" customWidth="1"/>
    <col min="16" max="16" width="12.140625" customWidth="1"/>
    <col min="18" max="18" width="10.7109375" bestFit="1" customWidth="1"/>
    <col min="19" max="20" width="10" bestFit="1" customWidth="1"/>
    <col min="21" max="21" width="10" customWidth="1"/>
    <col min="26" max="26" width="11.28515625" customWidth="1"/>
    <col min="27" max="27" width="11.5703125" customWidth="1"/>
    <col min="28" max="28" width="11.7109375" customWidth="1"/>
    <col min="31" max="31" width="11.28515625" customWidth="1"/>
  </cols>
  <sheetData>
    <row r="1" spans="1:31" x14ac:dyDescent="0.25">
      <c r="A1" s="18"/>
      <c r="B1" s="20" t="s">
        <v>10</v>
      </c>
      <c r="C1" s="20" t="s">
        <v>0</v>
      </c>
      <c r="D1" s="20" t="s">
        <v>7</v>
      </c>
      <c r="E1" s="20" t="s">
        <v>8</v>
      </c>
      <c r="F1" s="21" t="s">
        <v>9</v>
      </c>
      <c r="G1" s="24" t="s">
        <v>10</v>
      </c>
      <c r="H1" s="20" t="s">
        <v>0</v>
      </c>
      <c r="I1" s="20" t="s">
        <v>365</v>
      </c>
      <c r="J1" s="20" t="s">
        <v>364</v>
      </c>
      <c r="K1" s="21" t="s">
        <v>16</v>
      </c>
      <c r="L1" s="24" t="s">
        <v>10</v>
      </c>
      <c r="M1" s="20" t="s">
        <v>0</v>
      </c>
      <c r="N1" s="20" t="s">
        <v>14</v>
      </c>
      <c r="O1" s="20" t="s">
        <v>8</v>
      </c>
      <c r="P1" s="21" t="s">
        <v>9</v>
      </c>
      <c r="Q1" s="24" t="s">
        <v>10</v>
      </c>
      <c r="R1" s="20" t="s">
        <v>0</v>
      </c>
      <c r="S1" s="20" t="s">
        <v>7</v>
      </c>
      <c r="T1" s="20" t="s">
        <v>8</v>
      </c>
      <c r="U1" s="21" t="s">
        <v>9</v>
      </c>
      <c r="V1" s="24" t="s">
        <v>11</v>
      </c>
      <c r="W1" s="20" t="s">
        <v>0</v>
      </c>
      <c r="X1" s="20" t="s">
        <v>7</v>
      </c>
      <c r="Y1" s="20" t="s">
        <v>8</v>
      </c>
      <c r="Z1" s="21" t="s">
        <v>9</v>
      </c>
      <c r="AA1" s="24" t="s">
        <v>11</v>
      </c>
      <c r="AB1" s="20" t="s">
        <v>0</v>
      </c>
      <c r="AC1" s="20" t="s">
        <v>7</v>
      </c>
      <c r="AD1" s="20" t="s">
        <v>8</v>
      </c>
      <c r="AE1" s="21" t="s">
        <v>9</v>
      </c>
    </row>
    <row r="2" spans="1:31" x14ac:dyDescent="0.25">
      <c r="A2" s="10"/>
      <c r="B2" s="22" t="s">
        <v>340</v>
      </c>
      <c r="C2" s="22"/>
      <c r="D2" s="22"/>
      <c r="E2" s="22"/>
      <c r="F2" s="23"/>
      <c r="G2" s="195" t="s">
        <v>13</v>
      </c>
      <c r="H2" s="196"/>
      <c r="I2" s="196"/>
      <c r="J2" s="196"/>
      <c r="K2" s="23"/>
      <c r="L2" s="195" t="s">
        <v>15</v>
      </c>
      <c r="M2" s="196"/>
      <c r="N2" s="196"/>
      <c r="O2" s="196"/>
      <c r="P2" s="23"/>
      <c r="Q2" s="195" t="s">
        <v>17</v>
      </c>
      <c r="R2" s="196"/>
      <c r="S2" s="196"/>
      <c r="T2" s="196"/>
      <c r="U2" s="23"/>
      <c r="V2" s="195" t="s">
        <v>1</v>
      </c>
      <c r="W2" s="196"/>
      <c r="X2" s="196"/>
      <c r="Y2" s="196"/>
      <c r="Z2" s="197"/>
      <c r="AA2" s="195" t="s">
        <v>385</v>
      </c>
      <c r="AB2" s="196"/>
      <c r="AC2" s="196"/>
      <c r="AD2" s="196"/>
      <c r="AE2" s="197"/>
    </row>
    <row r="3" spans="1:31" x14ac:dyDescent="0.25">
      <c r="A3" s="10"/>
      <c r="B3" s="11"/>
      <c r="C3" s="11"/>
      <c r="D3" s="11"/>
      <c r="E3" s="11"/>
      <c r="F3" s="12"/>
      <c r="G3" s="10"/>
      <c r="H3" s="11"/>
      <c r="I3" s="11"/>
      <c r="J3" s="11"/>
      <c r="K3" s="12"/>
      <c r="L3" s="10"/>
      <c r="M3" s="11"/>
      <c r="N3" s="11"/>
      <c r="O3" s="11"/>
      <c r="P3" s="12"/>
      <c r="Q3" s="10"/>
      <c r="R3" s="11"/>
      <c r="S3" s="11"/>
      <c r="T3" s="11"/>
      <c r="U3" s="12"/>
      <c r="V3" s="10"/>
      <c r="W3" s="11"/>
      <c r="X3" s="11"/>
      <c r="Y3" s="11"/>
      <c r="Z3" s="12"/>
      <c r="AA3" s="10"/>
      <c r="AB3" s="11"/>
      <c r="AC3" s="11"/>
      <c r="AD3" s="11"/>
      <c r="AE3" s="12"/>
    </row>
    <row r="4" spans="1:31" x14ac:dyDescent="0.25">
      <c r="A4" s="10"/>
      <c r="B4" s="11"/>
      <c r="C4" s="11"/>
      <c r="D4" s="11"/>
      <c r="E4" s="11"/>
      <c r="F4" s="12"/>
      <c r="G4" s="10" t="s">
        <v>366</v>
      </c>
      <c r="H4" s="25">
        <v>43556</v>
      </c>
      <c r="I4" s="33">
        <v>14482715</v>
      </c>
      <c r="J4" s="33">
        <v>14477840</v>
      </c>
      <c r="K4" s="12">
        <f>I4-J4</f>
        <v>4875</v>
      </c>
      <c r="L4" s="10"/>
      <c r="M4" s="25">
        <v>43556</v>
      </c>
      <c r="N4" s="33">
        <v>9803872</v>
      </c>
      <c r="O4" s="33">
        <v>9788479</v>
      </c>
      <c r="P4" s="12">
        <f>N4-O4</f>
        <v>15393</v>
      </c>
      <c r="Q4" s="10"/>
      <c r="R4" s="25">
        <v>43556</v>
      </c>
      <c r="S4" s="11"/>
      <c r="T4" s="11"/>
      <c r="U4" s="12">
        <f>S4-T4</f>
        <v>0</v>
      </c>
      <c r="V4" s="10"/>
      <c r="W4" s="11"/>
      <c r="X4" s="11"/>
      <c r="Y4" s="11"/>
      <c r="Z4" s="12"/>
      <c r="AA4" s="10"/>
      <c r="AB4" s="11"/>
      <c r="AC4" s="11"/>
      <c r="AD4" s="11"/>
      <c r="AE4" s="12"/>
    </row>
    <row r="5" spans="1:31" x14ac:dyDescent="0.25">
      <c r="A5" s="10"/>
      <c r="B5" s="11"/>
      <c r="C5" s="11"/>
      <c r="D5" s="11"/>
      <c r="E5" s="11"/>
      <c r="F5" s="12"/>
      <c r="G5" s="10" t="s">
        <v>367</v>
      </c>
      <c r="H5" s="25">
        <v>43557</v>
      </c>
      <c r="I5" s="33">
        <v>14486664</v>
      </c>
      <c r="J5" s="33">
        <v>14482715</v>
      </c>
      <c r="K5" s="12">
        <f t="shared" ref="K5:K33" si="0">I5-J5</f>
        <v>3949</v>
      </c>
      <c r="L5" s="10"/>
      <c r="M5" s="25">
        <v>43557</v>
      </c>
      <c r="N5" s="33">
        <v>9813651</v>
      </c>
      <c r="O5" s="33">
        <v>9803872</v>
      </c>
      <c r="P5" s="12">
        <f t="shared" ref="P5:P41" si="1">N5-O5</f>
        <v>9779</v>
      </c>
      <c r="Q5" s="10"/>
      <c r="R5" s="25">
        <v>43557</v>
      </c>
      <c r="S5" s="33">
        <v>15245572</v>
      </c>
      <c r="T5" s="33">
        <v>15239040</v>
      </c>
      <c r="U5" s="12">
        <f t="shared" ref="U5:U38" si="2">S5-T5</f>
        <v>6532</v>
      </c>
      <c r="V5" s="10"/>
      <c r="W5" s="11"/>
      <c r="X5" s="11"/>
      <c r="Y5" s="11"/>
      <c r="Z5" s="12"/>
      <c r="AA5" s="10"/>
      <c r="AB5" s="11"/>
      <c r="AC5" s="11"/>
      <c r="AD5" s="11"/>
      <c r="AE5" s="12"/>
    </row>
    <row r="6" spans="1:31" x14ac:dyDescent="0.25">
      <c r="A6" s="10"/>
      <c r="B6" s="11"/>
      <c r="C6" s="11"/>
      <c r="D6" s="11"/>
      <c r="E6" s="11"/>
      <c r="F6" s="12"/>
      <c r="G6" s="10" t="s">
        <v>368</v>
      </c>
      <c r="H6" s="25">
        <v>43558</v>
      </c>
      <c r="I6" s="33">
        <v>14490338</v>
      </c>
      <c r="J6" s="33">
        <v>14486664</v>
      </c>
      <c r="K6" s="12">
        <f t="shared" si="0"/>
        <v>3674</v>
      </c>
      <c r="L6" s="10"/>
      <c r="M6" s="25">
        <v>43558</v>
      </c>
      <c r="N6" s="33">
        <v>9818326</v>
      </c>
      <c r="O6" s="33">
        <v>9813651</v>
      </c>
      <c r="P6" s="12">
        <f t="shared" si="1"/>
        <v>4675</v>
      </c>
      <c r="Q6" s="10"/>
      <c r="R6" s="25">
        <v>43558</v>
      </c>
      <c r="S6" s="33">
        <v>15250136</v>
      </c>
      <c r="T6" s="33">
        <v>15245572</v>
      </c>
      <c r="U6" s="12">
        <f t="shared" si="2"/>
        <v>4564</v>
      </c>
      <c r="V6" s="10"/>
      <c r="W6" s="11"/>
      <c r="X6" s="11"/>
      <c r="Y6" s="11"/>
      <c r="Z6" s="12"/>
      <c r="AA6" s="10"/>
      <c r="AB6" s="11"/>
      <c r="AC6" s="11"/>
      <c r="AD6" s="11"/>
      <c r="AE6" s="12"/>
    </row>
    <row r="7" spans="1:31" x14ac:dyDescent="0.25">
      <c r="A7" s="10"/>
      <c r="B7" s="11"/>
      <c r="C7" s="11"/>
      <c r="D7" s="11"/>
      <c r="E7" s="11"/>
      <c r="F7" s="12"/>
      <c r="G7" s="10" t="s">
        <v>369</v>
      </c>
      <c r="H7" s="25">
        <v>43559</v>
      </c>
      <c r="I7" s="33">
        <v>14493752</v>
      </c>
      <c r="J7" s="33">
        <v>14490338</v>
      </c>
      <c r="K7" s="12">
        <f t="shared" si="0"/>
        <v>3414</v>
      </c>
      <c r="L7" s="10"/>
      <c r="M7" s="25">
        <v>43559</v>
      </c>
      <c r="N7" s="33">
        <v>9828181</v>
      </c>
      <c r="O7" s="33">
        <v>9818326</v>
      </c>
      <c r="P7" s="12">
        <f t="shared" si="1"/>
        <v>9855</v>
      </c>
      <c r="Q7" s="10"/>
      <c r="R7" s="25">
        <v>43559</v>
      </c>
      <c r="S7" s="33">
        <v>15257436</v>
      </c>
      <c r="T7" s="33">
        <v>15250136</v>
      </c>
      <c r="U7" s="12">
        <f t="shared" si="2"/>
        <v>7300</v>
      </c>
      <c r="V7" s="10"/>
      <c r="W7" s="11"/>
      <c r="X7" s="11"/>
      <c r="Y7" s="11"/>
      <c r="Z7" s="12"/>
      <c r="AA7" s="10"/>
      <c r="AB7" s="11"/>
      <c r="AC7" s="11"/>
      <c r="AD7" s="11"/>
      <c r="AE7" s="12"/>
    </row>
    <row r="8" spans="1:31" x14ac:dyDescent="0.25">
      <c r="A8" s="10"/>
      <c r="B8" s="11"/>
      <c r="C8" s="11"/>
      <c r="D8" s="11"/>
      <c r="E8" s="11"/>
      <c r="F8" s="12"/>
      <c r="G8" s="10" t="s">
        <v>370</v>
      </c>
      <c r="H8" s="25">
        <v>43560</v>
      </c>
      <c r="I8" s="33">
        <v>14497984</v>
      </c>
      <c r="J8" s="33">
        <v>14493752</v>
      </c>
      <c r="K8" s="12">
        <f t="shared" si="0"/>
        <v>4232</v>
      </c>
      <c r="L8" s="10"/>
      <c r="M8" s="25">
        <v>43560</v>
      </c>
      <c r="N8" s="33">
        <v>9836049</v>
      </c>
      <c r="O8" s="33">
        <v>9828181</v>
      </c>
      <c r="P8" s="12">
        <f t="shared" si="1"/>
        <v>7868</v>
      </c>
      <c r="Q8" s="10"/>
      <c r="R8" s="25">
        <v>43560</v>
      </c>
      <c r="S8" s="33">
        <v>15261828</v>
      </c>
      <c r="T8" s="33">
        <v>15257436</v>
      </c>
      <c r="U8" s="12">
        <f t="shared" si="2"/>
        <v>4392</v>
      </c>
      <c r="V8" s="10"/>
      <c r="W8" s="11"/>
      <c r="X8" s="11"/>
      <c r="Y8" s="11"/>
      <c r="Z8" s="12"/>
      <c r="AA8" s="10"/>
      <c r="AB8" s="11"/>
      <c r="AC8" s="11"/>
      <c r="AD8" s="11"/>
      <c r="AE8" s="12"/>
    </row>
    <row r="9" spans="1:31" x14ac:dyDescent="0.25">
      <c r="A9" s="10"/>
      <c r="B9" s="11"/>
      <c r="C9" s="11"/>
      <c r="D9" s="11"/>
      <c r="E9" s="11"/>
      <c r="F9" s="12"/>
      <c r="G9" s="10" t="s">
        <v>371</v>
      </c>
      <c r="H9" s="25">
        <v>43561</v>
      </c>
      <c r="K9" s="12">
        <f t="shared" si="0"/>
        <v>0</v>
      </c>
      <c r="L9" s="10"/>
      <c r="M9" s="25">
        <v>43561</v>
      </c>
      <c r="N9" s="33">
        <v>17394341</v>
      </c>
      <c r="O9" s="73"/>
      <c r="P9" s="12">
        <f t="shared" si="1"/>
        <v>17394341</v>
      </c>
      <c r="Q9" s="10"/>
      <c r="R9" s="25">
        <v>43561</v>
      </c>
      <c r="S9" s="11"/>
      <c r="T9" s="11"/>
      <c r="U9" s="12">
        <f t="shared" si="2"/>
        <v>0</v>
      </c>
      <c r="V9" s="10"/>
      <c r="W9" s="11"/>
      <c r="X9" s="11"/>
      <c r="Y9" s="11"/>
      <c r="Z9" s="12"/>
      <c r="AA9" s="10"/>
      <c r="AB9" s="11"/>
      <c r="AC9" s="11"/>
      <c r="AD9" s="11"/>
      <c r="AE9" s="12"/>
    </row>
    <row r="10" spans="1:31" x14ac:dyDescent="0.25">
      <c r="A10" s="10"/>
      <c r="B10" s="11"/>
      <c r="C10" s="11"/>
      <c r="D10" s="11"/>
      <c r="E10" s="11"/>
      <c r="F10" s="12"/>
      <c r="G10" s="10" t="s">
        <v>372</v>
      </c>
      <c r="H10" s="25">
        <v>43562</v>
      </c>
      <c r="I10" s="11"/>
      <c r="J10" s="11"/>
      <c r="K10" s="12">
        <f t="shared" si="0"/>
        <v>0</v>
      </c>
      <c r="L10" s="10"/>
      <c r="M10" s="25">
        <v>43562</v>
      </c>
      <c r="P10" s="12">
        <f t="shared" si="1"/>
        <v>0</v>
      </c>
      <c r="Q10" s="10"/>
      <c r="R10" s="25">
        <v>43562</v>
      </c>
      <c r="S10" s="11"/>
      <c r="T10" s="11"/>
      <c r="U10" s="12">
        <f t="shared" si="2"/>
        <v>0</v>
      </c>
      <c r="V10" s="10"/>
      <c r="W10" s="11"/>
      <c r="X10" s="11"/>
      <c r="Y10" s="11"/>
      <c r="Z10" s="12"/>
      <c r="AA10" s="10"/>
      <c r="AB10" s="11"/>
      <c r="AC10" s="11"/>
      <c r="AD10" s="11"/>
      <c r="AE10" s="12"/>
    </row>
    <row r="11" spans="1:31" x14ac:dyDescent="0.25">
      <c r="A11" s="10"/>
      <c r="B11" s="11"/>
      <c r="C11" s="11"/>
      <c r="D11" s="11"/>
      <c r="E11" s="11"/>
      <c r="F11" s="12"/>
      <c r="G11" s="10" t="s">
        <v>366</v>
      </c>
      <c r="H11" s="25">
        <v>43563</v>
      </c>
      <c r="I11" s="33">
        <v>14503600</v>
      </c>
      <c r="J11" s="33">
        <v>14497984</v>
      </c>
      <c r="K11" s="12">
        <f t="shared" si="0"/>
        <v>5616</v>
      </c>
      <c r="L11" s="10"/>
      <c r="M11" s="25">
        <v>43563</v>
      </c>
      <c r="N11" s="33">
        <v>9850559</v>
      </c>
      <c r="O11" s="33">
        <v>9836049</v>
      </c>
      <c r="P11" s="12">
        <f t="shared" si="1"/>
        <v>14510</v>
      </c>
      <c r="Q11" s="10"/>
      <c r="R11" s="25">
        <v>43563</v>
      </c>
      <c r="S11" s="33">
        <v>15271273</v>
      </c>
      <c r="T11" s="33">
        <v>15261828</v>
      </c>
      <c r="U11" s="12">
        <f t="shared" si="2"/>
        <v>9445</v>
      </c>
      <c r="V11" s="10"/>
      <c r="W11" s="11"/>
      <c r="X11" s="11"/>
      <c r="Y11" s="11"/>
      <c r="Z11" s="12"/>
      <c r="AA11" s="10"/>
      <c r="AB11" s="11"/>
      <c r="AC11" s="11"/>
      <c r="AD11" s="11"/>
      <c r="AE11" s="12"/>
    </row>
    <row r="12" spans="1:31" x14ac:dyDescent="0.25">
      <c r="A12" s="10"/>
      <c r="B12" s="11"/>
      <c r="C12" s="11"/>
      <c r="D12" s="11"/>
      <c r="E12" s="11"/>
      <c r="F12" s="12"/>
      <c r="G12" s="10" t="s">
        <v>367</v>
      </c>
      <c r="H12" s="25">
        <v>43564</v>
      </c>
      <c r="I12" s="33">
        <v>14507035</v>
      </c>
      <c r="J12" s="33">
        <v>14503600</v>
      </c>
      <c r="K12" s="12">
        <f t="shared" si="0"/>
        <v>3435</v>
      </c>
      <c r="L12" s="10"/>
      <c r="M12" s="25">
        <v>43564</v>
      </c>
      <c r="N12" s="33">
        <v>9861382</v>
      </c>
      <c r="O12" s="33">
        <v>9850559</v>
      </c>
      <c r="P12" s="12">
        <f t="shared" si="1"/>
        <v>10823</v>
      </c>
      <c r="Q12" s="10"/>
      <c r="R12" s="25">
        <v>43564</v>
      </c>
      <c r="S12" s="33">
        <v>15275750</v>
      </c>
      <c r="T12" s="33">
        <v>15271273</v>
      </c>
      <c r="U12" s="12">
        <f t="shared" si="2"/>
        <v>4477</v>
      </c>
      <c r="V12" s="10"/>
      <c r="W12" s="11"/>
      <c r="X12" s="11"/>
      <c r="Y12" s="11"/>
      <c r="Z12" s="12"/>
      <c r="AA12" s="10"/>
      <c r="AB12" s="11"/>
      <c r="AC12" s="11"/>
      <c r="AD12" s="11"/>
      <c r="AE12" s="12"/>
    </row>
    <row r="13" spans="1:31" x14ac:dyDescent="0.25">
      <c r="A13" s="10"/>
      <c r="B13" s="11"/>
      <c r="C13" s="11"/>
      <c r="D13" s="11"/>
      <c r="E13" s="11"/>
      <c r="F13" s="12"/>
      <c r="G13" s="10" t="s">
        <v>368</v>
      </c>
      <c r="H13" s="25">
        <v>43565</v>
      </c>
      <c r="I13" s="33">
        <v>14510536</v>
      </c>
      <c r="J13" s="33">
        <v>14507035</v>
      </c>
      <c r="K13" s="12">
        <f t="shared" si="0"/>
        <v>3501</v>
      </c>
      <c r="L13" s="10"/>
      <c r="M13" s="25">
        <v>43565</v>
      </c>
      <c r="N13" s="33">
        <v>9868243</v>
      </c>
      <c r="O13" s="33">
        <v>9861382</v>
      </c>
      <c r="P13" s="12">
        <f t="shared" si="1"/>
        <v>6861</v>
      </c>
      <c r="Q13" s="10"/>
      <c r="R13" s="25">
        <v>43565</v>
      </c>
      <c r="S13" s="33">
        <v>15281018</v>
      </c>
      <c r="T13" s="33">
        <v>15275765</v>
      </c>
      <c r="U13" s="12">
        <f t="shared" si="2"/>
        <v>5253</v>
      </c>
      <c r="V13" s="10"/>
      <c r="W13" s="11"/>
      <c r="X13" s="11"/>
      <c r="Y13" s="11"/>
      <c r="Z13" s="12"/>
      <c r="AA13" s="10"/>
      <c r="AB13" s="11"/>
      <c r="AC13" s="11"/>
      <c r="AD13" s="11"/>
      <c r="AE13" s="12"/>
    </row>
    <row r="14" spans="1:31" x14ac:dyDescent="0.25">
      <c r="A14" s="10"/>
      <c r="B14" s="11"/>
      <c r="C14" s="11"/>
      <c r="D14" s="11"/>
      <c r="E14" s="11"/>
      <c r="F14" s="12"/>
      <c r="G14" s="10" t="s">
        <v>369</v>
      </c>
      <c r="H14" s="25">
        <v>43566</v>
      </c>
      <c r="I14" s="33">
        <v>14514109</v>
      </c>
      <c r="J14" s="33">
        <v>14510536</v>
      </c>
      <c r="K14" s="12">
        <f t="shared" si="0"/>
        <v>3573</v>
      </c>
      <c r="L14" s="10"/>
      <c r="M14" s="25">
        <v>43566</v>
      </c>
      <c r="N14" s="33">
        <v>9877227</v>
      </c>
      <c r="O14" s="33">
        <v>9868243</v>
      </c>
      <c r="P14" s="12">
        <f t="shared" si="1"/>
        <v>8984</v>
      </c>
      <c r="Q14" s="10"/>
      <c r="R14" s="25">
        <v>43566</v>
      </c>
      <c r="S14" s="33">
        <v>15285270</v>
      </c>
      <c r="T14" s="33">
        <v>15281018</v>
      </c>
      <c r="U14" s="12">
        <f t="shared" si="2"/>
        <v>4252</v>
      </c>
      <c r="V14" s="10"/>
      <c r="W14" s="11"/>
      <c r="X14" s="11"/>
      <c r="Y14" s="11"/>
      <c r="Z14" s="12"/>
      <c r="AA14" s="10"/>
      <c r="AB14" s="11"/>
      <c r="AC14" s="11"/>
      <c r="AD14" s="11"/>
      <c r="AE14" s="12"/>
    </row>
    <row r="15" spans="1:31" x14ac:dyDescent="0.25">
      <c r="A15" s="10"/>
      <c r="B15" s="11"/>
      <c r="C15" s="11"/>
      <c r="D15" s="11"/>
      <c r="E15" s="11"/>
      <c r="F15" s="12"/>
      <c r="G15" s="10" t="s">
        <v>370</v>
      </c>
      <c r="H15" s="25">
        <v>43567</v>
      </c>
      <c r="I15" s="33">
        <v>14519103</v>
      </c>
      <c r="J15" s="33">
        <v>14514109</v>
      </c>
      <c r="K15" s="12">
        <f t="shared" si="0"/>
        <v>4994</v>
      </c>
      <c r="L15" s="10"/>
      <c r="M15" s="25">
        <v>43567</v>
      </c>
      <c r="N15" s="33">
        <v>9883094</v>
      </c>
      <c r="O15" s="33">
        <v>9877227</v>
      </c>
      <c r="P15" s="12">
        <f t="shared" si="1"/>
        <v>5867</v>
      </c>
      <c r="Q15" s="10"/>
      <c r="R15" s="25">
        <v>43567</v>
      </c>
      <c r="S15" s="33">
        <v>15291217</v>
      </c>
      <c r="T15" s="33">
        <v>15285270</v>
      </c>
      <c r="U15" s="12">
        <f t="shared" si="2"/>
        <v>5947</v>
      </c>
      <c r="V15" s="10"/>
      <c r="W15" s="11"/>
      <c r="X15" s="11"/>
      <c r="Y15" s="11"/>
      <c r="Z15" s="12"/>
      <c r="AA15" s="10"/>
      <c r="AB15" s="11"/>
      <c r="AC15" s="11"/>
      <c r="AD15" s="11"/>
      <c r="AE15" s="12"/>
    </row>
    <row r="16" spans="1:31" x14ac:dyDescent="0.25">
      <c r="A16" s="10"/>
      <c r="B16" s="11"/>
      <c r="C16" s="11"/>
      <c r="D16" s="11"/>
      <c r="E16" s="11"/>
      <c r="F16" s="12"/>
      <c r="G16" s="10" t="s">
        <v>371</v>
      </c>
      <c r="H16" s="25">
        <v>43568</v>
      </c>
      <c r="I16" s="11"/>
      <c r="J16" s="11"/>
      <c r="K16" s="12">
        <f t="shared" si="0"/>
        <v>0</v>
      </c>
      <c r="L16" s="10"/>
      <c r="M16" s="25">
        <v>43568</v>
      </c>
      <c r="N16" s="33">
        <v>9885345</v>
      </c>
      <c r="O16" s="33">
        <v>9883094</v>
      </c>
      <c r="P16" s="12">
        <f t="shared" si="1"/>
        <v>2251</v>
      </c>
      <c r="Q16" s="10"/>
      <c r="R16" s="25">
        <v>43568</v>
      </c>
      <c r="S16" s="11"/>
      <c r="T16" s="11"/>
      <c r="U16" s="12">
        <f t="shared" si="2"/>
        <v>0</v>
      </c>
      <c r="V16" s="10"/>
      <c r="W16" s="11"/>
      <c r="X16" s="11"/>
      <c r="Y16" s="11"/>
      <c r="Z16" s="12"/>
      <c r="AA16" s="10"/>
      <c r="AB16" s="11"/>
      <c r="AC16" s="11"/>
      <c r="AD16" s="11"/>
      <c r="AE16" s="12"/>
    </row>
    <row r="17" spans="1:31" x14ac:dyDescent="0.25">
      <c r="A17" s="10"/>
      <c r="B17" s="11"/>
      <c r="C17" s="11"/>
      <c r="D17" s="11"/>
      <c r="E17" s="11"/>
      <c r="F17" s="12"/>
      <c r="G17" s="10" t="s">
        <v>372</v>
      </c>
      <c r="H17" s="25">
        <v>43569</v>
      </c>
      <c r="I17" s="11"/>
      <c r="J17" s="11"/>
      <c r="K17" s="12">
        <f t="shared" si="0"/>
        <v>0</v>
      </c>
      <c r="L17" s="10"/>
      <c r="M17" s="25">
        <v>43569</v>
      </c>
      <c r="N17" s="33"/>
      <c r="O17" s="33"/>
      <c r="P17" s="12">
        <f t="shared" si="1"/>
        <v>0</v>
      </c>
      <c r="Q17" s="10"/>
      <c r="R17" s="25">
        <v>43569</v>
      </c>
      <c r="S17" s="11"/>
      <c r="T17" s="11"/>
      <c r="U17" s="12">
        <f t="shared" si="2"/>
        <v>0</v>
      </c>
      <c r="V17" s="10"/>
      <c r="W17" s="11"/>
      <c r="X17" s="11"/>
      <c r="Y17" s="11"/>
      <c r="Z17" s="12"/>
      <c r="AA17" s="10"/>
      <c r="AB17" s="11"/>
      <c r="AC17" s="11"/>
      <c r="AD17" s="11"/>
      <c r="AE17" s="12"/>
    </row>
    <row r="18" spans="1:31" x14ac:dyDescent="0.25">
      <c r="A18" s="10"/>
      <c r="B18" s="11"/>
      <c r="C18" s="11"/>
      <c r="D18" s="11"/>
      <c r="E18" s="11"/>
      <c r="F18" s="12"/>
      <c r="G18" s="10" t="s">
        <v>366</v>
      </c>
      <c r="H18" s="25">
        <v>43570</v>
      </c>
      <c r="I18" s="33">
        <v>14523685</v>
      </c>
      <c r="J18" s="33">
        <v>14519103</v>
      </c>
      <c r="K18" s="12">
        <f t="shared" si="0"/>
        <v>4582</v>
      </c>
      <c r="L18" s="10"/>
      <c r="M18" s="25">
        <v>43570</v>
      </c>
      <c r="N18" s="33">
        <v>9902156</v>
      </c>
      <c r="O18" s="33">
        <v>9885345</v>
      </c>
      <c r="P18" s="12">
        <f t="shared" si="1"/>
        <v>16811</v>
      </c>
      <c r="Q18" s="10"/>
      <c r="R18" s="25">
        <v>43570</v>
      </c>
      <c r="S18" s="33">
        <v>15298372</v>
      </c>
      <c r="T18" s="33">
        <v>15291217</v>
      </c>
      <c r="U18" s="12">
        <f t="shared" si="2"/>
        <v>7155</v>
      </c>
      <c r="V18" s="10"/>
      <c r="W18" s="11"/>
      <c r="X18" s="11"/>
      <c r="Y18" s="11"/>
      <c r="Z18" s="12"/>
      <c r="AA18" s="10"/>
      <c r="AB18" s="11"/>
      <c r="AC18" s="11"/>
      <c r="AD18" s="11"/>
      <c r="AE18" s="12"/>
    </row>
    <row r="19" spans="1:31" x14ac:dyDescent="0.25">
      <c r="A19" s="10"/>
      <c r="B19" s="11"/>
      <c r="C19" s="11"/>
      <c r="D19" s="11"/>
      <c r="E19" s="11"/>
      <c r="F19" s="12"/>
      <c r="G19" s="10" t="s">
        <v>367</v>
      </c>
      <c r="H19" s="25">
        <v>43571</v>
      </c>
      <c r="I19" s="33">
        <v>14527370</v>
      </c>
      <c r="J19" s="33">
        <v>14523685</v>
      </c>
      <c r="K19" s="12">
        <f t="shared" si="0"/>
        <v>3685</v>
      </c>
      <c r="L19" s="10"/>
      <c r="M19" s="25">
        <v>43571</v>
      </c>
      <c r="N19" s="33">
        <v>9911476</v>
      </c>
      <c r="O19" s="33">
        <v>9902156</v>
      </c>
      <c r="P19" s="12">
        <f t="shared" si="1"/>
        <v>9320</v>
      </c>
      <c r="Q19" s="10"/>
      <c r="R19" s="25">
        <v>43571</v>
      </c>
      <c r="S19" s="33">
        <v>15301248</v>
      </c>
      <c r="T19" s="33">
        <v>15298372</v>
      </c>
      <c r="U19" s="12">
        <f t="shared" si="2"/>
        <v>2876</v>
      </c>
      <c r="V19" s="10"/>
      <c r="W19" s="11"/>
      <c r="X19" s="11"/>
      <c r="Y19" s="11"/>
      <c r="Z19" s="12"/>
      <c r="AA19" s="10"/>
      <c r="AB19" s="11"/>
      <c r="AC19" s="11"/>
      <c r="AD19" s="11"/>
      <c r="AE19" s="12"/>
    </row>
    <row r="20" spans="1:31" ht="18" customHeight="1" x14ac:dyDescent="0.25">
      <c r="A20" s="10"/>
      <c r="B20" s="11"/>
      <c r="C20" s="11"/>
      <c r="D20" s="11"/>
      <c r="E20" s="11"/>
      <c r="F20" s="12"/>
      <c r="G20" s="10" t="s">
        <v>368</v>
      </c>
      <c r="H20" s="25">
        <v>43572</v>
      </c>
      <c r="I20" s="33">
        <v>14531641</v>
      </c>
      <c r="J20" s="33">
        <v>14527370</v>
      </c>
      <c r="K20" s="12">
        <f t="shared" si="0"/>
        <v>4271</v>
      </c>
      <c r="L20" s="10"/>
      <c r="M20" s="25">
        <v>43572</v>
      </c>
      <c r="N20" s="68">
        <v>9920882</v>
      </c>
      <c r="O20" s="33">
        <v>9911476</v>
      </c>
      <c r="P20" s="12">
        <f t="shared" si="1"/>
        <v>9406</v>
      </c>
      <c r="Q20" s="10"/>
      <c r="R20" s="25">
        <v>43572</v>
      </c>
      <c r="S20" s="33">
        <v>15308451</v>
      </c>
      <c r="T20" s="33">
        <v>15301248</v>
      </c>
      <c r="U20" s="12">
        <f t="shared" si="2"/>
        <v>7203</v>
      </c>
      <c r="V20" s="10"/>
      <c r="W20" s="11"/>
      <c r="X20" s="11"/>
      <c r="Y20" s="11"/>
      <c r="Z20" s="12"/>
      <c r="AA20" s="10"/>
      <c r="AB20" s="11"/>
      <c r="AC20" s="11"/>
      <c r="AD20" s="11"/>
      <c r="AE20" s="12"/>
    </row>
    <row r="21" spans="1:31" x14ac:dyDescent="0.25">
      <c r="A21" s="10"/>
      <c r="B21" s="11"/>
      <c r="C21" s="11"/>
      <c r="D21" s="11"/>
      <c r="E21" s="11"/>
      <c r="F21" s="12"/>
      <c r="G21" s="10" t="s">
        <v>369</v>
      </c>
      <c r="H21" s="25">
        <v>43573</v>
      </c>
      <c r="I21" s="43">
        <v>14535171</v>
      </c>
      <c r="J21" s="33">
        <v>14531641</v>
      </c>
      <c r="K21" s="12">
        <f t="shared" si="0"/>
        <v>3530</v>
      </c>
      <c r="L21" s="10"/>
      <c r="M21" s="25">
        <v>43573</v>
      </c>
      <c r="N21" s="33">
        <v>9927041</v>
      </c>
      <c r="O21" s="68">
        <v>9920902</v>
      </c>
      <c r="P21" s="12">
        <f t="shared" si="1"/>
        <v>6139</v>
      </c>
      <c r="Q21" s="10"/>
      <c r="R21" s="25">
        <v>43573</v>
      </c>
      <c r="S21" s="33">
        <v>15310694</v>
      </c>
      <c r="T21" s="33">
        <v>15308451</v>
      </c>
      <c r="U21" s="12">
        <f t="shared" si="2"/>
        <v>2243</v>
      </c>
      <c r="V21" s="10"/>
      <c r="W21" s="11"/>
      <c r="X21" s="11"/>
      <c r="Y21" s="11"/>
      <c r="Z21" s="12"/>
      <c r="AA21" s="10"/>
      <c r="AB21" s="11"/>
      <c r="AC21" s="11"/>
      <c r="AD21" s="11"/>
      <c r="AE21" s="12"/>
    </row>
    <row r="22" spans="1:31" x14ac:dyDescent="0.25">
      <c r="A22" s="10"/>
      <c r="B22" s="11"/>
      <c r="C22" s="11"/>
      <c r="D22" s="11"/>
      <c r="E22" s="11"/>
      <c r="F22" s="12"/>
      <c r="G22" s="10" t="s">
        <v>370</v>
      </c>
      <c r="H22" s="25">
        <v>43574</v>
      </c>
      <c r="I22" s="35" t="s">
        <v>373</v>
      </c>
      <c r="J22" s="11"/>
      <c r="K22" s="12"/>
      <c r="L22" s="10"/>
      <c r="M22" s="25">
        <v>43574</v>
      </c>
      <c r="N22" s="69" t="s">
        <v>373</v>
      </c>
      <c r="Q22" s="10"/>
      <c r="R22" s="25">
        <v>43574</v>
      </c>
      <c r="S22" s="33" t="s">
        <v>373</v>
      </c>
      <c r="T22" s="33"/>
      <c r="U22" s="12"/>
      <c r="V22" s="10"/>
      <c r="W22" s="11"/>
      <c r="X22" s="11"/>
      <c r="Y22" s="11"/>
      <c r="Z22" s="12"/>
      <c r="AA22" s="10"/>
      <c r="AB22" s="11"/>
      <c r="AC22" s="11"/>
      <c r="AD22" s="11"/>
      <c r="AE22" s="12"/>
    </row>
    <row r="23" spans="1:31" x14ac:dyDescent="0.25">
      <c r="A23" s="10"/>
      <c r="B23" s="11"/>
      <c r="C23" s="11"/>
      <c r="D23" s="11"/>
      <c r="E23" s="11"/>
      <c r="F23" s="12"/>
      <c r="G23" s="10" t="s">
        <v>371</v>
      </c>
      <c r="H23" s="25">
        <v>43575</v>
      </c>
      <c r="I23" s="11"/>
      <c r="J23" s="11"/>
      <c r="K23" s="12">
        <f t="shared" si="0"/>
        <v>0</v>
      </c>
      <c r="L23" s="10"/>
      <c r="M23" s="25">
        <v>43575</v>
      </c>
      <c r="N23" s="33">
        <v>9930133</v>
      </c>
      <c r="O23" s="33">
        <v>9927041</v>
      </c>
      <c r="P23" s="12">
        <f>N23-O23</f>
        <v>3092</v>
      </c>
      <c r="Q23" s="10"/>
      <c r="R23" s="25">
        <v>43575</v>
      </c>
      <c r="S23" s="33">
        <v>14536663</v>
      </c>
      <c r="T23" s="33">
        <v>14535121</v>
      </c>
      <c r="U23" s="12">
        <f t="shared" si="2"/>
        <v>1542</v>
      </c>
      <c r="V23" s="10"/>
      <c r="W23" s="11"/>
      <c r="X23" s="11"/>
      <c r="Y23" s="11"/>
      <c r="Z23" s="12"/>
      <c r="AA23" s="10"/>
      <c r="AB23" s="11"/>
      <c r="AC23" s="11"/>
      <c r="AD23" s="11"/>
      <c r="AE23" s="12"/>
    </row>
    <row r="24" spans="1:31" x14ac:dyDescent="0.25">
      <c r="A24" s="10"/>
      <c r="B24" s="11"/>
      <c r="C24" s="11"/>
      <c r="D24" s="11"/>
      <c r="E24" s="11"/>
      <c r="F24" s="12"/>
      <c r="G24" s="10" t="s">
        <v>372</v>
      </c>
      <c r="H24" s="25">
        <v>43576</v>
      </c>
      <c r="I24" s="11"/>
      <c r="J24" s="11"/>
      <c r="K24" s="12">
        <f t="shared" si="0"/>
        <v>0</v>
      </c>
      <c r="L24" s="10"/>
      <c r="M24" s="25">
        <v>43576</v>
      </c>
      <c r="N24" s="33"/>
      <c r="O24" s="33"/>
      <c r="P24" s="12">
        <f t="shared" si="1"/>
        <v>0</v>
      </c>
      <c r="Q24" s="10"/>
      <c r="R24" s="25">
        <v>43576</v>
      </c>
      <c r="S24" s="11"/>
      <c r="T24" s="11"/>
      <c r="U24" s="12">
        <f t="shared" si="2"/>
        <v>0</v>
      </c>
      <c r="V24" s="10"/>
      <c r="W24" s="11"/>
      <c r="X24" s="11"/>
      <c r="Y24" s="11"/>
      <c r="Z24" s="12"/>
      <c r="AA24" s="10"/>
      <c r="AB24" s="11"/>
      <c r="AC24" s="11"/>
      <c r="AD24" s="11"/>
      <c r="AE24" s="12"/>
    </row>
    <row r="25" spans="1:31" x14ac:dyDescent="0.25">
      <c r="A25" s="10"/>
      <c r="B25" s="11"/>
      <c r="C25" s="11"/>
      <c r="D25" s="11"/>
      <c r="E25" s="11"/>
      <c r="F25" s="12"/>
      <c r="G25" s="10" t="s">
        <v>366</v>
      </c>
      <c r="H25" s="25">
        <v>43577</v>
      </c>
      <c r="I25" s="11">
        <v>14540621</v>
      </c>
      <c r="J25" s="43">
        <v>14536664</v>
      </c>
      <c r="K25" s="12">
        <f t="shared" si="0"/>
        <v>3957</v>
      </c>
      <c r="L25" s="10"/>
      <c r="M25" s="25">
        <v>43577</v>
      </c>
      <c r="N25" s="33">
        <v>9947535</v>
      </c>
      <c r="O25" s="33">
        <v>9931283</v>
      </c>
      <c r="P25" s="12">
        <f t="shared" si="1"/>
        <v>16252</v>
      </c>
      <c r="Q25" s="10"/>
      <c r="R25" s="25">
        <v>43577</v>
      </c>
      <c r="S25" s="33">
        <v>15319775</v>
      </c>
      <c r="T25" s="33">
        <v>15310694</v>
      </c>
      <c r="U25" s="12">
        <f t="shared" si="2"/>
        <v>9081</v>
      </c>
      <c r="V25" s="10"/>
      <c r="W25" s="11"/>
      <c r="X25" s="11"/>
      <c r="Y25" s="11"/>
      <c r="Z25" s="12"/>
      <c r="AA25" s="10"/>
      <c r="AB25" s="11"/>
      <c r="AC25" s="11"/>
      <c r="AD25" s="11"/>
      <c r="AE25" s="12"/>
    </row>
    <row r="26" spans="1:31" x14ac:dyDescent="0.25">
      <c r="A26" s="10"/>
      <c r="B26" s="11"/>
      <c r="C26" s="11"/>
      <c r="D26" s="11"/>
      <c r="E26" s="11"/>
      <c r="F26" s="12"/>
      <c r="G26" s="10" t="s">
        <v>367</v>
      </c>
      <c r="H26" s="25">
        <v>43578</v>
      </c>
      <c r="I26" s="11">
        <v>14544659</v>
      </c>
      <c r="J26" s="11">
        <v>14540621</v>
      </c>
      <c r="K26" s="12">
        <f t="shared" si="0"/>
        <v>4038</v>
      </c>
      <c r="L26" s="10"/>
      <c r="M26" s="25">
        <v>43578</v>
      </c>
      <c r="N26" s="33">
        <v>9956168</v>
      </c>
      <c r="O26" s="33">
        <v>9947535</v>
      </c>
      <c r="P26" s="12">
        <f t="shared" si="1"/>
        <v>8633</v>
      </c>
      <c r="Q26" s="10"/>
      <c r="R26" s="25">
        <v>43578</v>
      </c>
      <c r="S26" s="33">
        <v>15327036</v>
      </c>
      <c r="T26" s="33">
        <v>15319775</v>
      </c>
      <c r="U26" s="12">
        <f t="shared" si="2"/>
        <v>7261</v>
      </c>
      <c r="V26" s="10"/>
      <c r="W26" s="11"/>
      <c r="X26" s="11"/>
      <c r="Y26" s="11"/>
      <c r="Z26" s="12"/>
      <c r="AA26" s="10"/>
      <c r="AB26" s="11"/>
      <c r="AC26" s="11"/>
      <c r="AD26" s="11"/>
      <c r="AE26" s="12"/>
    </row>
    <row r="27" spans="1:31" x14ac:dyDescent="0.25">
      <c r="A27" s="10"/>
      <c r="B27" s="11"/>
      <c r="C27" s="11"/>
      <c r="D27" s="11"/>
      <c r="E27" s="11"/>
      <c r="F27" s="12"/>
      <c r="G27" s="10" t="s">
        <v>368</v>
      </c>
      <c r="H27" s="25">
        <v>43579</v>
      </c>
      <c r="I27" s="11">
        <v>14548223</v>
      </c>
      <c r="J27" s="11">
        <v>14544659</v>
      </c>
      <c r="K27" s="12">
        <f t="shared" si="0"/>
        <v>3564</v>
      </c>
      <c r="L27" s="10"/>
      <c r="M27" s="25">
        <v>43579</v>
      </c>
      <c r="N27" s="33">
        <v>9963545</v>
      </c>
      <c r="O27" s="33">
        <v>9956168</v>
      </c>
      <c r="P27" s="12">
        <f t="shared" si="1"/>
        <v>7377</v>
      </c>
      <c r="Q27" s="10"/>
      <c r="R27" s="25">
        <v>43579</v>
      </c>
      <c r="S27" s="81">
        <v>15330517</v>
      </c>
      <c r="T27" s="33">
        <v>15327036</v>
      </c>
      <c r="U27" s="12">
        <f t="shared" si="2"/>
        <v>3481</v>
      </c>
      <c r="V27" s="10"/>
      <c r="W27" s="11"/>
      <c r="X27" s="11"/>
      <c r="Y27" s="11"/>
      <c r="Z27" s="12"/>
      <c r="AA27" s="10"/>
      <c r="AB27" s="11"/>
      <c r="AC27" s="11"/>
      <c r="AD27" s="11"/>
      <c r="AE27" s="12"/>
    </row>
    <row r="28" spans="1:31" x14ac:dyDescent="0.25">
      <c r="A28" s="10"/>
      <c r="B28" s="11"/>
      <c r="C28" s="11"/>
      <c r="D28" s="11"/>
      <c r="E28" s="11"/>
      <c r="F28" s="12"/>
      <c r="G28" s="10" t="s">
        <v>369</v>
      </c>
      <c r="H28" s="25">
        <v>43580</v>
      </c>
      <c r="I28" s="33">
        <v>14553117</v>
      </c>
      <c r="J28" s="33">
        <v>14548223</v>
      </c>
      <c r="K28" s="12">
        <f t="shared" si="0"/>
        <v>4894</v>
      </c>
      <c r="L28" s="10"/>
      <c r="M28" s="25">
        <v>43580</v>
      </c>
      <c r="N28" s="33">
        <v>9974019</v>
      </c>
      <c r="O28" s="33">
        <v>9963545</v>
      </c>
      <c r="P28" s="12">
        <f t="shared" si="1"/>
        <v>10474</v>
      </c>
      <c r="Q28" s="10"/>
      <c r="R28" s="25">
        <v>43580</v>
      </c>
      <c r="S28" s="11"/>
      <c r="T28" s="11"/>
      <c r="U28" s="12">
        <f t="shared" si="2"/>
        <v>0</v>
      </c>
      <c r="V28" s="10"/>
      <c r="W28" s="11"/>
      <c r="X28" s="11"/>
      <c r="Y28" s="11"/>
      <c r="Z28" s="12"/>
      <c r="AA28" s="10"/>
      <c r="AB28" s="11"/>
      <c r="AC28" s="11"/>
      <c r="AD28" s="11"/>
      <c r="AE28" s="12"/>
    </row>
    <row r="29" spans="1:31" x14ac:dyDescent="0.25">
      <c r="A29" s="10"/>
      <c r="B29" s="11"/>
      <c r="C29" s="11"/>
      <c r="D29" s="11"/>
      <c r="E29" s="11"/>
      <c r="F29" s="12"/>
      <c r="G29" s="10" t="s">
        <v>370</v>
      </c>
      <c r="H29" s="25">
        <v>43581</v>
      </c>
      <c r="I29" s="33">
        <v>14559125</v>
      </c>
      <c r="J29" s="33">
        <v>14553117</v>
      </c>
      <c r="K29" s="12">
        <f t="shared" si="0"/>
        <v>6008</v>
      </c>
      <c r="L29" s="10"/>
      <c r="M29" s="25">
        <v>43581</v>
      </c>
      <c r="N29" s="33">
        <v>9983562</v>
      </c>
      <c r="O29" s="33">
        <v>9974019</v>
      </c>
      <c r="P29" s="12">
        <f t="shared" si="1"/>
        <v>9543</v>
      </c>
      <c r="Q29" s="10"/>
      <c r="R29" s="25">
        <v>43581</v>
      </c>
      <c r="S29" s="11"/>
      <c r="T29" s="11"/>
      <c r="U29" s="12">
        <f t="shared" si="2"/>
        <v>0</v>
      </c>
      <c r="V29" s="10"/>
      <c r="W29" s="11"/>
      <c r="X29" s="11"/>
      <c r="Y29" s="11"/>
      <c r="Z29" s="12"/>
      <c r="AA29" s="10"/>
      <c r="AB29" s="11"/>
      <c r="AC29" s="11"/>
      <c r="AD29" s="11"/>
      <c r="AE29" s="12"/>
    </row>
    <row r="30" spans="1:31" x14ac:dyDescent="0.25">
      <c r="A30" s="10"/>
      <c r="B30" s="11"/>
      <c r="C30" s="11"/>
      <c r="D30" s="11"/>
      <c r="E30" s="11"/>
      <c r="F30" s="12"/>
      <c r="G30" s="10" t="s">
        <v>371</v>
      </c>
      <c r="H30" s="25">
        <v>43582</v>
      </c>
      <c r="I30" s="11"/>
      <c r="J30" s="11"/>
      <c r="K30" s="12">
        <f t="shared" si="0"/>
        <v>0</v>
      </c>
      <c r="L30" s="10"/>
      <c r="M30" s="25">
        <v>43582</v>
      </c>
      <c r="N30" s="33">
        <v>9989505</v>
      </c>
      <c r="O30" s="33">
        <v>9983562</v>
      </c>
      <c r="P30" s="12">
        <f t="shared" si="1"/>
        <v>5943</v>
      </c>
      <c r="Q30" s="10"/>
      <c r="R30" s="25">
        <v>43582</v>
      </c>
      <c r="S30" s="11"/>
      <c r="T30" s="11"/>
      <c r="U30" s="12">
        <f t="shared" si="2"/>
        <v>0</v>
      </c>
      <c r="V30" s="10"/>
      <c r="W30" s="11"/>
      <c r="X30" s="11"/>
      <c r="Y30" s="11"/>
      <c r="Z30" s="12"/>
      <c r="AA30" s="10"/>
      <c r="AB30" s="11"/>
      <c r="AC30" s="11"/>
      <c r="AD30" s="11"/>
      <c r="AE30" s="12"/>
    </row>
    <row r="31" spans="1:31" x14ac:dyDescent="0.25">
      <c r="A31" s="10"/>
      <c r="B31" s="11"/>
      <c r="C31" s="11"/>
      <c r="D31" s="11"/>
      <c r="E31" s="11"/>
      <c r="F31" s="12"/>
      <c r="G31" s="10" t="s">
        <v>372</v>
      </c>
      <c r="H31" s="25">
        <v>43583</v>
      </c>
      <c r="I31" s="11"/>
      <c r="J31" s="11"/>
      <c r="K31" s="12">
        <f t="shared" si="0"/>
        <v>0</v>
      </c>
      <c r="L31" s="10"/>
      <c r="M31" s="25">
        <v>43583</v>
      </c>
      <c r="N31" s="33"/>
      <c r="O31" s="33"/>
      <c r="P31" s="12">
        <f t="shared" si="1"/>
        <v>0</v>
      </c>
      <c r="Q31" s="10"/>
      <c r="R31" s="25">
        <v>43583</v>
      </c>
      <c r="S31" s="11"/>
      <c r="T31" s="11"/>
      <c r="U31" s="12">
        <f t="shared" si="2"/>
        <v>0</v>
      </c>
      <c r="V31" s="10"/>
      <c r="W31" s="11"/>
      <c r="X31" s="11"/>
      <c r="Y31" s="11"/>
      <c r="Z31" s="12"/>
      <c r="AA31" s="10"/>
      <c r="AB31" s="11"/>
      <c r="AC31" s="11"/>
      <c r="AD31" s="11"/>
      <c r="AE31" s="12"/>
    </row>
    <row r="32" spans="1:31" x14ac:dyDescent="0.25">
      <c r="A32" s="10"/>
      <c r="B32" s="11"/>
      <c r="C32" s="11"/>
      <c r="D32" s="11"/>
      <c r="E32" s="11"/>
      <c r="F32" s="12"/>
      <c r="G32" s="10" t="s">
        <v>366</v>
      </c>
      <c r="H32" s="25">
        <v>43584</v>
      </c>
      <c r="I32" s="33">
        <v>14563698</v>
      </c>
      <c r="J32" s="33">
        <v>14559125</v>
      </c>
      <c r="K32" s="12">
        <f t="shared" si="0"/>
        <v>4573</v>
      </c>
      <c r="L32" s="10"/>
      <c r="M32" s="25">
        <v>43584</v>
      </c>
      <c r="N32" s="33">
        <v>10002908</v>
      </c>
      <c r="O32" s="33">
        <v>9989505</v>
      </c>
      <c r="P32" s="12">
        <f t="shared" si="1"/>
        <v>13403</v>
      </c>
      <c r="Q32" s="10"/>
      <c r="R32" s="25">
        <v>43584</v>
      </c>
      <c r="S32" s="33">
        <v>15341928</v>
      </c>
      <c r="T32" s="81">
        <v>15334264</v>
      </c>
      <c r="U32" s="12">
        <f t="shared" si="2"/>
        <v>7664</v>
      </c>
      <c r="V32" s="10"/>
      <c r="W32" s="11"/>
      <c r="X32" s="11"/>
      <c r="Y32" s="11"/>
      <c r="Z32" s="12"/>
      <c r="AA32" s="10"/>
      <c r="AB32" s="11"/>
      <c r="AC32" s="11"/>
      <c r="AD32" s="11"/>
      <c r="AE32" s="12"/>
    </row>
    <row r="33" spans="1:31" x14ac:dyDescent="0.25">
      <c r="A33" s="10"/>
      <c r="B33" s="11"/>
      <c r="C33" s="11"/>
      <c r="D33" s="11"/>
      <c r="E33" s="11"/>
      <c r="F33" s="12"/>
      <c r="G33" s="10" t="s">
        <v>367</v>
      </c>
      <c r="H33" s="25">
        <v>43585</v>
      </c>
      <c r="I33" s="33">
        <v>14567759</v>
      </c>
      <c r="J33" s="33">
        <v>14563698</v>
      </c>
      <c r="K33" s="12">
        <f t="shared" si="0"/>
        <v>4061</v>
      </c>
      <c r="L33" s="10"/>
      <c r="M33" s="25">
        <v>43585</v>
      </c>
      <c r="N33" s="68">
        <v>10010258</v>
      </c>
      <c r="O33" s="33">
        <v>10002908</v>
      </c>
      <c r="P33" s="12">
        <f t="shared" si="1"/>
        <v>7350</v>
      </c>
      <c r="Q33" s="10"/>
      <c r="R33" s="25">
        <v>43585</v>
      </c>
      <c r="S33" s="33">
        <v>15348270</v>
      </c>
      <c r="T33" s="33">
        <v>15341928</v>
      </c>
      <c r="U33" s="12">
        <f t="shared" si="2"/>
        <v>6342</v>
      </c>
      <c r="V33" s="10"/>
      <c r="W33" s="11"/>
      <c r="X33" s="11"/>
      <c r="Y33" s="11"/>
      <c r="Z33" s="12"/>
      <c r="AA33" s="10"/>
      <c r="AB33" s="11"/>
      <c r="AC33" s="11"/>
      <c r="AD33" s="11"/>
      <c r="AE33" s="12"/>
    </row>
    <row r="34" spans="1:31" x14ac:dyDescent="0.25">
      <c r="A34" s="10"/>
      <c r="B34" s="11"/>
      <c r="C34" s="11"/>
      <c r="D34" s="11"/>
      <c r="E34" s="11"/>
      <c r="F34" s="12"/>
      <c r="G34" s="10" t="s">
        <v>368</v>
      </c>
      <c r="H34" s="25">
        <v>43586</v>
      </c>
      <c r="I34" s="33"/>
      <c r="J34" s="33"/>
      <c r="K34" s="12">
        <f t="shared" ref="K34:K44" si="3">I34-J34</f>
        <v>0</v>
      </c>
      <c r="L34" s="10"/>
      <c r="M34" s="25">
        <v>43586</v>
      </c>
      <c r="N34" s="33"/>
      <c r="O34" s="33"/>
      <c r="P34" s="12">
        <f t="shared" si="1"/>
        <v>0</v>
      </c>
      <c r="Q34" s="10"/>
      <c r="R34" s="25">
        <v>43586</v>
      </c>
      <c r="S34" s="11"/>
      <c r="T34" s="11"/>
      <c r="U34" s="12">
        <f t="shared" si="2"/>
        <v>0</v>
      </c>
      <c r="V34" s="10"/>
      <c r="W34" s="11"/>
      <c r="X34" s="11"/>
      <c r="Y34" s="11"/>
      <c r="Z34" s="12"/>
      <c r="AA34" s="10"/>
      <c r="AB34" s="11"/>
      <c r="AC34" s="11"/>
      <c r="AD34" s="11"/>
      <c r="AE34" s="12"/>
    </row>
    <row r="35" spans="1:31" x14ac:dyDescent="0.25">
      <c r="A35" s="10"/>
      <c r="B35" s="11"/>
      <c r="C35" s="11"/>
      <c r="D35" s="11"/>
      <c r="E35" s="11"/>
      <c r="F35" s="12"/>
      <c r="G35" s="10" t="s">
        <v>369</v>
      </c>
      <c r="H35" s="25">
        <v>43587</v>
      </c>
      <c r="I35" s="33">
        <v>14571297</v>
      </c>
      <c r="J35" s="33">
        <v>14567759</v>
      </c>
      <c r="K35" s="12">
        <f t="shared" si="3"/>
        <v>3538</v>
      </c>
      <c r="L35" s="10"/>
      <c r="M35" s="25">
        <v>43587</v>
      </c>
      <c r="N35" s="33">
        <v>10018643</v>
      </c>
      <c r="O35" s="68">
        <v>10010658</v>
      </c>
      <c r="P35" s="12">
        <f t="shared" si="1"/>
        <v>7985</v>
      </c>
      <c r="Q35" s="10"/>
      <c r="R35" s="25">
        <v>43587</v>
      </c>
      <c r="S35" s="33">
        <v>15354679</v>
      </c>
      <c r="T35" s="33">
        <v>15348320</v>
      </c>
      <c r="U35" s="12">
        <f t="shared" si="2"/>
        <v>6359</v>
      </c>
      <c r="V35" s="10"/>
      <c r="W35" s="11"/>
      <c r="X35" s="11"/>
      <c r="Y35" s="11"/>
      <c r="Z35" s="12"/>
      <c r="AA35" s="10"/>
      <c r="AB35" s="11"/>
      <c r="AC35" s="11"/>
      <c r="AD35" s="11"/>
      <c r="AE35" s="12"/>
    </row>
    <row r="36" spans="1:31" x14ac:dyDescent="0.25">
      <c r="A36" s="10"/>
      <c r="B36" s="11"/>
      <c r="C36" s="11"/>
      <c r="D36" s="11"/>
      <c r="E36" s="11"/>
      <c r="F36" s="12"/>
      <c r="G36" s="10" t="s">
        <v>370</v>
      </c>
      <c r="H36" s="25">
        <v>43588</v>
      </c>
      <c r="I36" s="33">
        <v>14575949</v>
      </c>
      <c r="J36" s="33">
        <v>14571297</v>
      </c>
      <c r="K36" s="12">
        <f t="shared" si="3"/>
        <v>4652</v>
      </c>
      <c r="L36" s="10"/>
      <c r="M36" s="25">
        <v>43588</v>
      </c>
      <c r="N36" s="33">
        <v>10024022</v>
      </c>
      <c r="O36" s="33">
        <v>10018923</v>
      </c>
      <c r="P36" s="12">
        <f t="shared" si="1"/>
        <v>5099</v>
      </c>
      <c r="Q36" s="10"/>
      <c r="R36" s="25">
        <v>43588</v>
      </c>
      <c r="S36" s="33">
        <v>15364688</v>
      </c>
      <c r="T36" s="33">
        <v>15354679</v>
      </c>
      <c r="U36" s="12">
        <f t="shared" si="2"/>
        <v>10009</v>
      </c>
      <c r="V36" s="10"/>
      <c r="W36" s="11"/>
      <c r="X36" s="11"/>
      <c r="Y36" s="11"/>
      <c r="Z36" s="12"/>
      <c r="AA36" s="10"/>
      <c r="AB36" s="11"/>
      <c r="AC36" s="11"/>
      <c r="AD36" s="11"/>
      <c r="AE36" s="12"/>
    </row>
    <row r="37" spans="1:31" x14ac:dyDescent="0.25">
      <c r="A37" s="10"/>
      <c r="B37" s="11"/>
      <c r="C37" s="11"/>
      <c r="D37" s="11"/>
      <c r="E37" s="11"/>
      <c r="F37" s="12"/>
      <c r="G37" s="10" t="s">
        <v>371</v>
      </c>
      <c r="H37" s="25">
        <v>43589</v>
      </c>
      <c r="I37" s="33"/>
      <c r="J37" s="33"/>
      <c r="K37" s="12">
        <f t="shared" si="3"/>
        <v>0</v>
      </c>
      <c r="L37" s="10"/>
      <c r="M37" s="25">
        <v>43589</v>
      </c>
      <c r="N37" s="33">
        <v>10027464</v>
      </c>
      <c r="O37" s="33">
        <v>10024022</v>
      </c>
      <c r="P37" s="12">
        <f t="shared" si="1"/>
        <v>3442</v>
      </c>
      <c r="Q37" s="10"/>
      <c r="R37" s="25">
        <v>43589</v>
      </c>
      <c r="S37" s="11"/>
      <c r="T37" s="11"/>
      <c r="U37" s="12">
        <f t="shared" si="2"/>
        <v>0</v>
      </c>
      <c r="V37" s="10"/>
      <c r="W37" s="11"/>
      <c r="X37" s="11"/>
      <c r="Y37" s="11"/>
      <c r="Z37" s="12"/>
      <c r="AA37" s="10"/>
      <c r="AB37" s="11"/>
      <c r="AC37" s="11"/>
      <c r="AD37" s="11"/>
      <c r="AE37" s="12"/>
    </row>
    <row r="38" spans="1:31" x14ac:dyDescent="0.25">
      <c r="A38" s="10"/>
      <c r="B38" s="11"/>
      <c r="C38" s="11"/>
      <c r="D38" s="11"/>
      <c r="E38" s="11"/>
      <c r="F38" s="12"/>
      <c r="G38" s="10" t="s">
        <v>372</v>
      </c>
      <c r="H38" s="25">
        <v>43590</v>
      </c>
      <c r="I38" s="33"/>
      <c r="J38" s="33"/>
      <c r="K38" s="12">
        <f t="shared" si="3"/>
        <v>0</v>
      </c>
      <c r="L38" s="10"/>
      <c r="M38" s="25">
        <v>43590</v>
      </c>
      <c r="N38" s="33"/>
      <c r="O38" s="33"/>
      <c r="P38" s="12">
        <f t="shared" si="1"/>
        <v>0</v>
      </c>
      <c r="Q38" s="10"/>
      <c r="R38" s="25">
        <v>43590</v>
      </c>
      <c r="S38" s="11"/>
      <c r="T38" s="11"/>
      <c r="U38" s="12">
        <f t="shared" si="2"/>
        <v>0</v>
      </c>
      <c r="V38" s="10"/>
      <c r="W38" s="11"/>
      <c r="X38" s="11"/>
      <c r="Y38" s="11"/>
      <c r="Z38" s="12"/>
      <c r="AA38" s="10"/>
      <c r="AB38" s="11"/>
      <c r="AC38" s="11"/>
      <c r="AD38" s="11"/>
      <c r="AE38" s="12"/>
    </row>
    <row r="39" spans="1:31" x14ac:dyDescent="0.25">
      <c r="A39" s="10"/>
      <c r="B39" s="11"/>
      <c r="C39" s="11"/>
      <c r="D39" s="11"/>
      <c r="E39" s="11"/>
      <c r="F39" s="12"/>
      <c r="G39" s="10" t="s">
        <v>366</v>
      </c>
      <c r="H39" s="25">
        <v>43591</v>
      </c>
      <c r="I39" s="33">
        <v>14580655</v>
      </c>
      <c r="J39" s="33">
        <v>14575949</v>
      </c>
      <c r="K39" s="12">
        <f t="shared" si="3"/>
        <v>4706</v>
      </c>
      <c r="L39" s="10"/>
      <c r="M39" s="25">
        <v>43591</v>
      </c>
      <c r="N39" s="68">
        <v>10043264</v>
      </c>
      <c r="O39" s="33">
        <v>10027464</v>
      </c>
      <c r="P39" s="12">
        <f>N39-O39</f>
        <v>15800</v>
      </c>
      <c r="Q39" s="10"/>
      <c r="R39" s="25">
        <v>43591</v>
      </c>
      <c r="S39" s="11">
        <v>15370116</v>
      </c>
      <c r="T39" s="11">
        <v>15364688</v>
      </c>
      <c r="U39" s="12">
        <f t="shared" ref="U39:U44" si="4">S39-T39</f>
        <v>5428</v>
      </c>
      <c r="V39" s="10"/>
      <c r="W39" s="11"/>
      <c r="X39" s="11"/>
      <c r="Y39" s="11"/>
      <c r="Z39" s="12"/>
      <c r="AA39" s="10"/>
      <c r="AB39" s="11"/>
      <c r="AC39" s="11"/>
      <c r="AD39" s="11"/>
      <c r="AE39" s="12"/>
    </row>
    <row r="40" spans="1:31" x14ac:dyDescent="0.25">
      <c r="A40" s="10"/>
      <c r="B40" s="11"/>
      <c r="C40" s="11"/>
      <c r="D40" s="11"/>
      <c r="E40" s="11"/>
      <c r="F40" s="12"/>
      <c r="G40" s="10" t="s">
        <v>367</v>
      </c>
      <c r="H40" s="25">
        <v>43592</v>
      </c>
      <c r="I40" s="33">
        <v>14585284</v>
      </c>
      <c r="J40" s="33">
        <v>14580655</v>
      </c>
      <c r="K40" s="12">
        <f t="shared" si="3"/>
        <v>4629</v>
      </c>
      <c r="L40" s="10"/>
      <c r="M40" s="25">
        <v>43592</v>
      </c>
      <c r="N40" s="33">
        <v>10052949</v>
      </c>
      <c r="O40" s="68">
        <v>10043318</v>
      </c>
      <c r="P40" s="12">
        <f t="shared" si="1"/>
        <v>9631</v>
      </c>
      <c r="Q40" s="10"/>
      <c r="R40" s="25">
        <v>43592</v>
      </c>
      <c r="S40" s="11"/>
      <c r="T40" s="11"/>
      <c r="U40" s="12">
        <f t="shared" si="4"/>
        <v>0</v>
      </c>
      <c r="V40" s="10"/>
      <c r="W40" s="11"/>
      <c r="X40" s="11"/>
      <c r="Y40" s="11"/>
      <c r="Z40" s="12"/>
      <c r="AA40" s="10"/>
      <c r="AB40" s="11"/>
      <c r="AC40" s="11"/>
      <c r="AD40" s="11"/>
      <c r="AE40" s="12"/>
    </row>
    <row r="41" spans="1:31" x14ac:dyDescent="0.25">
      <c r="A41" s="10"/>
      <c r="B41" s="11"/>
      <c r="C41" s="11"/>
      <c r="D41" s="11"/>
      <c r="E41" s="11"/>
      <c r="F41" s="12"/>
      <c r="G41" s="10" t="s">
        <v>368</v>
      </c>
      <c r="H41" s="25">
        <v>43593</v>
      </c>
      <c r="I41" s="33">
        <v>14590037</v>
      </c>
      <c r="J41" s="33">
        <v>14585284</v>
      </c>
      <c r="K41" s="12">
        <f t="shared" si="3"/>
        <v>4753</v>
      </c>
      <c r="L41" s="10"/>
      <c r="M41" s="25">
        <v>43593</v>
      </c>
      <c r="N41" s="33">
        <v>10062962</v>
      </c>
      <c r="O41" s="33">
        <v>10052949</v>
      </c>
      <c r="P41" s="12">
        <f t="shared" si="1"/>
        <v>10013</v>
      </c>
      <c r="Q41" s="10"/>
      <c r="R41" s="25">
        <v>43593</v>
      </c>
      <c r="S41" s="11"/>
      <c r="T41" s="11"/>
      <c r="U41" s="12">
        <f t="shared" si="4"/>
        <v>0</v>
      </c>
      <c r="V41" s="10"/>
      <c r="W41" s="11"/>
      <c r="X41" s="11"/>
      <c r="Y41" s="11"/>
      <c r="Z41" s="12"/>
      <c r="AA41" s="10"/>
      <c r="AB41" s="11"/>
      <c r="AC41" s="11"/>
      <c r="AD41" s="11"/>
      <c r="AE41" s="12"/>
    </row>
    <row r="42" spans="1:31" x14ac:dyDescent="0.25">
      <c r="A42" s="10"/>
      <c r="B42" s="11"/>
      <c r="C42" s="11"/>
      <c r="D42" s="11"/>
      <c r="E42" s="11"/>
      <c r="F42" s="12"/>
      <c r="G42" s="10" t="s">
        <v>369</v>
      </c>
      <c r="H42" s="25">
        <v>43594</v>
      </c>
      <c r="I42" s="33">
        <v>14594819</v>
      </c>
      <c r="J42" s="33">
        <v>14590037</v>
      </c>
      <c r="K42" s="12">
        <f t="shared" si="3"/>
        <v>4782</v>
      </c>
      <c r="L42" s="10"/>
      <c r="M42" s="25">
        <v>43594</v>
      </c>
      <c r="N42" s="33">
        <v>10071253</v>
      </c>
      <c r="O42" s="33">
        <v>10062962</v>
      </c>
      <c r="P42" s="12">
        <f>N42-O42</f>
        <v>8291</v>
      </c>
      <c r="Q42" s="10"/>
      <c r="R42" s="25">
        <v>43594</v>
      </c>
      <c r="S42" s="11"/>
      <c r="T42" s="11"/>
      <c r="U42" s="12">
        <f t="shared" si="4"/>
        <v>0</v>
      </c>
      <c r="V42" s="10"/>
      <c r="W42" s="11"/>
      <c r="X42" s="11"/>
      <c r="Y42" s="11"/>
      <c r="Z42" s="12"/>
      <c r="AA42" s="10"/>
      <c r="AB42" s="11"/>
      <c r="AC42" s="11"/>
      <c r="AD42" s="11"/>
      <c r="AE42" s="12"/>
    </row>
    <row r="43" spans="1:31" x14ac:dyDescent="0.25">
      <c r="A43" s="10"/>
      <c r="B43" s="11"/>
      <c r="C43" s="11"/>
      <c r="D43" s="11"/>
      <c r="E43" s="11"/>
      <c r="F43" s="12"/>
      <c r="G43" s="10" t="s">
        <v>370</v>
      </c>
      <c r="H43" s="25">
        <v>43595</v>
      </c>
      <c r="I43" s="33">
        <v>14599657</v>
      </c>
      <c r="J43" s="33">
        <v>14594819</v>
      </c>
      <c r="K43" s="12">
        <f t="shared" si="3"/>
        <v>4838</v>
      </c>
      <c r="L43" s="10"/>
      <c r="M43" s="25">
        <v>43595</v>
      </c>
      <c r="N43" s="68">
        <v>10076874</v>
      </c>
      <c r="O43" s="33">
        <v>10071253</v>
      </c>
      <c r="P43" s="12">
        <f>N43-O43</f>
        <v>5621</v>
      </c>
      <c r="Q43" s="10"/>
      <c r="R43" s="25">
        <v>43595</v>
      </c>
      <c r="S43" s="11"/>
      <c r="T43" s="11"/>
      <c r="U43" s="12">
        <f t="shared" si="4"/>
        <v>0</v>
      </c>
      <c r="V43" s="10"/>
      <c r="W43" s="11"/>
      <c r="X43" s="11"/>
      <c r="Y43" s="11"/>
      <c r="Z43" s="12"/>
      <c r="AA43" s="10"/>
      <c r="AB43" s="11"/>
      <c r="AC43" s="11"/>
      <c r="AD43" s="11"/>
      <c r="AE43" s="12"/>
    </row>
    <row r="44" spans="1:31" x14ac:dyDescent="0.25">
      <c r="A44" s="10"/>
      <c r="B44" s="11"/>
      <c r="C44" s="11"/>
      <c r="D44" s="11"/>
      <c r="E44" s="11"/>
      <c r="F44" s="12"/>
      <c r="G44" s="10" t="s">
        <v>371</v>
      </c>
      <c r="H44" s="25">
        <v>43596</v>
      </c>
      <c r="I44" s="11"/>
      <c r="J44" s="11"/>
      <c r="K44" s="12">
        <f t="shared" si="3"/>
        <v>0</v>
      </c>
      <c r="L44" s="10"/>
      <c r="M44" s="25">
        <v>43596</v>
      </c>
      <c r="N44" s="33"/>
      <c r="O44" s="33"/>
      <c r="P44" s="12">
        <f>N44-O44</f>
        <v>0</v>
      </c>
      <c r="Q44" s="10"/>
      <c r="R44" s="25">
        <v>43596</v>
      </c>
      <c r="S44" s="11">
        <v>10078416</v>
      </c>
      <c r="T44" s="11">
        <v>10076874</v>
      </c>
      <c r="U44" s="12">
        <f t="shared" si="4"/>
        <v>1542</v>
      </c>
      <c r="V44" s="10"/>
      <c r="W44" s="11"/>
      <c r="X44" s="11"/>
      <c r="Y44" s="11"/>
      <c r="Z44" s="12"/>
      <c r="AA44" s="10"/>
      <c r="AB44" s="11"/>
      <c r="AC44" s="11"/>
      <c r="AD44" s="11"/>
      <c r="AE44" s="12"/>
    </row>
    <row r="45" spans="1:31" x14ac:dyDescent="0.25">
      <c r="A45" s="10"/>
      <c r="B45" s="11"/>
      <c r="C45" s="11"/>
      <c r="D45" s="11"/>
      <c r="E45" s="11"/>
      <c r="F45" s="12"/>
      <c r="G45" s="10" t="s">
        <v>372</v>
      </c>
      <c r="H45" s="25">
        <v>43597</v>
      </c>
      <c r="I45" s="11"/>
      <c r="J45" s="11"/>
      <c r="K45" s="12">
        <f t="shared" ref="K45:K97" si="5">I45-J45</f>
        <v>0</v>
      </c>
      <c r="L45" s="10"/>
      <c r="M45" s="25">
        <v>43597</v>
      </c>
      <c r="N45" s="33"/>
      <c r="O45" s="33"/>
      <c r="P45" s="12">
        <f t="shared" ref="P45:P97" si="6">N45-O45</f>
        <v>0</v>
      </c>
      <c r="Q45" s="10"/>
      <c r="R45" s="25">
        <v>43597</v>
      </c>
      <c r="S45" s="11"/>
      <c r="T45" s="11"/>
      <c r="U45" s="12">
        <f t="shared" ref="U45:U97" si="7">S45-T45</f>
        <v>0</v>
      </c>
      <c r="V45" s="10"/>
      <c r="W45" s="11"/>
      <c r="X45" s="11"/>
      <c r="Y45" s="11"/>
      <c r="Z45" s="12"/>
      <c r="AA45" s="10"/>
      <c r="AB45" s="11"/>
      <c r="AC45" s="11"/>
      <c r="AD45" s="11"/>
      <c r="AE45" s="12"/>
    </row>
    <row r="46" spans="1:31" x14ac:dyDescent="0.25">
      <c r="A46" s="10"/>
      <c r="B46" s="11"/>
      <c r="C46" s="11"/>
      <c r="D46" s="11"/>
      <c r="E46" s="11"/>
      <c r="F46" s="12"/>
      <c r="G46" s="10" t="s">
        <v>366</v>
      </c>
      <c r="H46" s="25">
        <v>43598</v>
      </c>
      <c r="I46" s="33">
        <v>14604485</v>
      </c>
      <c r="J46" s="33">
        <v>14599657</v>
      </c>
      <c r="K46" s="12">
        <f t="shared" si="5"/>
        <v>4828</v>
      </c>
      <c r="L46" s="10"/>
      <c r="M46" s="25">
        <v>43598</v>
      </c>
      <c r="N46" s="68">
        <v>10094498</v>
      </c>
      <c r="O46" s="68">
        <v>10078456</v>
      </c>
      <c r="P46" s="12">
        <f t="shared" si="6"/>
        <v>16042</v>
      </c>
      <c r="Q46" s="10"/>
      <c r="R46" s="25">
        <v>43598</v>
      </c>
      <c r="S46" s="11">
        <v>15382490</v>
      </c>
      <c r="T46" s="11">
        <v>15375074</v>
      </c>
      <c r="U46" s="12">
        <f t="shared" si="7"/>
        <v>7416</v>
      </c>
      <c r="V46" s="10"/>
      <c r="W46" s="11"/>
      <c r="X46" s="11"/>
      <c r="Y46" s="11"/>
      <c r="Z46" s="12"/>
      <c r="AA46" s="10"/>
      <c r="AB46" s="11"/>
      <c r="AC46" s="11"/>
      <c r="AD46" s="11"/>
      <c r="AE46" s="12"/>
    </row>
    <row r="47" spans="1:31" x14ac:dyDescent="0.25">
      <c r="A47" s="10"/>
      <c r="B47" s="11"/>
      <c r="C47" s="11"/>
      <c r="D47" s="11"/>
      <c r="E47" s="11"/>
      <c r="F47" s="12"/>
      <c r="G47" s="10" t="s">
        <v>367</v>
      </c>
      <c r="H47" s="25">
        <v>43599</v>
      </c>
      <c r="I47" s="33">
        <v>14611204</v>
      </c>
      <c r="J47" s="33">
        <v>14604485</v>
      </c>
      <c r="K47" s="12">
        <f t="shared" si="5"/>
        <v>6719</v>
      </c>
      <c r="L47" s="10"/>
      <c r="M47" s="25">
        <v>43599</v>
      </c>
      <c r="N47" s="33"/>
      <c r="O47" s="33"/>
      <c r="P47" s="12">
        <f t="shared" si="6"/>
        <v>0</v>
      </c>
      <c r="Q47" s="10"/>
      <c r="R47" s="25">
        <v>43599</v>
      </c>
      <c r="S47" s="11">
        <v>15388631</v>
      </c>
      <c r="T47" s="11">
        <v>15382511</v>
      </c>
      <c r="U47" s="12">
        <f t="shared" si="7"/>
        <v>6120</v>
      </c>
      <c r="V47" s="10"/>
      <c r="W47" s="11"/>
      <c r="X47" s="11"/>
      <c r="Y47" s="11"/>
      <c r="Z47" s="12"/>
      <c r="AA47" s="10"/>
      <c r="AB47" s="11"/>
      <c r="AC47" s="11"/>
      <c r="AD47" s="11"/>
      <c r="AE47" s="12"/>
    </row>
    <row r="48" spans="1:31" x14ac:dyDescent="0.25">
      <c r="A48" s="10"/>
      <c r="B48" s="11"/>
      <c r="C48" s="11"/>
      <c r="D48" s="11"/>
      <c r="E48" s="11"/>
      <c r="F48" s="12"/>
      <c r="G48" s="10" t="s">
        <v>368</v>
      </c>
      <c r="H48" s="25">
        <v>43600</v>
      </c>
      <c r="I48" s="33">
        <v>14615340</v>
      </c>
      <c r="J48" s="33">
        <v>14611204</v>
      </c>
      <c r="K48" s="12">
        <f t="shared" si="5"/>
        <v>4136</v>
      </c>
      <c r="L48" s="10"/>
      <c r="M48" s="25">
        <v>43600</v>
      </c>
      <c r="N48" s="33">
        <v>10109480</v>
      </c>
      <c r="O48" s="68">
        <v>10103365</v>
      </c>
      <c r="P48" s="12">
        <f t="shared" si="6"/>
        <v>6115</v>
      </c>
      <c r="Q48" s="10"/>
      <c r="R48" s="25">
        <v>43600</v>
      </c>
      <c r="S48" s="33">
        <v>15393250</v>
      </c>
      <c r="T48" s="33">
        <v>15388631</v>
      </c>
      <c r="U48" s="12">
        <f t="shared" si="7"/>
        <v>4619</v>
      </c>
      <c r="V48" s="10"/>
      <c r="W48" s="11"/>
      <c r="X48" s="11"/>
      <c r="Y48" s="11"/>
      <c r="Z48" s="12"/>
      <c r="AA48" s="10"/>
      <c r="AB48" s="11"/>
      <c r="AC48" s="11"/>
      <c r="AD48" s="11"/>
      <c r="AE48" s="12"/>
    </row>
    <row r="49" spans="1:31" x14ac:dyDescent="0.25">
      <c r="A49" s="10"/>
      <c r="B49" s="11"/>
      <c r="C49" s="11"/>
      <c r="D49" s="11"/>
      <c r="E49" s="11"/>
      <c r="F49" s="12"/>
      <c r="G49" s="10" t="s">
        <v>369</v>
      </c>
      <c r="H49" s="25">
        <v>43601</v>
      </c>
      <c r="I49" s="33">
        <v>14619089</v>
      </c>
      <c r="J49" s="33">
        <v>14615340</v>
      </c>
      <c r="K49" s="12">
        <f t="shared" si="5"/>
        <v>3749</v>
      </c>
      <c r="L49" s="10"/>
      <c r="M49" s="25">
        <v>43601</v>
      </c>
      <c r="N49" s="33">
        <v>10118979</v>
      </c>
      <c r="O49" s="33">
        <v>10109480</v>
      </c>
      <c r="P49" s="12">
        <f t="shared" si="6"/>
        <v>9499</v>
      </c>
      <c r="Q49" s="10"/>
      <c r="R49" s="25">
        <v>43601</v>
      </c>
      <c r="S49" s="33">
        <v>15400358</v>
      </c>
      <c r="T49" s="33">
        <v>15393267</v>
      </c>
      <c r="U49" s="12">
        <f t="shared" si="7"/>
        <v>7091</v>
      </c>
      <c r="V49" s="10"/>
      <c r="W49" s="11"/>
      <c r="X49" s="11"/>
      <c r="Y49" s="11"/>
      <c r="Z49" s="12"/>
      <c r="AA49" s="10"/>
      <c r="AB49" s="11"/>
      <c r="AC49" s="11"/>
      <c r="AD49" s="11"/>
      <c r="AE49" s="12"/>
    </row>
    <row r="50" spans="1:31" x14ac:dyDescent="0.25">
      <c r="A50" s="10"/>
      <c r="B50" s="11"/>
      <c r="C50" s="11"/>
      <c r="D50" s="11"/>
      <c r="E50" s="11"/>
      <c r="F50" s="12"/>
      <c r="G50" s="10" t="s">
        <v>370</v>
      </c>
      <c r="H50" s="25">
        <v>43602</v>
      </c>
      <c r="I50" s="33">
        <v>14623007</v>
      </c>
      <c r="J50" s="33">
        <v>14619089</v>
      </c>
      <c r="K50" s="12">
        <f t="shared" si="5"/>
        <v>3918</v>
      </c>
      <c r="L50" s="10"/>
      <c r="M50" s="25">
        <v>43602</v>
      </c>
      <c r="N50" s="33">
        <v>10124645</v>
      </c>
      <c r="O50" s="68">
        <v>10118979</v>
      </c>
      <c r="P50" s="12">
        <f t="shared" si="6"/>
        <v>5666</v>
      </c>
      <c r="Q50" s="10"/>
      <c r="R50" s="25">
        <v>43602</v>
      </c>
      <c r="S50" s="33">
        <v>15406841</v>
      </c>
      <c r="T50" s="33">
        <v>15400358</v>
      </c>
      <c r="U50" s="12">
        <f t="shared" si="7"/>
        <v>6483</v>
      </c>
      <c r="V50" s="10"/>
      <c r="W50" s="11"/>
      <c r="X50" s="11"/>
      <c r="Y50" s="11"/>
      <c r="Z50" s="12"/>
      <c r="AA50" s="10"/>
      <c r="AB50" s="11"/>
      <c r="AC50" s="11"/>
      <c r="AD50" s="11"/>
      <c r="AE50" s="12"/>
    </row>
    <row r="51" spans="1:31" x14ac:dyDescent="0.25">
      <c r="A51" s="10"/>
      <c r="B51" s="11"/>
      <c r="C51" s="11"/>
      <c r="D51" s="11"/>
      <c r="E51" s="11"/>
      <c r="F51" s="12"/>
      <c r="G51" s="10" t="s">
        <v>371</v>
      </c>
      <c r="H51" s="25">
        <v>43603</v>
      </c>
      <c r="I51" s="11"/>
      <c r="J51" s="11"/>
      <c r="K51" s="12">
        <f t="shared" si="5"/>
        <v>0</v>
      </c>
      <c r="L51" s="10"/>
      <c r="M51" s="25">
        <v>43603</v>
      </c>
      <c r="N51" s="33">
        <v>10126547</v>
      </c>
      <c r="O51" s="33">
        <v>10124645</v>
      </c>
      <c r="P51" s="12">
        <f t="shared" si="6"/>
        <v>1902</v>
      </c>
      <c r="Q51" s="10"/>
      <c r="R51" s="25">
        <v>43603</v>
      </c>
      <c r="S51" s="11"/>
      <c r="T51" s="11"/>
      <c r="U51" s="12">
        <f t="shared" si="7"/>
        <v>0</v>
      </c>
      <c r="V51" s="10"/>
      <c r="W51" s="11"/>
      <c r="X51" s="11"/>
      <c r="Y51" s="11"/>
      <c r="Z51" s="12"/>
      <c r="AA51" s="10"/>
      <c r="AB51" s="11"/>
      <c r="AC51" s="11"/>
      <c r="AD51" s="11"/>
      <c r="AE51" s="12"/>
    </row>
    <row r="52" spans="1:31" x14ac:dyDescent="0.25">
      <c r="A52" s="10"/>
      <c r="B52" s="11"/>
      <c r="C52" s="11"/>
      <c r="D52" s="11"/>
      <c r="E52" s="11"/>
      <c r="F52" s="12"/>
      <c r="G52" s="10" t="s">
        <v>372</v>
      </c>
      <c r="H52" s="25">
        <v>43604</v>
      </c>
      <c r="I52" s="11"/>
      <c r="J52" s="11"/>
      <c r="K52" s="12">
        <f t="shared" si="5"/>
        <v>0</v>
      </c>
      <c r="L52" s="10"/>
      <c r="M52" s="25">
        <v>43604</v>
      </c>
      <c r="N52" s="33"/>
      <c r="O52" s="33"/>
      <c r="P52" s="12">
        <f t="shared" si="6"/>
        <v>0</v>
      </c>
      <c r="Q52" s="10"/>
      <c r="R52" s="25">
        <v>43604</v>
      </c>
      <c r="S52" s="11"/>
      <c r="T52" s="11"/>
      <c r="U52" s="12">
        <f t="shared" si="7"/>
        <v>0</v>
      </c>
      <c r="V52" s="10"/>
      <c r="W52" s="11"/>
      <c r="X52" s="11"/>
      <c r="Y52" s="11"/>
      <c r="Z52" s="12"/>
      <c r="AA52" s="10"/>
      <c r="AB52" s="11"/>
      <c r="AC52" s="11"/>
      <c r="AD52" s="11"/>
      <c r="AE52" s="12"/>
    </row>
    <row r="53" spans="1:31" x14ac:dyDescent="0.25">
      <c r="A53" s="10"/>
      <c r="B53" s="11"/>
      <c r="C53" s="11"/>
      <c r="D53" s="11"/>
      <c r="E53" s="11"/>
      <c r="F53" s="12"/>
      <c r="G53" s="10" t="s">
        <v>366</v>
      </c>
      <c r="H53" s="25">
        <v>43605</v>
      </c>
      <c r="I53" s="33">
        <v>14627374</v>
      </c>
      <c r="J53" s="33">
        <v>14623009</v>
      </c>
      <c r="K53" s="12">
        <f t="shared" si="5"/>
        <v>4365</v>
      </c>
      <c r="L53" s="10"/>
      <c r="M53" s="25">
        <v>43605</v>
      </c>
      <c r="N53" s="33">
        <v>10134829</v>
      </c>
      <c r="O53" s="33">
        <v>10126547</v>
      </c>
      <c r="P53" s="12">
        <f t="shared" si="6"/>
        <v>8282</v>
      </c>
      <c r="Q53" s="10"/>
      <c r="R53" s="25">
        <v>43605</v>
      </c>
      <c r="S53" s="33">
        <v>15414152</v>
      </c>
      <c r="T53" s="33">
        <v>15406851</v>
      </c>
      <c r="U53" s="12">
        <f t="shared" si="7"/>
        <v>7301</v>
      </c>
      <c r="V53" s="10"/>
      <c r="W53" s="11"/>
      <c r="X53" s="11"/>
      <c r="Y53" s="11"/>
      <c r="Z53" s="12"/>
      <c r="AA53" s="10"/>
      <c r="AB53" s="11"/>
      <c r="AC53" s="11"/>
      <c r="AD53" s="11"/>
      <c r="AE53" s="12"/>
    </row>
    <row r="54" spans="1:31" x14ac:dyDescent="0.25">
      <c r="A54" s="10"/>
      <c r="B54" s="11"/>
      <c r="C54" s="11"/>
      <c r="D54" s="11"/>
      <c r="E54" s="11"/>
      <c r="F54" s="12"/>
      <c r="G54" s="10" t="s">
        <v>367</v>
      </c>
      <c r="H54" s="25">
        <v>43606</v>
      </c>
      <c r="I54" s="33">
        <v>14633503</v>
      </c>
      <c r="J54" s="33">
        <v>14627374</v>
      </c>
      <c r="K54" s="12">
        <f t="shared" si="5"/>
        <v>6129</v>
      </c>
      <c r="L54" s="10"/>
      <c r="M54" s="25">
        <v>43606</v>
      </c>
      <c r="N54" s="33">
        <v>10146248</v>
      </c>
      <c r="O54" s="33">
        <v>10134829</v>
      </c>
      <c r="P54" s="12">
        <f t="shared" si="6"/>
        <v>11419</v>
      </c>
      <c r="Q54" s="10"/>
      <c r="R54" s="25">
        <v>43606</v>
      </c>
      <c r="S54" s="11"/>
      <c r="T54" s="11"/>
      <c r="U54" s="12">
        <f t="shared" si="7"/>
        <v>0</v>
      </c>
      <c r="V54" s="10"/>
      <c r="W54" s="11"/>
      <c r="X54" s="11"/>
      <c r="Y54" s="11"/>
      <c r="Z54" s="12"/>
      <c r="AA54" s="10"/>
      <c r="AB54" s="11"/>
      <c r="AC54" s="11"/>
      <c r="AD54" s="11"/>
      <c r="AE54" s="12"/>
    </row>
    <row r="55" spans="1:31" x14ac:dyDescent="0.25">
      <c r="A55" s="10"/>
      <c r="B55" s="11"/>
      <c r="C55" s="11"/>
      <c r="D55" s="11"/>
      <c r="E55" s="11"/>
      <c r="F55" s="12"/>
      <c r="G55" s="10" t="s">
        <v>368</v>
      </c>
      <c r="H55" s="25">
        <v>43607</v>
      </c>
      <c r="I55" s="33">
        <v>14637378</v>
      </c>
      <c r="J55" s="33">
        <v>14633503</v>
      </c>
      <c r="K55" s="12">
        <f t="shared" si="5"/>
        <v>3875</v>
      </c>
      <c r="L55" s="10"/>
      <c r="M55" s="25">
        <v>43607</v>
      </c>
      <c r="N55" s="33">
        <v>10154358</v>
      </c>
      <c r="O55" s="33">
        <v>10146248</v>
      </c>
      <c r="P55" s="12">
        <f t="shared" si="6"/>
        <v>8110</v>
      </c>
      <c r="Q55" s="10"/>
      <c r="R55" s="25">
        <v>43607</v>
      </c>
      <c r="S55" s="11"/>
      <c r="T55" s="11"/>
      <c r="U55" s="12">
        <f t="shared" si="7"/>
        <v>0</v>
      </c>
      <c r="V55" s="10"/>
      <c r="W55" s="11"/>
      <c r="X55" s="11"/>
      <c r="Y55" s="11"/>
      <c r="Z55" s="12"/>
      <c r="AA55" s="10"/>
      <c r="AB55" s="11"/>
      <c r="AC55" s="11"/>
      <c r="AD55" s="11"/>
      <c r="AE55" s="12"/>
    </row>
    <row r="56" spans="1:31" x14ac:dyDescent="0.25">
      <c r="A56" s="10"/>
      <c r="B56" s="11"/>
      <c r="C56" s="11"/>
      <c r="D56" s="11"/>
      <c r="E56" s="11"/>
      <c r="F56" s="12"/>
      <c r="G56" s="10" t="s">
        <v>369</v>
      </c>
      <c r="H56" s="25">
        <v>43608</v>
      </c>
      <c r="I56" s="33">
        <v>14641949</v>
      </c>
      <c r="J56" s="33">
        <v>14637378</v>
      </c>
      <c r="K56" s="12">
        <f t="shared" si="5"/>
        <v>4571</v>
      </c>
      <c r="L56" s="10"/>
      <c r="M56" s="25">
        <v>43608</v>
      </c>
      <c r="N56" s="33">
        <v>10161842</v>
      </c>
      <c r="O56" s="33">
        <v>10154358</v>
      </c>
      <c r="P56" s="12">
        <f t="shared" si="6"/>
        <v>7484</v>
      </c>
      <c r="Q56" s="10"/>
      <c r="R56" s="25">
        <v>43608</v>
      </c>
      <c r="S56" s="11">
        <v>15417066</v>
      </c>
      <c r="T56" s="11">
        <v>15414192</v>
      </c>
      <c r="U56" s="12">
        <f t="shared" si="7"/>
        <v>2874</v>
      </c>
      <c r="V56" s="10"/>
      <c r="W56" s="11"/>
      <c r="X56" s="11"/>
      <c r="Y56" s="11"/>
      <c r="Z56" s="12"/>
      <c r="AA56" s="10"/>
      <c r="AB56" s="11"/>
      <c r="AC56" s="11"/>
      <c r="AD56" s="11"/>
      <c r="AE56" s="12"/>
    </row>
    <row r="57" spans="1:31" x14ac:dyDescent="0.25">
      <c r="A57" s="10"/>
      <c r="B57" s="11"/>
      <c r="C57" s="11"/>
      <c r="D57" s="11"/>
      <c r="E57" s="11"/>
      <c r="F57" s="12"/>
      <c r="G57" s="10" t="s">
        <v>370</v>
      </c>
      <c r="H57" s="25">
        <v>43609</v>
      </c>
      <c r="I57" s="33">
        <v>14646228</v>
      </c>
      <c r="J57" s="33">
        <v>14641949</v>
      </c>
      <c r="K57" s="12">
        <f t="shared" si="5"/>
        <v>4279</v>
      </c>
      <c r="L57" s="10"/>
      <c r="M57" s="25">
        <v>43609</v>
      </c>
      <c r="N57" s="33">
        <v>10167539</v>
      </c>
      <c r="O57" s="33">
        <v>10161842</v>
      </c>
      <c r="P57" s="12">
        <f t="shared" si="6"/>
        <v>5697</v>
      </c>
      <c r="Q57" s="10"/>
      <c r="R57" s="25">
        <v>43609</v>
      </c>
      <c r="S57" s="11">
        <v>15426511</v>
      </c>
      <c r="T57" s="11">
        <v>15417066</v>
      </c>
      <c r="U57" s="12">
        <f t="shared" si="7"/>
        <v>9445</v>
      </c>
      <c r="V57" s="10"/>
      <c r="W57" s="11"/>
      <c r="X57" s="11"/>
      <c r="Y57" s="11"/>
      <c r="Z57" s="12"/>
      <c r="AA57" s="10"/>
      <c r="AB57" s="11"/>
      <c r="AC57" s="11"/>
      <c r="AD57" s="11"/>
      <c r="AE57" s="12"/>
    </row>
    <row r="58" spans="1:31" x14ac:dyDescent="0.25">
      <c r="A58" s="10"/>
      <c r="B58" s="11"/>
      <c r="C58" s="11"/>
      <c r="D58" s="11"/>
      <c r="E58" s="11"/>
      <c r="F58" s="12"/>
      <c r="G58" s="10" t="s">
        <v>371</v>
      </c>
      <c r="H58" s="25">
        <v>43610</v>
      </c>
      <c r="I58" s="11"/>
      <c r="J58" s="11"/>
      <c r="K58" s="12">
        <f t="shared" si="5"/>
        <v>0</v>
      </c>
      <c r="L58" s="10"/>
      <c r="M58" s="25">
        <v>43610</v>
      </c>
      <c r="N58" s="33">
        <v>10170264</v>
      </c>
      <c r="O58" s="33">
        <v>10167539</v>
      </c>
      <c r="P58" s="12">
        <f t="shared" si="6"/>
        <v>2725</v>
      </c>
      <c r="Q58" s="10"/>
      <c r="R58" s="25">
        <v>43610</v>
      </c>
      <c r="S58" s="11"/>
      <c r="T58" s="11"/>
      <c r="U58" s="12">
        <f t="shared" si="7"/>
        <v>0</v>
      </c>
      <c r="V58" s="10"/>
      <c r="W58" s="11"/>
      <c r="X58" s="11"/>
      <c r="Y58" s="11"/>
      <c r="Z58" s="12"/>
      <c r="AA58" s="10"/>
      <c r="AB58" s="11"/>
      <c r="AC58" s="11"/>
      <c r="AD58" s="11"/>
      <c r="AE58" s="12"/>
    </row>
    <row r="59" spans="1:31" x14ac:dyDescent="0.25">
      <c r="A59" s="10"/>
      <c r="B59" s="11"/>
      <c r="C59" s="11"/>
      <c r="D59" s="11"/>
      <c r="E59" s="11"/>
      <c r="F59" s="12"/>
      <c r="G59" s="10" t="s">
        <v>372</v>
      </c>
      <c r="H59" s="25">
        <v>43611</v>
      </c>
      <c r="I59" s="11"/>
      <c r="J59" s="11"/>
      <c r="K59" s="12">
        <f t="shared" si="5"/>
        <v>0</v>
      </c>
      <c r="L59" s="10"/>
      <c r="M59" s="25">
        <v>43611</v>
      </c>
      <c r="N59" s="33"/>
      <c r="O59" s="33"/>
      <c r="P59" s="12">
        <f t="shared" si="6"/>
        <v>0</v>
      </c>
      <c r="Q59" s="10"/>
      <c r="R59" s="25">
        <v>43611</v>
      </c>
      <c r="S59" s="11"/>
      <c r="T59" s="11"/>
      <c r="U59" s="12">
        <f t="shared" si="7"/>
        <v>0</v>
      </c>
      <c r="V59" s="10"/>
      <c r="W59" s="11"/>
      <c r="X59" s="11"/>
      <c r="Y59" s="11"/>
      <c r="Z59" s="12"/>
      <c r="AA59" s="10"/>
      <c r="AB59" s="11"/>
      <c r="AC59" s="11"/>
      <c r="AD59" s="11"/>
      <c r="AE59" s="12"/>
    </row>
    <row r="60" spans="1:31" x14ac:dyDescent="0.25">
      <c r="A60" s="10"/>
      <c r="B60" s="11"/>
      <c r="C60" s="11"/>
      <c r="D60" s="11"/>
      <c r="E60" s="11"/>
      <c r="F60" s="12"/>
      <c r="G60" s="10" t="s">
        <v>366</v>
      </c>
      <c r="H60" s="25">
        <v>43612</v>
      </c>
      <c r="I60" s="33">
        <v>14650627</v>
      </c>
      <c r="J60" s="33">
        <v>14646228</v>
      </c>
      <c r="K60" s="12">
        <f t="shared" si="5"/>
        <v>4399</v>
      </c>
      <c r="L60" s="10"/>
      <c r="M60" s="25">
        <v>43612</v>
      </c>
      <c r="N60" s="33">
        <v>10181245</v>
      </c>
      <c r="O60" s="33">
        <v>10170264</v>
      </c>
      <c r="P60" s="12">
        <f t="shared" si="6"/>
        <v>10981</v>
      </c>
      <c r="Q60" s="10"/>
      <c r="R60" s="25">
        <v>43612</v>
      </c>
      <c r="S60" s="11">
        <v>15441635</v>
      </c>
      <c r="T60" s="11">
        <v>15426511</v>
      </c>
      <c r="U60" s="12">
        <f t="shared" si="7"/>
        <v>15124</v>
      </c>
      <c r="V60" s="10"/>
      <c r="W60" s="11"/>
      <c r="X60" s="11"/>
      <c r="Y60" s="11"/>
      <c r="Z60" s="12"/>
      <c r="AA60" s="10"/>
      <c r="AB60" s="11"/>
      <c r="AC60" s="11"/>
      <c r="AD60" s="11"/>
      <c r="AE60" s="12"/>
    </row>
    <row r="61" spans="1:31" x14ac:dyDescent="0.25">
      <c r="A61" s="10"/>
      <c r="B61" s="11"/>
      <c r="C61" s="11"/>
      <c r="D61" s="11"/>
      <c r="E61" s="11"/>
      <c r="F61" s="12"/>
      <c r="G61" s="10" t="s">
        <v>367</v>
      </c>
      <c r="H61" s="25">
        <v>43613</v>
      </c>
      <c r="I61" s="33">
        <v>14654598</v>
      </c>
      <c r="J61" s="33">
        <v>14650627</v>
      </c>
      <c r="K61" s="12">
        <f t="shared" si="5"/>
        <v>3971</v>
      </c>
      <c r="L61" s="10"/>
      <c r="M61" s="25">
        <v>43613</v>
      </c>
      <c r="N61" s="33">
        <v>10189764</v>
      </c>
      <c r="O61" s="33">
        <v>10181245</v>
      </c>
      <c r="P61" s="12">
        <f t="shared" si="6"/>
        <v>8519</v>
      </c>
      <c r="Q61" s="10"/>
      <c r="R61" s="25">
        <v>43613</v>
      </c>
      <c r="S61" s="33">
        <v>15447060</v>
      </c>
      <c r="T61" s="33">
        <v>15441635</v>
      </c>
      <c r="U61" s="12">
        <f t="shared" si="7"/>
        <v>5425</v>
      </c>
      <c r="V61" s="10"/>
      <c r="W61" s="11"/>
      <c r="X61" s="11"/>
      <c r="Y61" s="11"/>
      <c r="Z61" s="12"/>
      <c r="AA61" s="10"/>
      <c r="AB61" s="11"/>
      <c r="AC61" s="11"/>
      <c r="AD61" s="11"/>
      <c r="AE61" s="12"/>
    </row>
    <row r="62" spans="1:31" x14ac:dyDescent="0.25">
      <c r="A62" s="10"/>
      <c r="B62" s="11"/>
      <c r="C62" s="11"/>
      <c r="D62" s="11"/>
      <c r="E62" s="11"/>
      <c r="F62" s="12"/>
      <c r="G62" s="10" t="s">
        <v>368</v>
      </c>
      <c r="H62" s="25">
        <v>43614</v>
      </c>
      <c r="I62" s="33">
        <v>14658758</v>
      </c>
      <c r="J62" s="33">
        <v>14654598</v>
      </c>
      <c r="K62" s="12">
        <f t="shared" si="5"/>
        <v>4160</v>
      </c>
      <c r="L62" s="10"/>
      <c r="M62" s="25">
        <v>43614</v>
      </c>
      <c r="N62" s="33">
        <v>10196522</v>
      </c>
      <c r="O62" s="33">
        <v>10189764</v>
      </c>
      <c r="P62" s="12">
        <f t="shared" si="6"/>
        <v>6758</v>
      </c>
      <c r="Q62" s="10"/>
      <c r="R62" s="25">
        <v>43614</v>
      </c>
      <c r="S62" s="33">
        <v>15452965</v>
      </c>
      <c r="T62" s="33">
        <v>15447110</v>
      </c>
      <c r="U62" s="12">
        <f t="shared" si="7"/>
        <v>5855</v>
      </c>
      <c r="V62" s="10"/>
      <c r="W62" s="11"/>
      <c r="X62" s="11"/>
      <c r="Y62" s="11"/>
      <c r="Z62" s="12"/>
      <c r="AA62" s="10"/>
      <c r="AB62" s="11"/>
      <c r="AC62" s="11"/>
      <c r="AD62" s="11"/>
      <c r="AE62" s="12"/>
    </row>
    <row r="63" spans="1:31" x14ac:dyDescent="0.25">
      <c r="A63" s="10"/>
      <c r="B63" s="11"/>
      <c r="C63" s="11"/>
      <c r="D63" s="11"/>
      <c r="E63" s="11"/>
      <c r="F63" s="12"/>
      <c r="G63" s="10" t="s">
        <v>369</v>
      </c>
      <c r="H63" s="25">
        <v>43615</v>
      </c>
      <c r="I63" s="33">
        <v>14661950</v>
      </c>
      <c r="J63" s="33">
        <v>14658758</v>
      </c>
      <c r="K63" s="12">
        <f t="shared" si="5"/>
        <v>3192</v>
      </c>
      <c r="L63" s="10"/>
      <c r="M63" s="25">
        <v>43615</v>
      </c>
      <c r="N63" s="33">
        <v>10203458</v>
      </c>
      <c r="O63" s="33">
        <v>10196522</v>
      </c>
      <c r="P63" s="12">
        <f t="shared" si="6"/>
        <v>6936</v>
      </c>
      <c r="Q63" s="10"/>
      <c r="R63" s="25">
        <v>43615</v>
      </c>
      <c r="S63" s="33">
        <v>15458340</v>
      </c>
      <c r="T63" s="33">
        <v>15452965</v>
      </c>
      <c r="U63" s="12">
        <f t="shared" si="7"/>
        <v>5375</v>
      </c>
      <c r="V63" s="10"/>
      <c r="W63" s="11"/>
      <c r="X63" s="11"/>
      <c r="Y63" s="11"/>
      <c r="Z63" s="12"/>
      <c r="AA63" s="10"/>
      <c r="AB63" s="11"/>
      <c r="AC63" s="11"/>
      <c r="AD63" s="11"/>
      <c r="AE63" s="12"/>
    </row>
    <row r="64" spans="1:31" x14ac:dyDescent="0.25">
      <c r="A64" s="10"/>
      <c r="B64" s="11"/>
      <c r="C64" s="11"/>
      <c r="D64" s="11"/>
      <c r="E64" s="11"/>
      <c r="F64" s="12"/>
      <c r="G64" s="10" t="s">
        <v>370</v>
      </c>
      <c r="H64" s="25">
        <v>43616</v>
      </c>
      <c r="I64" s="33">
        <v>14666406</v>
      </c>
      <c r="J64" s="33">
        <v>14661950</v>
      </c>
      <c r="K64" s="12">
        <f t="shared" si="5"/>
        <v>4456</v>
      </c>
      <c r="L64" s="10"/>
      <c r="M64" s="25">
        <v>43616</v>
      </c>
      <c r="N64" s="33">
        <v>10209409</v>
      </c>
      <c r="O64" s="33">
        <v>10203458</v>
      </c>
      <c r="P64" s="12">
        <f t="shared" si="6"/>
        <v>5951</v>
      </c>
      <c r="Q64" s="10"/>
      <c r="R64" s="25">
        <v>43616</v>
      </c>
      <c r="S64" s="33">
        <v>15465880</v>
      </c>
      <c r="T64" s="33">
        <v>15458340</v>
      </c>
      <c r="U64" s="12">
        <f t="shared" si="7"/>
        <v>7540</v>
      </c>
      <c r="V64" s="10"/>
      <c r="W64" s="11"/>
      <c r="X64" s="11"/>
      <c r="Y64" s="11"/>
      <c r="Z64" s="12"/>
      <c r="AA64" s="10"/>
      <c r="AB64" s="11"/>
      <c r="AC64" s="11"/>
      <c r="AD64" s="11"/>
      <c r="AE64" s="12"/>
    </row>
    <row r="65" spans="1:31" x14ac:dyDescent="0.25">
      <c r="A65" s="10"/>
      <c r="B65" s="11"/>
      <c r="C65" s="11"/>
      <c r="D65" s="11"/>
      <c r="E65" s="11"/>
      <c r="F65" s="12"/>
      <c r="G65" s="10" t="s">
        <v>371</v>
      </c>
      <c r="H65" s="25">
        <v>43617</v>
      </c>
      <c r="I65" s="11"/>
      <c r="J65" s="11"/>
      <c r="K65" s="12">
        <f t="shared" si="5"/>
        <v>0</v>
      </c>
      <c r="L65" s="10"/>
      <c r="M65" s="25">
        <v>43617</v>
      </c>
      <c r="N65" s="33">
        <v>17423640</v>
      </c>
      <c r="O65" s="33">
        <v>17416547</v>
      </c>
      <c r="P65" s="12">
        <f t="shared" si="6"/>
        <v>7093</v>
      </c>
      <c r="Q65" s="10"/>
      <c r="R65" s="25">
        <v>43617</v>
      </c>
      <c r="S65" s="11"/>
      <c r="T65" s="11"/>
      <c r="U65" s="12">
        <f t="shared" si="7"/>
        <v>0</v>
      </c>
      <c r="V65" s="10"/>
      <c r="W65" s="11"/>
      <c r="X65" s="11"/>
      <c r="Y65" s="11"/>
      <c r="Z65" s="12"/>
      <c r="AA65" s="10"/>
      <c r="AB65" s="11"/>
      <c r="AC65" s="11"/>
      <c r="AD65" s="11"/>
      <c r="AE65" s="12"/>
    </row>
    <row r="66" spans="1:31" x14ac:dyDescent="0.25">
      <c r="A66" s="10"/>
      <c r="B66" s="11"/>
      <c r="C66" s="11"/>
      <c r="D66" s="11"/>
      <c r="E66" s="11"/>
      <c r="F66" s="12"/>
      <c r="G66" s="10" t="s">
        <v>372</v>
      </c>
      <c r="H66" s="25">
        <v>43618</v>
      </c>
      <c r="I66" s="11"/>
      <c r="J66" s="11"/>
      <c r="K66" s="12">
        <f t="shared" si="5"/>
        <v>0</v>
      </c>
      <c r="L66" s="10"/>
      <c r="M66" s="25">
        <v>43618</v>
      </c>
      <c r="N66" s="33"/>
      <c r="O66" s="33"/>
      <c r="P66" s="12">
        <f t="shared" si="6"/>
        <v>0</v>
      </c>
      <c r="Q66" s="10"/>
      <c r="R66" s="25">
        <v>43618</v>
      </c>
      <c r="S66" s="11"/>
      <c r="T66" s="11"/>
      <c r="U66" s="12">
        <f t="shared" si="7"/>
        <v>0</v>
      </c>
      <c r="V66" s="10"/>
      <c r="W66" s="11"/>
      <c r="X66" s="11"/>
      <c r="Y66" s="11"/>
      <c r="Z66" s="12"/>
      <c r="AA66" s="10"/>
      <c r="AB66" s="11"/>
      <c r="AC66" s="11"/>
      <c r="AD66" s="11"/>
      <c r="AE66" s="12"/>
    </row>
    <row r="67" spans="1:31" x14ac:dyDescent="0.25">
      <c r="A67" s="10"/>
      <c r="B67" s="11"/>
      <c r="C67" s="11"/>
      <c r="D67" s="11"/>
      <c r="E67" s="11"/>
      <c r="F67" s="12"/>
      <c r="G67" s="10" t="s">
        <v>366</v>
      </c>
      <c r="H67" s="25">
        <v>43619</v>
      </c>
      <c r="I67" s="33">
        <v>14671016</v>
      </c>
      <c r="J67" s="33">
        <v>14666406</v>
      </c>
      <c r="K67" s="12">
        <f t="shared" si="5"/>
        <v>4610</v>
      </c>
      <c r="L67" s="10"/>
      <c r="M67" s="25">
        <v>43619</v>
      </c>
      <c r="N67" s="33">
        <v>10215452</v>
      </c>
      <c r="O67" s="33">
        <v>10209410</v>
      </c>
      <c r="P67" s="12">
        <f t="shared" si="6"/>
        <v>6042</v>
      </c>
      <c r="Q67" s="10"/>
      <c r="R67" s="25">
        <v>43619</v>
      </c>
      <c r="S67" s="11"/>
      <c r="T67" s="11"/>
      <c r="U67" s="12">
        <f t="shared" si="7"/>
        <v>0</v>
      </c>
      <c r="V67" s="10"/>
      <c r="W67" s="11"/>
      <c r="X67" s="11"/>
      <c r="Y67" s="11"/>
      <c r="Z67" s="12"/>
      <c r="AA67" s="10"/>
      <c r="AB67" s="11"/>
      <c r="AC67" s="11"/>
      <c r="AD67" s="11"/>
      <c r="AE67" s="12"/>
    </row>
    <row r="68" spans="1:31" x14ac:dyDescent="0.25">
      <c r="A68" s="10"/>
      <c r="B68" s="11"/>
      <c r="C68" s="11"/>
      <c r="D68" s="11"/>
      <c r="E68" s="11"/>
      <c r="F68" s="12"/>
      <c r="G68" s="10" t="s">
        <v>367</v>
      </c>
      <c r="H68" s="25">
        <v>43620</v>
      </c>
      <c r="I68" s="33">
        <v>14675595</v>
      </c>
      <c r="J68" s="33">
        <v>14671016</v>
      </c>
      <c r="K68" s="12">
        <f t="shared" si="5"/>
        <v>4579</v>
      </c>
      <c r="L68" s="10"/>
      <c r="M68" s="25">
        <v>43620</v>
      </c>
      <c r="N68" s="33">
        <v>10225382</v>
      </c>
      <c r="O68" s="33">
        <v>10215452</v>
      </c>
      <c r="P68" s="12">
        <f t="shared" si="6"/>
        <v>9930</v>
      </c>
      <c r="Q68" s="10"/>
      <c r="R68" s="25">
        <v>43620</v>
      </c>
      <c r="S68" s="11">
        <v>15476946</v>
      </c>
      <c r="T68" s="11">
        <v>15465890</v>
      </c>
      <c r="U68" s="12">
        <f t="shared" si="7"/>
        <v>11056</v>
      </c>
      <c r="V68" s="10"/>
      <c r="W68" s="11"/>
      <c r="X68" s="11"/>
      <c r="Y68" s="11"/>
      <c r="Z68" s="12"/>
      <c r="AA68" s="10"/>
      <c r="AB68" s="11"/>
      <c r="AC68" s="11"/>
      <c r="AD68" s="11"/>
      <c r="AE68" s="12"/>
    </row>
    <row r="69" spans="1:31" x14ac:dyDescent="0.25">
      <c r="A69" s="10"/>
      <c r="B69" s="11"/>
      <c r="C69" s="11"/>
      <c r="D69" s="11"/>
      <c r="E69" s="11"/>
      <c r="F69" s="12"/>
      <c r="G69" s="10" t="s">
        <v>368</v>
      </c>
      <c r="H69" s="25">
        <v>43621</v>
      </c>
      <c r="I69" s="33">
        <v>14679999</v>
      </c>
      <c r="J69" s="33">
        <v>14675595</v>
      </c>
      <c r="K69" s="12">
        <f t="shared" si="5"/>
        <v>4404</v>
      </c>
      <c r="L69" s="10"/>
      <c r="M69" s="25">
        <v>43621</v>
      </c>
      <c r="N69" s="33">
        <v>10235404</v>
      </c>
      <c r="O69" s="33">
        <v>10225382</v>
      </c>
      <c r="P69" s="12">
        <f t="shared" si="6"/>
        <v>10022</v>
      </c>
      <c r="Q69" s="10"/>
      <c r="R69" s="25">
        <v>43621</v>
      </c>
      <c r="S69" s="11">
        <v>15483303</v>
      </c>
      <c r="T69" s="11">
        <v>15476946</v>
      </c>
      <c r="U69" s="12">
        <f t="shared" si="7"/>
        <v>6357</v>
      </c>
      <c r="V69" s="10"/>
      <c r="W69" s="11"/>
      <c r="X69" s="11"/>
      <c r="Y69" s="11"/>
      <c r="Z69" s="12"/>
      <c r="AA69" s="10"/>
      <c r="AB69" s="11"/>
      <c r="AC69" s="11"/>
      <c r="AD69" s="11"/>
      <c r="AE69" s="12"/>
    </row>
    <row r="70" spans="1:31" x14ac:dyDescent="0.25">
      <c r="A70" s="10"/>
      <c r="B70" s="11"/>
      <c r="C70" s="11"/>
      <c r="D70" s="11"/>
      <c r="E70" s="11"/>
      <c r="F70" s="12"/>
      <c r="G70" s="10" t="s">
        <v>369</v>
      </c>
      <c r="H70" s="25">
        <v>43622</v>
      </c>
      <c r="I70" s="33">
        <v>14684246</v>
      </c>
      <c r="J70" s="33">
        <v>14679999</v>
      </c>
      <c r="K70" s="12">
        <f t="shared" si="5"/>
        <v>4247</v>
      </c>
      <c r="L70" s="10"/>
      <c r="M70" s="25">
        <v>43622</v>
      </c>
      <c r="N70" s="33">
        <v>10242690</v>
      </c>
      <c r="O70" s="33">
        <v>10235404</v>
      </c>
      <c r="P70" s="12">
        <f t="shared" si="6"/>
        <v>7286</v>
      </c>
      <c r="Q70" s="10"/>
      <c r="R70" s="25">
        <v>43622</v>
      </c>
      <c r="S70" s="33">
        <v>15492133</v>
      </c>
      <c r="T70" s="33">
        <v>15483323</v>
      </c>
      <c r="U70" s="12">
        <f t="shared" si="7"/>
        <v>8810</v>
      </c>
      <c r="V70" s="10"/>
      <c r="W70" s="11"/>
      <c r="X70" s="11"/>
      <c r="Y70" s="11"/>
      <c r="Z70" s="12"/>
      <c r="AA70" s="10"/>
      <c r="AB70" s="11"/>
      <c r="AC70" s="11"/>
      <c r="AD70" s="11"/>
      <c r="AE70" s="12"/>
    </row>
    <row r="71" spans="1:31" x14ac:dyDescent="0.25">
      <c r="A71" s="10"/>
      <c r="B71" s="11"/>
      <c r="C71" s="11"/>
      <c r="D71" s="11"/>
      <c r="E71" s="11"/>
      <c r="F71" s="12"/>
      <c r="G71" s="10" t="s">
        <v>370</v>
      </c>
      <c r="H71" s="25">
        <v>43623</v>
      </c>
      <c r="I71" s="11"/>
      <c r="J71" s="11"/>
      <c r="K71" s="12">
        <f t="shared" si="5"/>
        <v>0</v>
      </c>
      <c r="L71" s="10"/>
      <c r="M71" s="25">
        <v>43623</v>
      </c>
      <c r="N71" s="33"/>
      <c r="O71" s="33"/>
      <c r="P71" s="12">
        <f t="shared" si="6"/>
        <v>0</v>
      </c>
      <c r="Q71" s="10"/>
      <c r="R71" s="25">
        <v>43623</v>
      </c>
      <c r="S71" s="11"/>
      <c r="T71" s="11"/>
      <c r="U71" s="12">
        <f t="shared" si="7"/>
        <v>0</v>
      </c>
      <c r="V71" s="10"/>
      <c r="W71" s="11"/>
      <c r="X71" s="11"/>
      <c r="Y71" s="11"/>
      <c r="Z71" s="12"/>
      <c r="AA71" s="10"/>
      <c r="AB71" s="11"/>
      <c r="AC71" s="11"/>
      <c r="AD71" s="11"/>
      <c r="AE71" s="12"/>
    </row>
    <row r="72" spans="1:31" x14ac:dyDescent="0.25">
      <c r="A72" s="10"/>
      <c r="B72" s="11"/>
      <c r="C72" s="11"/>
      <c r="D72" s="11"/>
      <c r="E72" s="11"/>
      <c r="F72" s="12"/>
      <c r="G72" s="10" t="s">
        <v>371</v>
      </c>
      <c r="H72" s="25">
        <v>43624</v>
      </c>
      <c r="I72" s="33">
        <v>14685804</v>
      </c>
      <c r="J72" s="33">
        <v>14684246</v>
      </c>
      <c r="K72" s="12">
        <f t="shared" si="5"/>
        <v>1558</v>
      </c>
      <c r="L72" s="10"/>
      <c r="M72" s="25">
        <v>43624</v>
      </c>
      <c r="N72" s="33"/>
      <c r="O72" s="33"/>
      <c r="P72" s="12">
        <f t="shared" si="6"/>
        <v>0</v>
      </c>
      <c r="Q72" s="10"/>
      <c r="R72" s="25">
        <v>43624</v>
      </c>
      <c r="S72" s="33">
        <v>10245853</v>
      </c>
      <c r="T72" s="33">
        <v>10242891</v>
      </c>
      <c r="U72" s="12">
        <f t="shared" si="7"/>
        <v>2962</v>
      </c>
      <c r="V72" s="10"/>
      <c r="W72" s="11"/>
      <c r="X72" s="11"/>
      <c r="Y72" s="11"/>
      <c r="Z72" s="12"/>
      <c r="AA72" s="10"/>
      <c r="AB72" s="11"/>
      <c r="AC72" s="11"/>
      <c r="AD72" s="11"/>
      <c r="AE72" s="12"/>
    </row>
    <row r="73" spans="1:31" x14ac:dyDescent="0.25">
      <c r="A73" s="10"/>
      <c r="B73" s="11"/>
      <c r="C73" s="11"/>
      <c r="D73" s="11"/>
      <c r="E73" s="11"/>
      <c r="F73" s="12"/>
      <c r="G73" s="10" t="s">
        <v>372</v>
      </c>
      <c r="H73" s="25">
        <v>43625</v>
      </c>
      <c r="I73" s="11"/>
      <c r="J73" s="11"/>
      <c r="K73" s="12">
        <f t="shared" si="5"/>
        <v>0</v>
      </c>
      <c r="L73" s="10"/>
      <c r="M73" s="25">
        <v>43625</v>
      </c>
      <c r="N73" s="33"/>
      <c r="O73" s="33"/>
      <c r="P73" s="12">
        <f t="shared" si="6"/>
        <v>0</v>
      </c>
      <c r="Q73" s="10"/>
      <c r="R73" s="25">
        <v>43625</v>
      </c>
      <c r="S73" s="11"/>
      <c r="T73" s="11"/>
      <c r="U73" s="12">
        <f t="shared" si="7"/>
        <v>0</v>
      </c>
      <c r="V73" s="10"/>
      <c r="W73" s="11"/>
      <c r="X73" s="11"/>
      <c r="Y73" s="11"/>
      <c r="Z73" s="12"/>
      <c r="AA73" s="10"/>
      <c r="AB73" s="11"/>
      <c r="AC73" s="11"/>
      <c r="AD73" s="11"/>
      <c r="AE73" s="12"/>
    </row>
    <row r="74" spans="1:31" x14ac:dyDescent="0.25">
      <c r="A74" s="10"/>
      <c r="B74" s="11"/>
      <c r="C74" s="11"/>
      <c r="D74" s="11"/>
      <c r="E74" s="11"/>
      <c r="F74" s="12"/>
      <c r="G74" s="10" t="s">
        <v>366</v>
      </c>
      <c r="H74" s="25">
        <v>43626</v>
      </c>
      <c r="I74" s="33">
        <v>14688969</v>
      </c>
      <c r="J74" s="33">
        <v>14685804</v>
      </c>
      <c r="K74" s="12">
        <f t="shared" si="5"/>
        <v>3165</v>
      </c>
      <c r="L74" s="10"/>
      <c r="M74" s="25">
        <v>43626</v>
      </c>
      <c r="N74" s="33">
        <v>10259798</v>
      </c>
      <c r="O74" s="33">
        <v>10245853</v>
      </c>
      <c r="P74" s="12">
        <f t="shared" si="6"/>
        <v>13945</v>
      </c>
      <c r="Q74" s="10"/>
      <c r="R74" s="25">
        <v>43626</v>
      </c>
      <c r="S74" s="33">
        <v>15505753</v>
      </c>
      <c r="T74" s="33">
        <v>15492133</v>
      </c>
      <c r="U74" s="12">
        <f t="shared" si="7"/>
        <v>13620</v>
      </c>
      <c r="V74" s="10"/>
      <c r="W74" s="11"/>
      <c r="X74" s="11"/>
      <c r="Y74" s="11"/>
      <c r="Z74" s="12"/>
      <c r="AA74" s="10"/>
      <c r="AB74" s="11"/>
      <c r="AC74" s="11"/>
      <c r="AD74" s="11"/>
      <c r="AE74" s="12"/>
    </row>
    <row r="75" spans="1:31" x14ac:dyDescent="0.25">
      <c r="A75" s="10"/>
      <c r="B75" s="11"/>
      <c r="C75" s="11"/>
      <c r="D75" s="11"/>
      <c r="E75" s="11"/>
      <c r="F75" s="12"/>
      <c r="G75" s="10" t="s">
        <v>367</v>
      </c>
      <c r="H75" s="25">
        <v>43627</v>
      </c>
      <c r="I75" s="33">
        <v>14695082</v>
      </c>
      <c r="J75" s="33">
        <v>14688969</v>
      </c>
      <c r="K75" s="12">
        <f t="shared" si="5"/>
        <v>6113</v>
      </c>
      <c r="L75" s="10"/>
      <c r="M75" s="25">
        <v>43627</v>
      </c>
      <c r="N75" s="33">
        <v>10270092</v>
      </c>
      <c r="O75" s="33">
        <v>10259798</v>
      </c>
      <c r="P75" s="12">
        <f t="shared" si="6"/>
        <v>10294</v>
      </c>
      <c r="Q75" s="10"/>
      <c r="R75" s="25">
        <v>43627</v>
      </c>
      <c r="S75" s="33">
        <v>35758710</v>
      </c>
      <c r="T75" s="33">
        <v>35755710</v>
      </c>
      <c r="U75" s="12">
        <f t="shared" si="7"/>
        <v>3000</v>
      </c>
      <c r="V75" s="10"/>
      <c r="W75" s="11"/>
      <c r="X75" s="11"/>
      <c r="Y75" s="11"/>
      <c r="Z75" s="12"/>
      <c r="AA75" s="10"/>
      <c r="AB75" s="11"/>
      <c r="AC75" s="11"/>
      <c r="AD75" s="11"/>
      <c r="AE75" s="12"/>
    </row>
    <row r="76" spans="1:31" x14ac:dyDescent="0.25">
      <c r="A76" s="10"/>
      <c r="B76" s="11"/>
      <c r="C76" s="11"/>
      <c r="D76" s="11"/>
      <c r="E76" s="11"/>
      <c r="F76" s="12"/>
      <c r="G76" s="10" t="s">
        <v>368</v>
      </c>
      <c r="H76" s="25">
        <v>43628</v>
      </c>
      <c r="I76" s="33">
        <v>14698450</v>
      </c>
      <c r="J76" s="33">
        <v>14695082</v>
      </c>
      <c r="K76" s="12">
        <f t="shared" si="5"/>
        <v>3368</v>
      </c>
      <c r="L76" s="10"/>
      <c r="M76" s="25">
        <v>43628</v>
      </c>
      <c r="N76" s="33">
        <v>10276584</v>
      </c>
      <c r="O76" s="33">
        <v>10270092</v>
      </c>
      <c r="P76" s="12">
        <f t="shared" si="6"/>
        <v>6492</v>
      </c>
      <c r="Q76" s="10"/>
      <c r="R76" s="25">
        <v>43628</v>
      </c>
      <c r="S76" s="33">
        <v>15513439</v>
      </c>
      <c r="T76" s="33">
        <v>15505903</v>
      </c>
      <c r="U76" s="12">
        <f t="shared" si="7"/>
        <v>7536</v>
      </c>
      <c r="V76" s="10"/>
      <c r="W76" s="11"/>
      <c r="X76" s="11"/>
      <c r="Y76" s="11"/>
      <c r="Z76" s="12"/>
      <c r="AA76" s="10"/>
      <c r="AB76" s="11"/>
      <c r="AC76" s="11"/>
      <c r="AD76" s="11"/>
      <c r="AE76" s="12"/>
    </row>
    <row r="77" spans="1:31" x14ac:dyDescent="0.25">
      <c r="A77" s="10"/>
      <c r="B77" s="11"/>
      <c r="C77" s="11"/>
      <c r="D77" s="11"/>
      <c r="E77" s="11"/>
      <c r="F77" s="12"/>
      <c r="G77" s="10" t="s">
        <v>369</v>
      </c>
      <c r="H77" s="25">
        <v>43629</v>
      </c>
      <c r="I77" s="33">
        <v>14702495</v>
      </c>
      <c r="J77" s="33">
        <v>14698450</v>
      </c>
      <c r="K77" s="12">
        <f t="shared" si="5"/>
        <v>4045</v>
      </c>
      <c r="L77" s="10"/>
      <c r="M77" s="25">
        <v>43629</v>
      </c>
      <c r="N77" s="33">
        <v>10290496</v>
      </c>
      <c r="O77" s="33">
        <v>10276585</v>
      </c>
      <c r="P77" s="12">
        <f t="shared" si="6"/>
        <v>13911</v>
      </c>
      <c r="Q77" s="10"/>
      <c r="R77" s="25">
        <v>43629</v>
      </c>
      <c r="S77" s="33">
        <v>17439711</v>
      </c>
      <c r="T77" s="33">
        <v>17432711</v>
      </c>
      <c r="U77" s="12">
        <f t="shared" si="7"/>
        <v>7000</v>
      </c>
      <c r="V77" s="10"/>
      <c r="W77" s="11"/>
      <c r="X77" s="11"/>
      <c r="Y77" s="11"/>
      <c r="Z77" s="12"/>
      <c r="AA77" s="10"/>
      <c r="AB77" s="11"/>
      <c r="AC77" s="11"/>
      <c r="AD77" s="11"/>
      <c r="AE77" s="12"/>
    </row>
    <row r="78" spans="1:31" x14ac:dyDescent="0.25">
      <c r="A78" s="10"/>
      <c r="B78" s="11"/>
      <c r="C78" s="11"/>
      <c r="D78" s="11"/>
      <c r="E78" s="11"/>
      <c r="F78" s="12"/>
      <c r="G78" s="10" t="s">
        <v>370</v>
      </c>
      <c r="H78" s="25">
        <v>43630</v>
      </c>
      <c r="I78" s="33">
        <v>14708648</v>
      </c>
      <c r="J78" s="33">
        <v>14702495</v>
      </c>
      <c r="K78" s="12">
        <f t="shared" si="5"/>
        <v>6153</v>
      </c>
      <c r="L78" s="10"/>
      <c r="M78" s="25">
        <v>43630</v>
      </c>
      <c r="N78" s="33">
        <v>10298757</v>
      </c>
      <c r="O78" s="33">
        <v>10290746</v>
      </c>
      <c r="P78" s="12">
        <f t="shared" si="6"/>
        <v>8011</v>
      </c>
      <c r="Q78" s="10"/>
      <c r="R78" s="25">
        <v>43630</v>
      </c>
      <c r="S78" s="33">
        <v>15522848</v>
      </c>
      <c r="T78" s="33">
        <v>15513430</v>
      </c>
      <c r="U78" s="12">
        <f t="shared" si="7"/>
        <v>9418</v>
      </c>
      <c r="V78" s="10"/>
      <c r="W78" s="11"/>
      <c r="X78" s="11"/>
      <c r="Y78" s="11"/>
      <c r="Z78" s="12"/>
      <c r="AA78" s="10"/>
      <c r="AB78" s="11"/>
      <c r="AC78" s="11"/>
      <c r="AD78" s="11"/>
      <c r="AE78" s="12"/>
    </row>
    <row r="79" spans="1:31" x14ac:dyDescent="0.25">
      <c r="A79" s="10"/>
      <c r="B79" s="11"/>
      <c r="C79" s="11"/>
      <c r="D79" s="11"/>
      <c r="E79" s="11"/>
      <c r="F79" s="12"/>
      <c r="G79" s="10" t="s">
        <v>371</v>
      </c>
      <c r="H79" s="25">
        <v>43631</v>
      </c>
      <c r="I79" s="11"/>
      <c r="J79" s="11"/>
      <c r="K79" s="12">
        <f t="shared" si="5"/>
        <v>0</v>
      </c>
      <c r="L79" s="10"/>
      <c r="M79" s="25">
        <v>43631</v>
      </c>
      <c r="N79" s="33">
        <v>10301292</v>
      </c>
      <c r="O79" s="33">
        <v>10298757</v>
      </c>
      <c r="P79" s="12">
        <f t="shared" si="6"/>
        <v>2535</v>
      </c>
      <c r="Q79" s="10"/>
      <c r="R79" s="25">
        <v>43631</v>
      </c>
      <c r="S79" s="11"/>
      <c r="T79" s="11"/>
      <c r="U79" s="12">
        <f t="shared" si="7"/>
        <v>0</v>
      </c>
      <c r="V79" s="10"/>
      <c r="W79" s="11"/>
      <c r="X79" s="11"/>
      <c r="Y79" s="11"/>
      <c r="Z79" s="12"/>
      <c r="AA79" s="10"/>
      <c r="AB79" s="11"/>
      <c r="AC79" s="11"/>
      <c r="AD79" s="11"/>
      <c r="AE79" s="12"/>
    </row>
    <row r="80" spans="1:31" x14ac:dyDescent="0.25">
      <c r="A80" s="10"/>
      <c r="B80" s="11"/>
      <c r="C80" s="11"/>
      <c r="D80" s="11"/>
      <c r="E80" s="11"/>
      <c r="F80" s="12"/>
      <c r="G80" s="10" t="s">
        <v>372</v>
      </c>
      <c r="H80" s="25">
        <v>43632</v>
      </c>
      <c r="I80" s="11"/>
      <c r="J80" s="11"/>
      <c r="K80" s="12">
        <f t="shared" si="5"/>
        <v>0</v>
      </c>
      <c r="L80" s="10"/>
      <c r="M80" s="25">
        <v>43632</v>
      </c>
      <c r="N80" s="33"/>
      <c r="O80" s="33"/>
      <c r="P80" s="12">
        <f t="shared" si="6"/>
        <v>0</v>
      </c>
      <c r="Q80" s="10"/>
      <c r="R80" s="25">
        <v>43632</v>
      </c>
      <c r="S80" s="11"/>
      <c r="T80" s="11"/>
      <c r="U80" s="12">
        <f t="shared" si="7"/>
        <v>0</v>
      </c>
      <c r="V80" s="10"/>
      <c r="W80" s="11"/>
      <c r="X80" s="11"/>
      <c r="Y80" s="11"/>
      <c r="Z80" s="12"/>
      <c r="AA80" s="10"/>
      <c r="AB80" s="11"/>
      <c r="AC80" s="11"/>
      <c r="AD80" s="11"/>
      <c r="AE80" s="12"/>
    </row>
    <row r="81" spans="1:31" x14ac:dyDescent="0.25">
      <c r="A81" s="10"/>
      <c r="B81" s="11"/>
      <c r="C81" s="11"/>
      <c r="D81" s="11"/>
      <c r="E81" s="11"/>
      <c r="F81" s="12"/>
      <c r="G81" s="10" t="s">
        <v>366</v>
      </c>
      <c r="H81" s="25">
        <v>43633</v>
      </c>
      <c r="I81" s="33">
        <v>14712737</v>
      </c>
      <c r="J81" s="33">
        <v>14708648</v>
      </c>
      <c r="K81" s="12">
        <f t="shared" si="5"/>
        <v>4089</v>
      </c>
      <c r="L81" s="10"/>
      <c r="M81" s="25">
        <v>43633</v>
      </c>
      <c r="N81" s="33">
        <v>10313380</v>
      </c>
      <c r="O81" s="33">
        <v>10301292</v>
      </c>
      <c r="P81" s="12">
        <f t="shared" si="6"/>
        <v>12088</v>
      </c>
      <c r="Q81" s="10"/>
      <c r="R81" s="25">
        <v>43633</v>
      </c>
      <c r="S81" s="33">
        <v>15532965</v>
      </c>
      <c r="T81" s="33">
        <v>15522848</v>
      </c>
      <c r="U81" s="12">
        <f t="shared" si="7"/>
        <v>10117</v>
      </c>
      <c r="V81" s="10"/>
      <c r="W81" s="11"/>
      <c r="X81" s="11"/>
      <c r="Y81" s="11"/>
      <c r="Z81" s="12"/>
      <c r="AA81" s="10"/>
      <c r="AB81" s="11"/>
      <c r="AC81" s="11"/>
      <c r="AD81" s="11"/>
      <c r="AE81" s="12"/>
    </row>
    <row r="82" spans="1:31" x14ac:dyDescent="0.25">
      <c r="A82" s="10"/>
      <c r="B82" s="11"/>
      <c r="C82" s="11"/>
      <c r="D82" s="11"/>
      <c r="E82" s="11"/>
      <c r="F82" s="12"/>
      <c r="G82" s="10" t="s">
        <v>367</v>
      </c>
      <c r="H82" s="25">
        <v>43634</v>
      </c>
      <c r="I82" s="33">
        <v>14717426</v>
      </c>
      <c r="J82" s="33">
        <v>14712737</v>
      </c>
      <c r="K82" s="12">
        <f t="shared" si="5"/>
        <v>4689</v>
      </c>
      <c r="L82" s="10"/>
      <c r="M82" s="25">
        <v>43634</v>
      </c>
      <c r="N82" s="33">
        <v>10321921</v>
      </c>
      <c r="O82" s="33">
        <v>10313380</v>
      </c>
      <c r="P82" s="12">
        <f t="shared" si="6"/>
        <v>8541</v>
      </c>
      <c r="Q82" s="10"/>
      <c r="R82" s="25">
        <v>43634</v>
      </c>
      <c r="S82" s="33">
        <v>15538878</v>
      </c>
      <c r="T82" s="33">
        <v>15532965</v>
      </c>
      <c r="U82" s="12">
        <f t="shared" si="7"/>
        <v>5913</v>
      </c>
      <c r="V82" s="10"/>
      <c r="W82" s="11"/>
      <c r="X82" s="11"/>
      <c r="Y82" s="11"/>
      <c r="Z82" s="12"/>
      <c r="AA82" s="10"/>
      <c r="AB82" s="11"/>
      <c r="AC82" s="11"/>
      <c r="AD82" s="11"/>
      <c r="AE82" s="12"/>
    </row>
    <row r="83" spans="1:31" x14ac:dyDescent="0.25">
      <c r="A83" s="10"/>
      <c r="B83" s="11"/>
      <c r="C83" s="11"/>
      <c r="D83" s="11"/>
      <c r="E83" s="11"/>
      <c r="F83" s="12"/>
      <c r="G83" s="10" t="s">
        <v>368</v>
      </c>
      <c r="H83" s="25">
        <v>43635</v>
      </c>
      <c r="I83" s="33">
        <v>14720595</v>
      </c>
      <c r="J83" s="33">
        <v>14717426</v>
      </c>
      <c r="K83" s="12">
        <f t="shared" si="5"/>
        <v>3169</v>
      </c>
      <c r="L83" s="10"/>
      <c r="M83" s="25">
        <v>43635</v>
      </c>
      <c r="N83" s="33">
        <v>10329750</v>
      </c>
      <c r="O83" s="33">
        <v>10321921</v>
      </c>
      <c r="P83" s="12">
        <f t="shared" si="6"/>
        <v>7829</v>
      </c>
      <c r="Q83" s="10"/>
      <c r="R83" s="25">
        <v>43635</v>
      </c>
      <c r="S83" s="33">
        <v>15545059</v>
      </c>
      <c r="T83" s="33">
        <v>15538878</v>
      </c>
      <c r="U83" s="12">
        <f t="shared" si="7"/>
        <v>6181</v>
      </c>
      <c r="V83" s="10"/>
      <c r="W83" s="11"/>
      <c r="X83" s="11"/>
      <c r="Y83" s="11"/>
      <c r="Z83" s="12"/>
      <c r="AA83" s="10"/>
      <c r="AB83" s="11"/>
      <c r="AC83" s="11"/>
      <c r="AD83" s="11"/>
      <c r="AE83" s="12"/>
    </row>
    <row r="84" spans="1:31" x14ac:dyDescent="0.25">
      <c r="A84" s="10"/>
      <c r="B84" s="11"/>
      <c r="C84" s="11"/>
      <c r="D84" s="11"/>
      <c r="E84" s="11"/>
      <c r="F84" s="12"/>
      <c r="G84" s="10" t="s">
        <v>369</v>
      </c>
      <c r="H84" s="25">
        <v>43636</v>
      </c>
      <c r="I84" s="33">
        <v>14725080</v>
      </c>
      <c r="J84" s="33">
        <v>14720595</v>
      </c>
      <c r="K84" s="12">
        <f t="shared" si="5"/>
        <v>4485</v>
      </c>
      <c r="L84" s="10"/>
      <c r="M84" s="25">
        <v>43636</v>
      </c>
      <c r="N84" s="33">
        <v>10338323</v>
      </c>
      <c r="O84" s="33">
        <v>10329750</v>
      </c>
      <c r="P84" s="12">
        <f t="shared" si="6"/>
        <v>8573</v>
      </c>
      <c r="Q84" s="10"/>
      <c r="R84" s="25">
        <v>43636</v>
      </c>
      <c r="S84" s="33">
        <v>15547763</v>
      </c>
      <c r="T84" s="33">
        <v>15545059</v>
      </c>
      <c r="U84" s="12">
        <f t="shared" si="7"/>
        <v>2704</v>
      </c>
      <c r="V84" s="10"/>
      <c r="W84" s="11"/>
      <c r="X84" s="11"/>
      <c r="Y84" s="11"/>
      <c r="Z84" s="12"/>
      <c r="AA84" s="10"/>
      <c r="AB84" s="11"/>
      <c r="AC84" s="11"/>
      <c r="AD84" s="11"/>
      <c r="AE84" s="12"/>
    </row>
    <row r="85" spans="1:31" x14ac:dyDescent="0.25">
      <c r="A85" s="10"/>
      <c r="B85" s="11"/>
      <c r="C85" s="11"/>
      <c r="D85" s="11"/>
      <c r="E85" s="11"/>
      <c r="F85" s="12"/>
      <c r="G85" s="10" t="s">
        <v>370</v>
      </c>
      <c r="H85" s="25">
        <v>43637</v>
      </c>
      <c r="I85" s="33">
        <v>14729978</v>
      </c>
      <c r="J85" s="33">
        <v>14725080</v>
      </c>
      <c r="K85" s="12">
        <f t="shared" si="5"/>
        <v>4898</v>
      </c>
      <c r="L85" s="10"/>
      <c r="M85" s="25">
        <v>43637</v>
      </c>
      <c r="N85" s="33">
        <v>10348489</v>
      </c>
      <c r="O85" s="33">
        <v>10338323</v>
      </c>
      <c r="P85" s="12">
        <f t="shared" si="6"/>
        <v>10166</v>
      </c>
      <c r="Q85" s="10"/>
      <c r="R85" s="25">
        <v>43637</v>
      </c>
      <c r="S85" s="33">
        <v>15554867</v>
      </c>
      <c r="T85" s="33">
        <v>15547916</v>
      </c>
      <c r="U85" s="12">
        <f t="shared" si="7"/>
        <v>6951</v>
      </c>
      <c r="V85" s="10"/>
      <c r="W85" s="11"/>
      <c r="X85" s="11"/>
      <c r="Y85" s="11"/>
      <c r="Z85" s="12"/>
      <c r="AA85" s="10"/>
      <c r="AB85" s="11"/>
      <c r="AC85" s="11"/>
      <c r="AD85" s="11"/>
      <c r="AE85" s="12"/>
    </row>
    <row r="86" spans="1:31" x14ac:dyDescent="0.25">
      <c r="A86" s="10"/>
      <c r="B86" s="11"/>
      <c r="C86" s="11"/>
      <c r="D86" s="11"/>
      <c r="E86" s="11"/>
      <c r="F86" s="12"/>
      <c r="G86" s="10" t="s">
        <v>371</v>
      </c>
      <c r="H86" s="25">
        <v>43638</v>
      </c>
      <c r="I86" s="11"/>
      <c r="J86" s="11"/>
      <c r="K86" s="12">
        <f t="shared" si="5"/>
        <v>0</v>
      </c>
      <c r="L86" s="10"/>
      <c r="M86" s="25">
        <v>43638</v>
      </c>
      <c r="N86" s="33"/>
      <c r="O86" s="33"/>
      <c r="P86" s="12">
        <f t="shared" si="6"/>
        <v>0</v>
      </c>
      <c r="Q86" s="10"/>
      <c r="R86" s="25">
        <v>43638</v>
      </c>
      <c r="S86" s="11"/>
      <c r="T86" s="11"/>
      <c r="U86" s="12">
        <f t="shared" si="7"/>
        <v>0</v>
      </c>
      <c r="V86" s="10"/>
      <c r="W86" s="11"/>
      <c r="X86" s="11"/>
      <c r="Y86" s="11"/>
      <c r="Z86" s="12"/>
      <c r="AA86" s="10"/>
      <c r="AB86" s="11"/>
      <c r="AC86" s="11"/>
      <c r="AD86" s="11"/>
      <c r="AE86" s="12"/>
    </row>
    <row r="87" spans="1:31" x14ac:dyDescent="0.25">
      <c r="A87" s="10"/>
      <c r="B87" s="11"/>
      <c r="C87" s="11"/>
      <c r="D87" s="11"/>
      <c r="E87" s="11"/>
      <c r="F87" s="12"/>
      <c r="G87" s="10" t="s">
        <v>372</v>
      </c>
      <c r="H87" s="25">
        <v>43639</v>
      </c>
      <c r="I87" s="11"/>
      <c r="J87" s="11"/>
      <c r="K87" s="12">
        <f t="shared" si="5"/>
        <v>0</v>
      </c>
      <c r="L87" s="10"/>
      <c r="M87" s="25">
        <v>43639</v>
      </c>
      <c r="N87" s="33"/>
      <c r="O87" s="33"/>
      <c r="P87" s="12">
        <f t="shared" si="6"/>
        <v>0</v>
      </c>
      <c r="Q87" s="10"/>
      <c r="R87" s="25">
        <v>43639</v>
      </c>
      <c r="S87" s="11"/>
      <c r="T87" s="11"/>
      <c r="U87" s="12">
        <f t="shared" si="7"/>
        <v>0</v>
      </c>
      <c r="V87" s="10"/>
      <c r="W87" s="11"/>
      <c r="X87" s="11"/>
      <c r="Y87" s="11"/>
      <c r="Z87" s="12"/>
      <c r="AA87" s="10"/>
      <c r="AB87" s="11"/>
      <c r="AC87" s="11"/>
      <c r="AD87" s="11"/>
      <c r="AE87" s="12"/>
    </row>
    <row r="88" spans="1:31" x14ac:dyDescent="0.25">
      <c r="A88" s="10"/>
      <c r="B88" s="11"/>
      <c r="C88" s="11"/>
      <c r="D88" s="11"/>
      <c r="E88" s="11"/>
      <c r="F88" s="12"/>
      <c r="G88" s="10" t="s">
        <v>366</v>
      </c>
      <c r="H88" s="25">
        <v>43640</v>
      </c>
      <c r="I88" s="11"/>
      <c r="J88" s="11"/>
      <c r="K88" s="12">
        <f t="shared" si="5"/>
        <v>0</v>
      </c>
      <c r="L88" s="10"/>
      <c r="M88" s="25">
        <v>43640</v>
      </c>
      <c r="N88" s="33">
        <v>10375009</v>
      </c>
      <c r="O88" s="33">
        <v>10352781</v>
      </c>
      <c r="P88" s="12">
        <f t="shared" si="6"/>
        <v>22228</v>
      </c>
      <c r="Q88" s="10"/>
      <c r="R88" s="25">
        <v>43640</v>
      </c>
      <c r="S88" s="11"/>
      <c r="T88" s="11"/>
      <c r="U88" s="12">
        <f t="shared" si="7"/>
        <v>0</v>
      </c>
      <c r="V88" s="10"/>
      <c r="W88" s="11"/>
      <c r="X88" s="11"/>
      <c r="Y88" s="11"/>
      <c r="Z88" s="12"/>
      <c r="AA88" s="10"/>
      <c r="AB88" s="11"/>
      <c r="AC88" s="11"/>
      <c r="AD88" s="11"/>
      <c r="AE88" s="12"/>
    </row>
    <row r="89" spans="1:31" x14ac:dyDescent="0.25">
      <c r="A89" s="10"/>
      <c r="B89" s="11"/>
      <c r="C89" s="11"/>
      <c r="D89" s="11"/>
      <c r="E89" s="11"/>
      <c r="F89" s="12"/>
      <c r="G89" s="10" t="s">
        <v>367</v>
      </c>
      <c r="H89" s="25">
        <v>43641</v>
      </c>
      <c r="I89" s="11"/>
      <c r="J89" s="11"/>
      <c r="K89" s="12">
        <f t="shared" si="5"/>
        <v>0</v>
      </c>
      <c r="L89" s="10"/>
      <c r="M89" s="25">
        <v>43641</v>
      </c>
      <c r="N89" s="33">
        <v>10381643</v>
      </c>
      <c r="O89" s="33">
        <v>10375009</v>
      </c>
      <c r="P89" s="12">
        <f t="shared" si="6"/>
        <v>6634</v>
      </c>
      <c r="Q89" s="10"/>
      <c r="R89" s="25">
        <v>43641</v>
      </c>
      <c r="S89" s="33">
        <v>15565484</v>
      </c>
      <c r="T89" s="33">
        <v>15556595</v>
      </c>
      <c r="U89" s="12">
        <f t="shared" si="7"/>
        <v>8889</v>
      </c>
      <c r="V89" s="10"/>
      <c r="W89" s="11"/>
      <c r="X89" s="11"/>
      <c r="Y89" s="11"/>
      <c r="Z89" s="12"/>
      <c r="AA89" s="10"/>
      <c r="AB89" s="11"/>
      <c r="AC89" s="11"/>
      <c r="AD89" s="11"/>
      <c r="AE89" s="12"/>
    </row>
    <row r="90" spans="1:31" x14ac:dyDescent="0.25">
      <c r="A90" s="10"/>
      <c r="B90" s="11"/>
      <c r="C90" s="11"/>
      <c r="D90" s="11"/>
      <c r="E90" s="11"/>
      <c r="F90" s="12"/>
      <c r="G90" s="10" t="s">
        <v>368</v>
      </c>
      <c r="H90" s="25">
        <v>43642</v>
      </c>
      <c r="I90" s="11"/>
      <c r="J90" s="11"/>
      <c r="K90" s="12">
        <f t="shared" si="5"/>
        <v>0</v>
      </c>
      <c r="L90" s="10"/>
      <c r="M90" s="25">
        <v>43642</v>
      </c>
      <c r="N90" s="33">
        <v>10388964</v>
      </c>
      <c r="O90" s="33">
        <v>10381643</v>
      </c>
      <c r="P90" s="12">
        <f t="shared" si="6"/>
        <v>7321</v>
      </c>
      <c r="Q90" s="10"/>
      <c r="R90" s="25">
        <v>43642</v>
      </c>
      <c r="S90" s="33">
        <v>15572618</v>
      </c>
      <c r="T90" s="33">
        <v>15565484</v>
      </c>
      <c r="U90" s="12">
        <f t="shared" si="7"/>
        <v>7134</v>
      </c>
      <c r="V90" s="10"/>
      <c r="W90" s="11"/>
      <c r="X90" s="11"/>
      <c r="Y90" s="11"/>
      <c r="Z90" s="12"/>
      <c r="AA90" s="10"/>
      <c r="AB90" s="11"/>
      <c r="AC90" s="11"/>
      <c r="AD90" s="11"/>
      <c r="AE90" s="12"/>
    </row>
    <row r="91" spans="1:31" x14ac:dyDescent="0.25">
      <c r="A91" s="10"/>
      <c r="B91" s="11"/>
      <c r="C91" s="11"/>
      <c r="D91" s="11"/>
      <c r="E91" s="11"/>
      <c r="F91" s="12"/>
      <c r="G91" s="10" t="s">
        <v>369</v>
      </c>
      <c r="H91" s="25">
        <v>43643</v>
      </c>
      <c r="I91" s="11"/>
      <c r="J91" s="11"/>
      <c r="K91" s="12">
        <f t="shared" si="5"/>
        <v>0</v>
      </c>
      <c r="L91" s="10"/>
      <c r="M91" s="25">
        <v>43643</v>
      </c>
      <c r="N91" s="33">
        <v>10399656</v>
      </c>
      <c r="O91" s="33">
        <v>10388964</v>
      </c>
      <c r="P91" s="12">
        <f t="shared" si="6"/>
        <v>10692</v>
      </c>
      <c r="Q91" s="10"/>
      <c r="R91" s="25">
        <v>43643</v>
      </c>
      <c r="S91" s="33">
        <v>15579277</v>
      </c>
      <c r="T91" s="33">
        <v>15572565</v>
      </c>
      <c r="U91" s="12">
        <f t="shared" si="7"/>
        <v>6712</v>
      </c>
      <c r="V91" s="10"/>
      <c r="W91" s="11"/>
      <c r="X91" s="11"/>
      <c r="Y91" s="11"/>
      <c r="Z91" s="12"/>
      <c r="AA91" s="10"/>
      <c r="AB91" s="11"/>
      <c r="AC91" s="11"/>
      <c r="AD91" s="11"/>
      <c r="AE91" s="12"/>
    </row>
    <row r="92" spans="1:31" x14ac:dyDescent="0.25">
      <c r="A92" s="10"/>
      <c r="B92" s="11"/>
      <c r="C92" s="11"/>
      <c r="D92" s="11"/>
      <c r="E92" s="11"/>
      <c r="F92" s="12"/>
      <c r="G92" s="10" t="s">
        <v>370</v>
      </c>
      <c r="H92" s="25">
        <v>43644</v>
      </c>
      <c r="I92" s="11"/>
      <c r="J92" s="11"/>
      <c r="K92" s="12">
        <f t="shared" si="5"/>
        <v>0</v>
      </c>
      <c r="L92" s="10"/>
      <c r="M92" s="25">
        <v>43644</v>
      </c>
      <c r="N92" s="33">
        <v>10405856</v>
      </c>
      <c r="O92" s="33">
        <v>10399656</v>
      </c>
      <c r="P92" s="12">
        <f t="shared" si="6"/>
        <v>6200</v>
      </c>
      <c r="Q92" s="10"/>
      <c r="R92" s="25">
        <v>43644</v>
      </c>
      <c r="S92" s="33">
        <v>15588784</v>
      </c>
      <c r="T92" s="33">
        <v>15579277</v>
      </c>
      <c r="U92" s="12">
        <f t="shared" si="7"/>
        <v>9507</v>
      </c>
      <c r="V92" s="10"/>
      <c r="W92" s="11"/>
      <c r="X92" s="11"/>
      <c r="Y92" s="11"/>
      <c r="Z92" s="12"/>
      <c r="AA92" s="10"/>
      <c r="AB92" s="11"/>
      <c r="AC92" s="11"/>
      <c r="AD92" s="11"/>
      <c r="AE92" s="12"/>
    </row>
    <row r="93" spans="1:31" x14ac:dyDescent="0.25">
      <c r="A93" s="10"/>
      <c r="B93" s="11"/>
      <c r="C93" s="11"/>
      <c r="D93" s="11"/>
      <c r="E93" s="11"/>
      <c r="F93" s="12"/>
      <c r="G93" s="10" t="s">
        <v>371</v>
      </c>
      <c r="H93" s="25">
        <v>43645</v>
      </c>
      <c r="I93" s="11"/>
      <c r="J93" s="11"/>
      <c r="K93" s="12">
        <f t="shared" si="5"/>
        <v>0</v>
      </c>
      <c r="L93" s="10"/>
      <c r="M93" s="25">
        <v>43645</v>
      </c>
      <c r="N93" s="33">
        <v>10408348</v>
      </c>
      <c r="O93" s="33">
        <v>10405856</v>
      </c>
      <c r="P93" s="12">
        <f t="shared" si="6"/>
        <v>2492</v>
      </c>
      <c r="Q93" s="10"/>
      <c r="R93" s="25">
        <v>43645</v>
      </c>
      <c r="S93" s="11"/>
      <c r="T93" s="11"/>
      <c r="U93" s="12">
        <f t="shared" si="7"/>
        <v>0</v>
      </c>
      <c r="V93" s="10"/>
      <c r="W93" s="11"/>
      <c r="X93" s="11"/>
      <c r="Y93" s="11"/>
      <c r="Z93" s="12"/>
      <c r="AA93" s="10"/>
      <c r="AB93" s="11"/>
      <c r="AC93" s="11"/>
      <c r="AD93" s="11"/>
      <c r="AE93" s="12"/>
    </row>
    <row r="94" spans="1:31" x14ac:dyDescent="0.25">
      <c r="A94" s="10"/>
      <c r="B94" s="11"/>
      <c r="C94" s="11"/>
      <c r="D94" s="11"/>
      <c r="E94" s="11"/>
      <c r="F94" s="12"/>
      <c r="G94" s="10" t="s">
        <v>372</v>
      </c>
      <c r="H94" s="25">
        <v>43646</v>
      </c>
      <c r="I94" s="11"/>
      <c r="J94" s="11"/>
      <c r="K94" s="12">
        <f t="shared" si="5"/>
        <v>0</v>
      </c>
      <c r="L94" s="10"/>
      <c r="M94" s="25">
        <v>43646</v>
      </c>
      <c r="N94" s="33"/>
      <c r="O94" s="33"/>
      <c r="P94" s="12">
        <f t="shared" si="6"/>
        <v>0</v>
      </c>
      <c r="Q94" s="10"/>
      <c r="R94" s="25">
        <v>43646</v>
      </c>
      <c r="S94" s="11"/>
      <c r="T94" s="11"/>
      <c r="U94" s="12">
        <f t="shared" si="7"/>
        <v>0</v>
      </c>
      <c r="V94" s="10"/>
      <c r="W94" s="11"/>
      <c r="X94" s="11"/>
      <c r="Y94" s="11"/>
      <c r="Z94" s="12"/>
      <c r="AA94" s="10"/>
      <c r="AB94" s="11"/>
      <c r="AC94" s="11"/>
      <c r="AD94" s="11"/>
      <c r="AE94" s="12"/>
    </row>
    <row r="95" spans="1:31" x14ac:dyDescent="0.25">
      <c r="A95" s="10"/>
      <c r="B95" s="11"/>
      <c r="C95" s="11"/>
      <c r="D95" s="11"/>
      <c r="E95" s="11"/>
      <c r="F95" s="12"/>
      <c r="G95" s="10" t="s">
        <v>366</v>
      </c>
      <c r="H95" s="25">
        <v>43647</v>
      </c>
      <c r="I95" s="11"/>
      <c r="J95" s="11"/>
      <c r="K95" s="12">
        <f t="shared" si="5"/>
        <v>0</v>
      </c>
      <c r="L95" s="10"/>
      <c r="M95" s="25">
        <v>43647</v>
      </c>
      <c r="N95" s="33">
        <v>10424649</v>
      </c>
      <c r="O95" s="33">
        <v>10408349</v>
      </c>
      <c r="P95" s="12">
        <f t="shared" si="6"/>
        <v>16300</v>
      </c>
      <c r="Q95" s="10"/>
      <c r="R95" s="25">
        <v>43647</v>
      </c>
      <c r="S95" s="33">
        <v>15597964</v>
      </c>
      <c r="T95" s="33">
        <v>15588784</v>
      </c>
      <c r="U95" s="12">
        <f t="shared" si="7"/>
        <v>9180</v>
      </c>
      <c r="V95" s="10"/>
      <c r="W95" s="11"/>
      <c r="X95" s="11"/>
      <c r="Y95" s="11"/>
      <c r="Z95" s="12"/>
      <c r="AA95" s="10"/>
      <c r="AB95" s="11"/>
      <c r="AC95" s="11"/>
      <c r="AD95" s="11"/>
      <c r="AE95" s="12"/>
    </row>
    <row r="96" spans="1:31" x14ac:dyDescent="0.25">
      <c r="A96" s="10"/>
      <c r="B96" s="11"/>
      <c r="C96" s="11"/>
      <c r="D96" s="11"/>
      <c r="E96" s="11"/>
      <c r="F96" s="12"/>
      <c r="G96" s="10" t="s">
        <v>367</v>
      </c>
      <c r="H96" s="25">
        <v>43648</v>
      </c>
      <c r="I96" s="11">
        <v>14745394</v>
      </c>
      <c r="J96" s="11">
        <v>14740416</v>
      </c>
      <c r="K96" s="12">
        <f t="shared" si="5"/>
        <v>4978</v>
      </c>
      <c r="L96" s="10"/>
      <c r="M96" s="25">
        <v>43648</v>
      </c>
      <c r="N96" s="33">
        <v>10438243</v>
      </c>
      <c r="O96" s="33">
        <v>10424649</v>
      </c>
      <c r="P96" s="12">
        <f t="shared" si="6"/>
        <v>13594</v>
      </c>
      <c r="Q96" s="10"/>
      <c r="R96" s="25">
        <v>43648</v>
      </c>
      <c r="S96" s="33">
        <v>15604140</v>
      </c>
      <c r="T96" s="33">
        <v>15598064</v>
      </c>
      <c r="U96" s="12">
        <f t="shared" si="7"/>
        <v>6076</v>
      </c>
      <c r="V96" s="10"/>
      <c r="W96" s="11"/>
      <c r="X96" s="11"/>
      <c r="Y96" s="11"/>
      <c r="Z96" s="12"/>
      <c r="AA96" s="10"/>
      <c r="AB96" s="11"/>
      <c r="AC96" s="11"/>
      <c r="AD96" s="11"/>
      <c r="AE96" s="12"/>
    </row>
    <row r="97" spans="1:31" x14ac:dyDescent="0.25">
      <c r="A97" s="10"/>
      <c r="B97" s="11"/>
      <c r="C97" s="11"/>
      <c r="D97" s="11"/>
      <c r="E97" s="11"/>
      <c r="F97" s="12"/>
      <c r="G97" s="10" t="s">
        <v>368</v>
      </c>
      <c r="H97" s="25">
        <v>43649</v>
      </c>
      <c r="I97" s="11">
        <v>14748355</v>
      </c>
      <c r="J97" s="11">
        <v>14745394</v>
      </c>
      <c r="K97" s="12">
        <f t="shared" si="5"/>
        <v>2961</v>
      </c>
      <c r="L97" s="10"/>
      <c r="M97" s="25">
        <v>43649</v>
      </c>
      <c r="N97" s="33">
        <v>10444046</v>
      </c>
      <c r="O97" s="33">
        <v>10438243</v>
      </c>
      <c r="P97" s="12">
        <f t="shared" si="6"/>
        <v>5803</v>
      </c>
      <c r="Q97" s="10"/>
      <c r="R97" s="25">
        <v>43649</v>
      </c>
      <c r="S97" s="33">
        <v>15609057</v>
      </c>
      <c r="T97" s="33">
        <v>15604140</v>
      </c>
      <c r="U97" s="12">
        <f t="shared" si="7"/>
        <v>4917</v>
      </c>
      <c r="V97" s="10"/>
      <c r="W97" s="11"/>
      <c r="X97" s="11"/>
      <c r="Y97" s="11"/>
      <c r="Z97" s="12"/>
      <c r="AA97" s="10"/>
      <c r="AB97" s="11"/>
      <c r="AC97" s="11"/>
      <c r="AD97" s="11"/>
      <c r="AE97" s="12"/>
    </row>
    <row r="98" spans="1:31" x14ac:dyDescent="0.25">
      <c r="A98" s="10"/>
      <c r="B98" s="11"/>
      <c r="C98" s="11"/>
      <c r="D98" s="11"/>
      <c r="E98" s="11"/>
      <c r="F98" s="12"/>
      <c r="G98" s="10" t="s">
        <v>369</v>
      </c>
      <c r="H98" s="25">
        <v>43650</v>
      </c>
      <c r="I98" s="11">
        <v>14751640</v>
      </c>
      <c r="J98" s="11">
        <v>14748355</v>
      </c>
      <c r="K98" s="12">
        <f t="shared" ref="K98:K130" si="8">I98-J98</f>
        <v>3285</v>
      </c>
      <c r="L98" s="10"/>
      <c r="M98" s="25">
        <v>43650</v>
      </c>
      <c r="N98" s="33">
        <v>10452933</v>
      </c>
      <c r="O98" s="33">
        <v>10444048</v>
      </c>
      <c r="P98" s="12">
        <f t="shared" ref="P98:P130" si="9">N98-O98</f>
        <v>8885</v>
      </c>
      <c r="Q98" s="10"/>
      <c r="R98" s="25">
        <v>43650</v>
      </c>
      <c r="S98" s="33">
        <v>15613184</v>
      </c>
      <c r="T98" s="33">
        <v>15609057</v>
      </c>
      <c r="U98" s="12">
        <f t="shared" ref="U98:U130" si="10">S98-T98</f>
        <v>4127</v>
      </c>
      <c r="V98" s="10"/>
      <c r="W98" s="11"/>
      <c r="X98" s="11"/>
      <c r="Y98" s="11"/>
      <c r="Z98" s="12"/>
      <c r="AA98" s="10"/>
      <c r="AB98" s="11"/>
      <c r="AC98" s="11"/>
      <c r="AD98" s="11"/>
      <c r="AE98" s="12"/>
    </row>
    <row r="99" spans="1:31" x14ac:dyDescent="0.25">
      <c r="A99" s="10"/>
      <c r="B99" s="11"/>
      <c r="C99" s="11"/>
      <c r="D99" s="11"/>
      <c r="E99" s="11"/>
      <c r="F99" s="12"/>
      <c r="G99" s="10" t="s">
        <v>370</v>
      </c>
      <c r="H99" s="25">
        <v>43651</v>
      </c>
      <c r="I99" s="33">
        <v>14757095</v>
      </c>
      <c r="J99" s="33">
        <v>14751640</v>
      </c>
      <c r="K99" s="12">
        <f t="shared" si="8"/>
        <v>5455</v>
      </c>
      <c r="L99" s="10"/>
      <c r="M99" s="25">
        <v>43651</v>
      </c>
      <c r="N99" s="33">
        <v>10460331</v>
      </c>
      <c r="O99" s="33">
        <v>10452933</v>
      </c>
      <c r="P99" s="12">
        <f t="shared" si="9"/>
        <v>7398</v>
      </c>
      <c r="Q99" s="10"/>
      <c r="R99" s="25">
        <v>43651</v>
      </c>
      <c r="S99" s="33">
        <v>15623800</v>
      </c>
      <c r="T99" s="33">
        <v>15613134</v>
      </c>
      <c r="U99" s="12">
        <f t="shared" si="10"/>
        <v>10666</v>
      </c>
      <c r="V99" s="10"/>
      <c r="W99" s="11"/>
      <c r="X99" s="11"/>
      <c r="Y99" s="11"/>
      <c r="Z99" s="12"/>
      <c r="AA99" s="10"/>
      <c r="AB99" s="11"/>
      <c r="AC99" s="11"/>
      <c r="AD99" s="11"/>
      <c r="AE99" s="12"/>
    </row>
    <row r="100" spans="1:31" x14ac:dyDescent="0.25">
      <c r="A100" s="10"/>
      <c r="B100" s="11"/>
      <c r="C100" s="11"/>
      <c r="D100" s="11"/>
      <c r="E100" s="11"/>
      <c r="F100" s="12"/>
      <c r="G100" s="10" t="s">
        <v>371</v>
      </c>
      <c r="H100" s="25">
        <v>43652</v>
      </c>
      <c r="I100" s="11"/>
      <c r="J100" s="11"/>
      <c r="K100" s="12">
        <f t="shared" si="8"/>
        <v>0</v>
      </c>
      <c r="L100" s="10"/>
      <c r="M100" s="25">
        <v>43652</v>
      </c>
      <c r="N100" s="33"/>
      <c r="O100" s="33"/>
      <c r="P100" s="12">
        <f t="shared" si="9"/>
        <v>0</v>
      </c>
      <c r="Q100" s="10"/>
      <c r="R100" s="25">
        <v>43652</v>
      </c>
      <c r="S100" s="11"/>
      <c r="T100" s="11"/>
      <c r="U100" s="12">
        <f t="shared" si="10"/>
        <v>0</v>
      </c>
      <c r="V100" s="10"/>
      <c r="W100" s="11"/>
      <c r="X100" s="11"/>
      <c r="Y100" s="11"/>
      <c r="Z100" s="12"/>
      <c r="AA100" s="10"/>
      <c r="AB100" s="11"/>
      <c r="AC100" s="11"/>
      <c r="AD100" s="11"/>
      <c r="AE100" s="12"/>
    </row>
    <row r="101" spans="1:31" x14ac:dyDescent="0.25">
      <c r="A101" s="10"/>
      <c r="B101" s="11"/>
      <c r="C101" s="11"/>
      <c r="D101" s="11"/>
      <c r="E101" s="11"/>
      <c r="F101" s="12"/>
      <c r="G101" s="10" t="s">
        <v>372</v>
      </c>
      <c r="H101" s="25">
        <v>43653</v>
      </c>
      <c r="I101" s="11"/>
      <c r="J101" s="11"/>
      <c r="K101" s="12">
        <f t="shared" si="8"/>
        <v>0</v>
      </c>
      <c r="L101" s="10"/>
      <c r="M101" s="25">
        <v>43653</v>
      </c>
      <c r="N101" s="33"/>
      <c r="O101" s="33"/>
      <c r="P101" s="12">
        <f t="shared" si="9"/>
        <v>0</v>
      </c>
      <c r="Q101" s="10"/>
      <c r="R101" s="25">
        <v>43653</v>
      </c>
      <c r="S101" s="11"/>
      <c r="T101" s="11"/>
      <c r="U101" s="12">
        <f t="shared" si="10"/>
        <v>0</v>
      </c>
      <c r="V101" s="10"/>
      <c r="W101" s="11"/>
      <c r="X101" s="11"/>
      <c r="Y101" s="11"/>
      <c r="Z101" s="12"/>
      <c r="AA101" s="10"/>
      <c r="AB101" s="11"/>
      <c r="AC101" s="11"/>
      <c r="AD101" s="11"/>
      <c r="AE101" s="12"/>
    </row>
    <row r="102" spans="1:31" x14ac:dyDescent="0.25">
      <c r="A102" s="10"/>
      <c r="B102" s="11"/>
      <c r="C102" s="11"/>
      <c r="D102" s="11"/>
      <c r="E102" s="11"/>
      <c r="F102" s="12"/>
      <c r="G102" s="10" t="s">
        <v>366</v>
      </c>
      <c r="H102" s="25">
        <v>43654</v>
      </c>
      <c r="I102" s="33">
        <v>14761605</v>
      </c>
      <c r="J102" s="33">
        <v>14757095</v>
      </c>
      <c r="K102" s="12">
        <f t="shared" si="8"/>
        <v>4510</v>
      </c>
      <c r="L102" s="10"/>
      <c r="M102" s="25">
        <v>43654</v>
      </c>
      <c r="N102" s="33"/>
      <c r="O102" s="33"/>
      <c r="P102" s="12">
        <f t="shared" si="9"/>
        <v>0</v>
      </c>
      <c r="Q102" s="10"/>
      <c r="R102" s="25">
        <v>43654</v>
      </c>
      <c r="S102" s="33">
        <v>15633700</v>
      </c>
      <c r="T102" s="33">
        <v>15623850</v>
      </c>
      <c r="U102" s="12">
        <f t="shared" si="10"/>
        <v>9850</v>
      </c>
      <c r="V102" s="10"/>
      <c r="W102" s="11"/>
      <c r="X102" s="11"/>
      <c r="Y102" s="11"/>
      <c r="Z102" s="12"/>
      <c r="AA102" s="10"/>
      <c r="AB102" s="11"/>
      <c r="AC102" s="11"/>
      <c r="AD102" s="11"/>
      <c r="AE102" s="12"/>
    </row>
    <row r="103" spans="1:31" x14ac:dyDescent="0.25">
      <c r="A103" s="10"/>
      <c r="B103" s="11"/>
      <c r="C103" s="11"/>
      <c r="D103" s="11"/>
      <c r="E103" s="11"/>
      <c r="F103" s="12"/>
      <c r="G103" s="10" t="s">
        <v>367</v>
      </c>
      <c r="H103" s="25">
        <v>43655</v>
      </c>
      <c r="I103" s="33">
        <v>14767600</v>
      </c>
      <c r="J103" s="33">
        <v>14761605</v>
      </c>
      <c r="K103" s="12">
        <f t="shared" si="8"/>
        <v>5995</v>
      </c>
      <c r="L103" s="10"/>
      <c r="M103" s="25">
        <v>43655</v>
      </c>
      <c r="N103" s="33"/>
      <c r="O103" s="33"/>
      <c r="P103" s="12">
        <f t="shared" si="9"/>
        <v>0</v>
      </c>
      <c r="Q103" s="10"/>
      <c r="R103" s="25">
        <v>43655</v>
      </c>
      <c r="S103" s="33">
        <v>15641869</v>
      </c>
      <c r="T103" s="33">
        <v>15633700</v>
      </c>
      <c r="U103" s="12">
        <f t="shared" si="10"/>
        <v>8169</v>
      </c>
      <c r="V103" s="10"/>
      <c r="W103" s="11"/>
      <c r="X103" s="11"/>
      <c r="Y103" s="11"/>
      <c r="Z103" s="12"/>
      <c r="AA103" s="10"/>
      <c r="AB103" s="11"/>
      <c r="AC103" s="11"/>
      <c r="AD103" s="11"/>
      <c r="AE103" s="12"/>
    </row>
    <row r="104" spans="1:31" x14ac:dyDescent="0.25">
      <c r="A104" s="10"/>
      <c r="B104" s="11"/>
      <c r="C104" s="11"/>
      <c r="D104" s="11"/>
      <c r="E104" s="11"/>
      <c r="F104" s="12"/>
      <c r="G104" s="10" t="s">
        <v>368</v>
      </c>
      <c r="H104" s="25">
        <v>43656</v>
      </c>
      <c r="I104" s="33">
        <v>14771160</v>
      </c>
      <c r="J104" s="33">
        <v>14767600</v>
      </c>
      <c r="K104" s="12">
        <f t="shared" si="8"/>
        <v>3560</v>
      </c>
      <c r="L104" s="10"/>
      <c r="M104" s="25">
        <v>43656</v>
      </c>
      <c r="N104" s="33">
        <v>10479774</v>
      </c>
      <c r="O104" s="33">
        <v>10471732</v>
      </c>
      <c r="P104" s="12">
        <f t="shared" si="9"/>
        <v>8042</v>
      </c>
      <c r="Q104" s="10"/>
      <c r="R104" s="25">
        <v>43656</v>
      </c>
      <c r="S104" s="33">
        <v>15649464</v>
      </c>
      <c r="T104" s="33">
        <v>15641968</v>
      </c>
      <c r="U104" s="12">
        <f t="shared" si="10"/>
        <v>7496</v>
      </c>
      <c r="V104" s="10"/>
      <c r="W104" s="11"/>
      <c r="X104" s="11"/>
      <c r="Y104" s="11"/>
      <c r="Z104" s="12"/>
      <c r="AA104" s="10"/>
      <c r="AB104" s="11"/>
      <c r="AC104" s="11"/>
      <c r="AD104" s="11"/>
      <c r="AE104" s="12"/>
    </row>
    <row r="105" spans="1:31" x14ac:dyDescent="0.25">
      <c r="A105" s="10"/>
      <c r="B105" s="11"/>
      <c r="C105" s="11"/>
      <c r="D105" s="11"/>
      <c r="E105" s="11"/>
      <c r="F105" s="12"/>
      <c r="G105" s="10" t="s">
        <v>369</v>
      </c>
      <c r="H105" s="25">
        <v>43657</v>
      </c>
      <c r="I105" s="33">
        <v>14774569</v>
      </c>
      <c r="J105" s="33">
        <v>14771160</v>
      </c>
      <c r="K105" s="12">
        <f t="shared" si="8"/>
        <v>3409</v>
      </c>
      <c r="L105" s="10"/>
      <c r="M105" s="25">
        <v>43657</v>
      </c>
      <c r="N105" s="33">
        <v>10489590</v>
      </c>
      <c r="O105" s="33">
        <v>10479774</v>
      </c>
      <c r="P105" s="12">
        <f t="shared" si="9"/>
        <v>9816</v>
      </c>
      <c r="Q105" s="10"/>
      <c r="R105" s="25">
        <v>43657</v>
      </c>
      <c r="S105" s="33">
        <v>15655584</v>
      </c>
      <c r="T105" s="33">
        <v>15649464</v>
      </c>
      <c r="U105" s="12">
        <f t="shared" si="10"/>
        <v>6120</v>
      </c>
      <c r="V105" s="10"/>
      <c r="W105" s="11"/>
      <c r="X105" s="11"/>
      <c r="Y105" s="11"/>
      <c r="Z105" s="12"/>
      <c r="AA105" s="10"/>
      <c r="AB105" s="11"/>
      <c r="AC105" s="11"/>
      <c r="AD105" s="11"/>
      <c r="AE105" s="12"/>
    </row>
    <row r="106" spans="1:31" x14ac:dyDescent="0.25">
      <c r="A106" s="10"/>
      <c r="B106" s="11"/>
      <c r="C106" s="11"/>
      <c r="D106" s="11"/>
      <c r="E106" s="11"/>
      <c r="F106" s="12"/>
      <c r="G106" s="10" t="s">
        <v>370</v>
      </c>
      <c r="H106" s="25">
        <v>43658</v>
      </c>
      <c r="I106" s="33">
        <v>14779816</v>
      </c>
      <c r="J106" s="33">
        <v>14774569</v>
      </c>
      <c r="K106" s="12">
        <f t="shared" si="8"/>
        <v>5247</v>
      </c>
      <c r="L106" s="10"/>
      <c r="M106" s="25">
        <v>43658</v>
      </c>
      <c r="N106" s="33">
        <v>10495426</v>
      </c>
      <c r="O106" s="33">
        <v>10489590</v>
      </c>
      <c r="P106" s="12">
        <f t="shared" si="9"/>
        <v>5836</v>
      </c>
      <c r="Q106" s="10"/>
      <c r="R106" s="25">
        <v>43658</v>
      </c>
      <c r="S106" s="33">
        <v>15662819</v>
      </c>
      <c r="T106" s="33">
        <v>15655634</v>
      </c>
      <c r="U106" s="12">
        <f t="shared" si="10"/>
        <v>7185</v>
      </c>
      <c r="V106" s="10"/>
      <c r="W106" s="11"/>
      <c r="X106" s="11"/>
      <c r="Y106" s="11"/>
      <c r="Z106" s="12"/>
      <c r="AA106" s="10"/>
      <c r="AB106" s="11"/>
      <c r="AC106" s="11"/>
      <c r="AD106" s="11"/>
      <c r="AE106" s="12"/>
    </row>
    <row r="107" spans="1:31" x14ac:dyDescent="0.25">
      <c r="A107" s="10"/>
      <c r="B107" s="11"/>
      <c r="C107" s="11"/>
      <c r="D107" s="11"/>
      <c r="E107" s="11"/>
      <c r="F107" s="12"/>
      <c r="G107" s="10" t="s">
        <v>371</v>
      </c>
      <c r="H107" s="25">
        <v>43659</v>
      </c>
      <c r="I107" s="11"/>
      <c r="J107" s="11"/>
      <c r="K107" s="12">
        <f t="shared" si="8"/>
        <v>0</v>
      </c>
      <c r="L107" s="10"/>
      <c r="M107" s="25">
        <v>43659</v>
      </c>
      <c r="N107" s="33"/>
      <c r="O107" s="33"/>
      <c r="P107" s="12">
        <f t="shared" si="9"/>
        <v>0</v>
      </c>
      <c r="Q107" s="10"/>
      <c r="R107" s="25">
        <v>43659</v>
      </c>
      <c r="S107" s="11"/>
      <c r="T107" s="11"/>
      <c r="U107" s="12">
        <f t="shared" si="10"/>
        <v>0</v>
      </c>
      <c r="V107" s="10"/>
      <c r="W107" s="11"/>
      <c r="X107" s="11"/>
      <c r="Y107" s="11"/>
      <c r="Z107" s="12"/>
      <c r="AA107" s="10"/>
      <c r="AB107" s="11"/>
      <c r="AC107" s="11"/>
      <c r="AD107" s="11"/>
      <c r="AE107" s="12"/>
    </row>
    <row r="108" spans="1:31" x14ac:dyDescent="0.25">
      <c r="A108" s="10"/>
      <c r="B108" s="11"/>
      <c r="C108" s="11"/>
      <c r="D108" s="11"/>
      <c r="E108" s="11"/>
      <c r="F108" s="12"/>
      <c r="G108" s="10" t="s">
        <v>372</v>
      </c>
      <c r="H108" s="25">
        <v>43660</v>
      </c>
      <c r="I108" s="11"/>
      <c r="J108" s="11"/>
      <c r="K108" s="12">
        <f t="shared" si="8"/>
        <v>0</v>
      </c>
      <c r="L108" s="10"/>
      <c r="M108" s="25">
        <v>43660</v>
      </c>
      <c r="N108" s="33"/>
      <c r="O108" s="33"/>
      <c r="P108" s="12">
        <f t="shared" si="9"/>
        <v>0</v>
      </c>
      <c r="Q108" s="10"/>
      <c r="R108" s="25">
        <v>43660</v>
      </c>
      <c r="S108" s="11"/>
      <c r="T108" s="11"/>
      <c r="U108" s="12">
        <f t="shared" si="10"/>
        <v>0</v>
      </c>
      <c r="V108" s="10"/>
      <c r="W108" s="11"/>
      <c r="X108" s="11"/>
      <c r="Y108" s="11"/>
      <c r="Z108" s="12"/>
      <c r="AA108" s="10"/>
      <c r="AB108" s="11"/>
      <c r="AC108" s="11"/>
      <c r="AD108" s="11"/>
      <c r="AE108" s="12"/>
    </row>
    <row r="109" spans="1:31" x14ac:dyDescent="0.25">
      <c r="A109" s="10"/>
      <c r="B109" s="11"/>
      <c r="C109" s="11"/>
      <c r="D109" s="11"/>
      <c r="E109" s="11"/>
      <c r="F109" s="12"/>
      <c r="G109" s="10" t="s">
        <v>366</v>
      </c>
      <c r="H109" s="25">
        <v>43661</v>
      </c>
      <c r="I109" s="33">
        <v>14783351</v>
      </c>
      <c r="J109" s="33">
        <v>14779816</v>
      </c>
      <c r="K109" s="12">
        <f t="shared" si="8"/>
        <v>3535</v>
      </c>
      <c r="L109" s="10"/>
      <c r="M109" s="25">
        <v>43661</v>
      </c>
      <c r="N109" s="33">
        <v>10504990</v>
      </c>
      <c r="O109" s="33">
        <v>10495610</v>
      </c>
      <c r="P109" s="12">
        <f t="shared" si="9"/>
        <v>9380</v>
      </c>
      <c r="Q109" s="10"/>
      <c r="R109" s="25">
        <v>43661</v>
      </c>
      <c r="S109" s="33">
        <v>15673240</v>
      </c>
      <c r="T109" s="33">
        <v>15662819</v>
      </c>
      <c r="U109" s="12">
        <f t="shared" si="10"/>
        <v>10421</v>
      </c>
      <c r="V109" s="10"/>
      <c r="W109" s="11"/>
      <c r="X109" s="11"/>
      <c r="Y109" s="11"/>
      <c r="Z109" s="12"/>
      <c r="AB109" s="25">
        <v>43661</v>
      </c>
      <c r="AC109" s="11">
        <v>17460160</v>
      </c>
      <c r="AD109" s="11">
        <v>17443676</v>
      </c>
      <c r="AE109" s="12">
        <f t="shared" ref="AE109:AE131" si="11">AC109-AD109</f>
        <v>16484</v>
      </c>
    </row>
    <row r="110" spans="1:31" x14ac:dyDescent="0.25">
      <c r="A110" s="10"/>
      <c r="B110" s="11"/>
      <c r="C110" s="11"/>
      <c r="D110" s="11"/>
      <c r="E110" s="11"/>
      <c r="F110" s="12"/>
      <c r="G110" s="10" t="s">
        <v>367</v>
      </c>
      <c r="H110" s="25">
        <v>43662</v>
      </c>
      <c r="I110" s="11"/>
      <c r="J110" s="11"/>
      <c r="K110" s="12">
        <f t="shared" si="8"/>
        <v>0</v>
      </c>
      <c r="L110" s="10"/>
      <c r="M110" s="25">
        <v>43662</v>
      </c>
      <c r="N110" s="33">
        <v>10512354</v>
      </c>
      <c r="O110" s="33">
        <v>10504991</v>
      </c>
      <c r="P110" s="12">
        <f t="shared" si="9"/>
        <v>7363</v>
      </c>
      <c r="Q110" s="10"/>
      <c r="R110" s="25">
        <v>43662</v>
      </c>
      <c r="S110" s="33">
        <v>15679170</v>
      </c>
      <c r="T110" s="33">
        <v>15673240</v>
      </c>
      <c r="U110" s="12">
        <f t="shared" si="10"/>
        <v>5930</v>
      </c>
      <c r="V110" s="10"/>
      <c r="W110" s="11"/>
      <c r="X110" s="11"/>
      <c r="Y110" s="11"/>
      <c r="Z110" s="12"/>
      <c r="AB110" s="25">
        <v>43662</v>
      </c>
      <c r="AC110" s="11">
        <v>17462783</v>
      </c>
      <c r="AD110" s="11">
        <v>17460160</v>
      </c>
      <c r="AE110" s="12">
        <f t="shared" si="11"/>
        <v>2623</v>
      </c>
    </row>
    <row r="111" spans="1:31" x14ac:dyDescent="0.25">
      <c r="A111" s="10"/>
      <c r="B111" s="11"/>
      <c r="C111" s="11"/>
      <c r="D111" s="11"/>
      <c r="E111" s="11"/>
      <c r="F111" s="12"/>
      <c r="G111" s="10" t="s">
        <v>368</v>
      </c>
      <c r="H111" s="25">
        <v>43663</v>
      </c>
      <c r="I111" s="11"/>
      <c r="J111" s="11"/>
      <c r="K111" s="12">
        <f t="shared" si="8"/>
        <v>0</v>
      </c>
      <c r="L111" s="10"/>
      <c r="M111" s="25">
        <v>43663</v>
      </c>
      <c r="N111" s="33">
        <v>10518876</v>
      </c>
      <c r="O111" s="33">
        <v>10512354</v>
      </c>
      <c r="P111" s="12">
        <f t="shared" si="9"/>
        <v>6522</v>
      </c>
      <c r="Q111" s="10"/>
      <c r="R111" s="25">
        <v>43663</v>
      </c>
      <c r="S111" s="33">
        <v>15682975</v>
      </c>
      <c r="T111" s="33">
        <v>15679174</v>
      </c>
      <c r="U111" s="12">
        <f t="shared" si="10"/>
        <v>3801</v>
      </c>
      <c r="V111" s="10"/>
      <c r="W111" s="11"/>
      <c r="X111" s="11"/>
      <c r="Y111" s="11"/>
      <c r="Z111" s="12"/>
      <c r="AB111" s="25">
        <v>43663</v>
      </c>
      <c r="AC111" s="11">
        <v>17467697</v>
      </c>
      <c r="AD111" s="11">
        <v>17462783</v>
      </c>
      <c r="AE111" s="12">
        <f t="shared" si="11"/>
        <v>4914</v>
      </c>
    </row>
    <row r="112" spans="1:31" x14ac:dyDescent="0.25">
      <c r="A112" s="10"/>
      <c r="B112" s="11"/>
      <c r="C112" s="11"/>
      <c r="D112" s="11"/>
      <c r="E112" s="11"/>
      <c r="F112" s="12"/>
      <c r="G112" s="10" t="s">
        <v>369</v>
      </c>
      <c r="H112" s="25">
        <v>43664</v>
      </c>
      <c r="I112" s="11"/>
      <c r="J112" s="11"/>
      <c r="K112" s="12">
        <f t="shared" si="8"/>
        <v>0</v>
      </c>
      <c r="L112" s="10"/>
      <c r="M112" s="25">
        <v>43664</v>
      </c>
      <c r="N112" s="33">
        <v>10526295</v>
      </c>
      <c r="O112" s="33">
        <v>10518876</v>
      </c>
      <c r="P112" s="12">
        <f t="shared" si="9"/>
        <v>7419</v>
      </c>
      <c r="Q112" s="10"/>
      <c r="R112" s="25">
        <v>43664</v>
      </c>
      <c r="S112" s="11"/>
      <c r="T112" s="11"/>
      <c r="U112" s="12">
        <f t="shared" si="10"/>
        <v>0</v>
      </c>
      <c r="V112" s="10"/>
      <c r="W112" s="11"/>
      <c r="X112" s="11"/>
      <c r="Y112" s="11"/>
      <c r="Z112" s="12"/>
      <c r="AB112" s="25">
        <v>43664</v>
      </c>
      <c r="AC112" s="33">
        <v>14787181</v>
      </c>
      <c r="AD112" s="33">
        <v>14783487</v>
      </c>
      <c r="AE112" s="12">
        <f t="shared" si="11"/>
        <v>3694</v>
      </c>
    </row>
    <row r="113" spans="1:31" x14ac:dyDescent="0.25">
      <c r="A113" s="10"/>
      <c r="B113" s="11"/>
      <c r="C113" s="11"/>
      <c r="D113" s="11"/>
      <c r="E113" s="11"/>
      <c r="F113" s="12"/>
      <c r="G113" s="10" t="s">
        <v>370</v>
      </c>
      <c r="H113" s="25">
        <v>43665</v>
      </c>
      <c r="I113" s="11"/>
      <c r="J113" s="11"/>
      <c r="K113" s="12">
        <f t="shared" si="8"/>
        <v>0</v>
      </c>
      <c r="L113" s="10"/>
      <c r="M113" s="25">
        <v>43665</v>
      </c>
      <c r="N113" s="33">
        <v>10533228</v>
      </c>
      <c r="O113" s="33">
        <v>10526295</v>
      </c>
      <c r="P113" s="12">
        <f t="shared" si="9"/>
        <v>6933</v>
      </c>
      <c r="Q113" s="10"/>
      <c r="R113" s="25">
        <v>43665</v>
      </c>
      <c r="S113" s="33">
        <v>15687568</v>
      </c>
      <c r="T113" s="33">
        <v>15682975</v>
      </c>
      <c r="U113" s="12">
        <f t="shared" si="10"/>
        <v>4593</v>
      </c>
      <c r="V113" s="10"/>
      <c r="W113" s="11"/>
      <c r="X113" s="11"/>
      <c r="Y113" s="11"/>
      <c r="Z113" s="12"/>
      <c r="AB113" s="25">
        <v>43665</v>
      </c>
      <c r="AC113" s="11"/>
      <c r="AD113" s="11"/>
      <c r="AE113" s="12">
        <f t="shared" si="11"/>
        <v>0</v>
      </c>
    </row>
    <row r="114" spans="1:31" x14ac:dyDescent="0.25">
      <c r="A114" s="10"/>
      <c r="B114" s="11"/>
      <c r="C114" s="11"/>
      <c r="D114" s="11"/>
      <c r="E114" s="11"/>
      <c r="F114" s="12"/>
      <c r="G114" s="10" t="s">
        <v>371</v>
      </c>
      <c r="H114" s="25">
        <v>43666</v>
      </c>
      <c r="I114" s="11"/>
      <c r="J114" s="11"/>
      <c r="K114" s="12">
        <f t="shared" si="8"/>
        <v>0</v>
      </c>
      <c r="L114" s="10"/>
      <c r="M114" s="25">
        <v>43666</v>
      </c>
      <c r="N114" s="33"/>
      <c r="O114" s="33"/>
      <c r="P114" s="12">
        <f t="shared" si="9"/>
        <v>0</v>
      </c>
      <c r="Q114" s="10"/>
      <c r="R114" s="25">
        <v>43666</v>
      </c>
      <c r="S114" s="11"/>
      <c r="T114" s="11"/>
      <c r="U114" s="12">
        <f t="shared" si="10"/>
        <v>0</v>
      </c>
      <c r="V114" s="10"/>
      <c r="W114" s="11"/>
      <c r="X114" s="11"/>
      <c r="Y114" s="11"/>
      <c r="Z114" s="12"/>
      <c r="AB114" s="25">
        <v>43666</v>
      </c>
      <c r="AC114" s="11"/>
      <c r="AD114" s="11"/>
      <c r="AE114" s="12">
        <f t="shared" si="11"/>
        <v>0</v>
      </c>
    </row>
    <row r="115" spans="1:31" x14ac:dyDescent="0.25">
      <c r="A115" s="10"/>
      <c r="B115" s="11"/>
      <c r="C115" s="11"/>
      <c r="D115" s="11"/>
      <c r="E115" s="11"/>
      <c r="F115" s="12"/>
      <c r="G115" s="10" t="s">
        <v>372</v>
      </c>
      <c r="H115" s="25">
        <v>43667</v>
      </c>
      <c r="I115" s="11"/>
      <c r="J115" s="11"/>
      <c r="K115" s="12">
        <f t="shared" si="8"/>
        <v>0</v>
      </c>
      <c r="L115" s="10"/>
      <c r="M115" s="25">
        <v>43667</v>
      </c>
      <c r="N115" s="33"/>
      <c r="O115" s="33"/>
      <c r="P115" s="12">
        <f t="shared" si="9"/>
        <v>0</v>
      </c>
      <c r="Q115" s="10"/>
      <c r="R115" s="25">
        <v>43667</v>
      </c>
      <c r="S115" s="11"/>
      <c r="T115" s="11"/>
      <c r="U115" s="12">
        <f t="shared" si="10"/>
        <v>0</v>
      </c>
      <c r="V115" s="10"/>
      <c r="W115" s="11"/>
      <c r="X115" s="11"/>
      <c r="Y115" s="11"/>
      <c r="Z115" s="12"/>
      <c r="AB115" s="25">
        <v>43667</v>
      </c>
      <c r="AC115" s="11"/>
      <c r="AD115" s="11"/>
      <c r="AE115" s="12">
        <f t="shared" si="11"/>
        <v>0</v>
      </c>
    </row>
    <row r="116" spans="1:31" x14ac:dyDescent="0.25">
      <c r="A116" s="10"/>
      <c r="B116" s="11"/>
      <c r="C116" s="11"/>
      <c r="D116" s="11"/>
      <c r="E116" s="11"/>
      <c r="F116" s="12"/>
      <c r="G116" s="10" t="s">
        <v>366</v>
      </c>
      <c r="H116" s="25">
        <v>43668</v>
      </c>
      <c r="I116" s="11"/>
      <c r="J116" s="11"/>
      <c r="K116" s="12">
        <f t="shared" si="8"/>
        <v>0</v>
      </c>
      <c r="L116" s="10"/>
      <c r="M116" s="25">
        <v>43668</v>
      </c>
      <c r="N116" s="33">
        <v>10543617</v>
      </c>
      <c r="O116" s="33">
        <v>10533691</v>
      </c>
      <c r="P116" s="12">
        <f t="shared" si="9"/>
        <v>9926</v>
      </c>
      <c r="Q116" s="10"/>
      <c r="R116" s="25">
        <v>43668</v>
      </c>
      <c r="S116" s="11">
        <v>15692839</v>
      </c>
      <c r="T116" s="11">
        <v>15687586</v>
      </c>
      <c r="U116" s="12">
        <f t="shared" si="10"/>
        <v>5253</v>
      </c>
      <c r="V116" s="10"/>
      <c r="W116" s="11"/>
      <c r="X116" s="11"/>
      <c r="Y116" s="11"/>
      <c r="Z116" s="12"/>
      <c r="AB116" s="25">
        <v>43668</v>
      </c>
      <c r="AC116" s="11"/>
      <c r="AD116" s="11"/>
      <c r="AE116" s="12">
        <f t="shared" si="11"/>
        <v>0</v>
      </c>
    </row>
    <row r="117" spans="1:31" x14ac:dyDescent="0.25">
      <c r="A117" s="10"/>
      <c r="B117" s="11"/>
      <c r="C117" s="11"/>
      <c r="D117" s="11"/>
      <c r="E117" s="11"/>
      <c r="F117" s="12"/>
      <c r="G117" s="10" t="s">
        <v>367</v>
      </c>
      <c r="H117" s="25">
        <v>43669</v>
      </c>
      <c r="I117" s="11"/>
      <c r="J117" s="11"/>
      <c r="K117" s="12">
        <f t="shared" si="8"/>
        <v>0</v>
      </c>
      <c r="L117" s="10"/>
      <c r="M117" s="25">
        <v>43669</v>
      </c>
      <c r="N117" s="33">
        <v>10552941</v>
      </c>
      <c r="O117" s="33">
        <v>10543617</v>
      </c>
      <c r="P117" s="12">
        <f t="shared" si="9"/>
        <v>9324</v>
      </c>
      <c r="Q117" s="10"/>
      <c r="R117" s="25">
        <v>43669</v>
      </c>
      <c r="S117" s="11">
        <v>15697584</v>
      </c>
      <c r="T117" s="11">
        <v>15692839</v>
      </c>
      <c r="U117" s="12">
        <f t="shared" si="10"/>
        <v>4745</v>
      </c>
      <c r="V117" s="10"/>
      <c r="W117" s="11"/>
      <c r="X117" s="11"/>
      <c r="Y117" s="11"/>
      <c r="Z117" s="12"/>
      <c r="AB117" s="25">
        <v>43669</v>
      </c>
      <c r="AC117" s="11"/>
      <c r="AD117" s="11"/>
      <c r="AE117" s="12">
        <f t="shared" si="11"/>
        <v>0</v>
      </c>
    </row>
    <row r="118" spans="1:31" x14ac:dyDescent="0.25">
      <c r="A118" s="10"/>
      <c r="B118" s="11"/>
      <c r="C118" s="11"/>
      <c r="D118" s="11"/>
      <c r="E118" s="11"/>
      <c r="F118" s="12"/>
      <c r="G118" s="10" t="s">
        <v>368</v>
      </c>
      <c r="H118" s="25">
        <v>43670</v>
      </c>
      <c r="I118" s="11">
        <v>14790280</v>
      </c>
      <c r="J118" s="68">
        <v>14787080</v>
      </c>
      <c r="K118" s="12">
        <f t="shared" si="8"/>
        <v>3200</v>
      </c>
      <c r="L118" s="10"/>
      <c r="M118" s="25">
        <v>43670</v>
      </c>
      <c r="N118" s="33">
        <v>10561424</v>
      </c>
      <c r="O118" s="33">
        <v>10552941</v>
      </c>
      <c r="P118" s="12">
        <f t="shared" si="9"/>
        <v>8483</v>
      </c>
      <c r="Q118" s="10"/>
      <c r="R118" s="25">
        <v>43670</v>
      </c>
      <c r="S118" s="33">
        <v>15706837</v>
      </c>
      <c r="T118" s="33">
        <v>15697584</v>
      </c>
      <c r="U118" s="12">
        <f t="shared" si="10"/>
        <v>9253</v>
      </c>
      <c r="V118" s="10"/>
      <c r="W118" s="11"/>
      <c r="X118" s="11"/>
      <c r="Y118" s="11"/>
      <c r="Z118" s="12"/>
      <c r="AB118" s="25">
        <v>43670</v>
      </c>
      <c r="AC118" s="11"/>
      <c r="AD118" s="11"/>
      <c r="AE118" s="12">
        <f t="shared" si="11"/>
        <v>0</v>
      </c>
    </row>
    <row r="119" spans="1:31" x14ac:dyDescent="0.25">
      <c r="A119" s="10"/>
      <c r="B119" s="11"/>
      <c r="C119" s="11"/>
      <c r="D119" s="11"/>
      <c r="E119" s="11"/>
      <c r="F119" s="12"/>
      <c r="G119" s="10" t="s">
        <v>369</v>
      </c>
      <c r="H119" s="25">
        <v>43671</v>
      </c>
      <c r="I119" s="11">
        <v>14793615</v>
      </c>
      <c r="J119" s="11">
        <v>14790850</v>
      </c>
      <c r="K119" s="12">
        <f t="shared" si="8"/>
        <v>2765</v>
      </c>
      <c r="L119" s="10"/>
      <c r="M119" s="25">
        <v>43671</v>
      </c>
      <c r="N119" s="33">
        <v>10570006</v>
      </c>
      <c r="O119" s="33">
        <v>10561424</v>
      </c>
      <c r="P119" s="12">
        <f t="shared" si="9"/>
        <v>8582</v>
      </c>
      <c r="Q119" s="10"/>
      <c r="R119" s="25">
        <v>43671</v>
      </c>
      <c r="S119" s="33">
        <v>15716793</v>
      </c>
      <c r="T119" s="33">
        <v>15706837</v>
      </c>
      <c r="U119" s="12">
        <f t="shared" si="10"/>
        <v>9956</v>
      </c>
      <c r="V119" s="10"/>
      <c r="W119" s="11"/>
      <c r="X119" s="11"/>
      <c r="Y119" s="11"/>
      <c r="Z119" s="12"/>
      <c r="AB119" s="25">
        <v>43671</v>
      </c>
      <c r="AC119" s="11"/>
      <c r="AD119" s="11"/>
      <c r="AE119" s="12">
        <f t="shared" si="11"/>
        <v>0</v>
      </c>
    </row>
    <row r="120" spans="1:31" x14ac:dyDescent="0.25">
      <c r="A120" s="10"/>
      <c r="B120" s="11"/>
      <c r="C120" s="11"/>
      <c r="D120" s="11"/>
      <c r="E120" s="11"/>
      <c r="F120" s="12"/>
      <c r="G120" s="10" t="s">
        <v>370</v>
      </c>
      <c r="H120" s="25">
        <v>43672</v>
      </c>
      <c r="I120" s="11">
        <v>14798450</v>
      </c>
      <c r="J120" s="11">
        <v>14793615</v>
      </c>
      <c r="K120" s="12">
        <f t="shared" si="8"/>
        <v>4835</v>
      </c>
      <c r="L120" s="10"/>
      <c r="M120" s="25">
        <v>43672</v>
      </c>
      <c r="N120" s="33">
        <v>10577684</v>
      </c>
      <c r="O120" s="33">
        <v>10570006</v>
      </c>
      <c r="P120" s="12">
        <f t="shared" si="9"/>
        <v>7678</v>
      </c>
      <c r="Q120" s="10"/>
      <c r="R120" s="25">
        <v>43672</v>
      </c>
      <c r="S120" s="33">
        <v>15721680</v>
      </c>
      <c r="T120" s="33">
        <v>15716793</v>
      </c>
      <c r="U120" s="12">
        <f t="shared" si="10"/>
        <v>4887</v>
      </c>
      <c r="V120" s="10"/>
      <c r="W120" s="11"/>
      <c r="X120" s="11"/>
      <c r="Y120" s="11"/>
      <c r="Z120" s="12"/>
      <c r="AB120" s="25">
        <v>43672</v>
      </c>
      <c r="AC120" s="11"/>
      <c r="AD120" s="11"/>
      <c r="AE120" s="12">
        <f t="shared" si="11"/>
        <v>0</v>
      </c>
    </row>
    <row r="121" spans="1:31" x14ac:dyDescent="0.25">
      <c r="A121" s="10"/>
      <c r="B121" s="11"/>
      <c r="C121" s="11"/>
      <c r="D121" s="11"/>
      <c r="E121" s="11"/>
      <c r="F121" s="12"/>
      <c r="G121" s="10" t="s">
        <v>371</v>
      </c>
      <c r="H121" s="25">
        <v>43673</v>
      </c>
      <c r="I121" s="11"/>
      <c r="J121" s="11"/>
      <c r="K121" s="12">
        <f t="shared" si="8"/>
        <v>0</v>
      </c>
      <c r="L121" s="10"/>
      <c r="M121" s="25">
        <v>43673</v>
      </c>
      <c r="N121" s="33"/>
      <c r="O121" s="33"/>
      <c r="P121" s="12">
        <f t="shared" si="9"/>
        <v>0</v>
      </c>
      <c r="Q121" s="10"/>
      <c r="R121" s="25">
        <v>43673</v>
      </c>
      <c r="S121" s="11"/>
      <c r="T121" s="11"/>
      <c r="U121" s="12">
        <f t="shared" si="10"/>
        <v>0</v>
      </c>
      <c r="V121" s="10"/>
      <c r="W121" s="11"/>
      <c r="X121" s="11"/>
      <c r="Y121" s="11"/>
      <c r="Z121" s="12"/>
      <c r="AB121" s="25">
        <v>43673</v>
      </c>
      <c r="AC121" s="11"/>
      <c r="AD121" s="11"/>
      <c r="AE121" s="12">
        <f t="shared" si="11"/>
        <v>0</v>
      </c>
    </row>
    <row r="122" spans="1:31" x14ac:dyDescent="0.25">
      <c r="A122" s="10"/>
      <c r="B122" s="11"/>
      <c r="C122" s="11"/>
      <c r="D122" s="11"/>
      <c r="E122" s="11"/>
      <c r="F122" s="12"/>
      <c r="G122" s="10" t="s">
        <v>372</v>
      </c>
      <c r="H122" s="25">
        <v>43674</v>
      </c>
      <c r="I122" s="11"/>
      <c r="J122" s="11"/>
      <c r="K122" s="12">
        <f t="shared" si="8"/>
        <v>0</v>
      </c>
      <c r="L122" s="10"/>
      <c r="M122" s="25">
        <v>43674</v>
      </c>
      <c r="N122" s="33"/>
      <c r="O122" s="33"/>
      <c r="P122" s="12">
        <f t="shared" si="9"/>
        <v>0</v>
      </c>
      <c r="Q122" s="10"/>
      <c r="R122" s="25">
        <v>43674</v>
      </c>
      <c r="S122" s="11"/>
      <c r="T122" s="11"/>
      <c r="U122" s="12">
        <f t="shared" si="10"/>
        <v>0</v>
      </c>
      <c r="V122" s="10"/>
      <c r="W122" s="11"/>
      <c r="X122" s="11"/>
      <c r="Y122" s="11"/>
      <c r="Z122" s="12"/>
      <c r="AB122" s="25">
        <v>43674</v>
      </c>
      <c r="AC122" s="11"/>
      <c r="AD122" s="11"/>
      <c r="AE122" s="12">
        <f t="shared" si="11"/>
        <v>0</v>
      </c>
    </row>
    <row r="123" spans="1:31" x14ac:dyDescent="0.25">
      <c r="A123" s="10"/>
      <c r="B123" s="11"/>
      <c r="C123" s="11"/>
      <c r="D123" s="11"/>
      <c r="E123" s="11"/>
      <c r="F123" s="12"/>
      <c r="G123" s="10" t="s">
        <v>366</v>
      </c>
      <c r="H123" s="25">
        <v>43675</v>
      </c>
      <c r="I123" s="11">
        <v>14802510</v>
      </c>
      <c r="J123" s="11">
        <v>14798450</v>
      </c>
      <c r="K123" s="12">
        <f t="shared" si="8"/>
        <v>4060</v>
      </c>
      <c r="L123" s="10"/>
      <c r="M123" s="25">
        <v>43675</v>
      </c>
      <c r="N123" s="33"/>
      <c r="O123" s="33"/>
      <c r="P123" s="12">
        <f t="shared" si="9"/>
        <v>0</v>
      </c>
      <c r="Q123" s="10"/>
      <c r="R123" s="25">
        <v>43675</v>
      </c>
      <c r="S123" s="33">
        <v>15730960</v>
      </c>
      <c r="T123" s="33">
        <v>15721680</v>
      </c>
      <c r="U123" s="12">
        <f t="shared" si="10"/>
        <v>9280</v>
      </c>
      <c r="V123" s="10"/>
      <c r="W123" s="11"/>
      <c r="X123" s="11"/>
      <c r="Y123" s="11"/>
      <c r="Z123" s="12"/>
      <c r="AB123" s="25">
        <v>43675</v>
      </c>
      <c r="AC123" s="11">
        <v>17515003</v>
      </c>
      <c r="AD123" s="11">
        <v>17494967</v>
      </c>
      <c r="AE123" s="12">
        <f t="shared" si="11"/>
        <v>20036</v>
      </c>
    </row>
    <row r="124" spans="1:31" x14ac:dyDescent="0.25">
      <c r="A124" s="10"/>
      <c r="B124" s="11"/>
      <c r="C124" s="11"/>
      <c r="D124" s="11"/>
      <c r="E124" s="11"/>
      <c r="F124" s="12"/>
      <c r="G124" s="10" t="s">
        <v>367</v>
      </c>
      <c r="H124" s="25">
        <v>43676</v>
      </c>
      <c r="I124" s="33">
        <v>14807644</v>
      </c>
      <c r="J124" s="33">
        <v>14802510</v>
      </c>
      <c r="K124" s="12">
        <f t="shared" si="8"/>
        <v>5134</v>
      </c>
      <c r="L124" s="10"/>
      <c r="M124" s="25">
        <v>43676</v>
      </c>
      <c r="N124" s="33"/>
      <c r="O124" s="33"/>
      <c r="P124" s="12">
        <f t="shared" si="9"/>
        <v>0</v>
      </c>
      <c r="Q124" s="10"/>
      <c r="R124" s="25">
        <v>43676</v>
      </c>
      <c r="S124" s="33">
        <v>15737847</v>
      </c>
      <c r="T124" s="33">
        <v>15731030</v>
      </c>
      <c r="U124" s="12">
        <f t="shared" si="10"/>
        <v>6817</v>
      </c>
      <c r="V124" s="10"/>
      <c r="W124" s="11"/>
      <c r="X124" s="11"/>
      <c r="Y124" s="11"/>
      <c r="Z124" s="12"/>
      <c r="AB124" s="25">
        <v>43676</v>
      </c>
      <c r="AC124" s="11">
        <v>17518287</v>
      </c>
      <c r="AD124" s="11">
        <v>17515003</v>
      </c>
      <c r="AE124" s="12">
        <f t="shared" si="11"/>
        <v>3284</v>
      </c>
    </row>
    <row r="125" spans="1:31" x14ac:dyDescent="0.25">
      <c r="A125" s="10"/>
      <c r="B125" s="11"/>
      <c r="C125" s="11"/>
      <c r="D125" s="11"/>
      <c r="E125" s="11"/>
      <c r="F125" s="12"/>
      <c r="G125" s="10" t="s">
        <v>368</v>
      </c>
      <c r="H125" s="25">
        <v>43677</v>
      </c>
      <c r="I125" s="33">
        <v>14811498</v>
      </c>
      <c r="J125" s="33">
        <v>14807644</v>
      </c>
      <c r="K125" s="12">
        <f t="shared" si="8"/>
        <v>3854</v>
      </c>
      <c r="L125" s="10"/>
      <c r="M125" s="25">
        <v>43677</v>
      </c>
      <c r="N125" s="33">
        <v>10585321</v>
      </c>
      <c r="O125" s="33">
        <v>10579504</v>
      </c>
      <c r="P125" s="12">
        <f t="shared" si="9"/>
        <v>5817</v>
      </c>
      <c r="Q125" s="10"/>
      <c r="R125" s="25">
        <v>43677</v>
      </c>
      <c r="S125" s="33">
        <v>15741624</v>
      </c>
      <c r="T125" s="33">
        <v>15737847</v>
      </c>
      <c r="U125" s="12">
        <f t="shared" si="10"/>
        <v>3777</v>
      </c>
      <c r="V125" s="10"/>
      <c r="W125" s="11"/>
      <c r="X125" s="11"/>
      <c r="Y125" s="11"/>
      <c r="Z125" s="12"/>
      <c r="AB125" s="25">
        <v>43677</v>
      </c>
      <c r="AC125" s="11">
        <v>17520688</v>
      </c>
      <c r="AD125" s="11">
        <v>17518287</v>
      </c>
      <c r="AE125" s="12">
        <f t="shared" si="11"/>
        <v>2401</v>
      </c>
    </row>
    <row r="126" spans="1:31" x14ac:dyDescent="0.25">
      <c r="A126" s="10"/>
      <c r="B126" s="11"/>
      <c r="C126" s="11"/>
      <c r="D126" s="11"/>
      <c r="E126" s="11"/>
      <c r="F126" s="12"/>
      <c r="G126" s="10" t="s">
        <v>369</v>
      </c>
      <c r="H126" s="25">
        <v>43678</v>
      </c>
      <c r="I126" s="11"/>
      <c r="J126" s="11"/>
      <c r="K126" s="12">
        <f t="shared" si="8"/>
        <v>0</v>
      </c>
      <c r="L126" s="10"/>
      <c r="M126" s="25">
        <v>43678</v>
      </c>
      <c r="N126" s="33"/>
      <c r="O126" s="33"/>
      <c r="P126" s="12">
        <f t="shared" si="9"/>
        <v>0</v>
      </c>
      <c r="Q126" s="10"/>
      <c r="R126" s="25">
        <v>43678</v>
      </c>
      <c r="S126" s="11"/>
      <c r="T126" s="11"/>
      <c r="U126" s="12">
        <f t="shared" si="10"/>
        <v>0</v>
      </c>
      <c r="V126" s="10"/>
      <c r="W126" s="11"/>
      <c r="X126" s="11"/>
      <c r="Y126" s="11"/>
      <c r="Z126" s="12"/>
      <c r="AB126" s="25">
        <v>43678</v>
      </c>
      <c r="AC126" s="11"/>
      <c r="AD126" s="11"/>
      <c r="AE126" s="12">
        <f t="shared" si="11"/>
        <v>0</v>
      </c>
    </row>
    <row r="127" spans="1:31" x14ac:dyDescent="0.25">
      <c r="A127" s="10"/>
      <c r="B127" s="11"/>
      <c r="C127" s="11"/>
      <c r="D127" s="11"/>
      <c r="E127" s="11"/>
      <c r="F127" s="12"/>
      <c r="G127" s="10" t="s">
        <v>370</v>
      </c>
      <c r="H127" s="25">
        <v>43679</v>
      </c>
      <c r="I127" s="11"/>
      <c r="J127" s="11"/>
      <c r="K127" s="12">
        <f t="shared" si="8"/>
        <v>0</v>
      </c>
      <c r="L127" s="10"/>
      <c r="M127" s="25">
        <v>43679</v>
      </c>
      <c r="N127" s="33"/>
      <c r="O127" s="33"/>
      <c r="P127" s="12">
        <f t="shared" si="9"/>
        <v>0</v>
      </c>
      <c r="Q127" s="10"/>
      <c r="R127" s="25">
        <v>43679</v>
      </c>
      <c r="S127" s="11"/>
      <c r="T127" s="11"/>
      <c r="U127" s="12">
        <f t="shared" si="10"/>
        <v>0</v>
      </c>
      <c r="V127" s="10"/>
      <c r="W127" s="11"/>
      <c r="X127" s="11"/>
      <c r="Y127" s="11"/>
      <c r="Z127" s="12"/>
      <c r="AB127" s="25">
        <v>43679</v>
      </c>
      <c r="AC127" s="11"/>
      <c r="AD127" s="11"/>
      <c r="AE127" s="12">
        <f t="shared" si="11"/>
        <v>0</v>
      </c>
    </row>
    <row r="128" spans="1:31" x14ac:dyDescent="0.25">
      <c r="A128" s="10"/>
      <c r="B128" s="11"/>
      <c r="C128" s="11"/>
      <c r="D128" s="11"/>
      <c r="E128" s="11"/>
      <c r="F128" s="12"/>
      <c r="G128" s="10" t="s">
        <v>371</v>
      </c>
      <c r="H128" s="25">
        <v>43680</v>
      </c>
      <c r="I128" s="11"/>
      <c r="J128" s="11"/>
      <c r="K128" s="12">
        <f t="shared" si="8"/>
        <v>0</v>
      </c>
      <c r="L128" s="10"/>
      <c r="M128" s="25">
        <v>43680</v>
      </c>
      <c r="N128" s="33"/>
      <c r="O128" s="33"/>
      <c r="P128" s="12">
        <f t="shared" si="9"/>
        <v>0</v>
      </c>
      <c r="Q128" s="10"/>
      <c r="R128" s="25">
        <v>43680</v>
      </c>
      <c r="S128" s="11"/>
      <c r="T128" s="11"/>
      <c r="U128" s="12">
        <f t="shared" si="10"/>
        <v>0</v>
      </c>
      <c r="V128" s="10"/>
      <c r="W128" s="11"/>
      <c r="X128" s="11"/>
      <c r="Y128" s="11"/>
      <c r="Z128" s="12"/>
      <c r="AB128" s="25">
        <v>43680</v>
      </c>
      <c r="AC128" s="11"/>
      <c r="AD128" s="11"/>
      <c r="AE128" s="12">
        <f t="shared" si="11"/>
        <v>0</v>
      </c>
    </row>
    <row r="129" spans="1:31" x14ac:dyDescent="0.25">
      <c r="A129" s="10"/>
      <c r="B129" s="11"/>
      <c r="C129" s="11"/>
      <c r="D129" s="11"/>
      <c r="E129" s="11"/>
      <c r="F129" s="12"/>
      <c r="G129" s="10" t="s">
        <v>372</v>
      </c>
      <c r="H129" s="25">
        <v>43681</v>
      </c>
      <c r="I129" s="11"/>
      <c r="J129" s="11"/>
      <c r="K129" s="12">
        <f t="shared" si="8"/>
        <v>0</v>
      </c>
      <c r="L129" s="10"/>
      <c r="M129" s="25">
        <v>43681</v>
      </c>
      <c r="N129" s="33"/>
      <c r="O129" s="33"/>
      <c r="P129" s="12">
        <f t="shared" si="9"/>
        <v>0</v>
      </c>
      <c r="Q129" s="10"/>
      <c r="R129" s="25">
        <v>43681</v>
      </c>
      <c r="S129" s="11"/>
      <c r="T129" s="11"/>
      <c r="U129" s="12">
        <f t="shared" si="10"/>
        <v>0</v>
      </c>
      <c r="V129" s="10"/>
      <c r="W129" s="11"/>
      <c r="X129" s="11"/>
      <c r="Y129" s="11"/>
      <c r="Z129" s="12"/>
      <c r="AB129" s="25">
        <v>43681</v>
      </c>
      <c r="AC129" s="11"/>
      <c r="AD129" s="11"/>
      <c r="AE129" s="12">
        <f t="shared" si="11"/>
        <v>0</v>
      </c>
    </row>
    <row r="130" spans="1:31" x14ac:dyDescent="0.25">
      <c r="A130" s="10"/>
      <c r="B130" s="11"/>
      <c r="C130" s="11"/>
      <c r="D130" s="11"/>
      <c r="E130" s="11"/>
      <c r="F130" s="12"/>
      <c r="G130" s="10" t="s">
        <v>366</v>
      </c>
      <c r="H130" s="25">
        <v>43682</v>
      </c>
      <c r="I130" s="11"/>
      <c r="J130" s="11"/>
      <c r="K130" s="12">
        <f t="shared" si="8"/>
        <v>0</v>
      </c>
      <c r="L130" s="10"/>
      <c r="M130" s="25">
        <v>43682</v>
      </c>
      <c r="N130" s="33"/>
      <c r="O130" s="33"/>
      <c r="P130" s="12">
        <f t="shared" si="9"/>
        <v>0</v>
      </c>
      <c r="Q130" s="10"/>
      <c r="R130" s="25">
        <v>43682</v>
      </c>
      <c r="S130" s="11"/>
      <c r="T130" s="11"/>
      <c r="U130" s="12">
        <f t="shared" si="10"/>
        <v>0</v>
      </c>
      <c r="V130" s="10"/>
      <c r="W130" s="11"/>
      <c r="X130" s="11"/>
      <c r="Y130" s="11"/>
      <c r="Z130" s="12"/>
      <c r="AB130" s="25">
        <v>43682</v>
      </c>
      <c r="AC130" s="11"/>
      <c r="AD130" s="11"/>
      <c r="AE130" s="12">
        <f t="shared" si="11"/>
        <v>0</v>
      </c>
    </row>
    <row r="131" spans="1:31" x14ac:dyDescent="0.25">
      <c r="A131" s="10"/>
      <c r="B131" s="11"/>
      <c r="C131" s="11"/>
      <c r="D131" s="11"/>
      <c r="E131" s="11"/>
      <c r="F131" s="12"/>
      <c r="G131" s="10"/>
      <c r="H131" s="11"/>
      <c r="I131" s="11"/>
      <c r="J131" s="11"/>
      <c r="K131" s="12"/>
      <c r="L131" s="10"/>
      <c r="M131" s="11"/>
      <c r="N131" s="11"/>
      <c r="O131" s="11"/>
      <c r="P131" s="12"/>
      <c r="Q131" s="10"/>
      <c r="R131" s="11"/>
      <c r="S131" s="11"/>
      <c r="T131" s="11"/>
      <c r="U131" s="12"/>
      <c r="V131" s="10"/>
      <c r="W131" s="11"/>
      <c r="X131" s="11"/>
      <c r="Y131" s="11"/>
      <c r="Z131" s="12"/>
      <c r="AA131" s="10"/>
      <c r="AB131" s="11"/>
      <c r="AC131" s="11"/>
      <c r="AD131" s="11"/>
      <c r="AE131" s="12">
        <f t="shared" si="11"/>
        <v>0</v>
      </c>
    </row>
    <row r="132" spans="1:31" x14ac:dyDescent="0.25">
      <c r="A132" s="10"/>
      <c r="B132" s="11"/>
      <c r="C132" s="11"/>
      <c r="D132" s="11"/>
      <c r="E132" s="11"/>
      <c r="F132" s="12"/>
      <c r="G132" s="10"/>
      <c r="H132" s="11"/>
      <c r="I132" s="11"/>
      <c r="J132" s="11"/>
      <c r="K132" s="12"/>
      <c r="L132" s="10"/>
      <c r="M132" s="11"/>
      <c r="N132" s="11"/>
      <c r="O132" s="11"/>
      <c r="P132" s="12"/>
      <c r="Q132" s="10"/>
      <c r="R132" s="11"/>
      <c r="S132" s="11"/>
      <c r="T132" s="11"/>
      <c r="U132" s="12"/>
      <c r="V132" s="10"/>
      <c r="W132" s="11"/>
      <c r="X132" s="11"/>
      <c r="Y132" s="11"/>
      <c r="Z132" s="12"/>
      <c r="AA132" s="10"/>
      <c r="AB132" s="11"/>
      <c r="AC132" s="11"/>
      <c r="AD132" s="11"/>
      <c r="AE132" s="12"/>
    </row>
    <row r="133" spans="1:31" x14ac:dyDescent="0.25">
      <c r="A133" s="10"/>
      <c r="B133" s="11"/>
      <c r="C133" s="11"/>
      <c r="D133" s="11"/>
      <c r="E133" s="11"/>
      <c r="F133" s="12"/>
      <c r="G133" s="10"/>
      <c r="H133" s="11"/>
      <c r="I133" s="11"/>
      <c r="J133" s="11"/>
      <c r="K133" s="12"/>
      <c r="L133" s="10"/>
      <c r="M133" s="11"/>
      <c r="N133" s="11"/>
      <c r="O133" s="11"/>
      <c r="P133" s="12"/>
      <c r="Q133" s="10"/>
      <c r="R133" s="11"/>
      <c r="S133" s="11"/>
      <c r="T133" s="11"/>
      <c r="U133" s="12"/>
      <c r="V133" s="10"/>
      <c r="W133" s="11"/>
      <c r="X133" s="11"/>
      <c r="Y133" s="11"/>
      <c r="Z133" s="12"/>
      <c r="AA133" s="10"/>
      <c r="AB133" s="11"/>
      <c r="AC133" s="11"/>
      <c r="AD133" s="11"/>
      <c r="AE133" s="12"/>
    </row>
    <row r="134" spans="1:31" x14ac:dyDescent="0.25">
      <c r="A134" s="10"/>
      <c r="B134" s="11"/>
      <c r="C134" s="11"/>
      <c r="D134" s="11"/>
      <c r="E134" s="11"/>
      <c r="F134" s="12"/>
      <c r="G134" s="10"/>
      <c r="H134" s="11"/>
      <c r="I134" s="11"/>
      <c r="J134" s="11"/>
      <c r="K134" s="12"/>
      <c r="L134" s="10"/>
      <c r="M134" s="11"/>
      <c r="N134" s="11"/>
      <c r="O134" s="11"/>
      <c r="P134" s="12"/>
      <c r="Q134" s="10"/>
      <c r="R134" s="11"/>
      <c r="S134" s="11"/>
      <c r="T134" s="11"/>
      <c r="U134" s="12"/>
      <c r="V134" s="10"/>
      <c r="W134" s="11"/>
      <c r="X134" s="11"/>
      <c r="Y134" s="11"/>
      <c r="Z134" s="12"/>
      <c r="AA134" s="10"/>
      <c r="AB134" s="11"/>
      <c r="AC134" s="11"/>
      <c r="AD134" s="11"/>
      <c r="AE134" s="12"/>
    </row>
    <row r="135" spans="1:31" x14ac:dyDescent="0.25">
      <c r="A135" s="10"/>
      <c r="B135" s="11"/>
      <c r="C135" s="11"/>
      <c r="D135" s="11"/>
      <c r="E135" s="11"/>
      <c r="F135" s="12"/>
      <c r="G135" s="10"/>
      <c r="H135" s="11"/>
      <c r="I135" s="11"/>
      <c r="J135" s="11"/>
      <c r="K135" s="12"/>
      <c r="L135" s="10"/>
      <c r="M135" s="11"/>
      <c r="N135" s="11"/>
      <c r="O135" s="11"/>
      <c r="P135" s="12"/>
      <c r="Q135" s="10"/>
      <c r="R135" s="11"/>
      <c r="S135" s="11"/>
      <c r="T135" s="11"/>
      <c r="U135" s="12"/>
      <c r="V135" s="10"/>
      <c r="W135" s="11"/>
      <c r="X135" s="11"/>
      <c r="Y135" s="11"/>
      <c r="Z135" s="12"/>
      <c r="AA135" s="10"/>
      <c r="AB135" s="11"/>
      <c r="AC135" s="11"/>
      <c r="AD135" s="11"/>
      <c r="AE135" s="12"/>
    </row>
    <row r="136" spans="1:31" x14ac:dyDescent="0.25">
      <c r="A136" s="10"/>
      <c r="B136" s="11"/>
      <c r="C136" s="11"/>
      <c r="D136" s="11"/>
      <c r="E136" s="11"/>
      <c r="F136" s="12"/>
      <c r="G136" s="10"/>
      <c r="H136" s="11"/>
      <c r="I136" s="11"/>
      <c r="J136" s="11"/>
      <c r="K136" s="12"/>
      <c r="L136" s="10"/>
      <c r="M136" s="11"/>
      <c r="N136" s="11"/>
      <c r="O136" s="11"/>
      <c r="P136" s="12"/>
      <c r="Q136" s="10"/>
      <c r="R136" s="11"/>
      <c r="S136" s="11"/>
      <c r="T136" s="11"/>
      <c r="U136" s="12"/>
      <c r="V136" s="10"/>
      <c r="W136" s="11"/>
      <c r="X136" s="11"/>
      <c r="Y136" s="11"/>
      <c r="Z136" s="12"/>
      <c r="AA136" s="10"/>
      <c r="AB136" s="11"/>
      <c r="AC136" s="11"/>
      <c r="AD136" s="11"/>
      <c r="AE136" s="12"/>
    </row>
    <row r="137" spans="1:31" x14ac:dyDescent="0.25">
      <c r="A137" s="10"/>
      <c r="B137" s="11"/>
      <c r="C137" s="11"/>
      <c r="D137" s="11"/>
      <c r="E137" s="11"/>
      <c r="F137" s="12"/>
      <c r="G137" s="10"/>
      <c r="H137" s="11"/>
      <c r="I137" s="11"/>
      <c r="J137" s="11"/>
      <c r="K137" s="12"/>
      <c r="L137" s="10"/>
      <c r="M137" s="11"/>
      <c r="N137" s="11"/>
      <c r="O137" s="11"/>
      <c r="P137" s="12"/>
      <c r="Q137" s="10"/>
      <c r="R137" s="11"/>
      <c r="S137" s="11"/>
      <c r="T137" s="11"/>
      <c r="U137" s="12"/>
      <c r="V137" s="10"/>
      <c r="W137" s="11"/>
      <c r="X137" s="11"/>
      <c r="Y137" s="11"/>
      <c r="Z137" s="12"/>
      <c r="AA137" s="10"/>
      <c r="AB137" s="11"/>
      <c r="AC137" s="11"/>
      <c r="AD137" s="11"/>
      <c r="AE137" s="12"/>
    </row>
    <row r="138" spans="1:31" x14ac:dyDescent="0.25">
      <c r="A138" s="10"/>
      <c r="B138" s="11"/>
      <c r="C138" s="11"/>
      <c r="D138" s="11"/>
      <c r="E138" s="11"/>
      <c r="F138" s="12"/>
      <c r="G138" s="10"/>
      <c r="H138" s="11"/>
      <c r="I138" s="11"/>
      <c r="J138" s="11"/>
      <c r="K138" s="12"/>
      <c r="L138" s="10"/>
      <c r="M138" s="11"/>
      <c r="N138" s="11"/>
      <c r="O138" s="11"/>
      <c r="P138" s="12"/>
      <c r="Q138" s="10"/>
      <c r="R138" s="11"/>
      <c r="S138" s="11"/>
      <c r="T138" s="11"/>
      <c r="U138" s="12"/>
      <c r="V138" s="10"/>
      <c r="W138" s="11"/>
      <c r="X138" s="11"/>
      <c r="Y138" s="11"/>
      <c r="Z138" s="12"/>
      <c r="AA138" s="10"/>
      <c r="AB138" s="11"/>
      <c r="AC138" s="11"/>
      <c r="AD138" s="11"/>
      <c r="AE138" s="12"/>
    </row>
    <row r="139" spans="1:31" x14ac:dyDescent="0.25">
      <c r="A139" s="10"/>
      <c r="B139" s="11"/>
      <c r="C139" s="11"/>
      <c r="D139" s="11"/>
      <c r="E139" s="11"/>
      <c r="F139" s="12"/>
      <c r="G139" s="10"/>
      <c r="H139" s="11"/>
      <c r="I139" s="11"/>
      <c r="J139" s="11"/>
      <c r="K139" s="12"/>
      <c r="L139" s="10"/>
      <c r="M139" s="11"/>
      <c r="N139" s="11"/>
      <c r="O139" s="11"/>
      <c r="P139" s="12"/>
      <c r="Q139" s="10"/>
      <c r="R139" s="11"/>
      <c r="S139" s="11"/>
      <c r="T139" s="11"/>
      <c r="U139" s="12"/>
      <c r="V139" s="10"/>
      <c r="W139" s="11"/>
      <c r="X139" s="11"/>
      <c r="Y139" s="11"/>
      <c r="Z139" s="12"/>
      <c r="AA139" s="10"/>
      <c r="AB139" s="11"/>
      <c r="AC139" s="11"/>
      <c r="AD139" s="11"/>
      <c r="AE139" s="12"/>
    </row>
    <row r="140" spans="1:31" x14ac:dyDescent="0.25">
      <c r="A140" s="10"/>
      <c r="B140" s="11"/>
      <c r="C140" s="11"/>
      <c r="D140" s="11"/>
      <c r="E140" s="11"/>
      <c r="F140" s="12"/>
      <c r="G140" s="10"/>
      <c r="H140" s="11"/>
      <c r="I140" s="11"/>
      <c r="J140" s="11"/>
      <c r="K140" s="12"/>
      <c r="L140" s="10"/>
      <c r="M140" s="11"/>
      <c r="N140" s="11"/>
      <c r="O140" s="11"/>
      <c r="P140" s="12"/>
      <c r="Q140" s="10"/>
      <c r="R140" s="11"/>
      <c r="S140" s="11"/>
      <c r="T140" s="11"/>
      <c r="U140" s="12"/>
      <c r="V140" s="10"/>
      <c r="W140" s="11"/>
      <c r="X140" s="11"/>
      <c r="Y140" s="11"/>
      <c r="Z140" s="12"/>
      <c r="AA140" s="10"/>
      <c r="AB140" s="11"/>
      <c r="AC140" s="11"/>
      <c r="AD140" s="11"/>
      <c r="AE140" s="12"/>
    </row>
    <row r="141" spans="1:31" x14ac:dyDescent="0.25">
      <c r="A141" s="10"/>
      <c r="B141" s="11"/>
      <c r="C141" s="11"/>
      <c r="D141" s="11"/>
      <c r="E141" s="11"/>
      <c r="F141" s="12"/>
      <c r="G141" s="10"/>
      <c r="H141" s="11"/>
      <c r="I141" s="11"/>
      <c r="J141" s="11"/>
      <c r="K141" s="12"/>
      <c r="L141" s="10"/>
      <c r="M141" s="11"/>
      <c r="N141" s="11"/>
      <c r="O141" s="11"/>
      <c r="P141" s="12"/>
      <c r="Q141" s="10"/>
      <c r="R141" s="11"/>
      <c r="S141" s="11"/>
      <c r="T141" s="11"/>
      <c r="U141" s="12"/>
      <c r="V141" s="10"/>
      <c r="W141" s="11"/>
      <c r="X141" s="11"/>
      <c r="Y141" s="11"/>
      <c r="Z141" s="12"/>
      <c r="AA141" s="10"/>
      <c r="AB141" s="11"/>
      <c r="AC141" s="11"/>
      <c r="AD141" s="11"/>
      <c r="AE141" s="12"/>
    </row>
    <row r="142" spans="1:31" x14ac:dyDescent="0.25">
      <c r="A142" s="10"/>
      <c r="B142" s="11"/>
      <c r="C142" s="11"/>
      <c r="D142" s="11"/>
      <c r="E142" s="11"/>
      <c r="F142" s="12"/>
      <c r="G142" s="10"/>
      <c r="H142" s="11"/>
      <c r="I142" s="11"/>
      <c r="J142" s="11"/>
      <c r="K142" s="12"/>
      <c r="L142" s="10"/>
      <c r="M142" s="11"/>
      <c r="N142" s="11"/>
      <c r="O142" s="11"/>
      <c r="P142" s="12"/>
      <c r="Q142" s="10"/>
      <c r="R142" s="11"/>
      <c r="S142" s="11"/>
      <c r="T142" s="11"/>
      <c r="U142" s="12"/>
      <c r="V142" s="10"/>
      <c r="W142" s="11"/>
      <c r="X142" s="11"/>
      <c r="Y142" s="11"/>
      <c r="Z142" s="12"/>
      <c r="AA142" s="10"/>
      <c r="AB142" s="11"/>
      <c r="AC142" s="11"/>
      <c r="AD142" s="11"/>
      <c r="AE142" s="12"/>
    </row>
    <row r="143" spans="1:31" x14ac:dyDescent="0.25">
      <c r="A143" s="10"/>
      <c r="B143" s="11"/>
      <c r="C143" s="11"/>
      <c r="D143" s="11"/>
      <c r="E143" s="11"/>
      <c r="F143" s="12"/>
      <c r="G143" s="10"/>
      <c r="H143" s="11"/>
      <c r="I143" s="11"/>
      <c r="J143" s="11"/>
      <c r="K143" s="12"/>
      <c r="L143" s="10"/>
      <c r="M143" s="11"/>
      <c r="N143" s="11"/>
      <c r="O143" s="11"/>
      <c r="P143" s="12"/>
      <c r="Q143" s="10"/>
      <c r="R143" s="11"/>
      <c r="S143" s="11"/>
      <c r="T143" s="11"/>
      <c r="U143" s="12"/>
      <c r="V143" s="10"/>
      <c r="W143" s="11"/>
      <c r="X143" s="11"/>
      <c r="Y143" s="11"/>
      <c r="Z143" s="12"/>
      <c r="AA143" s="10"/>
      <c r="AB143" s="11"/>
      <c r="AC143" s="11"/>
      <c r="AD143" s="11"/>
      <c r="AE143" s="12"/>
    </row>
    <row r="144" spans="1:31" x14ac:dyDescent="0.25">
      <c r="A144" s="10"/>
      <c r="B144" s="11"/>
      <c r="C144" s="11"/>
      <c r="D144" s="11"/>
      <c r="E144" s="11"/>
      <c r="F144" s="12"/>
      <c r="G144" s="10"/>
      <c r="H144" s="11"/>
      <c r="I144" s="11"/>
      <c r="J144" s="11"/>
      <c r="K144" s="12"/>
      <c r="L144" s="10"/>
      <c r="M144" s="11"/>
      <c r="N144" s="11"/>
      <c r="O144" s="11"/>
      <c r="P144" s="12"/>
      <c r="Q144" s="10"/>
      <c r="R144" s="11"/>
      <c r="S144" s="11"/>
      <c r="T144" s="11"/>
      <c r="U144" s="12"/>
      <c r="V144" s="10"/>
      <c r="W144" s="11"/>
      <c r="X144" s="11"/>
      <c r="Y144" s="11"/>
      <c r="Z144" s="12"/>
      <c r="AA144" s="10"/>
      <c r="AB144" s="11"/>
      <c r="AC144" s="11"/>
      <c r="AD144" s="11"/>
      <c r="AE144" s="12"/>
    </row>
    <row r="145" spans="1:31" x14ac:dyDescent="0.25">
      <c r="A145" s="10"/>
      <c r="B145" s="11"/>
      <c r="C145" s="11"/>
      <c r="D145" s="11"/>
      <c r="E145" s="11"/>
      <c r="F145" s="12"/>
      <c r="G145" s="10"/>
      <c r="H145" s="11"/>
      <c r="I145" s="11"/>
      <c r="J145" s="11"/>
      <c r="K145" s="12"/>
      <c r="L145" s="10"/>
      <c r="M145" s="11"/>
      <c r="N145" s="11"/>
      <c r="O145" s="11"/>
      <c r="P145" s="12"/>
      <c r="Q145" s="10"/>
      <c r="R145" s="11"/>
      <c r="S145" s="11"/>
      <c r="T145" s="11"/>
      <c r="U145" s="12"/>
      <c r="V145" s="10"/>
      <c r="W145" s="11"/>
      <c r="X145" s="11"/>
      <c r="Y145" s="11"/>
      <c r="Z145" s="12"/>
      <c r="AA145" s="10"/>
      <c r="AB145" s="11"/>
      <c r="AC145" s="11"/>
      <c r="AD145" s="11"/>
      <c r="AE145" s="12"/>
    </row>
    <row r="146" spans="1:31" x14ac:dyDescent="0.25">
      <c r="A146" s="10"/>
      <c r="B146" s="11"/>
      <c r="C146" s="11"/>
      <c r="D146" s="11"/>
      <c r="E146" s="11"/>
      <c r="F146" s="12"/>
      <c r="G146" s="10"/>
      <c r="H146" s="11"/>
      <c r="I146" s="11"/>
      <c r="J146" s="11"/>
      <c r="K146" s="12"/>
      <c r="L146" s="10"/>
      <c r="M146" s="11"/>
      <c r="N146" s="11"/>
      <c r="O146" s="11"/>
      <c r="P146" s="12"/>
      <c r="Q146" s="10"/>
      <c r="R146" s="11"/>
      <c r="S146" s="11"/>
      <c r="T146" s="11"/>
      <c r="U146" s="12"/>
      <c r="V146" s="10"/>
      <c r="W146" s="11"/>
      <c r="X146" s="11"/>
      <c r="Y146" s="11"/>
      <c r="Z146" s="12"/>
      <c r="AA146" s="10"/>
      <c r="AB146" s="11"/>
      <c r="AC146" s="11"/>
      <c r="AD146" s="11"/>
      <c r="AE146" s="12"/>
    </row>
    <row r="147" spans="1:31" x14ac:dyDescent="0.25">
      <c r="A147" s="10"/>
      <c r="B147" s="11"/>
      <c r="C147" s="11"/>
      <c r="D147" s="11"/>
      <c r="E147" s="11"/>
      <c r="F147" s="12"/>
      <c r="G147" s="10"/>
      <c r="H147" s="11"/>
      <c r="I147" s="11"/>
      <c r="J147" s="11"/>
      <c r="K147" s="12"/>
      <c r="L147" s="10"/>
      <c r="M147" s="11"/>
      <c r="N147" s="11"/>
      <c r="O147" s="11"/>
      <c r="P147" s="12"/>
      <c r="Q147" s="10"/>
      <c r="R147" s="11"/>
      <c r="S147" s="11"/>
      <c r="T147" s="11"/>
      <c r="U147" s="12"/>
      <c r="V147" s="10"/>
      <c r="W147" s="11"/>
      <c r="X147" s="11"/>
      <c r="Y147" s="11"/>
      <c r="Z147" s="12"/>
      <c r="AA147" s="10"/>
      <c r="AB147" s="11"/>
      <c r="AC147" s="11"/>
      <c r="AD147" s="11"/>
      <c r="AE147" s="12"/>
    </row>
    <row r="148" spans="1:31" x14ac:dyDescent="0.25">
      <c r="A148" s="10"/>
      <c r="B148" s="11"/>
      <c r="C148" s="11"/>
      <c r="D148" s="11"/>
      <c r="E148" s="11"/>
      <c r="F148" s="12"/>
      <c r="G148" s="10"/>
      <c r="H148" s="11"/>
      <c r="I148" s="11"/>
      <c r="J148" s="11"/>
      <c r="K148" s="12"/>
      <c r="L148" s="10"/>
      <c r="M148" s="11"/>
      <c r="N148" s="11"/>
      <c r="O148" s="11"/>
      <c r="P148" s="12"/>
      <c r="Q148" s="10"/>
      <c r="R148" s="11"/>
      <c r="S148" s="11"/>
      <c r="T148" s="11"/>
      <c r="U148" s="12"/>
      <c r="V148" s="10"/>
      <c r="W148" s="11"/>
      <c r="X148" s="11"/>
      <c r="Y148" s="11"/>
      <c r="Z148" s="12"/>
      <c r="AA148" s="10"/>
      <c r="AB148" s="11"/>
      <c r="AC148" s="11"/>
      <c r="AD148" s="11"/>
      <c r="AE148" s="12"/>
    </row>
    <row r="149" spans="1:31" x14ac:dyDescent="0.25">
      <c r="A149" s="10"/>
      <c r="B149" s="11"/>
      <c r="C149" s="11"/>
      <c r="D149" s="11"/>
      <c r="E149" s="11"/>
      <c r="F149" s="12"/>
      <c r="G149" s="10"/>
      <c r="H149" s="11"/>
      <c r="I149" s="11"/>
      <c r="J149" s="11"/>
      <c r="K149" s="12"/>
      <c r="L149" s="10"/>
      <c r="M149" s="11"/>
      <c r="N149" s="11"/>
      <c r="O149" s="11"/>
      <c r="P149" s="12"/>
      <c r="Q149" s="10"/>
      <c r="R149" s="11"/>
      <c r="S149" s="11"/>
      <c r="T149" s="11"/>
      <c r="U149" s="12"/>
      <c r="V149" s="10"/>
      <c r="W149" s="11"/>
      <c r="X149" s="11"/>
      <c r="Y149" s="11"/>
      <c r="Z149" s="12"/>
      <c r="AA149" s="10"/>
      <c r="AB149" s="11"/>
      <c r="AC149" s="11"/>
      <c r="AD149" s="11"/>
      <c r="AE149" s="12"/>
    </row>
    <row r="150" spans="1:31" x14ac:dyDescent="0.25">
      <c r="A150" s="10"/>
      <c r="B150" s="11"/>
      <c r="C150" s="11"/>
      <c r="D150" s="11"/>
      <c r="E150" s="11"/>
      <c r="F150" s="12"/>
      <c r="G150" s="10"/>
      <c r="H150" s="11"/>
      <c r="I150" s="11"/>
      <c r="J150" s="11"/>
      <c r="K150" s="12"/>
      <c r="L150" s="10"/>
      <c r="M150" s="11"/>
      <c r="N150" s="11"/>
      <c r="O150" s="11"/>
      <c r="P150" s="12"/>
      <c r="Q150" s="10"/>
      <c r="R150" s="11"/>
      <c r="S150" s="11"/>
      <c r="T150" s="11"/>
      <c r="U150" s="12"/>
      <c r="V150" s="10"/>
      <c r="W150" s="11"/>
      <c r="X150" s="11"/>
      <c r="Y150" s="11"/>
      <c r="Z150" s="12"/>
      <c r="AA150" s="10"/>
      <c r="AB150" s="11"/>
      <c r="AC150" s="11"/>
      <c r="AD150" s="11"/>
      <c r="AE150" s="12"/>
    </row>
    <row r="151" spans="1:31" x14ac:dyDescent="0.25">
      <c r="A151" s="10"/>
      <c r="B151" s="11"/>
      <c r="C151" s="11"/>
      <c r="D151" s="11"/>
      <c r="E151" s="11"/>
      <c r="F151" s="12"/>
      <c r="G151" s="10"/>
      <c r="H151" s="11"/>
      <c r="I151" s="11"/>
      <c r="J151" s="11"/>
      <c r="K151" s="12"/>
      <c r="L151" s="10"/>
      <c r="M151" s="11"/>
      <c r="N151" s="11"/>
      <c r="O151" s="11"/>
      <c r="P151" s="12"/>
      <c r="Q151" s="10"/>
      <c r="R151" s="11"/>
      <c r="S151" s="11"/>
      <c r="T151" s="11"/>
      <c r="U151" s="12"/>
      <c r="V151" s="10"/>
      <c r="W151" s="11"/>
      <c r="X151" s="11"/>
      <c r="Y151" s="11"/>
      <c r="Z151" s="12"/>
      <c r="AA151" s="10"/>
      <c r="AB151" s="11"/>
      <c r="AC151" s="11"/>
      <c r="AD151" s="11"/>
      <c r="AE151" s="12"/>
    </row>
    <row r="152" spans="1:31" x14ac:dyDescent="0.25">
      <c r="A152" s="10"/>
      <c r="B152" s="11"/>
      <c r="C152" s="11"/>
      <c r="D152" s="11"/>
      <c r="E152" s="11"/>
      <c r="F152" s="12"/>
      <c r="G152" s="10"/>
      <c r="H152" s="11"/>
      <c r="I152" s="11"/>
      <c r="J152" s="11"/>
      <c r="K152" s="12"/>
      <c r="L152" s="10"/>
      <c r="M152" s="11"/>
      <c r="N152" s="11"/>
      <c r="O152" s="11"/>
      <c r="P152" s="12"/>
      <c r="Q152" s="10"/>
      <c r="R152" s="11"/>
      <c r="S152" s="11"/>
      <c r="T152" s="11"/>
      <c r="U152" s="12"/>
      <c r="V152" s="10"/>
      <c r="W152" s="11"/>
      <c r="X152" s="11"/>
      <c r="Y152" s="11"/>
      <c r="Z152" s="12"/>
      <c r="AA152" s="10"/>
      <c r="AB152" s="11"/>
      <c r="AC152" s="11"/>
      <c r="AD152" s="11"/>
      <c r="AE152" s="12"/>
    </row>
    <row r="153" spans="1:31" x14ac:dyDescent="0.25">
      <c r="A153" s="10"/>
      <c r="B153" s="11"/>
      <c r="C153" s="11"/>
      <c r="D153" s="11"/>
      <c r="E153" s="11"/>
      <c r="F153" s="12"/>
      <c r="G153" s="10"/>
      <c r="H153" s="11"/>
      <c r="I153" s="11"/>
      <c r="J153" s="11"/>
      <c r="K153" s="12"/>
      <c r="L153" s="10"/>
      <c r="M153" s="11"/>
      <c r="N153" s="11"/>
      <c r="O153" s="11"/>
      <c r="P153" s="12"/>
      <c r="Q153" s="10"/>
      <c r="R153" s="11"/>
      <c r="S153" s="11"/>
      <c r="T153" s="11"/>
      <c r="U153" s="12"/>
      <c r="V153" s="10"/>
      <c r="W153" s="11"/>
      <c r="X153" s="11"/>
      <c r="Y153" s="11"/>
      <c r="Z153" s="12"/>
      <c r="AA153" s="10"/>
      <c r="AB153" s="11"/>
      <c r="AC153" s="11"/>
      <c r="AD153" s="11"/>
      <c r="AE153" s="12"/>
    </row>
    <row r="154" spans="1:31" x14ac:dyDescent="0.25">
      <c r="A154" s="10"/>
      <c r="B154" s="11"/>
      <c r="C154" s="11"/>
      <c r="D154" s="11"/>
      <c r="E154" s="11"/>
      <c r="F154" s="12"/>
      <c r="G154" s="10"/>
      <c r="H154" s="11"/>
      <c r="I154" s="11"/>
      <c r="J154" s="11"/>
      <c r="K154" s="12"/>
      <c r="L154" s="10"/>
      <c r="M154" s="11"/>
      <c r="N154" s="11"/>
      <c r="O154" s="11"/>
      <c r="P154" s="12"/>
      <c r="Q154" s="10"/>
      <c r="R154" s="11"/>
      <c r="S154" s="11"/>
      <c r="T154" s="11"/>
      <c r="U154" s="12"/>
      <c r="V154" s="10"/>
      <c r="W154" s="11"/>
      <c r="X154" s="11"/>
      <c r="Y154" s="11"/>
      <c r="Z154" s="12"/>
      <c r="AA154" s="10"/>
      <c r="AB154" s="11"/>
      <c r="AC154" s="11"/>
      <c r="AD154" s="11"/>
      <c r="AE154" s="12"/>
    </row>
    <row r="155" spans="1:31" x14ac:dyDescent="0.25">
      <c r="A155" s="10"/>
      <c r="B155" s="11"/>
      <c r="C155" s="11"/>
      <c r="D155" s="11"/>
      <c r="E155" s="11"/>
      <c r="F155" s="12"/>
      <c r="G155" s="10"/>
      <c r="H155" s="11"/>
      <c r="I155" s="11"/>
      <c r="J155" s="11"/>
      <c r="K155" s="12"/>
      <c r="L155" s="10"/>
      <c r="M155" s="11"/>
      <c r="N155" s="11"/>
      <c r="O155" s="11"/>
      <c r="P155" s="12"/>
      <c r="Q155" s="10"/>
      <c r="R155" s="11"/>
      <c r="S155" s="11"/>
      <c r="T155" s="11"/>
      <c r="U155" s="12"/>
      <c r="V155" s="10"/>
      <c r="W155" s="11"/>
      <c r="X155" s="11"/>
      <c r="Y155" s="11"/>
      <c r="Z155" s="12"/>
      <c r="AA155" s="10"/>
      <c r="AB155" s="11"/>
      <c r="AC155" s="11"/>
      <c r="AD155" s="11"/>
      <c r="AE155" s="12"/>
    </row>
    <row r="156" spans="1:31" x14ac:dyDescent="0.25">
      <c r="A156" s="10"/>
      <c r="B156" s="11"/>
      <c r="C156" s="11"/>
      <c r="D156" s="11"/>
      <c r="E156" s="11"/>
      <c r="F156" s="12"/>
      <c r="G156" s="10"/>
      <c r="H156" s="11"/>
      <c r="I156" s="11"/>
      <c r="J156" s="11"/>
      <c r="K156" s="12"/>
      <c r="L156" s="10"/>
      <c r="M156" s="11"/>
      <c r="N156" s="11"/>
      <c r="O156" s="11"/>
      <c r="P156" s="12"/>
      <c r="Q156" s="10"/>
      <c r="R156" s="11"/>
      <c r="S156" s="11"/>
      <c r="T156" s="11"/>
      <c r="U156" s="12"/>
      <c r="V156" s="10"/>
      <c r="W156" s="11"/>
      <c r="X156" s="11"/>
      <c r="Y156" s="11"/>
      <c r="Z156" s="12"/>
      <c r="AA156" s="10"/>
      <c r="AB156" s="11"/>
      <c r="AC156" s="11"/>
      <c r="AD156" s="11"/>
      <c r="AE156" s="12"/>
    </row>
    <row r="157" spans="1:31" x14ac:dyDescent="0.25">
      <c r="A157" s="10"/>
      <c r="B157" s="11"/>
      <c r="C157" s="11"/>
      <c r="D157" s="11"/>
      <c r="E157" s="11"/>
      <c r="F157" s="12"/>
      <c r="G157" s="10"/>
      <c r="H157" s="11"/>
      <c r="I157" s="11"/>
      <c r="J157" s="11"/>
      <c r="K157" s="12"/>
      <c r="L157" s="10"/>
      <c r="M157" s="11"/>
      <c r="N157" s="11"/>
      <c r="O157" s="11"/>
      <c r="P157" s="12"/>
      <c r="Q157" s="10"/>
      <c r="R157" s="11"/>
      <c r="S157" s="11"/>
      <c r="T157" s="11"/>
      <c r="U157" s="12"/>
      <c r="V157" s="10"/>
      <c r="W157" s="11"/>
      <c r="X157" s="11"/>
      <c r="Y157" s="11"/>
      <c r="Z157" s="12"/>
      <c r="AA157" s="10"/>
      <c r="AB157" s="11"/>
      <c r="AC157" s="11"/>
      <c r="AD157" s="11"/>
      <c r="AE157" s="12"/>
    </row>
    <row r="158" spans="1:31" x14ac:dyDescent="0.25">
      <c r="A158" s="10"/>
      <c r="B158" s="11"/>
      <c r="C158" s="11"/>
      <c r="D158" s="11"/>
      <c r="E158" s="11"/>
      <c r="F158" s="12"/>
      <c r="G158" s="10"/>
      <c r="H158" s="11"/>
      <c r="I158" s="11"/>
      <c r="J158" s="11"/>
      <c r="K158" s="12"/>
      <c r="L158" s="10"/>
      <c r="M158" s="11"/>
      <c r="N158" s="11"/>
      <c r="O158" s="11"/>
      <c r="P158" s="12"/>
      <c r="Q158" s="10"/>
      <c r="R158" s="11"/>
      <c r="S158" s="11"/>
      <c r="T158" s="11"/>
      <c r="U158" s="12"/>
      <c r="V158" s="10"/>
      <c r="W158" s="11"/>
      <c r="X158" s="11"/>
      <c r="Y158" s="11"/>
      <c r="Z158" s="12"/>
      <c r="AA158" s="10"/>
      <c r="AB158" s="11"/>
      <c r="AC158" s="11"/>
      <c r="AD158" s="11"/>
      <c r="AE158" s="12"/>
    </row>
    <row r="159" spans="1:31" x14ac:dyDescent="0.25">
      <c r="A159" s="10"/>
      <c r="B159" s="11"/>
      <c r="C159" s="11"/>
      <c r="D159" s="11"/>
      <c r="E159" s="11"/>
      <c r="F159" s="12"/>
      <c r="G159" s="10"/>
      <c r="H159" s="11"/>
      <c r="I159" s="11"/>
      <c r="J159" s="11"/>
      <c r="K159" s="12"/>
      <c r="L159" s="10"/>
      <c r="M159" s="11"/>
      <c r="N159" s="11"/>
      <c r="O159" s="11"/>
      <c r="P159" s="12"/>
      <c r="Q159" s="10"/>
      <c r="R159" s="11"/>
      <c r="S159" s="11"/>
      <c r="T159" s="11"/>
      <c r="U159" s="12"/>
      <c r="V159" s="10"/>
      <c r="W159" s="11"/>
      <c r="X159" s="11"/>
      <c r="Y159" s="11"/>
      <c r="Z159" s="12"/>
      <c r="AA159" s="10"/>
      <c r="AB159" s="11"/>
      <c r="AC159" s="11"/>
      <c r="AD159" s="11"/>
      <c r="AE159" s="12"/>
    </row>
    <row r="160" spans="1:31" x14ac:dyDescent="0.25">
      <c r="A160" s="10"/>
      <c r="B160" s="11"/>
      <c r="C160" s="11"/>
      <c r="D160" s="11"/>
      <c r="E160" s="11"/>
      <c r="F160" s="12"/>
      <c r="G160" s="10"/>
      <c r="H160" s="11"/>
      <c r="I160" s="11"/>
      <c r="J160" s="11"/>
      <c r="K160" s="12"/>
      <c r="L160" s="10"/>
      <c r="M160" s="11"/>
      <c r="N160" s="11"/>
      <c r="O160" s="11"/>
      <c r="P160" s="12"/>
      <c r="Q160" s="10"/>
      <c r="R160" s="11"/>
      <c r="S160" s="11"/>
      <c r="T160" s="11"/>
      <c r="U160" s="12"/>
      <c r="V160" s="10"/>
      <c r="W160" s="11"/>
      <c r="X160" s="11"/>
      <c r="Y160" s="11"/>
      <c r="Z160" s="12"/>
      <c r="AA160" s="10"/>
      <c r="AB160" s="11"/>
      <c r="AC160" s="11"/>
      <c r="AD160" s="11"/>
      <c r="AE160" s="12"/>
    </row>
    <row r="161" spans="1:31" x14ac:dyDescent="0.25">
      <c r="A161" s="10"/>
      <c r="B161" s="11"/>
      <c r="C161" s="11"/>
      <c r="D161" s="11"/>
      <c r="E161" s="11"/>
      <c r="F161" s="12"/>
      <c r="G161" s="10"/>
      <c r="H161" s="11"/>
      <c r="I161" s="11"/>
      <c r="J161" s="11"/>
      <c r="K161" s="12"/>
      <c r="L161" s="10"/>
      <c r="M161" s="11"/>
      <c r="N161" s="11"/>
      <c r="O161" s="11"/>
      <c r="P161" s="12"/>
      <c r="Q161" s="10"/>
      <c r="R161" s="11"/>
      <c r="S161" s="11"/>
      <c r="T161" s="11"/>
      <c r="U161" s="12"/>
      <c r="V161" s="10"/>
      <c r="W161" s="11"/>
      <c r="X161" s="11"/>
      <c r="Y161" s="11"/>
      <c r="Z161" s="12"/>
      <c r="AA161" s="10"/>
      <c r="AB161" s="11"/>
      <c r="AC161" s="11"/>
      <c r="AD161" s="11"/>
      <c r="AE161" s="12"/>
    </row>
    <row r="162" spans="1:31" x14ac:dyDescent="0.25">
      <c r="A162" s="10"/>
      <c r="B162" s="11"/>
      <c r="C162" s="11"/>
      <c r="D162" s="11"/>
      <c r="E162" s="11"/>
      <c r="F162" s="12"/>
      <c r="G162" s="10"/>
      <c r="H162" s="11"/>
      <c r="I162" s="11"/>
      <c r="J162" s="11"/>
      <c r="K162" s="12"/>
      <c r="L162" s="10"/>
      <c r="M162" s="11"/>
      <c r="N162" s="11"/>
      <c r="O162" s="11"/>
      <c r="P162" s="12"/>
      <c r="Q162" s="10"/>
      <c r="R162" s="11"/>
      <c r="S162" s="11"/>
      <c r="T162" s="11"/>
      <c r="U162" s="12"/>
      <c r="V162" s="10"/>
      <c r="W162" s="11"/>
      <c r="X162" s="11"/>
      <c r="Y162" s="11"/>
      <c r="Z162" s="12"/>
      <c r="AA162" s="10"/>
      <c r="AB162" s="11"/>
      <c r="AC162" s="11"/>
      <c r="AD162" s="11"/>
      <c r="AE162" s="12"/>
    </row>
    <row r="163" spans="1:31" x14ac:dyDescent="0.25">
      <c r="A163" s="10"/>
      <c r="B163" s="11"/>
      <c r="C163" s="11"/>
      <c r="D163" s="11"/>
      <c r="E163" s="11"/>
      <c r="F163" s="12"/>
      <c r="G163" s="10"/>
      <c r="H163" s="11"/>
      <c r="I163" s="11"/>
      <c r="J163" s="11"/>
      <c r="K163" s="12"/>
      <c r="L163" s="10"/>
      <c r="M163" s="11"/>
      <c r="N163" s="11"/>
      <c r="O163" s="11"/>
      <c r="P163" s="12"/>
      <c r="Q163" s="10"/>
      <c r="R163" s="11"/>
      <c r="S163" s="11"/>
      <c r="T163" s="11"/>
      <c r="U163" s="12"/>
      <c r="V163" s="10"/>
      <c r="W163" s="11"/>
      <c r="X163" s="11"/>
      <c r="Y163" s="11"/>
      <c r="Z163" s="12"/>
      <c r="AA163" s="10"/>
      <c r="AB163" s="11"/>
      <c r="AC163" s="11"/>
      <c r="AD163" s="11"/>
      <c r="AE163" s="12"/>
    </row>
    <row r="164" spans="1:31" x14ac:dyDescent="0.25">
      <c r="A164" s="10"/>
      <c r="B164" s="11"/>
      <c r="C164" s="11"/>
      <c r="D164" s="11"/>
      <c r="E164" s="11"/>
      <c r="F164" s="12"/>
      <c r="G164" s="10"/>
      <c r="H164" s="11"/>
      <c r="I164" s="11"/>
      <c r="J164" s="11"/>
      <c r="K164" s="12"/>
      <c r="L164" s="10"/>
      <c r="M164" s="11"/>
      <c r="N164" s="11"/>
      <c r="O164" s="11"/>
      <c r="P164" s="12"/>
      <c r="Q164" s="10"/>
      <c r="R164" s="11"/>
      <c r="S164" s="11"/>
      <c r="T164" s="11"/>
      <c r="U164" s="12"/>
      <c r="V164" s="10"/>
      <c r="W164" s="11"/>
      <c r="X164" s="11"/>
      <c r="Y164" s="11"/>
      <c r="Z164" s="12"/>
      <c r="AA164" s="10"/>
      <c r="AB164" s="11"/>
      <c r="AC164" s="11"/>
      <c r="AD164" s="11"/>
      <c r="AE164" s="12"/>
    </row>
    <row r="165" spans="1:31" x14ac:dyDescent="0.25">
      <c r="A165" s="10"/>
      <c r="B165" s="11"/>
      <c r="C165" s="11"/>
      <c r="D165" s="11"/>
      <c r="E165" s="11"/>
      <c r="F165" s="12"/>
      <c r="G165" s="10"/>
      <c r="H165" s="11"/>
      <c r="I165" s="11"/>
      <c r="J165" s="11"/>
      <c r="K165" s="12"/>
      <c r="L165" s="10"/>
      <c r="M165" s="11"/>
      <c r="N165" s="11"/>
      <c r="O165" s="11"/>
      <c r="P165" s="12"/>
      <c r="Q165" s="10"/>
      <c r="R165" s="11"/>
      <c r="S165" s="11"/>
      <c r="T165" s="11"/>
      <c r="U165" s="12"/>
      <c r="V165" s="10"/>
      <c r="W165" s="11"/>
      <c r="X165" s="11"/>
      <c r="Y165" s="11"/>
      <c r="Z165" s="12"/>
      <c r="AA165" s="10"/>
      <c r="AB165" s="11"/>
      <c r="AC165" s="11"/>
      <c r="AD165" s="11"/>
      <c r="AE165" s="12"/>
    </row>
    <row r="166" spans="1:31" x14ac:dyDescent="0.25">
      <c r="A166" s="10"/>
      <c r="B166" s="11"/>
      <c r="C166" s="11"/>
      <c r="D166" s="11"/>
      <c r="E166" s="11"/>
      <c r="F166" s="12"/>
      <c r="G166" s="10"/>
      <c r="H166" s="11"/>
      <c r="I166" s="11"/>
      <c r="J166" s="11"/>
      <c r="K166" s="12"/>
      <c r="L166" s="10"/>
      <c r="M166" s="11"/>
      <c r="N166" s="11"/>
      <c r="O166" s="11"/>
      <c r="P166" s="12"/>
      <c r="Q166" s="10"/>
      <c r="R166" s="11"/>
      <c r="S166" s="11"/>
      <c r="T166" s="11"/>
      <c r="U166" s="12"/>
      <c r="V166" s="10"/>
      <c r="W166" s="11"/>
      <c r="X166" s="11"/>
      <c r="Y166" s="11"/>
      <c r="Z166" s="12"/>
      <c r="AA166" s="10"/>
      <c r="AB166" s="11"/>
      <c r="AC166" s="11"/>
      <c r="AD166" s="11"/>
      <c r="AE166" s="12"/>
    </row>
    <row r="167" spans="1:31" x14ac:dyDescent="0.25">
      <c r="A167" s="10"/>
      <c r="B167" s="11"/>
      <c r="C167" s="11"/>
      <c r="D167" s="11"/>
      <c r="E167" s="11"/>
      <c r="F167" s="12"/>
      <c r="G167" s="10"/>
      <c r="H167" s="11"/>
      <c r="I167" s="11"/>
      <c r="J167" s="11"/>
      <c r="K167" s="12"/>
      <c r="L167" s="10"/>
      <c r="M167" s="11"/>
      <c r="N167" s="11"/>
      <c r="O167" s="11"/>
      <c r="P167" s="12"/>
      <c r="Q167" s="10"/>
      <c r="R167" s="11"/>
      <c r="S167" s="11"/>
      <c r="T167" s="11"/>
      <c r="U167" s="12"/>
      <c r="V167" s="10"/>
      <c r="W167" s="11"/>
      <c r="X167" s="11"/>
      <c r="Y167" s="11"/>
      <c r="Z167" s="12"/>
      <c r="AA167" s="10"/>
      <c r="AB167" s="11"/>
      <c r="AC167" s="11"/>
      <c r="AD167" s="11"/>
      <c r="AE167" s="12"/>
    </row>
    <row r="168" spans="1:31" x14ac:dyDescent="0.25">
      <c r="A168" s="10"/>
      <c r="B168" s="11"/>
      <c r="C168" s="11"/>
      <c r="D168" s="11"/>
      <c r="E168" s="11"/>
      <c r="F168" s="12"/>
      <c r="G168" s="10"/>
      <c r="H168" s="11"/>
      <c r="I168" s="11"/>
      <c r="J168" s="11"/>
      <c r="K168" s="12"/>
      <c r="L168" s="10"/>
      <c r="M168" s="11"/>
      <c r="N168" s="11"/>
      <c r="O168" s="11"/>
      <c r="P168" s="12"/>
      <c r="Q168" s="10"/>
      <c r="R168" s="11"/>
      <c r="S168" s="11"/>
      <c r="T168" s="11"/>
      <c r="U168" s="12"/>
      <c r="V168" s="10"/>
      <c r="W168" s="11"/>
      <c r="X168" s="11"/>
      <c r="Y168" s="11"/>
      <c r="Z168" s="12"/>
      <c r="AA168" s="10"/>
      <c r="AB168" s="11"/>
      <c r="AC168" s="11"/>
      <c r="AD168" s="11"/>
      <c r="AE168" s="12"/>
    </row>
    <row r="169" spans="1:31" x14ac:dyDescent="0.25">
      <c r="A169" s="10"/>
      <c r="B169" s="11"/>
      <c r="C169" s="11"/>
      <c r="D169" s="11"/>
      <c r="E169" s="11"/>
      <c r="F169" s="12"/>
      <c r="G169" s="10"/>
      <c r="H169" s="11"/>
      <c r="I169" s="11"/>
      <c r="J169" s="11"/>
      <c r="K169" s="12"/>
      <c r="L169" s="10"/>
      <c r="M169" s="11"/>
      <c r="N169" s="11"/>
      <c r="O169" s="11"/>
      <c r="P169" s="12"/>
      <c r="Q169" s="10"/>
      <c r="R169" s="11"/>
      <c r="S169" s="11"/>
      <c r="T169" s="11"/>
      <c r="U169" s="12"/>
      <c r="V169" s="10"/>
      <c r="W169" s="11"/>
      <c r="X169" s="11"/>
      <c r="Y169" s="11"/>
      <c r="Z169" s="12"/>
      <c r="AA169" s="10"/>
      <c r="AB169" s="11"/>
      <c r="AC169" s="11"/>
      <c r="AD169" s="11"/>
      <c r="AE169" s="12"/>
    </row>
    <row r="170" spans="1:31" x14ac:dyDescent="0.25">
      <c r="A170" s="10"/>
      <c r="B170" s="11"/>
      <c r="C170" s="11"/>
      <c r="D170" s="11"/>
      <c r="E170" s="11"/>
      <c r="F170" s="12"/>
      <c r="G170" s="10"/>
      <c r="H170" s="11"/>
      <c r="I170" s="11"/>
      <c r="J170" s="11"/>
      <c r="K170" s="12"/>
      <c r="L170" s="10"/>
      <c r="M170" s="11"/>
      <c r="N170" s="11"/>
      <c r="O170" s="11"/>
      <c r="P170" s="12"/>
      <c r="Q170" s="10"/>
      <c r="R170" s="11"/>
      <c r="S170" s="11"/>
      <c r="T170" s="11"/>
      <c r="U170" s="12"/>
      <c r="V170" s="10"/>
      <c r="W170" s="11"/>
      <c r="X170" s="11"/>
      <c r="Y170" s="11"/>
      <c r="Z170" s="12"/>
      <c r="AA170" s="10"/>
      <c r="AB170" s="11"/>
      <c r="AC170" s="11"/>
      <c r="AD170" s="11"/>
      <c r="AE170" s="12"/>
    </row>
    <row r="171" spans="1:31" x14ac:dyDescent="0.25">
      <c r="A171" s="10"/>
      <c r="B171" s="11"/>
      <c r="C171" s="11"/>
      <c r="D171" s="11"/>
      <c r="E171" s="11"/>
      <c r="F171" s="12"/>
      <c r="G171" s="10"/>
      <c r="H171" s="11"/>
      <c r="I171" s="11"/>
      <c r="J171" s="11"/>
      <c r="K171" s="12"/>
      <c r="L171" s="10"/>
      <c r="M171" s="11"/>
      <c r="N171" s="11"/>
      <c r="O171" s="11"/>
      <c r="P171" s="12"/>
      <c r="Q171" s="10"/>
      <c r="R171" s="11"/>
      <c r="S171" s="11"/>
      <c r="T171" s="11"/>
      <c r="U171" s="12"/>
      <c r="V171" s="10"/>
      <c r="W171" s="11"/>
      <c r="X171" s="11"/>
      <c r="Y171" s="11"/>
      <c r="Z171" s="12"/>
      <c r="AA171" s="10"/>
      <c r="AB171" s="11"/>
      <c r="AC171" s="11"/>
      <c r="AD171" s="11"/>
      <c r="AE171" s="12"/>
    </row>
    <row r="172" spans="1:31" x14ac:dyDescent="0.25">
      <c r="A172" s="10"/>
      <c r="B172" s="11"/>
      <c r="C172" s="11"/>
      <c r="D172" s="11"/>
      <c r="E172" s="11"/>
      <c r="F172" s="12"/>
      <c r="G172" s="10"/>
      <c r="H172" s="11"/>
      <c r="I172" s="11"/>
      <c r="J172" s="11"/>
      <c r="K172" s="12"/>
      <c r="L172" s="10"/>
      <c r="M172" s="11"/>
      <c r="N172" s="11"/>
      <c r="O172" s="11"/>
      <c r="P172" s="12"/>
      <c r="Q172" s="10"/>
      <c r="R172" s="11"/>
      <c r="S172" s="11"/>
      <c r="T172" s="11"/>
      <c r="U172" s="12"/>
      <c r="V172" s="10"/>
      <c r="W172" s="11"/>
      <c r="X172" s="11"/>
      <c r="Y172" s="11"/>
      <c r="Z172" s="12"/>
      <c r="AA172" s="10"/>
      <c r="AB172" s="11"/>
      <c r="AC172" s="11"/>
      <c r="AD172" s="11"/>
      <c r="AE172" s="12"/>
    </row>
    <row r="173" spans="1:31" x14ac:dyDescent="0.25">
      <c r="A173" s="10"/>
      <c r="B173" s="11"/>
      <c r="C173" s="11"/>
      <c r="D173" s="11"/>
      <c r="E173" s="11"/>
      <c r="F173" s="12"/>
      <c r="G173" s="10"/>
      <c r="H173" s="11"/>
      <c r="I173" s="11"/>
      <c r="J173" s="11"/>
      <c r="K173" s="12"/>
      <c r="L173" s="10"/>
      <c r="M173" s="11"/>
      <c r="N173" s="11"/>
      <c r="O173" s="11"/>
      <c r="P173" s="12"/>
      <c r="Q173" s="10"/>
      <c r="R173" s="11"/>
      <c r="S173" s="11"/>
      <c r="T173" s="11"/>
      <c r="U173" s="12"/>
      <c r="V173" s="10"/>
      <c r="W173" s="11"/>
      <c r="X173" s="11"/>
      <c r="Y173" s="11"/>
      <c r="Z173" s="12"/>
      <c r="AA173" s="10"/>
      <c r="AB173" s="11"/>
      <c r="AC173" s="11"/>
      <c r="AD173" s="11"/>
      <c r="AE173" s="12"/>
    </row>
    <row r="174" spans="1:31" x14ac:dyDescent="0.25">
      <c r="A174" s="10"/>
      <c r="B174" s="11"/>
      <c r="C174" s="11"/>
      <c r="D174" s="11"/>
      <c r="E174" s="11"/>
      <c r="F174" s="12"/>
      <c r="G174" s="10"/>
      <c r="H174" s="11"/>
      <c r="I174" s="11"/>
      <c r="J174" s="11"/>
      <c r="K174" s="12"/>
      <c r="L174" s="10"/>
      <c r="M174" s="11"/>
      <c r="N174" s="11"/>
      <c r="O174" s="11"/>
      <c r="P174" s="12"/>
      <c r="Q174" s="10"/>
      <c r="R174" s="11"/>
      <c r="S174" s="11"/>
      <c r="T174" s="11"/>
      <c r="U174" s="12"/>
      <c r="V174" s="10"/>
      <c r="W174" s="11"/>
      <c r="X174" s="11"/>
      <c r="Y174" s="11"/>
      <c r="Z174" s="12"/>
      <c r="AA174" s="10"/>
      <c r="AB174" s="11"/>
      <c r="AC174" s="11"/>
      <c r="AD174" s="11"/>
      <c r="AE174" s="12"/>
    </row>
    <row r="175" spans="1:31" x14ac:dyDescent="0.25">
      <c r="A175" s="10"/>
      <c r="B175" s="11"/>
      <c r="C175" s="11"/>
      <c r="D175" s="11"/>
      <c r="E175" s="11"/>
      <c r="F175" s="12"/>
      <c r="G175" s="10"/>
      <c r="H175" s="11"/>
      <c r="I175" s="11"/>
      <c r="J175" s="11"/>
      <c r="K175" s="12"/>
      <c r="L175" s="10"/>
      <c r="M175" s="11"/>
      <c r="N175" s="11"/>
      <c r="O175" s="11"/>
      <c r="P175" s="12"/>
      <c r="Q175" s="10"/>
      <c r="R175" s="11"/>
      <c r="S175" s="11"/>
      <c r="T175" s="11"/>
      <c r="U175" s="12"/>
      <c r="V175" s="10"/>
      <c r="W175" s="11"/>
      <c r="X175" s="11"/>
      <c r="Y175" s="11"/>
      <c r="Z175" s="12"/>
      <c r="AA175" s="10"/>
      <c r="AB175" s="11"/>
      <c r="AC175" s="11"/>
      <c r="AD175" s="11"/>
      <c r="AE175" s="12"/>
    </row>
    <row r="176" spans="1:31" x14ac:dyDescent="0.25">
      <c r="A176" s="10"/>
      <c r="B176" s="11"/>
      <c r="C176" s="11"/>
      <c r="D176" s="11"/>
      <c r="E176" s="11"/>
      <c r="F176" s="12"/>
      <c r="G176" s="10"/>
      <c r="H176" s="11"/>
      <c r="I176" s="11"/>
      <c r="J176" s="11"/>
      <c r="K176" s="12"/>
      <c r="L176" s="10"/>
      <c r="M176" s="11"/>
      <c r="N176" s="11"/>
      <c r="O176" s="11"/>
      <c r="P176" s="12"/>
      <c r="Q176" s="10"/>
      <c r="R176" s="11"/>
      <c r="S176" s="11"/>
      <c r="T176" s="11"/>
      <c r="U176" s="12"/>
      <c r="V176" s="10"/>
      <c r="W176" s="11"/>
      <c r="X176" s="11"/>
      <c r="Y176" s="11"/>
      <c r="Z176" s="12"/>
      <c r="AA176" s="10"/>
      <c r="AB176" s="11"/>
      <c r="AC176" s="11"/>
      <c r="AD176" s="11"/>
      <c r="AE176" s="12"/>
    </row>
    <row r="177" spans="1:31" x14ac:dyDescent="0.25">
      <c r="A177" s="10"/>
      <c r="B177" s="11"/>
      <c r="C177" s="11"/>
      <c r="D177" s="11"/>
      <c r="E177" s="11"/>
      <c r="F177" s="12"/>
      <c r="G177" s="10"/>
      <c r="H177" s="11"/>
      <c r="I177" s="11"/>
      <c r="J177" s="11"/>
      <c r="K177" s="12"/>
      <c r="L177" s="10"/>
      <c r="M177" s="11"/>
      <c r="N177" s="11"/>
      <c r="O177" s="11"/>
      <c r="P177" s="12"/>
      <c r="Q177" s="10"/>
      <c r="R177" s="11"/>
      <c r="S177" s="11"/>
      <c r="T177" s="11"/>
      <c r="U177" s="12"/>
      <c r="V177" s="10"/>
      <c r="W177" s="11"/>
      <c r="X177" s="11"/>
      <c r="Y177" s="11"/>
      <c r="Z177" s="12"/>
      <c r="AA177" s="10"/>
      <c r="AB177" s="11"/>
      <c r="AC177" s="11"/>
      <c r="AD177" s="11"/>
      <c r="AE177" s="12"/>
    </row>
    <row r="178" spans="1:31" x14ac:dyDescent="0.25">
      <c r="A178" s="10"/>
      <c r="B178" s="11"/>
      <c r="C178" s="11"/>
      <c r="D178" s="11"/>
      <c r="E178" s="11"/>
      <c r="F178" s="12"/>
      <c r="G178" s="10"/>
      <c r="H178" s="11"/>
      <c r="I178" s="11"/>
      <c r="J178" s="11"/>
      <c r="K178" s="12"/>
      <c r="L178" s="10"/>
      <c r="M178" s="11"/>
      <c r="N178" s="11"/>
      <c r="O178" s="11"/>
      <c r="P178" s="12"/>
      <c r="Q178" s="10"/>
      <c r="R178" s="11"/>
      <c r="S178" s="11"/>
      <c r="T178" s="11"/>
      <c r="U178" s="12"/>
      <c r="V178" s="10"/>
      <c r="W178" s="11"/>
      <c r="X178" s="11"/>
      <c r="Y178" s="11"/>
      <c r="Z178" s="12"/>
      <c r="AA178" s="10"/>
      <c r="AB178" s="11"/>
      <c r="AC178" s="11"/>
      <c r="AD178" s="11"/>
      <c r="AE178" s="12"/>
    </row>
    <row r="179" spans="1:31" x14ac:dyDescent="0.25">
      <c r="A179" s="10"/>
      <c r="B179" s="11"/>
      <c r="C179" s="11"/>
      <c r="D179" s="11"/>
      <c r="E179" s="11"/>
      <c r="F179" s="12"/>
      <c r="G179" s="10"/>
      <c r="H179" s="11"/>
      <c r="I179" s="11"/>
      <c r="J179" s="11"/>
      <c r="K179" s="12"/>
      <c r="L179" s="10"/>
      <c r="M179" s="11"/>
      <c r="N179" s="11"/>
      <c r="O179" s="11"/>
      <c r="P179" s="12"/>
      <c r="Q179" s="10"/>
      <c r="R179" s="11"/>
      <c r="S179" s="11"/>
      <c r="T179" s="11"/>
      <c r="U179" s="12"/>
      <c r="V179" s="10"/>
      <c r="W179" s="11"/>
      <c r="X179" s="11"/>
      <c r="Y179" s="11"/>
      <c r="Z179" s="12"/>
      <c r="AA179" s="10"/>
      <c r="AB179" s="11"/>
      <c r="AC179" s="11"/>
      <c r="AD179" s="11"/>
      <c r="AE179" s="12"/>
    </row>
    <row r="180" spans="1:31" x14ac:dyDescent="0.25">
      <c r="A180" s="10"/>
      <c r="B180" s="11"/>
      <c r="C180" s="11"/>
      <c r="D180" s="11"/>
      <c r="E180" s="11"/>
      <c r="F180" s="12"/>
      <c r="G180" s="10"/>
      <c r="H180" s="11"/>
      <c r="I180" s="11"/>
      <c r="J180" s="11"/>
      <c r="K180" s="12"/>
      <c r="L180" s="10"/>
      <c r="M180" s="11"/>
      <c r="N180" s="11"/>
      <c r="O180" s="11"/>
      <c r="P180" s="12"/>
      <c r="Q180" s="10"/>
      <c r="R180" s="11"/>
      <c r="S180" s="11"/>
      <c r="T180" s="11"/>
      <c r="U180" s="12"/>
      <c r="V180" s="10"/>
      <c r="W180" s="11"/>
      <c r="X180" s="11"/>
      <c r="Y180" s="11"/>
      <c r="Z180" s="12"/>
      <c r="AA180" s="10"/>
      <c r="AB180" s="11"/>
      <c r="AC180" s="11"/>
      <c r="AD180" s="11"/>
      <c r="AE180" s="12"/>
    </row>
    <row r="181" spans="1:31" x14ac:dyDescent="0.25">
      <c r="A181" s="10"/>
      <c r="B181" s="11"/>
      <c r="C181" s="11"/>
      <c r="D181" s="11"/>
      <c r="E181" s="11"/>
      <c r="F181" s="12"/>
      <c r="G181" s="10"/>
      <c r="H181" s="11"/>
      <c r="I181" s="11"/>
      <c r="J181" s="11"/>
      <c r="K181" s="12"/>
      <c r="L181" s="10"/>
      <c r="M181" s="11"/>
      <c r="N181" s="11"/>
      <c r="O181" s="11"/>
      <c r="P181" s="12"/>
      <c r="Q181" s="10"/>
      <c r="R181" s="11"/>
      <c r="S181" s="11"/>
      <c r="T181" s="11"/>
      <c r="U181" s="12"/>
      <c r="V181" s="10"/>
      <c r="W181" s="11"/>
      <c r="X181" s="11"/>
      <c r="Y181" s="11"/>
      <c r="Z181" s="12"/>
      <c r="AA181" s="10"/>
      <c r="AB181" s="11"/>
      <c r="AC181" s="11"/>
      <c r="AD181" s="11"/>
      <c r="AE181" s="12"/>
    </row>
    <row r="182" spans="1:31" x14ac:dyDescent="0.25">
      <c r="A182" s="10"/>
      <c r="B182" s="11"/>
      <c r="C182" s="11"/>
      <c r="D182" s="11"/>
      <c r="E182" s="11"/>
      <c r="F182" s="12"/>
      <c r="G182" s="10"/>
      <c r="H182" s="11"/>
      <c r="I182" s="11"/>
      <c r="J182" s="11"/>
      <c r="K182" s="12"/>
      <c r="L182" s="10"/>
      <c r="M182" s="11"/>
      <c r="N182" s="11"/>
      <c r="O182" s="11"/>
      <c r="P182" s="12"/>
      <c r="Q182" s="10"/>
      <c r="R182" s="11"/>
      <c r="S182" s="11"/>
      <c r="T182" s="11"/>
      <c r="U182" s="12"/>
      <c r="V182" s="10"/>
      <c r="W182" s="11"/>
      <c r="X182" s="11"/>
      <c r="Y182" s="11"/>
      <c r="Z182" s="12"/>
      <c r="AA182" s="10"/>
      <c r="AB182" s="11"/>
      <c r="AC182" s="11"/>
      <c r="AD182" s="11"/>
      <c r="AE182" s="12"/>
    </row>
    <row r="183" spans="1:31" x14ac:dyDescent="0.25">
      <c r="A183" s="10"/>
      <c r="B183" s="11"/>
      <c r="C183" s="11"/>
      <c r="D183" s="11"/>
      <c r="E183" s="11"/>
      <c r="F183" s="12"/>
      <c r="G183" s="10"/>
      <c r="H183" s="11"/>
      <c r="I183" s="11"/>
      <c r="J183" s="11"/>
      <c r="K183" s="12"/>
      <c r="L183" s="10"/>
      <c r="M183" s="11"/>
      <c r="N183" s="11"/>
      <c r="O183" s="11"/>
      <c r="P183" s="12"/>
      <c r="Q183" s="10"/>
      <c r="R183" s="11"/>
      <c r="S183" s="11"/>
      <c r="T183" s="11"/>
      <c r="U183" s="12"/>
      <c r="V183" s="10"/>
      <c r="W183" s="11"/>
      <c r="X183" s="11"/>
      <c r="Y183" s="11"/>
      <c r="Z183" s="12"/>
      <c r="AA183" s="10"/>
      <c r="AB183" s="11"/>
      <c r="AC183" s="11"/>
      <c r="AD183" s="11"/>
      <c r="AE183" s="12"/>
    </row>
    <row r="184" spans="1:31" x14ac:dyDescent="0.25">
      <c r="A184" s="10"/>
      <c r="B184" s="11"/>
      <c r="C184" s="11"/>
      <c r="D184" s="11"/>
      <c r="E184" s="11"/>
      <c r="F184" s="12"/>
      <c r="G184" s="10"/>
      <c r="H184" s="11"/>
      <c r="I184" s="11"/>
      <c r="J184" s="11"/>
      <c r="K184" s="12"/>
      <c r="L184" s="10"/>
      <c r="M184" s="11"/>
      <c r="N184" s="11"/>
      <c r="O184" s="11"/>
      <c r="P184" s="12"/>
      <c r="Q184" s="10"/>
      <c r="R184" s="11"/>
      <c r="S184" s="11"/>
      <c r="T184" s="11"/>
      <c r="U184" s="12"/>
      <c r="V184" s="10"/>
      <c r="W184" s="11"/>
      <c r="X184" s="11"/>
      <c r="Y184" s="11"/>
      <c r="Z184" s="12"/>
      <c r="AA184" s="10"/>
      <c r="AB184" s="11"/>
      <c r="AC184" s="11"/>
      <c r="AD184" s="11"/>
      <c r="AE184" s="12"/>
    </row>
    <row r="185" spans="1:31" x14ac:dyDescent="0.25">
      <c r="A185" s="10"/>
      <c r="B185" s="11"/>
      <c r="C185" s="11"/>
      <c r="D185" s="11"/>
      <c r="E185" s="11"/>
      <c r="F185" s="12"/>
      <c r="G185" s="10"/>
      <c r="H185" s="11"/>
      <c r="I185" s="11"/>
      <c r="J185" s="11"/>
      <c r="K185" s="12"/>
      <c r="L185" s="10"/>
      <c r="M185" s="11"/>
      <c r="N185" s="11"/>
      <c r="O185" s="11"/>
      <c r="P185" s="12"/>
      <c r="Q185" s="10"/>
      <c r="R185" s="11"/>
      <c r="S185" s="11"/>
      <c r="T185" s="11"/>
      <c r="U185" s="12"/>
      <c r="V185" s="10"/>
      <c r="W185" s="11"/>
      <c r="X185" s="11"/>
      <c r="Y185" s="11"/>
      <c r="Z185" s="12"/>
      <c r="AA185" s="10"/>
      <c r="AB185" s="11"/>
      <c r="AC185" s="11"/>
      <c r="AD185" s="11"/>
      <c r="AE185" s="12"/>
    </row>
    <row r="186" spans="1:31" x14ac:dyDescent="0.25">
      <c r="A186" s="10"/>
      <c r="B186" s="11"/>
      <c r="C186" s="11"/>
      <c r="D186" s="11"/>
      <c r="E186" s="11"/>
      <c r="F186" s="12"/>
      <c r="G186" s="10"/>
      <c r="H186" s="11"/>
      <c r="I186" s="11"/>
      <c r="J186" s="11"/>
      <c r="K186" s="12"/>
      <c r="L186" s="10"/>
      <c r="M186" s="11"/>
      <c r="N186" s="11"/>
      <c r="O186" s="11"/>
      <c r="P186" s="12"/>
      <c r="Q186" s="10"/>
      <c r="R186" s="11"/>
      <c r="S186" s="11"/>
      <c r="T186" s="11"/>
      <c r="U186" s="12"/>
      <c r="V186" s="10"/>
      <c r="W186" s="11"/>
      <c r="X186" s="11"/>
      <c r="Y186" s="11"/>
      <c r="Z186" s="12"/>
      <c r="AA186" s="10"/>
      <c r="AB186" s="11"/>
      <c r="AC186" s="11"/>
      <c r="AD186" s="11"/>
      <c r="AE186" s="12"/>
    </row>
    <row r="187" spans="1:31" x14ac:dyDescent="0.25">
      <c r="A187" s="10"/>
      <c r="B187" s="11"/>
      <c r="C187" s="11"/>
      <c r="D187" s="11"/>
      <c r="E187" s="11"/>
      <c r="F187" s="12"/>
      <c r="G187" s="10"/>
      <c r="H187" s="11"/>
      <c r="I187" s="11"/>
      <c r="J187" s="11"/>
      <c r="K187" s="12"/>
      <c r="L187" s="10"/>
      <c r="M187" s="11"/>
      <c r="N187" s="11"/>
      <c r="O187" s="11"/>
      <c r="P187" s="12"/>
      <c r="Q187" s="10"/>
      <c r="R187" s="11"/>
      <c r="S187" s="11"/>
      <c r="T187" s="11"/>
      <c r="U187" s="12"/>
      <c r="V187" s="10"/>
      <c r="W187" s="11"/>
      <c r="X187" s="11"/>
      <c r="Y187" s="11"/>
      <c r="Z187" s="12"/>
      <c r="AA187" s="10"/>
      <c r="AB187" s="11"/>
      <c r="AC187" s="11"/>
      <c r="AD187" s="11"/>
      <c r="AE187" s="12"/>
    </row>
    <row r="188" spans="1:31" x14ac:dyDescent="0.25">
      <c r="A188" s="10"/>
      <c r="B188" s="11"/>
      <c r="C188" s="11"/>
      <c r="D188" s="11"/>
      <c r="E188" s="11"/>
      <c r="F188" s="12"/>
      <c r="G188" s="10"/>
      <c r="H188" s="11"/>
      <c r="I188" s="11"/>
      <c r="J188" s="11"/>
      <c r="K188" s="12"/>
      <c r="L188" s="10"/>
      <c r="M188" s="11"/>
      <c r="N188" s="11"/>
      <c r="O188" s="11"/>
      <c r="P188" s="12"/>
      <c r="Q188" s="10"/>
      <c r="R188" s="11"/>
      <c r="S188" s="11"/>
      <c r="T188" s="11"/>
      <c r="U188" s="12"/>
      <c r="V188" s="10"/>
      <c r="W188" s="11"/>
      <c r="X188" s="11"/>
      <c r="Y188" s="11"/>
      <c r="Z188" s="12"/>
      <c r="AA188" s="10"/>
      <c r="AB188" s="11"/>
      <c r="AC188" s="11"/>
      <c r="AD188" s="11"/>
      <c r="AE188" s="12"/>
    </row>
    <row r="189" spans="1:31" x14ac:dyDescent="0.25">
      <c r="A189" s="10"/>
      <c r="B189" s="11"/>
      <c r="C189" s="11"/>
      <c r="D189" s="11"/>
      <c r="E189" s="11"/>
      <c r="F189" s="12"/>
      <c r="G189" s="10"/>
      <c r="H189" s="11"/>
      <c r="I189" s="11"/>
      <c r="J189" s="11"/>
      <c r="K189" s="12"/>
      <c r="L189" s="10"/>
      <c r="M189" s="11"/>
      <c r="N189" s="11"/>
      <c r="O189" s="11"/>
      <c r="P189" s="12"/>
      <c r="Q189" s="10"/>
      <c r="R189" s="11"/>
      <c r="S189" s="11"/>
      <c r="T189" s="11"/>
      <c r="U189" s="12"/>
      <c r="V189" s="10"/>
      <c r="W189" s="11"/>
      <c r="X189" s="11"/>
      <c r="Y189" s="11"/>
      <c r="Z189" s="12"/>
      <c r="AA189" s="10"/>
      <c r="AB189" s="11"/>
      <c r="AC189" s="11"/>
      <c r="AD189" s="11"/>
      <c r="AE189" s="12"/>
    </row>
    <row r="190" spans="1:31" x14ac:dyDescent="0.25">
      <c r="A190" s="10"/>
      <c r="B190" s="11"/>
      <c r="C190" s="11"/>
      <c r="D190" s="11"/>
      <c r="E190" s="11"/>
      <c r="F190" s="12"/>
      <c r="G190" s="10"/>
      <c r="H190" s="11"/>
      <c r="I190" s="11"/>
      <c r="J190" s="11"/>
      <c r="K190" s="12"/>
      <c r="L190" s="10"/>
      <c r="M190" s="11"/>
      <c r="N190" s="11"/>
      <c r="O190" s="11"/>
      <c r="P190" s="12"/>
      <c r="Q190" s="10"/>
      <c r="R190" s="11"/>
      <c r="S190" s="11"/>
      <c r="T190" s="11"/>
      <c r="U190" s="12"/>
      <c r="V190" s="10"/>
      <c r="W190" s="11"/>
      <c r="X190" s="11"/>
      <c r="Y190" s="11"/>
      <c r="Z190" s="12"/>
      <c r="AA190" s="10"/>
      <c r="AB190" s="11"/>
      <c r="AC190" s="11"/>
      <c r="AD190" s="11"/>
      <c r="AE190" s="12"/>
    </row>
    <row r="191" spans="1:31" x14ac:dyDescent="0.25">
      <c r="A191" s="10"/>
      <c r="B191" s="11"/>
      <c r="C191" s="11"/>
      <c r="D191" s="11"/>
      <c r="E191" s="11"/>
      <c r="F191" s="12"/>
      <c r="G191" s="10"/>
      <c r="H191" s="11"/>
      <c r="I191" s="11"/>
      <c r="J191" s="11"/>
      <c r="K191" s="12"/>
      <c r="L191" s="10"/>
      <c r="M191" s="11"/>
      <c r="N191" s="11"/>
      <c r="O191" s="11"/>
      <c r="P191" s="12"/>
      <c r="Q191" s="10"/>
      <c r="R191" s="11"/>
      <c r="S191" s="11"/>
      <c r="T191" s="11"/>
      <c r="U191" s="12"/>
      <c r="V191" s="10"/>
      <c r="W191" s="11"/>
      <c r="X191" s="11"/>
      <c r="Y191" s="11"/>
      <c r="Z191" s="12"/>
      <c r="AA191" s="10"/>
      <c r="AB191" s="11"/>
      <c r="AC191" s="11"/>
      <c r="AD191" s="11"/>
      <c r="AE191" s="12"/>
    </row>
    <row r="192" spans="1:31" x14ac:dyDescent="0.25">
      <c r="A192" s="10"/>
      <c r="B192" s="11"/>
      <c r="C192" s="11"/>
      <c r="D192" s="11"/>
      <c r="E192" s="11"/>
      <c r="F192" s="12"/>
      <c r="G192" s="10"/>
      <c r="H192" s="11"/>
      <c r="I192" s="11"/>
      <c r="J192" s="11"/>
      <c r="K192" s="12"/>
      <c r="L192" s="10"/>
      <c r="M192" s="11"/>
      <c r="N192" s="11"/>
      <c r="O192" s="11"/>
      <c r="P192" s="12"/>
      <c r="Q192" s="10"/>
      <c r="R192" s="11"/>
      <c r="S192" s="11"/>
      <c r="T192" s="11"/>
      <c r="U192" s="12"/>
      <c r="V192" s="10"/>
      <c r="W192" s="11"/>
      <c r="X192" s="11"/>
      <c r="Y192" s="11"/>
      <c r="Z192" s="12"/>
      <c r="AA192" s="10"/>
      <c r="AB192" s="11"/>
      <c r="AC192" s="11"/>
      <c r="AD192" s="11"/>
      <c r="AE192" s="12"/>
    </row>
    <row r="193" spans="1:31" x14ac:dyDescent="0.25">
      <c r="A193" s="10"/>
      <c r="B193" s="11"/>
      <c r="C193" s="11"/>
      <c r="D193" s="11"/>
      <c r="E193" s="11"/>
      <c r="F193" s="12"/>
      <c r="G193" s="10"/>
      <c r="H193" s="11"/>
      <c r="I193" s="11"/>
      <c r="J193" s="11"/>
      <c r="K193" s="12"/>
      <c r="L193" s="10"/>
      <c r="M193" s="11"/>
      <c r="N193" s="11"/>
      <c r="O193" s="11"/>
      <c r="P193" s="12"/>
      <c r="Q193" s="10"/>
      <c r="R193" s="11"/>
      <c r="S193" s="11"/>
      <c r="T193" s="11"/>
      <c r="U193" s="12"/>
      <c r="V193" s="10"/>
      <c r="W193" s="11"/>
      <c r="X193" s="11"/>
      <c r="Y193" s="11"/>
      <c r="Z193" s="12"/>
      <c r="AA193" s="10"/>
      <c r="AB193" s="11"/>
      <c r="AC193" s="11"/>
      <c r="AD193" s="11"/>
      <c r="AE193" s="12"/>
    </row>
    <row r="194" spans="1:31" x14ac:dyDescent="0.25">
      <c r="A194" s="10"/>
      <c r="B194" s="11"/>
      <c r="C194" s="11"/>
      <c r="D194" s="11"/>
      <c r="E194" s="11"/>
      <c r="F194" s="12"/>
      <c r="G194" s="10"/>
      <c r="H194" s="11"/>
      <c r="I194" s="11"/>
      <c r="J194" s="11"/>
      <c r="K194" s="12"/>
      <c r="L194" s="10"/>
      <c r="M194" s="11"/>
      <c r="N194" s="11"/>
      <c r="O194" s="11"/>
      <c r="P194" s="12"/>
      <c r="Q194" s="10"/>
      <c r="R194" s="11"/>
      <c r="S194" s="11"/>
      <c r="T194" s="11"/>
      <c r="U194" s="12"/>
      <c r="V194" s="10"/>
      <c r="W194" s="11"/>
      <c r="X194" s="11"/>
      <c r="Y194" s="11"/>
      <c r="Z194" s="12"/>
      <c r="AA194" s="10"/>
      <c r="AB194" s="11"/>
      <c r="AC194" s="11"/>
      <c r="AD194" s="11"/>
      <c r="AE194" s="12"/>
    </row>
    <row r="195" spans="1:31" x14ac:dyDescent="0.25">
      <c r="A195" s="10"/>
      <c r="B195" s="11"/>
      <c r="C195" s="11"/>
      <c r="D195" s="11"/>
      <c r="E195" s="11"/>
      <c r="F195" s="12"/>
      <c r="G195" s="10"/>
      <c r="H195" s="11"/>
      <c r="I195" s="11"/>
      <c r="J195" s="11"/>
      <c r="K195" s="12"/>
      <c r="L195" s="10"/>
      <c r="M195" s="11"/>
      <c r="N195" s="11"/>
      <c r="O195" s="11"/>
      <c r="P195" s="12"/>
      <c r="Q195" s="10"/>
      <c r="R195" s="11"/>
      <c r="S195" s="11"/>
      <c r="T195" s="11"/>
      <c r="U195" s="12"/>
      <c r="V195" s="10"/>
      <c r="W195" s="11"/>
      <c r="X195" s="11"/>
      <c r="Y195" s="11"/>
      <c r="Z195" s="12"/>
      <c r="AA195" s="10"/>
      <c r="AB195" s="11"/>
      <c r="AC195" s="11"/>
      <c r="AD195" s="11"/>
      <c r="AE195" s="12"/>
    </row>
    <row r="196" spans="1:31" x14ac:dyDescent="0.25">
      <c r="A196" s="10"/>
      <c r="B196" s="11"/>
      <c r="C196" s="11"/>
      <c r="D196" s="11"/>
      <c r="E196" s="11"/>
      <c r="F196" s="12"/>
      <c r="G196" s="10"/>
      <c r="H196" s="11"/>
      <c r="I196" s="11"/>
      <c r="J196" s="11"/>
      <c r="K196" s="12"/>
      <c r="L196" s="10"/>
      <c r="M196" s="11"/>
      <c r="N196" s="11"/>
      <c r="O196" s="11"/>
      <c r="P196" s="12"/>
      <c r="Q196" s="10"/>
      <c r="R196" s="11"/>
      <c r="S196" s="11"/>
      <c r="T196" s="11"/>
      <c r="U196" s="12"/>
      <c r="V196" s="10"/>
      <c r="W196" s="11"/>
      <c r="X196" s="11"/>
      <c r="Y196" s="11"/>
      <c r="Z196" s="12"/>
      <c r="AA196" s="10"/>
      <c r="AB196" s="11"/>
      <c r="AC196" s="11"/>
      <c r="AD196" s="11"/>
      <c r="AE196" s="12"/>
    </row>
    <row r="197" spans="1:31" x14ac:dyDescent="0.25">
      <c r="A197" s="10"/>
      <c r="B197" s="11"/>
      <c r="C197" s="11"/>
      <c r="D197" s="11"/>
      <c r="E197" s="11"/>
      <c r="F197" s="12"/>
      <c r="G197" s="10"/>
      <c r="H197" s="11"/>
      <c r="I197" s="11"/>
      <c r="J197" s="11"/>
      <c r="K197" s="12"/>
      <c r="L197" s="10"/>
      <c r="M197" s="11"/>
      <c r="N197" s="11"/>
      <c r="O197" s="11"/>
      <c r="P197" s="12"/>
      <c r="Q197" s="10"/>
      <c r="R197" s="11"/>
      <c r="S197" s="11"/>
      <c r="T197" s="11"/>
      <c r="U197" s="12"/>
      <c r="V197" s="10"/>
      <c r="W197" s="11"/>
      <c r="X197" s="11"/>
      <c r="Y197" s="11"/>
      <c r="Z197" s="12"/>
      <c r="AA197" s="10"/>
      <c r="AB197" s="11"/>
      <c r="AC197" s="11"/>
      <c r="AD197" s="11"/>
      <c r="AE197" s="12"/>
    </row>
    <row r="198" spans="1:31" x14ac:dyDescent="0.25">
      <c r="A198" s="10"/>
      <c r="B198" s="11"/>
      <c r="C198" s="11"/>
      <c r="D198" s="11"/>
      <c r="E198" s="11"/>
      <c r="F198" s="12"/>
      <c r="G198" s="10"/>
      <c r="H198" s="11"/>
      <c r="I198" s="11"/>
      <c r="J198" s="11"/>
      <c r="K198" s="12"/>
      <c r="L198" s="10"/>
      <c r="M198" s="11"/>
      <c r="N198" s="11"/>
      <c r="O198" s="11"/>
      <c r="P198" s="12"/>
      <c r="Q198" s="10"/>
      <c r="R198" s="11"/>
      <c r="S198" s="11"/>
      <c r="T198" s="11"/>
      <c r="U198" s="12"/>
      <c r="V198" s="10"/>
      <c r="W198" s="11"/>
      <c r="X198" s="11"/>
      <c r="Y198" s="11"/>
      <c r="Z198" s="12"/>
      <c r="AA198" s="10"/>
      <c r="AB198" s="11"/>
      <c r="AC198" s="11"/>
      <c r="AD198" s="11"/>
      <c r="AE198" s="12"/>
    </row>
    <row r="199" spans="1:31" x14ac:dyDescent="0.25">
      <c r="A199" s="10"/>
      <c r="B199" s="11"/>
      <c r="C199" s="11"/>
      <c r="D199" s="11"/>
      <c r="E199" s="11"/>
      <c r="F199" s="12"/>
      <c r="G199" s="10"/>
      <c r="H199" s="11"/>
      <c r="I199" s="11"/>
      <c r="J199" s="11"/>
      <c r="K199" s="12"/>
      <c r="L199" s="10"/>
      <c r="M199" s="11"/>
      <c r="N199" s="11"/>
      <c r="O199" s="11"/>
      <c r="P199" s="12"/>
      <c r="Q199" s="10"/>
      <c r="R199" s="11"/>
      <c r="S199" s="11"/>
      <c r="T199" s="11"/>
      <c r="U199" s="12"/>
      <c r="V199" s="10"/>
      <c r="W199" s="11"/>
      <c r="X199" s="11"/>
      <c r="Y199" s="11"/>
      <c r="Z199" s="12"/>
      <c r="AA199" s="10"/>
      <c r="AB199" s="11"/>
      <c r="AC199" s="11"/>
      <c r="AD199" s="11"/>
      <c r="AE199" s="12"/>
    </row>
    <row r="200" spans="1:31" x14ac:dyDescent="0.25">
      <c r="A200" s="10"/>
      <c r="B200" s="11"/>
      <c r="C200" s="11"/>
      <c r="D200" s="11"/>
      <c r="E200" s="11"/>
      <c r="F200" s="12"/>
      <c r="G200" s="10"/>
      <c r="H200" s="11"/>
      <c r="I200" s="11"/>
      <c r="J200" s="11"/>
      <c r="K200" s="12"/>
      <c r="L200" s="10"/>
      <c r="M200" s="11"/>
      <c r="N200" s="11"/>
      <c r="O200" s="11"/>
      <c r="P200" s="12"/>
      <c r="Q200" s="10"/>
      <c r="R200" s="11"/>
      <c r="S200" s="11"/>
      <c r="T200" s="11"/>
      <c r="U200" s="12"/>
      <c r="V200" s="10"/>
      <c r="W200" s="11"/>
      <c r="X200" s="11"/>
      <c r="Y200" s="11"/>
      <c r="Z200" s="12"/>
      <c r="AA200" s="10"/>
      <c r="AB200" s="11"/>
      <c r="AC200" s="11"/>
      <c r="AD200" s="11"/>
      <c r="AE200" s="12"/>
    </row>
    <row r="201" spans="1:31" x14ac:dyDescent="0.25">
      <c r="A201" s="10"/>
      <c r="B201" s="11"/>
      <c r="C201" s="11"/>
      <c r="D201" s="11"/>
      <c r="E201" s="11"/>
      <c r="F201" s="12"/>
      <c r="G201" s="10"/>
      <c r="H201" s="11"/>
      <c r="I201" s="11"/>
      <c r="J201" s="11"/>
      <c r="K201" s="12"/>
      <c r="L201" s="10"/>
      <c r="M201" s="11"/>
      <c r="N201" s="11"/>
      <c r="O201" s="11"/>
      <c r="P201" s="12"/>
      <c r="Q201" s="10"/>
      <c r="R201" s="11"/>
      <c r="S201" s="11"/>
      <c r="T201" s="11"/>
      <c r="U201" s="12"/>
      <c r="V201" s="10"/>
      <c r="W201" s="11"/>
      <c r="X201" s="11"/>
      <c r="Y201" s="11"/>
      <c r="Z201" s="12"/>
      <c r="AA201" s="10"/>
      <c r="AB201" s="11"/>
      <c r="AC201" s="11"/>
      <c r="AD201" s="11"/>
      <c r="AE201" s="12"/>
    </row>
    <row r="202" spans="1:31" x14ac:dyDescent="0.25">
      <c r="A202" s="10"/>
      <c r="B202" s="11"/>
      <c r="C202" s="11"/>
      <c r="D202" s="11"/>
      <c r="E202" s="11"/>
      <c r="F202" s="12"/>
      <c r="G202" s="10"/>
      <c r="H202" s="11"/>
      <c r="I202" s="11"/>
      <c r="J202" s="11"/>
      <c r="K202" s="12"/>
      <c r="L202" s="10"/>
      <c r="M202" s="11"/>
      <c r="N202" s="11"/>
      <c r="O202" s="11"/>
      <c r="P202" s="12"/>
      <c r="Q202" s="10"/>
      <c r="R202" s="11"/>
      <c r="S202" s="11"/>
      <c r="T202" s="11"/>
      <c r="U202" s="12"/>
      <c r="V202" s="10"/>
      <c r="W202" s="11"/>
      <c r="X202" s="11"/>
      <c r="Y202" s="11"/>
      <c r="Z202" s="12"/>
      <c r="AA202" s="10"/>
      <c r="AB202" s="11"/>
      <c r="AC202" s="11"/>
      <c r="AD202" s="11"/>
      <c r="AE202" s="12"/>
    </row>
    <row r="203" spans="1:31" x14ac:dyDescent="0.25">
      <c r="A203" s="10"/>
      <c r="B203" s="11"/>
      <c r="C203" s="11"/>
      <c r="D203" s="11"/>
      <c r="E203" s="11"/>
      <c r="F203" s="12"/>
      <c r="G203" s="10"/>
      <c r="H203" s="11"/>
      <c r="I203" s="11"/>
      <c r="J203" s="11"/>
      <c r="K203" s="12"/>
      <c r="L203" s="10"/>
      <c r="M203" s="11"/>
      <c r="N203" s="11"/>
      <c r="O203" s="11"/>
      <c r="P203" s="12"/>
      <c r="Q203" s="10"/>
      <c r="R203" s="11"/>
      <c r="S203" s="11"/>
      <c r="T203" s="11"/>
      <c r="U203" s="12"/>
      <c r="V203" s="10"/>
      <c r="W203" s="11"/>
      <c r="X203" s="11"/>
      <c r="Y203" s="11"/>
      <c r="Z203" s="12"/>
      <c r="AA203" s="10"/>
      <c r="AB203" s="11"/>
      <c r="AC203" s="11"/>
      <c r="AD203" s="11"/>
      <c r="AE203" s="12"/>
    </row>
    <row r="204" spans="1:31" x14ac:dyDescent="0.25">
      <c r="A204" s="10"/>
      <c r="B204" s="11"/>
      <c r="C204" s="11"/>
      <c r="D204" s="11"/>
      <c r="E204" s="11"/>
      <c r="F204" s="12"/>
      <c r="G204" s="10"/>
      <c r="H204" s="11"/>
      <c r="I204" s="11"/>
      <c r="J204" s="11"/>
      <c r="K204" s="12"/>
      <c r="L204" s="10"/>
      <c r="M204" s="11"/>
      <c r="N204" s="11"/>
      <c r="O204" s="11"/>
      <c r="P204" s="12"/>
      <c r="Q204" s="10"/>
      <c r="R204" s="11"/>
      <c r="S204" s="11"/>
      <c r="T204" s="11"/>
      <c r="U204" s="12"/>
      <c r="V204" s="10"/>
      <c r="W204" s="11"/>
      <c r="X204" s="11"/>
      <c r="Y204" s="11"/>
      <c r="Z204" s="12"/>
      <c r="AA204" s="10"/>
      <c r="AB204" s="11"/>
      <c r="AC204" s="11"/>
      <c r="AD204" s="11"/>
      <c r="AE204" s="12"/>
    </row>
    <row r="205" spans="1:31" x14ac:dyDescent="0.25">
      <c r="A205" s="10"/>
      <c r="B205" s="11"/>
      <c r="C205" s="11"/>
      <c r="D205" s="11"/>
      <c r="E205" s="11"/>
      <c r="F205" s="12"/>
      <c r="G205" s="10"/>
      <c r="H205" s="11"/>
      <c r="I205" s="11"/>
      <c r="J205" s="11"/>
      <c r="K205" s="12"/>
      <c r="L205" s="10"/>
      <c r="M205" s="11"/>
      <c r="N205" s="11"/>
      <c r="O205" s="11"/>
      <c r="P205" s="12"/>
      <c r="Q205" s="10"/>
      <c r="R205" s="11"/>
      <c r="S205" s="11"/>
      <c r="T205" s="11"/>
      <c r="U205" s="12"/>
      <c r="V205" s="10"/>
      <c r="W205" s="11"/>
      <c r="X205" s="11"/>
      <c r="Y205" s="11"/>
      <c r="Z205" s="12"/>
      <c r="AA205" s="10"/>
      <c r="AB205" s="11"/>
      <c r="AC205" s="11"/>
      <c r="AD205" s="11"/>
      <c r="AE205" s="12"/>
    </row>
    <row r="206" spans="1:31" x14ac:dyDescent="0.25">
      <c r="A206" s="10"/>
      <c r="B206" s="11"/>
      <c r="C206" s="11"/>
      <c r="D206" s="11"/>
      <c r="E206" s="11"/>
      <c r="F206" s="12"/>
      <c r="G206" s="10"/>
      <c r="H206" s="11"/>
      <c r="I206" s="11"/>
      <c r="J206" s="11"/>
      <c r="K206" s="12"/>
      <c r="L206" s="10"/>
      <c r="M206" s="11"/>
      <c r="N206" s="11"/>
      <c r="O206" s="11"/>
      <c r="P206" s="12"/>
      <c r="Q206" s="10"/>
      <c r="R206" s="11"/>
      <c r="S206" s="11"/>
      <c r="T206" s="11"/>
      <c r="U206" s="12"/>
      <c r="V206" s="10"/>
      <c r="W206" s="11"/>
      <c r="X206" s="11"/>
      <c r="Y206" s="11"/>
      <c r="Z206" s="12"/>
      <c r="AA206" s="10"/>
      <c r="AB206" s="11"/>
      <c r="AC206" s="11"/>
      <c r="AD206" s="11"/>
      <c r="AE206" s="12"/>
    </row>
    <row r="207" spans="1:31" x14ac:dyDescent="0.25">
      <c r="A207" s="10"/>
      <c r="B207" s="11"/>
      <c r="C207" s="11"/>
      <c r="D207" s="11"/>
      <c r="E207" s="11"/>
      <c r="F207" s="12"/>
      <c r="G207" s="10"/>
      <c r="H207" s="11"/>
      <c r="I207" s="11"/>
      <c r="J207" s="11"/>
      <c r="K207" s="12"/>
      <c r="L207" s="10"/>
      <c r="M207" s="11"/>
      <c r="N207" s="11"/>
      <c r="O207" s="11"/>
      <c r="P207" s="12"/>
      <c r="Q207" s="10"/>
      <c r="R207" s="11"/>
      <c r="S207" s="11"/>
      <c r="T207" s="11"/>
      <c r="U207" s="12"/>
      <c r="V207" s="10"/>
      <c r="W207" s="11"/>
      <c r="X207" s="11"/>
      <c r="Y207" s="11"/>
      <c r="Z207" s="12"/>
      <c r="AA207" s="10"/>
      <c r="AB207" s="11"/>
      <c r="AC207" s="11"/>
      <c r="AD207" s="11"/>
      <c r="AE207" s="12"/>
    </row>
    <row r="208" spans="1:31" x14ac:dyDescent="0.25">
      <c r="A208" s="10"/>
      <c r="B208" s="11"/>
      <c r="C208" s="11"/>
      <c r="D208" s="11"/>
      <c r="E208" s="11"/>
      <c r="F208" s="12"/>
      <c r="G208" s="10"/>
      <c r="H208" s="11"/>
      <c r="I208" s="11"/>
      <c r="J208" s="11"/>
      <c r="K208" s="12"/>
      <c r="L208" s="10"/>
      <c r="M208" s="11"/>
      <c r="N208" s="11"/>
      <c r="O208" s="11"/>
      <c r="P208" s="12"/>
      <c r="Q208" s="10"/>
      <c r="R208" s="11"/>
      <c r="S208" s="11"/>
      <c r="T208" s="11"/>
      <c r="U208" s="12"/>
      <c r="V208" s="10"/>
      <c r="W208" s="11"/>
      <c r="X208" s="11"/>
      <c r="Y208" s="11"/>
      <c r="Z208" s="12"/>
      <c r="AA208" s="10"/>
      <c r="AB208" s="11"/>
      <c r="AC208" s="11"/>
      <c r="AD208" s="11"/>
      <c r="AE208" s="12"/>
    </row>
    <row r="209" spans="1:31" x14ac:dyDescent="0.25">
      <c r="A209" s="10"/>
      <c r="B209" s="11"/>
      <c r="C209" s="11"/>
      <c r="D209" s="11"/>
      <c r="E209" s="11"/>
      <c r="F209" s="12"/>
      <c r="G209" s="10"/>
      <c r="H209" s="11"/>
      <c r="I209" s="11"/>
      <c r="J209" s="11"/>
      <c r="K209" s="12"/>
      <c r="L209" s="10"/>
      <c r="M209" s="11"/>
      <c r="N209" s="11"/>
      <c r="O209" s="11"/>
      <c r="P209" s="12"/>
      <c r="Q209" s="10"/>
      <c r="R209" s="11"/>
      <c r="S209" s="11"/>
      <c r="T209" s="11"/>
      <c r="U209" s="12"/>
      <c r="V209" s="10"/>
      <c r="W209" s="11"/>
      <c r="X209" s="11"/>
      <c r="Y209" s="11"/>
      <c r="Z209" s="12"/>
      <c r="AA209" s="10"/>
      <c r="AB209" s="11"/>
      <c r="AC209" s="11"/>
      <c r="AD209" s="11"/>
      <c r="AE209" s="12"/>
    </row>
    <row r="210" spans="1:31" x14ac:dyDescent="0.25">
      <c r="A210" s="10"/>
      <c r="B210" s="11"/>
      <c r="C210" s="11"/>
      <c r="D210" s="11"/>
      <c r="E210" s="11"/>
      <c r="F210" s="12"/>
      <c r="G210" s="10"/>
      <c r="H210" s="11"/>
      <c r="I210" s="11"/>
      <c r="J210" s="11"/>
      <c r="K210" s="12"/>
      <c r="L210" s="10"/>
      <c r="M210" s="11"/>
      <c r="N210" s="11"/>
      <c r="O210" s="11"/>
      <c r="P210" s="12"/>
      <c r="Q210" s="10"/>
      <c r="R210" s="11"/>
      <c r="S210" s="11"/>
      <c r="T210" s="11"/>
      <c r="U210" s="12"/>
      <c r="V210" s="10"/>
      <c r="W210" s="11"/>
      <c r="X210" s="11"/>
      <c r="Y210" s="11"/>
      <c r="Z210" s="12"/>
      <c r="AA210" s="10"/>
      <c r="AB210" s="11"/>
      <c r="AC210" s="11"/>
      <c r="AD210" s="11"/>
      <c r="AE210" s="12"/>
    </row>
    <row r="211" spans="1:31" x14ac:dyDescent="0.25">
      <c r="A211" s="10"/>
      <c r="B211" s="11"/>
      <c r="C211" s="11"/>
      <c r="D211" s="11"/>
      <c r="E211" s="11"/>
      <c r="F211" s="12"/>
      <c r="G211" s="10"/>
      <c r="H211" s="11"/>
      <c r="I211" s="11"/>
      <c r="J211" s="11"/>
      <c r="K211" s="12"/>
      <c r="L211" s="10"/>
      <c r="M211" s="11"/>
      <c r="N211" s="11"/>
      <c r="O211" s="11"/>
      <c r="P211" s="12"/>
      <c r="Q211" s="10"/>
      <c r="R211" s="11"/>
      <c r="S211" s="11"/>
      <c r="T211" s="11"/>
      <c r="U211" s="12"/>
      <c r="V211" s="10"/>
      <c r="W211" s="11"/>
      <c r="X211" s="11"/>
      <c r="Y211" s="11"/>
      <c r="Z211" s="12"/>
      <c r="AA211" s="10"/>
      <c r="AB211" s="11"/>
      <c r="AC211" s="11"/>
      <c r="AD211" s="11"/>
      <c r="AE211" s="12"/>
    </row>
    <row r="212" spans="1:31" x14ac:dyDescent="0.25">
      <c r="A212" s="10"/>
      <c r="B212" s="11"/>
      <c r="C212" s="11"/>
      <c r="D212" s="11"/>
      <c r="E212" s="11"/>
      <c r="F212" s="12"/>
      <c r="G212" s="10"/>
      <c r="H212" s="11"/>
      <c r="I212" s="11"/>
      <c r="J212" s="11"/>
      <c r="K212" s="12"/>
      <c r="L212" s="10"/>
      <c r="M212" s="11"/>
      <c r="N212" s="11"/>
      <c r="O212" s="11"/>
      <c r="P212" s="12"/>
      <c r="Q212" s="10"/>
      <c r="R212" s="11"/>
      <c r="S212" s="11"/>
      <c r="T212" s="11"/>
      <c r="U212" s="12"/>
      <c r="V212" s="10"/>
      <c r="W212" s="11"/>
      <c r="X212" s="11"/>
      <c r="Y212" s="11"/>
      <c r="Z212" s="12"/>
      <c r="AA212" s="10"/>
      <c r="AB212" s="11"/>
      <c r="AC212" s="11"/>
      <c r="AD212" s="11"/>
      <c r="AE212" s="12"/>
    </row>
    <row r="213" spans="1:31" x14ac:dyDescent="0.25">
      <c r="A213" s="10"/>
      <c r="B213" s="11"/>
      <c r="C213" s="11"/>
      <c r="D213" s="11"/>
      <c r="E213" s="11"/>
      <c r="F213" s="12"/>
      <c r="G213" s="10"/>
      <c r="H213" s="11"/>
      <c r="I213" s="11"/>
      <c r="J213" s="11"/>
      <c r="K213" s="12"/>
      <c r="L213" s="10"/>
      <c r="M213" s="11"/>
      <c r="N213" s="11"/>
      <c r="O213" s="11"/>
      <c r="P213" s="12"/>
      <c r="Q213" s="10"/>
      <c r="R213" s="11"/>
      <c r="S213" s="11"/>
      <c r="T213" s="11"/>
      <c r="U213" s="12"/>
      <c r="V213" s="10"/>
      <c r="W213" s="11"/>
      <c r="X213" s="11"/>
      <c r="Y213" s="11"/>
      <c r="Z213" s="12"/>
      <c r="AA213" s="10"/>
      <c r="AB213" s="11"/>
      <c r="AC213" s="11"/>
      <c r="AD213" s="11"/>
      <c r="AE213" s="12"/>
    </row>
    <row r="214" spans="1:31" x14ac:dyDescent="0.25">
      <c r="A214" s="10"/>
      <c r="B214" s="11"/>
      <c r="C214" s="11"/>
      <c r="D214" s="11"/>
      <c r="E214" s="11"/>
      <c r="F214" s="12"/>
      <c r="G214" s="10"/>
      <c r="H214" s="11"/>
      <c r="I214" s="11"/>
      <c r="J214" s="11"/>
      <c r="K214" s="12"/>
      <c r="L214" s="10"/>
      <c r="M214" s="11"/>
      <c r="N214" s="11"/>
      <c r="O214" s="11"/>
      <c r="P214" s="12"/>
      <c r="Q214" s="10"/>
      <c r="R214" s="11"/>
      <c r="S214" s="11"/>
      <c r="T214" s="11"/>
      <c r="U214" s="12"/>
      <c r="V214" s="10"/>
      <c r="W214" s="11"/>
      <c r="X214" s="11"/>
      <c r="Y214" s="11"/>
      <c r="Z214" s="12"/>
      <c r="AA214" s="10"/>
      <c r="AB214" s="11"/>
      <c r="AC214" s="11"/>
      <c r="AD214" s="11"/>
      <c r="AE214" s="12"/>
    </row>
    <row r="215" spans="1:31" x14ac:dyDescent="0.25">
      <c r="A215" s="10"/>
      <c r="B215" s="11"/>
      <c r="C215" s="11"/>
      <c r="D215" s="11"/>
      <c r="E215" s="11"/>
      <c r="F215" s="12"/>
      <c r="G215" s="10"/>
      <c r="H215" s="11"/>
      <c r="I215" s="11"/>
      <c r="J215" s="11"/>
      <c r="K215" s="12"/>
      <c r="L215" s="10"/>
      <c r="M215" s="11"/>
      <c r="N215" s="11"/>
      <c r="O215" s="11"/>
      <c r="P215" s="12"/>
      <c r="Q215" s="10"/>
      <c r="R215" s="11"/>
      <c r="S215" s="11"/>
      <c r="T215" s="11"/>
      <c r="U215" s="12"/>
      <c r="V215" s="10"/>
      <c r="W215" s="11"/>
      <c r="X215" s="11"/>
      <c r="Y215" s="11"/>
      <c r="Z215" s="12"/>
      <c r="AA215" s="10"/>
      <c r="AB215" s="11"/>
      <c r="AC215" s="11"/>
      <c r="AD215" s="11"/>
      <c r="AE215" s="12"/>
    </row>
    <row r="216" spans="1:31" x14ac:dyDescent="0.25">
      <c r="A216" s="10"/>
      <c r="B216" s="11"/>
      <c r="C216" s="11"/>
      <c r="D216" s="11"/>
      <c r="E216" s="11"/>
      <c r="F216" s="12"/>
      <c r="G216" s="10"/>
      <c r="H216" s="11"/>
      <c r="I216" s="11"/>
      <c r="J216" s="11"/>
      <c r="K216" s="12"/>
      <c r="L216" s="10"/>
      <c r="M216" s="11"/>
      <c r="N216" s="11"/>
      <c r="O216" s="11"/>
      <c r="P216" s="12"/>
      <c r="Q216" s="10"/>
      <c r="R216" s="11"/>
      <c r="S216" s="11"/>
      <c r="T216" s="11"/>
      <c r="U216" s="12"/>
      <c r="V216" s="10"/>
      <c r="W216" s="11"/>
      <c r="X216" s="11"/>
      <c r="Y216" s="11"/>
      <c r="Z216" s="12"/>
      <c r="AA216" s="10"/>
      <c r="AB216" s="11"/>
      <c r="AC216" s="11"/>
      <c r="AD216" s="11"/>
      <c r="AE216" s="12"/>
    </row>
    <row r="217" spans="1:31" x14ac:dyDescent="0.25">
      <c r="A217" s="10"/>
      <c r="B217" s="11"/>
      <c r="C217" s="11"/>
      <c r="D217" s="11"/>
      <c r="E217" s="11"/>
      <c r="F217" s="12"/>
      <c r="G217" s="10"/>
      <c r="H217" s="11"/>
      <c r="I217" s="11"/>
      <c r="J217" s="11"/>
      <c r="K217" s="12"/>
      <c r="L217" s="10"/>
      <c r="M217" s="11"/>
      <c r="N217" s="11"/>
      <c r="O217" s="11"/>
      <c r="P217" s="12"/>
      <c r="Q217" s="10"/>
      <c r="R217" s="11"/>
      <c r="S217" s="11"/>
      <c r="T217" s="11"/>
      <c r="U217" s="12"/>
      <c r="V217" s="10"/>
      <c r="W217" s="11"/>
      <c r="X217" s="11"/>
      <c r="Y217" s="11"/>
      <c r="Z217" s="12"/>
      <c r="AA217" s="10"/>
      <c r="AB217" s="11"/>
      <c r="AC217" s="11"/>
      <c r="AD217" s="11"/>
      <c r="AE217" s="12"/>
    </row>
    <row r="218" spans="1:31" x14ac:dyDescent="0.25">
      <c r="A218" s="10"/>
      <c r="B218" s="11"/>
      <c r="C218" s="11"/>
      <c r="D218" s="11"/>
      <c r="E218" s="11"/>
      <c r="F218" s="12"/>
      <c r="G218" s="10"/>
      <c r="H218" s="11"/>
      <c r="I218" s="11"/>
      <c r="J218" s="11"/>
      <c r="K218" s="12"/>
      <c r="L218" s="10"/>
      <c r="M218" s="11"/>
      <c r="N218" s="11"/>
      <c r="O218" s="11"/>
      <c r="P218" s="12"/>
      <c r="Q218" s="10"/>
      <c r="R218" s="11"/>
      <c r="S218" s="11"/>
      <c r="T218" s="11"/>
      <c r="U218" s="12"/>
      <c r="V218" s="10"/>
      <c r="W218" s="11"/>
      <c r="X218" s="11"/>
      <c r="Y218" s="11"/>
      <c r="Z218" s="12"/>
      <c r="AA218" s="10"/>
      <c r="AB218" s="11"/>
      <c r="AC218" s="11"/>
      <c r="AD218" s="11"/>
      <c r="AE218" s="12"/>
    </row>
    <row r="219" spans="1:31" x14ac:dyDescent="0.25">
      <c r="A219" s="10"/>
      <c r="B219" s="11"/>
      <c r="C219" s="11"/>
      <c r="D219" s="11"/>
      <c r="E219" s="11"/>
      <c r="F219" s="12"/>
      <c r="G219" s="10"/>
      <c r="H219" s="11"/>
      <c r="I219" s="11"/>
      <c r="J219" s="11"/>
      <c r="K219" s="12"/>
      <c r="L219" s="10"/>
      <c r="M219" s="11"/>
      <c r="N219" s="11"/>
      <c r="O219" s="11"/>
      <c r="P219" s="12"/>
      <c r="Q219" s="10"/>
      <c r="R219" s="11"/>
      <c r="S219" s="11"/>
      <c r="T219" s="11"/>
      <c r="U219" s="12"/>
      <c r="V219" s="10"/>
      <c r="W219" s="11"/>
      <c r="X219" s="11"/>
      <c r="Y219" s="11"/>
      <c r="Z219" s="12"/>
      <c r="AA219" s="10"/>
      <c r="AB219" s="11"/>
      <c r="AC219" s="11"/>
      <c r="AD219" s="11"/>
      <c r="AE219" s="12"/>
    </row>
    <row r="220" spans="1:31" x14ac:dyDescent="0.25">
      <c r="A220" s="10"/>
      <c r="B220" s="11"/>
      <c r="C220" s="11"/>
      <c r="D220" s="11"/>
      <c r="E220" s="11"/>
      <c r="F220" s="12"/>
      <c r="G220" s="10"/>
      <c r="H220" s="11"/>
      <c r="I220" s="11"/>
      <c r="J220" s="11"/>
      <c r="K220" s="12"/>
      <c r="L220" s="10"/>
      <c r="M220" s="11"/>
      <c r="N220" s="11"/>
      <c r="O220" s="11"/>
      <c r="P220" s="12"/>
      <c r="Q220" s="10"/>
      <c r="R220" s="11"/>
      <c r="S220" s="11"/>
      <c r="T220" s="11"/>
      <c r="U220" s="12"/>
      <c r="V220" s="10"/>
      <c r="W220" s="11"/>
      <c r="X220" s="11"/>
      <c r="Y220" s="11"/>
      <c r="Z220" s="12"/>
      <c r="AA220" s="10"/>
      <c r="AB220" s="11"/>
      <c r="AC220" s="11"/>
      <c r="AD220" s="11"/>
      <c r="AE220" s="12"/>
    </row>
    <row r="221" spans="1:31" x14ac:dyDescent="0.25">
      <c r="A221" s="10"/>
      <c r="B221" s="11"/>
      <c r="C221" s="11"/>
      <c r="D221" s="11"/>
      <c r="E221" s="11"/>
      <c r="F221" s="12"/>
      <c r="G221" s="10"/>
      <c r="H221" s="11"/>
      <c r="I221" s="11"/>
      <c r="J221" s="11"/>
      <c r="K221" s="12"/>
      <c r="L221" s="10"/>
      <c r="M221" s="11"/>
      <c r="N221" s="11"/>
      <c r="O221" s="11"/>
      <c r="P221" s="12"/>
      <c r="Q221" s="10"/>
      <c r="R221" s="11"/>
      <c r="S221" s="11"/>
      <c r="T221" s="11"/>
      <c r="U221" s="12"/>
      <c r="V221" s="10"/>
      <c r="W221" s="11"/>
      <c r="X221" s="11"/>
      <c r="Y221" s="11"/>
      <c r="Z221" s="12"/>
      <c r="AA221" s="10"/>
      <c r="AB221" s="11"/>
      <c r="AC221" s="11"/>
      <c r="AD221" s="11"/>
      <c r="AE221" s="12"/>
    </row>
    <row r="222" spans="1:31" x14ac:dyDescent="0.25">
      <c r="A222" s="10"/>
      <c r="B222" s="11"/>
      <c r="C222" s="11"/>
      <c r="D222" s="11"/>
      <c r="E222" s="11"/>
      <c r="F222" s="12"/>
      <c r="G222" s="10"/>
      <c r="H222" s="11"/>
      <c r="I222" s="11"/>
      <c r="J222" s="11"/>
      <c r="K222" s="12"/>
      <c r="L222" s="10"/>
      <c r="M222" s="11"/>
      <c r="N222" s="11"/>
      <c r="O222" s="11"/>
      <c r="P222" s="12"/>
      <c r="Q222" s="10"/>
      <c r="R222" s="11"/>
      <c r="S222" s="11"/>
      <c r="T222" s="11"/>
      <c r="U222" s="12"/>
      <c r="V222" s="10"/>
      <c r="W222" s="11"/>
      <c r="X222" s="11"/>
      <c r="Y222" s="11"/>
      <c r="Z222" s="12"/>
      <c r="AA222" s="10"/>
      <c r="AB222" s="11"/>
      <c r="AC222" s="11"/>
      <c r="AD222" s="11"/>
      <c r="AE222" s="12"/>
    </row>
    <row r="223" spans="1:31" x14ac:dyDescent="0.25">
      <c r="A223" s="10"/>
      <c r="B223" s="11"/>
      <c r="C223" s="11"/>
      <c r="D223" s="11"/>
      <c r="E223" s="11"/>
      <c r="F223" s="12"/>
      <c r="G223" s="10"/>
      <c r="H223" s="11"/>
      <c r="I223" s="11"/>
      <c r="J223" s="11"/>
      <c r="K223" s="12"/>
      <c r="L223" s="10"/>
      <c r="M223" s="11"/>
      <c r="N223" s="11"/>
      <c r="O223" s="11"/>
      <c r="P223" s="12"/>
      <c r="Q223" s="10"/>
      <c r="R223" s="11"/>
      <c r="S223" s="11"/>
      <c r="T223" s="11"/>
      <c r="U223" s="12"/>
      <c r="V223" s="10"/>
      <c r="W223" s="11"/>
      <c r="X223" s="11"/>
      <c r="Y223" s="11"/>
      <c r="Z223" s="12"/>
      <c r="AA223" s="10"/>
      <c r="AB223" s="11"/>
      <c r="AC223" s="11"/>
      <c r="AD223" s="11"/>
      <c r="AE223" s="12"/>
    </row>
    <row r="224" spans="1:31" x14ac:dyDescent="0.25">
      <c r="A224" s="10"/>
      <c r="B224" s="11"/>
      <c r="C224" s="11"/>
      <c r="D224" s="11"/>
      <c r="E224" s="11"/>
      <c r="F224" s="12"/>
      <c r="G224" s="10"/>
      <c r="H224" s="11"/>
      <c r="I224" s="11"/>
      <c r="J224" s="11"/>
      <c r="K224" s="12"/>
      <c r="L224" s="10"/>
      <c r="M224" s="11"/>
      <c r="N224" s="11"/>
      <c r="O224" s="11"/>
      <c r="P224" s="12"/>
      <c r="Q224" s="10"/>
      <c r="R224" s="11"/>
      <c r="S224" s="11"/>
      <c r="T224" s="11"/>
      <c r="U224" s="12"/>
      <c r="V224" s="10"/>
      <c r="W224" s="11"/>
      <c r="X224" s="11"/>
      <c r="Y224" s="11"/>
      <c r="Z224" s="12"/>
      <c r="AA224" s="10"/>
      <c r="AB224" s="11"/>
      <c r="AC224" s="11"/>
      <c r="AD224" s="11"/>
      <c r="AE224" s="12"/>
    </row>
    <row r="225" spans="1:31" x14ac:dyDescent="0.25">
      <c r="A225" s="10"/>
      <c r="B225" s="11"/>
      <c r="C225" s="11"/>
      <c r="D225" s="11"/>
      <c r="E225" s="11"/>
      <c r="F225" s="12"/>
      <c r="G225" s="10"/>
      <c r="H225" s="11"/>
      <c r="I225" s="11"/>
      <c r="J225" s="11"/>
      <c r="K225" s="12"/>
      <c r="L225" s="10"/>
      <c r="M225" s="11"/>
      <c r="N225" s="11"/>
      <c r="O225" s="11"/>
      <c r="P225" s="12"/>
      <c r="Q225" s="10"/>
      <c r="R225" s="11"/>
      <c r="S225" s="11"/>
      <c r="T225" s="11"/>
      <c r="U225" s="12"/>
      <c r="V225" s="10"/>
      <c r="W225" s="11"/>
      <c r="X225" s="11"/>
      <c r="Y225" s="11"/>
      <c r="Z225" s="12"/>
      <c r="AA225" s="10"/>
      <c r="AB225" s="11"/>
      <c r="AC225" s="11"/>
      <c r="AD225" s="11"/>
      <c r="AE225" s="12"/>
    </row>
    <row r="226" spans="1:31" x14ac:dyDescent="0.25">
      <c r="A226" s="10"/>
      <c r="B226" s="11"/>
      <c r="C226" s="11"/>
      <c r="D226" s="11"/>
      <c r="E226" s="11"/>
      <c r="F226" s="12"/>
      <c r="G226" s="10"/>
      <c r="H226" s="11"/>
      <c r="I226" s="11"/>
      <c r="J226" s="11"/>
      <c r="K226" s="12"/>
      <c r="L226" s="10"/>
      <c r="M226" s="11"/>
      <c r="N226" s="11"/>
      <c r="O226" s="11"/>
      <c r="P226" s="12"/>
      <c r="Q226" s="10"/>
      <c r="R226" s="11"/>
      <c r="S226" s="11"/>
      <c r="T226" s="11"/>
      <c r="U226" s="12"/>
      <c r="V226" s="10"/>
      <c r="W226" s="11"/>
      <c r="X226" s="11"/>
      <c r="Y226" s="11"/>
      <c r="Z226" s="12"/>
      <c r="AA226" s="10"/>
      <c r="AB226" s="11"/>
      <c r="AC226" s="11"/>
      <c r="AD226" s="11"/>
      <c r="AE226" s="12"/>
    </row>
    <row r="227" spans="1:31" x14ac:dyDescent="0.25">
      <c r="A227" s="10"/>
      <c r="B227" s="11"/>
      <c r="C227" s="11"/>
      <c r="D227" s="11"/>
      <c r="E227" s="11"/>
      <c r="F227" s="12"/>
      <c r="G227" s="10"/>
      <c r="H227" s="11"/>
      <c r="I227" s="11"/>
      <c r="J227" s="11"/>
      <c r="K227" s="12"/>
      <c r="L227" s="10"/>
      <c r="M227" s="11"/>
      <c r="N227" s="11"/>
      <c r="O227" s="11"/>
      <c r="P227" s="12"/>
      <c r="Q227" s="10"/>
      <c r="R227" s="11"/>
      <c r="S227" s="11"/>
      <c r="T227" s="11"/>
      <c r="U227" s="12"/>
      <c r="V227" s="10"/>
      <c r="W227" s="11"/>
      <c r="X227" s="11"/>
      <c r="Y227" s="11"/>
      <c r="Z227" s="12"/>
      <c r="AA227" s="10"/>
      <c r="AB227" s="11"/>
      <c r="AC227" s="11"/>
      <c r="AD227" s="11"/>
      <c r="AE227" s="12"/>
    </row>
    <row r="228" spans="1:31" x14ac:dyDescent="0.25">
      <c r="A228" s="10"/>
      <c r="B228" s="11"/>
      <c r="C228" s="11"/>
      <c r="D228" s="11"/>
      <c r="E228" s="11"/>
      <c r="F228" s="12"/>
      <c r="G228" s="10"/>
      <c r="H228" s="11"/>
      <c r="I228" s="11"/>
      <c r="J228" s="11"/>
      <c r="K228" s="12"/>
      <c r="L228" s="10"/>
      <c r="M228" s="11"/>
      <c r="N228" s="11"/>
      <c r="O228" s="11"/>
      <c r="P228" s="12"/>
      <c r="Q228" s="10"/>
      <c r="R228" s="11"/>
      <c r="S228" s="11"/>
      <c r="T228" s="11"/>
      <c r="U228" s="12"/>
      <c r="V228" s="10"/>
      <c r="W228" s="11"/>
      <c r="X228" s="11"/>
      <c r="Y228" s="11"/>
      <c r="Z228" s="12"/>
      <c r="AA228" s="10"/>
      <c r="AB228" s="11"/>
      <c r="AC228" s="11"/>
      <c r="AD228" s="11"/>
      <c r="AE228" s="12"/>
    </row>
    <row r="229" spans="1:31" x14ac:dyDescent="0.25">
      <c r="A229" s="10"/>
      <c r="B229" s="11"/>
      <c r="C229" s="11"/>
      <c r="D229" s="11"/>
      <c r="E229" s="11"/>
      <c r="F229" s="12"/>
      <c r="G229" s="10"/>
      <c r="H229" s="11"/>
      <c r="I229" s="11"/>
      <c r="J229" s="11"/>
      <c r="K229" s="12"/>
      <c r="L229" s="10"/>
      <c r="M229" s="11"/>
      <c r="N229" s="11"/>
      <c r="O229" s="11"/>
      <c r="P229" s="12"/>
      <c r="Q229" s="10"/>
      <c r="R229" s="11"/>
      <c r="S229" s="11"/>
      <c r="T229" s="11"/>
      <c r="U229" s="12"/>
      <c r="V229" s="10"/>
      <c r="W229" s="11"/>
      <c r="X229" s="11"/>
      <c r="Y229" s="11"/>
      <c r="Z229" s="12"/>
      <c r="AA229" s="10"/>
      <c r="AB229" s="11"/>
      <c r="AC229" s="11"/>
      <c r="AD229" s="11"/>
      <c r="AE229" s="12"/>
    </row>
    <row r="230" spans="1:31" x14ac:dyDescent="0.25">
      <c r="A230" s="10"/>
      <c r="B230" s="11"/>
      <c r="C230" s="11"/>
      <c r="D230" s="11"/>
      <c r="E230" s="11"/>
      <c r="F230" s="12"/>
      <c r="G230" s="10"/>
      <c r="H230" s="11"/>
      <c r="I230" s="11"/>
      <c r="J230" s="11"/>
      <c r="K230" s="12"/>
      <c r="L230" s="10"/>
      <c r="M230" s="11"/>
      <c r="N230" s="11"/>
      <c r="O230" s="11"/>
      <c r="P230" s="12"/>
      <c r="Q230" s="10"/>
      <c r="R230" s="11"/>
      <c r="S230" s="11"/>
      <c r="T230" s="11"/>
      <c r="U230" s="12"/>
      <c r="V230" s="10"/>
      <c r="W230" s="11"/>
      <c r="X230" s="11"/>
      <c r="Y230" s="11"/>
      <c r="Z230" s="12"/>
      <c r="AA230" s="10"/>
      <c r="AB230" s="11"/>
      <c r="AC230" s="11"/>
      <c r="AD230" s="11"/>
      <c r="AE230" s="12"/>
    </row>
    <row r="231" spans="1:31" x14ac:dyDescent="0.25">
      <c r="A231" s="10"/>
      <c r="B231" s="11"/>
      <c r="C231" s="11"/>
      <c r="D231" s="11"/>
      <c r="E231" s="11"/>
      <c r="F231" s="12"/>
      <c r="G231" s="10"/>
      <c r="H231" s="11"/>
      <c r="I231" s="11"/>
      <c r="J231" s="11"/>
      <c r="K231" s="12"/>
      <c r="L231" s="10"/>
      <c r="M231" s="11"/>
      <c r="N231" s="11"/>
      <c r="O231" s="11"/>
      <c r="P231" s="12"/>
      <c r="Q231" s="10"/>
      <c r="R231" s="11"/>
      <c r="S231" s="11"/>
      <c r="T231" s="11"/>
      <c r="U231" s="12"/>
      <c r="V231" s="10"/>
      <c r="W231" s="11"/>
      <c r="X231" s="11"/>
      <c r="Y231" s="11"/>
      <c r="Z231" s="12"/>
      <c r="AA231" s="10"/>
      <c r="AB231" s="11"/>
      <c r="AC231" s="11"/>
      <c r="AD231" s="11"/>
      <c r="AE231" s="12"/>
    </row>
    <row r="232" spans="1:31" x14ac:dyDescent="0.25">
      <c r="A232" s="10"/>
      <c r="B232" s="11"/>
      <c r="C232" s="11"/>
      <c r="D232" s="11"/>
      <c r="E232" s="11"/>
      <c r="F232" s="12"/>
      <c r="G232" s="10"/>
      <c r="H232" s="11"/>
      <c r="I232" s="11"/>
      <c r="J232" s="11"/>
      <c r="K232" s="12"/>
      <c r="L232" s="10"/>
      <c r="M232" s="11"/>
      <c r="N232" s="11"/>
      <c r="O232" s="11"/>
      <c r="P232" s="12"/>
      <c r="Q232" s="10"/>
      <c r="R232" s="11"/>
      <c r="S232" s="11"/>
      <c r="T232" s="11"/>
      <c r="U232" s="12"/>
      <c r="V232" s="10"/>
      <c r="W232" s="11"/>
      <c r="X232" s="11"/>
      <c r="Y232" s="11"/>
      <c r="Z232" s="12"/>
      <c r="AA232" s="10"/>
      <c r="AB232" s="11"/>
      <c r="AC232" s="11"/>
      <c r="AD232" s="11"/>
      <c r="AE232" s="12"/>
    </row>
    <row r="233" spans="1:31" x14ac:dyDescent="0.25">
      <c r="A233" s="10"/>
      <c r="B233" s="11"/>
      <c r="C233" s="11"/>
      <c r="D233" s="11"/>
      <c r="E233" s="11"/>
      <c r="F233" s="12"/>
      <c r="G233" s="10"/>
      <c r="H233" s="11"/>
      <c r="I233" s="11"/>
      <c r="J233" s="11"/>
      <c r="K233" s="12"/>
      <c r="L233" s="10"/>
      <c r="M233" s="11"/>
      <c r="N233" s="11"/>
      <c r="O233" s="11"/>
      <c r="P233" s="12"/>
      <c r="Q233" s="10"/>
      <c r="R233" s="11"/>
      <c r="S233" s="11"/>
      <c r="T233" s="11"/>
      <c r="U233" s="12"/>
      <c r="V233" s="10"/>
      <c r="W233" s="11"/>
      <c r="X233" s="11"/>
      <c r="Y233" s="11"/>
      <c r="Z233" s="12"/>
      <c r="AA233" s="10"/>
      <c r="AB233" s="11"/>
      <c r="AC233" s="11"/>
      <c r="AD233" s="11"/>
      <c r="AE233" s="12"/>
    </row>
    <row r="234" spans="1:31" x14ac:dyDescent="0.25">
      <c r="A234" s="10"/>
      <c r="B234" s="11"/>
      <c r="C234" s="11"/>
      <c r="D234" s="11"/>
      <c r="E234" s="11"/>
      <c r="F234" s="12"/>
      <c r="G234" s="10"/>
      <c r="H234" s="11"/>
      <c r="I234" s="11"/>
      <c r="J234" s="11"/>
      <c r="K234" s="12"/>
      <c r="L234" s="10"/>
      <c r="M234" s="11"/>
      <c r="N234" s="11"/>
      <c r="O234" s="11"/>
      <c r="P234" s="12"/>
      <c r="Q234" s="10"/>
      <c r="R234" s="11"/>
      <c r="S234" s="11"/>
      <c r="T234" s="11"/>
      <c r="U234" s="12"/>
      <c r="V234" s="10"/>
      <c r="W234" s="11"/>
      <c r="X234" s="11"/>
      <c r="Y234" s="11"/>
      <c r="Z234" s="12"/>
      <c r="AA234" s="10"/>
      <c r="AB234" s="11"/>
      <c r="AC234" s="11"/>
      <c r="AD234" s="11"/>
      <c r="AE234" s="12"/>
    </row>
    <row r="235" spans="1:31" x14ac:dyDescent="0.25">
      <c r="A235" s="10"/>
      <c r="B235" s="11"/>
      <c r="C235" s="11"/>
      <c r="D235" s="11"/>
      <c r="E235" s="11"/>
      <c r="F235" s="12"/>
      <c r="G235" s="10"/>
      <c r="H235" s="11"/>
      <c r="I235" s="11"/>
      <c r="J235" s="11"/>
      <c r="K235" s="12"/>
      <c r="L235" s="10"/>
      <c r="M235" s="11"/>
      <c r="N235" s="11"/>
      <c r="O235" s="11"/>
      <c r="P235" s="12"/>
      <c r="Q235" s="10"/>
      <c r="R235" s="11"/>
      <c r="S235" s="11"/>
      <c r="T235" s="11"/>
      <c r="U235" s="12"/>
      <c r="V235" s="10"/>
      <c r="W235" s="11"/>
      <c r="X235" s="11"/>
      <c r="Y235" s="11"/>
      <c r="Z235" s="12"/>
      <c r="AA235" s="10"/>
      <c r="AB235" s="11"/>
      <c r="AC235" s="11"/>
      <c r="AD235" s="11"/>
      <c r="AE235" s="12"/>
    </row>
    <row r="236" spans="1:31" x14ac:dyDescent="0.25">
      <c r="A236" s="10"/>
      <c r="B236" s="11"/>
      <c r="C236" s="11"/>
      <c r="D236" s="11"/>
      <c r="E236" s="11"/>
      <c r="F236" s="12"/>
      <c r="G236" s="10"/>
      <c r="H236" s="11"/>
      <c r="I236" s="11"/>
      <c r="J236" s="11"/>
      <c r="K236" s="12"/>
      <c r="L236" s="10"/>
      <c r="M236" s="11"/>
      <c r="N236" s="11"/>
      <c r="O236" s="11"/>
      <c r="P236" s="12"/>
      <c r="Q236" s="10"/>
      <c r="R236" s="11"/>
      <c r="S236" s="11"/>
      <c r="T236" s="11"/>
      <c r="U236" s="12"/>
      <c r="V236" s="10"/>
      <c r="W236" s="11"/>
      <c r="X236" s="11"/>
      <c r="Y236" s="11"/>
      <c r="Z236" s="12"/>
      <c r="AA236" s="10"/>
      <c r="AB236" s="11"/>
      <c r="AC236" s="11"/>
      <c r="AD236" s="11"/>
      <c r="AE236" s="12"/>
    </row>
    <row r="237" spans="1:31" x14ac:dyDescent="0.25">
      <c r="A237" s="10"/>
      <c r="B237" s="11"/>
      <c r="C237" s="11"/>
      <c r="D237" s="11"/>
      <c r="E237" s="11"/>
      <c r="F237" s="12"/>
      <c r="G237" s="10"/>
      <c r="H237" s="11"/>
      <c r="I237" s="11"/>
      <c r="J237" s="11"/>
      <c r="K237" s="12"/>
      <c r="L237" s="10"/>
      <c r="M237" s="11"/>
      <c r="N237" s="11"/>
      <c r="O237" s="11"/>
      <c r="P237" s="12"/>
      <c r="Q237" s="10"/>
      <c r="R237" s="11"/>
      <c r="S237" s="11"/>
      <c r="T237" s="11"/>
      <c r="U237" s="12"/>
      <c r="V237" s="10"/>
      <c r="W237" s="11"/>
      <c r="X237" s="11"/>
      <c r="Y237" s="11"/>
      <c r="Z237" s="12"/>
      <c r="AA237" s="10"/>
      <c r="AB237" s="11"/>
      <c r="AC237" s="11"/>
      <c r="AD237" s="11"/>
      <c r="AE237" s="12"/>
    </row>
    <row r="238" spans="1:31" x14ac:dyDescent="0.25">
      <c r="A238" s="10"/>
      <c r="B238" s="11"/>
      <c r="C238" s="11"/>
      <c r="D238" s="11"/>
      <c r="E238" s="11"/>
      <c r="F238" s="12"/>
      <c r="G238" s="10"/>
      <c r="H238" s="11"/>
      <c r="I238" s="11"/>
      <c r="J238" s="11"/>
      <c r="K238" s="12"/>
      <c r="L238" s="10"/>
      <c r="M238" s="11"/>
      <c r="N238" s="11"/>
      <c r="O238" s="11"/>
      <c r="P238" s="12"/>
      <c r="Q238" s="10"/>
      <c r="R238" s="11"/>
      <c r="S238" s="11"/>
      <c r="T238" s="11"/>
      <c r="U238" s="12"/>
      <c r="V238" s="10"/>
      <c r="W238" s="11"/>
      <c r="X238" s="11"/>
      <c r="Y238" s="11"/>
      <c r="Z238" s="12"/>
      <c r="AA238" s="10"/>
      <c r="AB238" s="11"/>
      <c r="AC238" s="11"/>
      <c r="AD238" s="11"/>
      <c r="AE238" s="12"/>
    </row>
    <row r="239" spans="1:31" x14ac:dyDescent="0.25">
      <c r="A239" s="10"/>
      <c r="B239" s="11"/>
      <c r="C239" s="11"/>
      <c r="D239" s="11"/>
      <c r="E239" s="11"/>
      <c r="F239" s="12"/>
      <c r="G239" s="10"/>
      <c r="H239" s="11"/>
      <c r="I239" s="11"/>
      <c r="J239" s="11"/>
      <c r="K239" s="12"/>
      <c r="L239" s="10"/>
      <c r="M239" s="11"/>
      <c r="N239" s="11"/>
      <c r="O239" s="11"/>
      <c r="P239" s="12"/>
      <c r="Q239" s="10"/>
      <c r="R239" s="11"/>
      <c r="S239" s="11"/>
      <c r="T239" s="11"/>
      <c r="U239" s="12"/>
      <c r="V239" s="10"/>
      <c r="W239" s="11"/>
      <c r="X239" s="11"/>
      <c r="Y239" s="11"/>
      <c r="Z239" s="12"/>
      <c r="AA239" s="10"/>
      <c r="AB239" s="11"/>
      <c r="AC239" s="11"/>
      <c r="AD239" s="11"/>
      <c r="AE239" s="12"/>
    </row>
    <row r="240" spans="1:31" x14ac:dyDescent="0.25">
      <c r="A240" s="10"/>
      <c r="B240" s="11"/>
      <c r="C240" s="11"/>
      <c r="D240" s="11"/>
      <c r="E240" s="11"/>
      <c r="F240" s="12"/>
      <c r="G240" s="10"/>
      <c r="H240" s="11"/>
      <c r="I240" s="11"/>
      <c r="J240" s="11"/>
      <c r="K240" s="12"/>
      <c r="L240" s="10"/>
      <c r="M240" s="11"/>
      <c r="N240" s="11"/>
      <c r="O240" s="11"/>
      <c r="P240" s="12"/>
      <c r="Q240" s="10"/>
      <c r="R240" s="11"/>
      <c r="S240" s="11"/>
      <c r="T240" s="11"/>
      <c r="U240" s="12"/>
      <c r="V240" s="10"/>
      <c r="W240" s="11"/>
      <c r="X240" s="11"/>
      <c r="Y240" s="11"/>
      <c r="Z240" s="12"/>
      <c r="AA240" s="10"/>
      <c r="AB240" s="11"/>
      <c r="AC240" s="11"/>
      <c r="AD240" s="11"/>
      <c r="AE240" s="12"/>
    </row>
    <row r="241" spans="1:31" x14ac:dyDescent="0.25">
      <c r="A241" s="10"/>
      <c r="B241" s="11"/>
      <c r="C241" s="11"/>
      <c r="D241" s="11"/>
      <c r="E241" s="11"/>
      <c r="F241" s="12"/>
      <c r="G241" s="10"/>
      <c r="H241" s="11"/>
      <c r="I241" s="11"/>
      <c r="J241" s="11"/>
      <c r="K241" s="12"/>
      <c r="L241" s="10"/>
      <c r="M241" s="11"/>
      <c r="N241" s="11"/>
      <c r="O241" s="11"/>
      <c r="P241" s="12"/>
      <c r="Q241" s="10"/>
      <c r="R241" s="11"/>
      <c r="S241" s="11"/>
      <c r="T241" s="11"/>
      <c r="U241" s="12"/>
      <c r="V241" s="10"/>
      <c r="W241" s="11"/>
      <c r="X241" s="11"/>
      <c r="Y241" s="11"/>
      <c r="Z241" s="12"/>
      <c r="AA241" s="10"/>
      <c r="AB241" s="11"/>
      <c r="AC241" s="11"/>
      <c r="AD241" s="11"/>
      <c r="AE241" s="12"/>
    </row>
    <row r="242" spans="1:31" x14ac:dyDescent="0.25">
      <c r="A242" s="10"/>
      <c r="B242" s="11"/>
      <c r="C242" s="11"/>
      <c r="D242" s="11"/>
      <c r="E242" s="11"/>
      <c r="F242" s="12"/>
      <c r="G242" s="10"/>
      <c r="H242" s="11"/>
      <c r="I242" s="11"/>
      <c r="J242" s="11"/>
      <c r="K242" s="12"/>
      <c r="L242" s="10"/>
      <c r="M242" s="11"/>
      <c r="N242" s="11"/>
      <c r="O242" s="11"/>
      <c r="P242" s="12"/>
      <c r="Q242" s="10"/>
      <c r="R242" s="11"/>
      <c r="S242" s="11"/>
      <c r="T242" s="11"/>
      <c r="U242" s="12"/>
      <c r="V242" s="10"/>
      <c r="W242" s="11"/>
      <c r="X242" s="11"/>
      <c r="Y242" s="11"/>
      <c r="Z242" s="12"/>
      <c r="AA242" s="10"/>
      <c r="AB242" s="11"/>
      <c r="AC242" s="11"/>
      <c r="AD242" s="11"/>
      <c r="AE242" s="12"/>
    </row>
    <row r="243" spans="1:31" x14ac:dyDescent="0.25">
      <c r="A243" s="10"/>
      <c r="B243" s="11"/>
      <c r="C243" s="11"/>
      <c r="D243" s="11"/>
      <c r="E243" s="11"/>
      <c r="F243" s="12"/>
      <c r="G243" s="10"/>
      <c r="H243" s="11"/>
      <c r="I243" s="11"/>
      <c r="J243" s="11"/>
      <c r="K243" s="12"/>
      <c r="L243" s="10"/>
      <c r="M243" s="11"/>
      <c r="N243" s="11"/>
      <c r="O243" s="11"/>
      <c r="P243" s="12"/>
      <c r="Q243" s="10"/>
      <c r="R243" s="11"/>
      <c r="S243" s="11"/>
      <c r="T243" s="11"/>
      <c r="U243" s="12"/>
      <c r="V243" s="10"/>
      <c r="W243" s="11"/>
      <c r="X243" s="11"/>
      <c r="Y243" s="11"/>
      <c r="Z243" s="12"/>
      <c r="AA243" s="10"/>
      <c r="AB243" s="11"/>
      <c r="AC243" s="11"/>
      <c r="AD243" s="11"/>
      <c r="AE243" s="12"/>
    </row>
    <row r="244" spans="1:31" x14ac:dyDescent="0.25">
      <c r="A244" s="10"/>
      <c r="B244" s="11"/>
      <c r="C244" s="11"/>
      <c r="D244" s="11"/>
      <c r="E244" s="11"/>
      <c r="F244" s="12"/>
      <c r="G244" s="10"/>
      <c r="H244" s="11"/>
      <c r="I244" s="11"/>
      <c r="J244" s="11"/>
      <c r="K244" s="12"/>
      <c r="L244" s="10"/>
      <c r="M244" s="11"/>
      <c r="N244" s="11"/>
      <c r="O244" s="11"/>
      <c r="P244" s="12"/>
      <c r="Q244" s="10"/>
      <c r="R244" s="11"/>
      <c r="S244" s="11"/>
      <c r="T244" s="11"/>
      <c r="U244" s="12"/>
      <c r="V244" s="10"/>
      <c r="W244" s="11"/>
      <c r="X244" s="11"/>
      <c r="Y244" s="11"/>
      <c r="Z244" s="12"/>
      <c r="AA244" s="10"/>
      <c r="AB244" s="11"/>
      <c r="AC244" s="11"/>
      <c r="AD244" s="11"/>
      <c r="AE244" s="12"/>
    </row>
    <row r="245" spans="1:31" x14ac:dyDescent="0.25">
      <c r="A245" s="10"/>
      <c r="B245" s="11"/>
      <c r="C245" s="11"/>
      <c r="D245" s="11"/>
      <c r="E245" s="11"/>
      <c r="F245" s="12"/>
      <c r="G245" s="10"/>
      <c r="H245" s="11"/>
      <c r="I245" s="11"/>
      <c r="J245" s="11"/>
      <c r="K245" s="12"/>
      <c r="L245" s="10"/>
      <c r="M245" s="11"/>
      <c r="N245" s="11"/>
      <c r="O245" s="11"/>
      <c r="P245" s="12"/>
      <c r="Q245" s="10"/>
      <c r="R245" s="11"/>
      <c r="S245" s="11"/>
      <c r="T245" s="11"/>
      <c r="U245" s="12"/>
      <c r="V245" s="10"/>
      <c r="W245" s="11"/>
      <c r="X245" s="11"/>
      <c r="Y245" s="11"/>
      <c r="Z245" s="12"/>
      <c r="AA245" s="10"/>
      <c r="AB245" s="11"/>
      <c r="AC245" s="11"/>
      <c r="AD245" s="11"/>
      <c r="AE245" s="12"/>
    </row>
    <row r="246" spans="1:31" x14ac:dyDescent="0.25">
      <c r="A246" s="10"/>
      <c r="B246" s="11"/>
      <c r="C246" s="11"/>
      <c r="D246" s="11"/>
      <c r="E246" s="11"/>
      <c r="F246" s="12"/>
      <c r="G246" s="10"/>
      <c r="H246" s="11"/>
      <c r="I246" s="11"/>
      <c r="J246" s="11"/>
      <c r="K246" s="12"/>
      <c r="L246" s="10"/>
      <c r="M246" s="11"/>
      <c r="N246" s="11"/>
      <c r="O246" s="11"/>
      <c r="P246" s="12"/>
      <c r="Q246" s="10"/>
      <c r="R246" s="11"/>
      <c r="S246" s="11"/>
      <c r="T246" s="11"/>
      <c r="U246" s="12"/>
      <c r="V246" s="10"/>
      <c r="W246" s="11"/>
      <c r="X246" s="11"/>
      <c r="Y246" s="11"/>
      <c r="Z246" s="12"/>
      <c r="AA246" s="10"/>
      <c r="AB246" s="11"/>
      <c r="AC246" s="11"/>
      <c r="AD246" s="11"/>
      <c r="AE246" s="12"/>
    </row>
    <row r="247" spans="1:31" x14ac:dyDescent="0.25">
      <c r="A247" s="10"/>
      <c r="B247" s="11"/>
      <c r="C247" s="11"/>
      <c r="D247" s="11"/>
      <c r="E247" s="11"/>
      <c r="F247" s="12"/>
      <c r="G247" s="10"/>
      <c r="H247" s="11"/>
      <c r="I247" s="11"/>
      <c r="J247" s="11"/>
      <c r="K247" s="12"/>
      <c r="L247" s="10"/>
      <c r="M247" s="11"/>
      <c r="N247" s="11"/>
      <c r="O247" s="11"/>
      <c r="P247" s="12"/>
      <c r="Q247" s="10"/>
      <c r="R247" s="11"/>
      <c r="S247" s="11"/>
      <c r="T247" s="11"/>
      <c r="U247" s="12"/>
      <c r="V247" s="10"/>
      <c r="W247" s="11"/>
      <c r="X247" s="11"/>
      <c r="Y247" s="11"/>
      <c r="Z247" s="12"/>
      <c r="AA247" s="10"/>
      <c r="AB247" s="11"/>
      <c r="AC247" s="11"/>
      <c r="AD247" s="11"/>
      <c r="AE247" s="12"/>
    </row>
    <row r="248" spans="1:31" x14ac:dyDescent="0.25">
      <c r="A248" s="10"/>
      <c r="B248" s="11"/>
      <c r="C248" s="11"/>
      <c r="D248" s="11"/>
      <c r="E248" s="11"/>
      <c r="F248" s="12"/>
      <c r="G248" s="10"/>
      <c r="H248" s="11"/>
      <c r="I248" s="11"/>
      <c r="J248" s="11"/>
      <c r="K248" s="12"/>
      <c r="L248" s="10"/>
      <c r="M248" s="11"/>
      <c r="N248" s="11"/>
      <c r="O248" s="11"/>
      <c r="P248" s="12"/>
      <c r="Q248" s="10"/>
      <c r="R248" s="11"/>
      <c r="S248" s="11"/>
      <c r="T248" s="11"/>
      <c r="U248" s="12"/>
      <c r="V248" s="10"/>
      <c r="W248" s="11"/>
      <c r="X248" s="11"/>
      <c r="Y248" s="11"/>
      <c r="Z248" s="12"/>
      <c r="AA248" s="10"/>
      <c r="AB248" s="11"/>
      <c r="AC248" s="11"/>
      <c r="AD248" s="11"/>
      <c r="AE248" s="12"/>
    </row>
    <row r="249" spans="1:31" x14ac:dyDescent="0.25">
      <c r="A249" s="10"/>
      <c r="B249" s="11"/>
      <c r="C249" s="11"/>
      <c r="D249" s="11"/>
      <c r="E249" s="11"/>
      <c r="F249" s="12"/>
      <c r="G249" s="10"/>
      <c r="H249" s="11"/>
      <c r="I249" s="11"/>
      <c r="J249" s="11"/>
      <c r="K249" s="12"/>
      <c r="L249" s="10"/>
      <c r="M249" s="11"/>
      <c r="N249" s="11"/>
      <c r="O249" s="11"/>
      <c r="P249" s="12"/>
      <c r="Q249" s="10"/>
      <c r="R249" s="11"/>
      <c r="S249" s="11"/>
      <c r="T249" s="11"/>
      <c r="U249" s="12"/>
      <c r="V249" s="10"/>
      <c r="W249" s="11"/>
      <c r="X249" s="11"/>
      <c r="Y249" s="11"/>
      <c r="Z249" s="12"/>
      <c r="AA249" s="10"/>
      <c r="AB249" s="11"/>
      <c r="AC249" s="11"/>
      <c r="AD249" s="11"/>
      <c r="AE249" s="12"/>
    </row>
    <row r="250" spans="1:31" x14ac:dyDescent="0.25">
      <c r="A250" s="10"/>
      <c r="B250" s="11"/>
      <c r="C250" s="11"/>
      <c r="D250" s="11"/>
      <c r="E250" s="11"/>
      <c r="F250" s="12"/>
      <c r="G250" s="10"/>
      <c r="H250" s="11"/>
      <c r="I250" s="11"/>
      <c r="J250" s="11"/>
      <c r="K250" s="12"/>
      <c r="L250" s="10"/>
      <c r="M250" s="11"/>
      <c r="N250" s="11"/>
      <c r="O250" s="11"/>
      <c r="P250" s="12"/>
      <c r="Q250" s="10"/>
      <c r="R250" s="11"/>
      <c r="S250" s="11"/>
      <c r="T250" s="11"/>
      <c r="U250" s="12"/>
      <c r="V250" s="10"/>
      <c r="W250" s="11"/>
      <c r="X250" s="11"/>
      <c r="Y250" s="11"/>
      <c r="Z250" s="12"/>
      <c r="AA250" s="10"/>
      <c r="AB250" s="11"/>
      <c r="AC250" s="11"/>
      <c r="AD250" s="11"/>
      <c r="AE250" s="12"/>
    </row>
    <row r="251" spans="1:31" x14ac:dyDescent="0.25">
      <c r="A251" s="10"/>
      <c r="B251" s="11"/>
      <c r="C251" s="11"/>
      <c r="D251" s="11"/>
      <c r="E251" s="11"/>
      <c r="F251" s="12"/>
      <c r="G251" s="10"/>
      <c r="H251" s="11"/>
      <c r="I251" s="11"/>
      <c r="J251" s="11"/>
      <c r="K251" s="12"/>
      <c r="L251" s="10"/>
      <c r="M251" s="11"/>
      <c r="N251" s="11"/>
      <c r="O251" s="11"/>
      <c r="P251" s="12"/>
      <c r="Q251" s="10"/>
      <c r="R251" s="11"/>
      <c r="S251" s="11"/>
      <c r="T251" s="11"/>
      <c r="U251" s="12"/>
      <c r="V251" s="10"/>
      <c r="W251" s="11"/>
      <c r="X251" s="11"/>
      <c r="Y251" s="11"/>
      <c r="Z251" s="12"/>
      <c r="AA251" s="10"/>
      <c r="AB251" s="11"/>
      <c r="AC251" s="11"/>
      <c r="AD251" s="11"/>
      <c r="AE251" s="12"/>
    </row>
    <row r="252" spans="1:31" x14ac:dyDescent="0.25">
      <c r="A252" s="10"/>
      <c r="B252" s="11"/>
      <c r="C252" s="11"/>
      <c r="D252" s="11"/>
      <c r="E252" s="11"/>
      <c r="F252" s="12"/>
      <c r="G252" s="10"/>
      <c r="H252" s="11"/>
      <c r="I252" s="11"/>
      <c r="J252" s="11"/>
      <c r="K252" s="12"/>
      <c r="L252" s="10"/>
      <c r="M252" s="11"/>
      <c r="N252" s="11"/>
      <c r="O252" s="11"/>
      <c r="P252" s="12"/>
      <c r="Q252" s="10"/>
      <c r="R252" s="11"/>
      <c r="S252" s="11"/>
      <c r="T252" s="11"/>
      <c r="U252" s="12"/>
      <c r="V252" s="10"/>
      <c r="W252" s="11"/>
      <c r="X252" s="11"/>
      <c r="Y252" s="11"/>
      <c r="Z252" s="12"/>
      <c r="AA252" s="10"/>
      <c r="AB252" s="11"/>
      <c r="AC252" s="11"/>
      <c r="AD252" s="11"/>
      <c r="AE252" s="12"/>
    </row>
    <row r="253" spans="1:31" x14ac:dyDescent="0.25">
      <c r="A253" s="10"/>
      <c r="B253" s="11"/>
      <c r="C253" s="11"/>
      <c r="D253" s="11"/>
      <c r="E253" s="11"/>
      <c r="F253" s="12"/>
      <c r="G253" s="10"/>
      <c r="H253" s="11"/>
      <c r="I253" s="11"/>
      <c r="J253" s="11"/>
      <c r="K253" s="12"/>
      <c r="L253" s="10"/>
      <c r="M253" s="11"/>
      <c r="N253" s="11"/>
      <c r="O253" s="11"/>
      <c r="P253" s="12"/>
      <c r="Q253" s="10"/>
      <c r="R253" s="11"/>
      <c r="S253" s="11"/>
      <c r="T253" s="11"/>
      <c r="U253" s="12"/>
      <c r="V253" s="10"/>
      <c r="W253" s="11"/>
      <c r="X253" s="11"/>
      <c r="Y253" s="11"/>
      <c r="Z253" s="12"/>
      <c r="AA253" s="10"/>
      <c r="AB253" s="11"/>
      <c r="AC253" s="11"/>
      <c r="AD253" s="11"/>
      <c r="AE253" s="12"/>
    </row>
    <row r="254" spans="1:31" x14ac:dyDescent="0.25">
      <c r="A254" s="10"/>
      <c r="B254" s="11"/>
      <c r="C254" s="11"/>
      <c r="D254" s="11"/>
      <c r="E254" s="11"/>
      <c r="F254" s="12"/>
      <c r="G254" s="10"/>
      <c r="H254" s="11"/>
      <c r="I254" s="11"/>
      <c r="J254" s="11"/>
      <c r="K254" s="12"/>
      <c r="L254" s="10"/>
      <c r="M254" s="11"/>
      <c r="N254" s="11"/>
      <c r="O254" s="11"/>
      <c r="P254" s="12"/>
      <c r="Q254" s="10"/>
      <c r="R254" s="11"/>
      <c r="S254" s="11"/>
      <c r="T254" s="11"/>
      <c r="U254" s="12"/>
      <c r="V254" s="10"/>
      <c r="W254" s="11"/>
      <c r="X254" s="11"/>
      <c r="Y254" s="11"/>
      <c r="Z254" s="12"/>
      <c r="AA254" s="10"/>
      <c r="AB254" s="11"/>
      <c r="AC254" s="11"/>
      <c r="AD254" s="11"/>
      <c r="AE254" s="12"/>
    </row>
    <row r="255" spans="1:31" x14ac:dyDescent="0.25">
      <c r="A255" s="10"/>
      <c r="B255" s="11"/>
      <c r="C255" s="11"/>
      <c r="D255" s="11"/>
      <c r="E255" s="11"/>
      <c r="F255" s="12"/>
      <c r="G255" s="10"/>
      <c r="H255" s="11"/>
      <c r="I255" s="11"/>
      <c r="J255" s="11"/>
      <c r="K255" s="12"/>
      <c r="L255" s="10"/>
      <c r="M255" s="11"/>
      <c r="N255" s="11"/>
      <c r="O255" s="11"/>
      <c r="P255" s="12"/>
      <c r="Q255" s="10"/>
      <c r="R255" s="11"/>
      <c r="S255" s="11"/>
      <c r="T255" s="11"/>
      <c r="U255" s="12"/>
      <c r="V255" s="10"/>
      <c r="W255" s="11"/>
      <c r="X255" s="11"/>
      <c r="Y255" s="11"/>
      <c r="Z255" s="12"/>
      <c r="AA255" s="10"/>
      <c r="AB255" s="11"/>
      <c r="AC255" s="11"/>
      <c r="AD255" s="11"/>
      <c r="AE255" s="12"/>
    </row>
    <row r="256" spans="1:31" x14ac:dyDescent="0.25">
      <c r="A256" s="10"/>
      <c r="B256" s="11"/>
      <c r="C256" s="11"/>
      <c r="D256" s="11"/>
      <c r="E256" s="11"/>
      <c r="F256" s="12"/>
      <c r="G256" s="10"/>
      <c r="H256" s="11"/>
      <c r="I256" s="11"/>
      <c r="J256" s="11"/>
      <c r="K256" s="12"/>
      <c r="L256" s="10"/>
      <c r="M256" s="11"/>
      <c r="N256" s="11"/>
      <c r="O256" s="11"/>
      <c r="P256" s="12"/>
      <c r="Q256" s="10"/>
      <c r="R256" s="11"/>
      <c r="S256" s="11"/>
      <c r="T256" s="11"/>
      <c r="U256" s="12"/>
      <c r="V256" s="10"/>
      <c r="W256" s="11"/>
      <c r="X256" s="11"/>
      <c r="Y256" s="11"/>
      <c r="Z256" s="12"/>
      <c r="AA256" s="10"/>
      <c r="AB256" s="11"/>
      <c r="AC256" s="11"/>
      <c r="AD256" s="11"/>
      <c r="AE256" s="12"/>
    </row>
    <row r="257" spans="1:31" x14ac:dyDescent="0.25">
      <c r="A257" s="10"/>
      <c r="B257" s="11"/>
      <c r="C257" s="11"/>
      <c r="D257" s="11"/>
      <c r="E257" s="11"/>
      <c r="F257" s="12"/>
      <c r="G257" s="10"/>
      <c r="H257" s="11"/>
      <c r="I257" s="11"/>
      <c r="J257" s="11"/>
      <c r="K257" s="12"/>
      <c r="L257" s="10"/>
      <c r="M257" s="11"/>
      <c r="N257" s="11"/>
      <c r="O257" s="11"/>
      <c r="P257" s="12"/>
      <c r="Q257" s="10"/>
      <c r="R257" s="11"/>
      <c r="S257" s="11"/>
      <c r="T257" s="11"/>
      <c r="U257" s="12"/>
      <c r="V257" s="10"/>
      <c r="W257" s="11"/>
      <c r="X257" s="11"/>
      <c r="Y257" s="11"/>
      <c r="Z257" s="12"/>
      <c r="AA257" s="10"/>
      <c r="AB257" s="11"/>
      <c r="AC257" s="11"/>
      <c r="AD257" s="11"/>
      <c r="AE257" s="12"/>
    </row>
    <row r="258" spans="1:31" x14ac:dyDescent="0.25">
      <c r="A258" s="10"/>
      <c r="B258" s="11"/>
      <c r="C258" s="11"/>
      <c r="D258" s="11"/>
      <c r="E258" s="11"/>
      <c r="F258" s="12"/>
      <c r="G258" s="10"/>
      <c r="H258" s="11"/>
      <c r="I258" s="11"/>
      <c r="J258" s="11"/>
      <c r="K258" s="12"/>
      <c r="L258" s="10"/>
      <c r="M258" s="11"/>
      <c r="N258" s="11"/>
      <c r="O258" s="11"/>
      <c r="P258" s="12"/>
      <c r="Q258" s="10"/>
      <c r="R258" s="11"/>
      <c r="S258" s="11"/>
      <c r="T258" s="11"/>
      <c r="U258" s="12"/>
      <c r="V258" s="10"/>
      <c r="W258" s="11"/>
      <c r="X258" s="11"/>
      <c r="Y258" s="11"/>
      <c r="Z258" s="12"/>
      <c r="AA258" s="10"/>
      <c r="AB258" s="11"/>
      <c r="AC258" s="11"/>
      <c r="AD258" s="11"/>
      <c r="AE258" s="12"/>
    </row>
    <row r="259" spans="1:31" x14ac:dyDescent="0.25">
      <c r="A259" s="10"/>
      <c r="B259" s="11"/>
      <c r="C259" s="11"/>
      <c r="D259" s="11"/>
      <c r="E259" s="11"/>
      <c r="F259" s="12"/>
      <c r="G259" s="10"/>
      <c r="H259" s="11"/>
      <c r="I259" s="11"/>
      <c r="J259" s="11"/>
      <c r="K259" s="12"/>
      <c r="L259" s="10"/>
      <c r="M259" s="11"/>
      <c r="N259" s="11"/>
      <c r="O259" s="11"/>
      <c r="P259" s="12"/>
      <c r="Q259" s="10"/>
      <c r="R259" s="11"/>
      <c r="S259" s="11"/>
      <c r="T259" s="11"/>
      <c r="U259" s="12"/>
      <c r="V259" s="10"/>
      <c r="W259" s="11"/>
      <c r="X259" s="11"/>
      <c r="Y259" s="11"/>
      <c r="Z259" s="12"/>
      <c r="AA259" s="10"/>
      <c r="AB259" s="11"/>
      <c r="AC259" s="11"/>
      <c r="AD259" s="11"/>
      <c r="AE259" s="12"/>
    </row>
    <row r="260" spans="1:31" x14ac:dyDescent="0.25">
      <c r="A260" s="10"/>
      <c r="B260" s="11"/>
      <c r="C260" s="11"/>
      <c r="D260" s="11"/>
      <c r="E260" s="11"/>
      <c r="F260" s="12"/>
      <c r="G260" s="10"/>
      <c r="H260" s="11"/>
      <c r="I260" s="11"/>
      <c r="J260" s="11"/>
      <c r="K260" s="12"/>
      <c r="L260" s="10"/>
      <c r="M260" s="11"/>
      <c r="N260" s="11"/>
      <c r="O260" s="11"/>
      <c r="P260" s="12"/>
      <c r="Q260" s="10"/>
      <c r="R260" s="11"/>
      <c r="S260" s="11"/>
      <c r="T260" s="11"/>
      <c r="U260" s="12"/>
      <c r="V260" s="10"/>
      <c r="W260" s="11"/>
      <c r="X260" s="11"/>
      <c r="Y260" s="11"/>
      <c r="Z260" s="12"/>
      <c r="AA260" s="10"/>
      <c r="AB260" s="11"/>
      <c r="AC260" s="11"/>
      <c r="AD260" s="11"/>
      <c r="AE260" s="12"/>
    </row>
    <row r="261" spans="1:31" x14ac:dyDescent="0.25">
      <c r="A261" s="10"/>
      <c r="B261" s="11"/>
      <c r="C261" s="11"/>
      <c r="D261" s="11"/>
      <c r="E261" s="11"/>
      <c r="F261" s="12"/>
      <c r="G261" s="10"/>
      <c r="H261" s="11"/>
      <c r="I261" s="11"/>
      <c r="J261" s="11"/>
      <c r="K261" s="12"/>
      <c r="L261" s="10"/>
      <c r="M261" s="11"/>
      <c r="N261" s="11"/>
      <c r="O261" s="11"/>
      <c r="P261" s="12"/>
      <c r="Q261" s="10"/>
      <c r="R261" s="11"/>
      <c r="S261" s="11"/>
      <c r="T261" s="11"/>
      <c r="U261" s="12"/>
      <c r="V261" s="10"/>
      <c r="W261" s="11"/>
      <c r="X261" s="11"/>
      <c r="Y261" s="11"/>
      <c r="Z261" s="12"/>
      <c r="AA261" s="10"/>
      <c r="AB261" s="11"/>
      <c r="AC261" s="11"/>
      <c r="AD261" s="11"/>
      <c r="AE261" s="12"/>
    </row>
    <row r="262" spans="1:31" x14ac:dyDescent="0.25">
      <c r="A262" s="10"/>
      <c r="B262" s="11"/>
      <c r="C262" s="11"/>
      <c r="D262" s="11"/>
      <c r="E262" s="11"/>
      <c r="F262" s="12"/>
      <c r="G262" s="10"/>
      <c r="H262" s="11"/>
      <c r="I262" s="11"/>
      <c r="J262" s="11"/>
      <c r="K262" s="12"/>
      <c r="L262" s="10"/>
      <c r="M262" s="11"/>
      <c r="N262" s="11"/>
      <c r="O262" s="11"/>
      <c r="P262" s="12"/>
      <c r="Q262" s="10"/>
      <c r="R262" s="11"/>
      <c r="S262" s="11"/>
      <c r="T262" s="11"/>
      <c r="U262" s="12"/>
      <c r="V262" s="10"/>
      <c r="W262" s="11"/>
      <c r="X262" s="11"/>
      <c r="Y262" s="11"/>
      <c r="Z262" s="12"/>
      <c r="AA262" s="10"/>
      <c r="AB262" s="11"/>
      <c r="AC262" s="11"/>
      <c r="AD262" s="11"/>
      <c r="AE262" s="12"/>
    </row>
    <row r="263" spans="1:31" x14ac:dyDescent="0.25">
      <c r="A263" s="10"/>
      <c r="B263" s="11"/>
      <c r="C263" s="11"/>
      <c r="D263" s="11"/>
      <c r="E263" s="11"/>
      <c r="F263" s="12"/>
      <c r="G263" s="10"/>
      <c r="H263" s="11"/>
      <c r="I263" s="11"/>
      <c r="J263" s="11"/>
      <c r="K263" s="12"/>
      <c r="L263" s="10"/>
      <c r="M263" s="11"/>
      <c r="N263" s="11"/>
      <c r="O263" s="11"/>
      <c r="P263" s="12"/>
      <c r="Q263" s="10"/>
      <c r="R263" s="11"/>
      <c r="S263" s="11"/>
      <c r="T263" s="11"/>
      <c r="U263" s="12"/>
      <c r="V263" s="10"/>
      <c r="W263" s="11"/>
      <c r="X263" s="11"/>
      <c r="Y263" s="11"/>
      <c r="Z263" s="12"/>
      <c r="AA263" s="10"/>
      <c r="AB263" s="11"/>
      <c r="AC263" s="11"/>
      <c r="AD263" s="11"/>
      <c r="AE263" s="12"/>
    </row>
    <row r="264" spans="1:31" x14ac:dyDescent="0.25">
      <c r="A264" s="10"/>
      <c r="B264" s="11"/>
      <c r="C264" s="11"/>
      <c r="D264" s="11"/>
      <c r="E264" s="11"/>
      <c r="F264" s="12"/>
      <c r="G264" s="10"/>
      <c r="H264" s="11"/>
      <c r="I264" s="11"/>
      <c r="J264" s="11"/>
      <c r="K264" s="12"/>
      <c r="L264" s="10"/>
      <c r="M264" s="11"/>
      <c r="N264" s="11"/>
      <c r="O264" s="11"/>
      <c r="P264" s="12"/>
      <c r="Q264" s="10"/>
      <c r="R264" s="11"/>
      <c r="S264" s="11"/>
      <c r="T264" s="11"/>
      <c r="U264" s="12"/>
      <c r="V264" s="10"/>
      <c r="W264" s="11"/>
      <c r="X264" s="11"/>
      <c r="Y264" s="11"/>
      <c r="Z264" s="12"/>
      <c r="AA264" s="10"/>
      <c r="AB264" s="11"/>
      <c r="AC264" s="11"/>
      <c r="AD264" s="11"/>
      <c r="AE264" s="12"/>
    </row>
    <row r="265" spans="1:31" ht="15.75" thickBot="1" x14ac:dyDescent="0.3">
      <c r="A265" s="13"/>
      <c r="B265" s="14"/>
      <c r="C265" s="14"/>
      <c r="D265" s="14"/>
      <c r="E265" s="14"/>
      <c r="F265" s="15"/>
      <c r="G265" s="13"/>
      <c r="H265" s="14"/>
      <c r="I265" s="14"/>
      <c r="J265" s="14"/>
      <c r="K265" s="15"/>
      <c r="L265" s="13"/>
      <c r="M265" s="14"/>
      <c r="N265" s="14"/>
      <c r="O265" s="14"/>
      <c r="P265" s="15"/>
      <c r="Q265" s="13"/>
      <c r="R265" s="14"/>
      <c r="S265" s="14"/>
      <c r="T265" s="14"/>
      <c r="U265" s="15"/>
      <c r="V265" s="13"/>
      <c r="W265" s="14"/>
      <c r="X265" s="14"/>
      <c r="Y265" s="14"/>
      <c r="Z265" s="15"/>
      <c r="AA265" s="13"/>
      <c r="AB265" s="14"/>
      <c r="AC265" s="14"/>
      <c r="AD265" s="14"/>
      <c r="AE265" s="15"/>
    </row>
  </sheetData>
  <mergeCells count="5">
    <mergeCell ref="G2:J2"/>
    <mergeCell ref="L2:O2"/>
    <mergeCell ref="Q2:T2"/>
    <mergeCell ref="V2:Z2"/>
    <mergeCell ref="AA2:AE2"/>
  </mergeCells>
  <phoneticPr fontId="9" type="noConversion"/>
  <pageMargins left="0.22" right="0.26" top="0.25" bottom="0.28000000000000003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9"/>
  <dimension ref="A1:AI275"/>
  <sheetViews>
    <sheetView workbookViewId="0">
      <selection activeCell="I3" sqref="I3"/>
    </sheetView>
  </sheetViews>
  <sheetFormatPr defaultRowHeight="15" x14ac:dyDescent="0.25"/>
  <cols>
    <col min="1" max="1" width="10.7109375" bestFit="1" customWidth="1"/>
    <col min="2" max="2" width="9.28515625" customWidth="1"/>
    <col min="3" max="3" width="11.42578125" customWidth="1"/>
    <col min="4" max="4" width="12.7109375" customWidth="1"/>
    <col min="5" max="5" width="9.28515625" customWidth="1"/>
    <col min="6" max="6" width="10.85546875" bestFit="1" customWidth="1"/>
    <col min="7" max="7" width="10.85546875" customWidth="1"/>
    <col min="8" max="8" width="10.85546875" style="7" customWidth="1"/>
    <col min="9" max="9" width="12.7109375" style="9" customWidth="1"/>
    <col min="10" max="10" width="10.28515625" customWidth="1"/>
    <col min="11" max="11" width="10.7109375" bestFit="1" customWidth="1"/>
    <col min="12" max="13" width="10.5703125" customWidth="1"/>
    <col min="14" max="14" width="12.28515625" customWidth="1"/>
    <col min="15" max="15" width="10.5703125" customWidth="1"/>
    <col min="21" max="22" width="10" bestFit="1" customWidth="1"/>
    <col min="23" max="23" width="12.140625" customWidth="1"/>
    <col min="24" max="24" width="10" customWidth="1"/>
    <col min="33" max="33" width="12.28515625" customWidth="1"/>
    <col min="35" max="35" width="10.42578125" bestFit="1" customWidth="1"/>
  </cols>
  <sheetData>
    <row r="1" spans="1:9" ht="60" x14ac:dyDescent="0.25">
      <c r="A1" s="2" t="s">
        <v>0</v>
      </c>
      <c r="B1" s="3" t="s">
        <v>300</v>
      </c>
      <c r="C1" s="3" t="s">
        <v>301</v>
      </c>
      <c r="D1" s="3" t="s">
        <v>298</v>
      </c>
      <c r="E1" s="4" t="s">
        <v>299</v>
      </c>
      <c r="F1" s="2" t="s">
        <v>16</v>
      </c>
      <c r="G1" s="2" t="s">
        <v>302</v>
      </c>
      <c r="H1" s="5" t="s">
        <v>303</v>
      </c>
      <c r="I1" s="6" t="s">
        <v>304</v>
      </c>
    </row>
    <row r="2" spans="1:9" x14ac:dyDescent="0.25">
      <c r="H2" s="7">
        <v>0.51</v>
      </c>
      <c r="I2" s="8"/>
    </row>
    <row r="3" spans="1:9" x14ac:dyDescent="0.25">
      <c r="A3" s="1" t="s">
        <v>305</v>
      </c>
      <c r="B3">
        <v>14563698</v>
      </c>
      <c r="C3">
        <v>14567759</v>
      </c>
      <c r="D3">
        <f>C3-B3</f>
        <v>4061</v>
      </c>
      <c r="E3">
        <v>4050</v>
      </c>
      <c r="F3">
        <f t="shared" ref="F3:F66" si="0">E3-D3</f>
        <v>-11</v>
      </c>
      <c r="G3">
        <f>8100-6070</f>
        <v>2030</v>
      </c>
      <c r="H3" s="7">
        <f>G3/H2</f>
        <v>3980.3921568627452</v>
      </c>
      <c r="I3" s="9">
        <f>E3-H3</f>
        <v>69.607843137254804</v>
      </c>
    </row>
    <row r="4" spans="1:9" x14ac:dyDescent="0.25">
      <c r="A4" s="1" t="s">
        <v>306</v>
      </c>
      <c r="D4">
        <f t="shared" ref="D4:D67" si="1">C4-B4</f>
        <v>0</v>
      </c>
      <c r="F4">
        <f t="shared" si="0"/>
        <v>0</v>
      </c>
    </row>
    <row r="5" spans="1:9" x14ac:dyDescent="0.25">
      <c r="A5" s="1" t="s">
        <v>307</v>
      </c>
      <c r="D5">
        <f t="shared" si="1"/>
        <v>0</v>
      </c>
      <c r="F5">
        <f t="shared" si="0"/>
        <v>0</v>
      </c>
    </row>
    <row r="6" spans="1:9" x14ac:dyDescent="0.25">
      <c r="A6" s="1" t="s">
        <v>308</v>
      </c>
      <c r="D6">
        <f t="shared" si="1"/>
        <v>0</v>
      </c>
      <c r="F6">
        <f t="shared" si="0"/>
        <v>0</v>
      </c>
    </row>
    <row r="7" spans="1:9" x14ac:dyDescent="0.25">
      <c r="A7" s="1" t="s">
        <v>309</v>
      </c>
      <c r="D7">
        <f t="shared" si="1"/>
        <v>0</v>
      </c>
      <c r="F7">
        <f t="shared" si="0"/>
        <v>0</v>
      </c>
    </row>
    <row r="8" spans="1:9" x14ac:dyDescent="0.25">
      <c r="A8" s="1" t="s">
        <v>310</v>
      </c>
      <c r="D8">
        <f t="shared" si="1"/>
        <v>0</v>
      </c>
      <c r="F8">
        <f t="shared" si="0"/>
        <v>0</v>
      </c>
    </row>
    <row r="9" spans="1:9" x14ac:dyDescent="0.25">
      <c r="A9" s="1" t="s">
        <v>311</v>
      </c>
      <c r="D9">
        <f t="shared" si="1"/>
        <v>0</v>
      </c>
      <c r="F9">
        <f t="shared" si="0"/>
        <v>0</v>
      </c>
    </row>
    <row r="10" spans="1:9" x14ac:dyDescent="0.25">
      <c r="A10" s="1" t="s">
        <v>312</v>
      </c>
      <c r="D10">
        <f t="shared" si="1"/>
        <v>0</v>
      </c>
      <c r="F10">
        <f t="shared" si="0"/>
        <v>0</v>
      </c>
    </row>
    <row r="11" spans="1:9" x14ac:dyDescent="0.25">
      <c r="A11" s="1" t="s">
        <v>313</v>
      </c>
      <c r="D11">
        <f t="shared" si="1"/>
        <v>0</v>
      </c>
      <c r="F11">
        <f t="shared" si="0"/>
        <v>0</v>
      </c>
    </row>
    <row r="12" spans="1:9" x14ac:dyDescent="0.25">
      <c r="A12" s="1" t="s">
        <v>314</v>
      </c>
      <c r="D12">
        <f t="shared" si="1"/>
        <v>0</v>
      </c>
      <c r="F12">
        <f t="shared" si="0"/>
        <v>0</v>
      </c>
    </row>
    <row r="13" spans="1:9" x14ac:dyDescent="0.25">
      <c r="A13" s="1" t="s">
        <v>315</v>
      </c>
      <c r="D13">
        <f t="shared" si="1"/>
        <v>0</v>
      </c>
      <c r="F13">
        <f t="shared" si="0"/>
        <v>0</v>
      </c>
    </row>
    <row r="14" spans="1:9" x14ac:dyDescent="0.25">
      <c r="A14" s="1" t="s">
        <v>316</v>
      </c>
      <c r="D14">
        <f t="shared" si="1"/>
        <v>0</v>
      </c>
      <c r="F14">
        <f t="shared" si="0"/>
        <v>0</v>
      </c>
    </row>
    <row r="15" spans="1:9" x14ac:dyDescent="0.25">
      <c r="A15" s="1" t="s">
        <v>317</v>
      </c>
      <c r="D15">
        <f t="shared" si="1"/>
        <v>0</v>
      </c>
      <c r="F15">
        <f t="shared" si="0"/>
        <v>0</v>
      </c>
    </row>
    <row r="16" spans="1:9" x14ac:dyDescent="0.25">
      <c r="A16" s="1" t="s">
        <v>318</v>
      </c>
      <c r="D16">
        <f t="shared" si="1"/>
        <v>0</v>
      </c>
      <c r="F16">
        <f t="shared" si="0"/>
        <v>0</v>
      </c>
    </row>
    <row r="17" spans="1:6" x14ac:dyDescent="0.25">
      <c r="A17" s="1" t="s">
        <v>319</v>
      </c>
      <c r="D17">
        <f t="shared" si="1"/>
        <v>0</v>
      </c>
      <c r="F17">
        <f t="shared" si="0"/>
        <v>0</v>
      </c>
    </row>
    <row r="18" spans="1:6" x14ac:dyDescent="0.25">
      <c r="A18" s="1" t="s">
        <v>320</v>
      </c>
      <c r="D18">
        <f t="shared" si="1"/>
        <v>0</v>
      </c>
      <c r="F18">
        <f t="shared" si="0"/>
        <v>0</v>
      </c>
    </row>
    <row r="19" spans="1:6" x14ac:dyDescent="0.25">
      <c r="A19" s="1" t="s">
        <v>321</v>
      </c>
      <c r="D19">
        <f t="shared" si="1"/>
        <v>0</v>
      </c>
      <c r="F19">
        <f t="shared" si="0"/>
        <v>0</v>
      </c>
    </row>
    <row r="20" spans="1:6" x14ac:dyDescent="0.25">
      <c r="A20" s="1" t="s">
        <v>322</v>
      </c>
      <c r="D20">
        <f t="shared" si="1"/>
        <v>0</v>
      </c>
      <c r="F20">
        <f t="shared" si="0"/>
        <v>0</v>
      </c>
    </row>
    <row r="21" spans="1:6" x14ac:dyDescent="0.25">
      <c r="A21" s="1" t="s">
        <v>323</v>
      </c>
      <c r="D21">
        <f t="shared" si="1"/>
        <v>0</v>
      </c>
      <c r="F21">
        <f t="shared" si="0"/>
        <v>0</v>
      </c>
    </row>
    <row r="22" spans="1:6" x14ac:dyDescent="0.25">
      <c r="A22" s="1" t="s">
        <v>324</v>
      </c>
      <c r="D22">
        <f t="shared" si="1"/>
        <v>0</v>
      </c>
      <c r="F22">
        <f t="shared" si="0"/>
        <v>0</v>
      </c>
    </row>
    <row r="23" spans="1:6" x14ac:dyDescent="0.25">
      <c r="A23" s="1" t="s">
        <v>325</v>
      </c>
      <c r="D23">
        <f t="shared" si="1"/>
        <v>0</v>
      </c>
      <c r="F23">
        <f t="shared" si="0"/>
        <v>0</v>
      </c>
    </row>
    <row r="24" spans="1:6" x14ac:dyDescent="0.25">
      <c r="D24">
        <f t="shared" si="1"/>
        <v>0</v>
      </c>
      <c r="F24">
        <f t="shared" si="0"/>
        <v>0</v>
      </c>
    </row>
    <row r="25" spans="1:6" x14ac:dyDescent="0.25">
      <c r="D25">
        <f t="shared" si="1"/>
        <v>0</v>
      </c>
      <c r="F25">
        <f t="shared" si="0"/>
        <v>0</v>
      </c>
    </row>
    <row r="26" spans="1:6" x14ac:dyDescent="0.25">
      <c r="D26">
        <f t="shared" si="1"/>
        <v>0</v>
      </c>
      <c r="F26">
        <f t="shared" si="0"/>
        <v>0</v>
      </c>
    </row>
    <row r="27" spans="1:6" x14ac:dyDescent="0.25">
      <c r="D27">
        <f t="shared" si="1"/>
        <v>0</v>
      </c>
      <c r="F27">
        <f t="shared" si="0"/>
        <v>0</v>
      </c>
    </row>
    <row r="28" spans="1:6" x14ac:dyDescent="0.25">
      <c r="D28">
        <f t="shared" si="1"/>
        <v>0</v>
      </c>
      <c r="F28">
        <f t="shared" si="0"/>
        <v>0</v>
      </c>
    </row>
    <row r="29" spans="1:6" x14ac:dyDescent="0.25">
      <c r="D29">
        <f t="shared" si="1"/>
        <v>0</v>
      </c>
      <c r="F29">
        <f t="shared" si="0"/>
        <v>0</v>
      </c>
    </row>
    <row r="30" spans="1:6" x14ac:dyDescent="0.25">
      <c r="D30">
        <f t="shared" si="1"/>
        <v>0</v>
      </c>
      <c r="F30">
        <f t="shared" si="0"/>
        <v>0</v>
      </c>
    </row>
    <row r="31" spans="1:6" x14ac:dyDescent="0.25">
      <c r="D31">
        <f t="shared" si="1"/>
        <v>0</v>
      </c>
      <c r="F31">
        <f t="shared" si="0"/>
        <v>0</v>
      </c>
    </row>
    <row r="32" spans="1:6" x14ac:dyDescent="0.25">
      <c r="D32">
        <f t="shared" si="1"/>
        <v>0</v>
      </c>
      <c r="F32">
        <f t="shared" si="0"/>
        <v>0</v>
      </c>
    </row>
    <row r="33" spans="4:6" x14ac:dyDescent="0.25">
      <c r="D33">
        <f t="shared" si="1"/>
        <v>0</v>
      </c>
      <c r="F33">
        <f t="shared" si="0"/>
        <v>0</v>
      </c>
    </row>
    <row r="34" spans="4:6" x14ac:dyDescent="0.25">
      <c r="D34">
        <f t="shared" si="1"/>
        <v>0</v>
      </c>
      <c r="F34">
        <f t="shared" si="0"/>
        <v>0</v>
      </c>
    </row>
    <row r="35" spans="4:6" x14ac:dyDescent="0.25">
      <c r="D35">
        <f t="shared" si="1"/>
        <v>0</v>
      </c>
      <c r="F35">
        <f t="shared" si="0"/>
        <v>0</v>
      </c>
    </row>
    <row r="36" spans="4:6" x14ac:dyDescent="0.25">
      <c r="D36">
        <f t="shared" si="1"/>
        <v>0</v>
      </c>
      <c r="F36">
        <f t="shared" si="0"/>
        <v>0</v>
      </c>
    </row>
    <row r="37" spans="4:6" x14ac:dyDescent="0.25">
      <c r="D37">
        <f t="shared" si="1"/>
        <v>0</v>
      </c>
      <c r="F37">
        <f t="shared" si="0"/>
        <v>0</v>
      </c>
    </row>
    <row r="38" spans="4:6" x14ac:dyDescent="0.25">
      <c r="D38">
        <f t="shared" si="1"/>
        <v>0</v>
      </c>
      <c r="F38">
        <f t="shared" si="0"/>
        <v>0</v>
      </c>
    </row>
    <row r="39" spans="4:6" x14ac:dyDescent="0.25">
      <c r="D39">
        <f t="shared" si="1"/>
        <v>0</v>
      </c>
      <c r="F39">
        <f t="shared" si="0"/>
        <v>0</v>
      </c>
    </row>
    <row r="40" spans="4:6" x14ac:dyDescent="0.25">
      <c r="D40">
        <f t="shared" si="1"/>
        <v>0</v>
      </c>
      <c r="F40">
        <f t="shared" si="0"/>
        <v>0</v>
      </c>
    </row>
    <row r="41" spans="4:6" x14ac:dyDescent="0.25">
      <c r="D41">
        <f t="shared" si="1"/>
        <v>0</v>
      </c>
      <c r="F41">
        <f t="shared" si="0"/>
        <v>0</v>
      </c>
    </row>
    <row r="42" spans="4:6" x14ac:dyDescent="0.25">
      <c r="D42">
        <f t="shared" si="1"/>
        <v>0</v>
      </c>
      <c r="F42">
        <f t="shared" si="0"/>
        <v>0</v>
      </c>
    </row>
    <row r="43" spans="4:6" x14ac:dyDescent="0.25">
      <c r="D43">
        <f t="shared" si="1"/>
        <v>0</v>
      </c>
      <c r="F43">
        <f t="shared" si="0"/>
        <v>0</v>
      </c>
    </row>
    <row r="44" spans="4:6" x14ac:dyDescent="0.25">
      <c r="D44">
        <f t="shared" si="1"/>
        <v>0</v>
      </c>
      <c r="F44">
        <f t="shared" si="0"/>
        <v>0</v>
      </c>
    </row>
    <row r="45" spans="4:6" x14ac:dyDescent="0.25">
      <c r="D45">
        <f t="shared" si="1"/>
        <v>0</v>
      </c>
      <c r="F45">
        <f t="shared" si="0"/>
        <v>0</v>
      </c>
    </row>
    <row r="46" spans="4:6" x14ac:dyDescent="0.25">
      <c r="D46">
        <f t="shared" si="1"/>
        <v>0</v>
      </c>
      <c r="F46">
        <f t="shared" si="0"/>
        <v>0</v>
      </c>
    </row>
    <row r="47" spans="4:6" x14ac:dyDescent="0.25">
      <c r="D47">
        <f t="shared" si="1"/>
        <v>0</v>
      </c>
      <c r="F47">
        <f t="shared" si="0"/>
        <v>0</v>
      </c>
    </row>
    <row r="48" spans="4:6" x14ac:dyDescent="0.25">
      <c r="D48">
        <f t="shared" si="1"/>
        <v>0</v>
      </c>
      <c r="F48">
        <f t="shared" si="0"/>
        <v>0</v>
      </c>
    </row>
    <row r="49" spans="4:6" x14ac:dyDescent="0.25">
      <c r="D49">
        <f t="shared" si="1"/>
        <v>0</v>
      </c>
      <c r="F49">
        <f t="shared" si="0"/>
        <v>0</v>
      </c>
    </row>
    <row r="50" spans="4:6" x14ac:dyDescent="0.25">
      <c r="D50">
        <f t="shared" si="1"/>
        <v>0</v>
      </c>
      <c r="F50">
        <f t="shared" si="0"/>
        <v>0</v>
      </c>
    </row>
    <row r="51" spans="4:6" x14ac:dyDescent="0.25">
      <c r="D51">
        <f t="shared" si="1"/>
        <v>0</v>
      </c>
      <c r="F51">
        <f t="shared" si="0"/>
        <v>0</v>
      </c>
    </row>
    <row r="52" spans="4:6" x14ac:dyDescent="0.25">
      <c r="D52">
        <f t="shared" si="1"/>
        <v>0</v>
      </c>
      <c r="F52">
        <f t="shared" si="0"/>
        <v>0</v>
      </c>
    </row>
    <row r="53" spans="4:6" x14ac:dyDescent="0.25">
      <c r="D53">
        <f t="shared" si="1"/>
        <v>0</v>
      </c>
      <c r="F53">
        <f t="shared" si="0"/>
        <v>0</v>
      </c>
    </row>
    <row r="54" spans="4:6" x14ac:dyDescent="0.25">
      <c r="D54">
        <f t="shared" si="1"/>
        <v>0</v>
      </c>
      <c r="F54">
        <f t="shared" si="0"/>
        <v>0</v>
      </c>
    </row>
    <row r="55" spans="4:6" x14ac:dyDescent="0.25">
      <c r="D55">
        <f t="shared" si="1"/>
        <v>0</v>
      </c>
      <c r="F55">
        <f t="shared" si="0"/>
        <v>0</v>
      </c>
    </row>
    <row r="56" spans="4:6" x14ac:dyDescent="0.25">
      <c r="D56">
        <f t="shared" si="1"/>
        <v>0</v>
      </c>
      <c r="F56">
        <f t="shared" si="0"/>
        <v>0</v>
      </c>
    </row>
    <row r="57" spans="4:6" x14ac:dyDescent="0.25">
      <c r="D57">
        <f t="shared" si="1"/>
        <v>0</v>
      </c>
      <c r="F57">
        <f t="shared" si="0"/>
        <v>0</v>
      </c>
    </row>
    <row r="58" spans="4:6" x14ac:dyDescent="0.25">
      <c r="D58">
        <f t="shared" si="1"/>
        <v>0</v>
      </c>
      <c r="F58">
        <f t="shared" si="0"/>
        <v>0</v>
      </c>
    </row>
    <row r="59" spans="4:6" x14ac:dyDescent="0.25">
      <c r="D59">
        <f t="shared" si="1"/>
        <v>0</v>
      </c>
      <c r="F59">
        <f t="shared" si="0"/>
        <v>0</v>
      </c>
    </row>
    <row r="60" spans="4:6" x14ac:dyDescent="0.25">
      <c r="D60">
        <f t="shared" si="1"/>
        <v>0</v>
      </c>
      <c r="F60">
        <f t="shared" si="0"/>
        <v>0</v>
      </c>
    </row>
    <row r="61" spans="4:6" x14ac:dyDescent="0.25">
      <c r="D61">
        <f t="shared" si="1"/>
        <v>0</v>
      </c>
      <c r="F61">
        <f t="shared" si="0"/>
        <v>0</v>
      </c>
    </row>
    <row r="62" spans="4:6" x14ac:dyDescent="0.25">
      <c r="D62">
        <f t="shared" si="1"/>
        <v>0</v>
      </c>
      <c r="F62">
        <f t="shared" si="0"/>
        <v>0</v>
      </c>
    </row>
    <row r="63" spans="4:6" x14ac:dyDescent="0.25">
      <c r="D63">
        <f t="shared" si="1"/>
        <v>0</v>
      </c>
      <c r="F63">
        <f t="shared" si="0"/>
        <v>0</v>
      </c>
    </row>
    <row r="64" spans="4:6" x14ac:dyDescent="0.25">
      <c r="D64">
        <f t="shared" si="1"/>
        <v>0</v>
      </c>
      <c r="F64">
        <f t="shared" si="0"/>
        <v>0</v>
      </c>
    </row>
    <row r="65" spans="4:6" x14ac:dyDescent="0.25">
      <c r="D65">
        <f t="shared" si="1"/>
        <v>0</v>
      </c>
      <c r="F65">
        <f t="shared" si="0"/>
        <v>0</v>
      </c>
    </row>
    <row r="66" spans="4:6" x14ac:dyDescent="0.25">
      <c r="D66">
        <f t="shared" si="1"/>
        <v>0</v>
      </c>
      <c r="F66">
        <f t="shared" si="0"/>
        <v>0</v>
      </c>
    </row>
    <row r="67" spans="4:6" x14ac:dyDescent="0.25">
      <c r="D67">
        <f t="shared" si="1"/>
        <v>0</v>
      </c>
      <c r="F67">
        <f t="shared" ref="F67:F130" si="2">E67-D67</f>
        <v>0</v>
      </c>
    </row>
    <row r="68" spans="4:6" x14ac:dyDescent="0.25">
      <c r="D68">
        <f t="shared" ref="D68:D131" si="3">C68-B68</f>
        <v>0</v>
      </c>
      <c r="F68">
        <f t="shared" si="2"/>
        <v>0</v>
      </c>
    </row>
    <row r="69" spans="4:6" x14ac:dyDescent="0.25">
      <c r="D69">
        <f t="shared" si="3"/>
        <v>0</v>
      </c>
      <c r="F69">
        <f t="shared" si="2"/>
        <v>0</v>
      </c>
    </row>
    <row r="70" spans="4:6" x14ac:dyDescent="0.25">
      <c r="D70">
        <f t="shared" si="3"/>
        <v>0</v>
      </c>
      <c r="F70">
        <f t="shared" si="2"/>
        <v>0</v>
      </c>
    </row>
    <row r="71" spans="4:6" x14ac:dyDescent="0.25">
      <c r="D71">
        <f t="shared" si="3"/>
        <v>0</v>
      </c>
      <c r="F71">
        <f t="shared" si="2"/>
        <v>0</v>
      </c>
    </row>
    <row r="72" spans="4:6" x14ac:dyDescent="0.25">
      <c r="D72">
        <f t="shared" si="3"/>
        <v>0</v>
      </c>
      <c r="F72">
        <f t="shared" si="2"/>
        <v>0</v>
      </c>
    </row>
    <row r="73" spans="4:6" x14ac:dyDescent="0.25">
      <c r="D73">
        <f t="shared" si="3"/>
        <v>0</v>
      </c>
      <c r="F73">
        <f t="shared" si="2"/>
        <v>0</v>
      </c>
    </row>
    <row r="74" spans="4:6" x14ac:dyDescent="0.25">
      <c r="D74">
        <f t="shared" si="3"/>
        <v>0</v>
      </c>
      <c r="F74">
        <f t="shared" si="2"/>
        <v>0</v>
      </c>
    </row>
    <row r="75" spans="4:6" x14ac:dyDescent="0.25">
      <c r="D75">
        <f t="shared" si="3"/>
        <v>0</v>
      </c>
      <c r="F75">
        <f t="shared" si="2"/>
        <v>0</v>
      </c>
    </row>
    <row r="76" spans="4:6" x14ac:dyDescent="0.25">
      <c r="D76">
        <f t="shared" si="3"/>
        <v>0</v>
      </c>
      <c r="F76">
        <f t="shared" si="2"/>
        <v>0</v>
      </c>
    </row>
    <row r="77" spans="4:6" x14ac:dyDescent="0.25">
      <c r="D77">
        <f t="shared" si="3"/>
        <v>0</v>
      </c>
      <c r="F77">
        <f t="shared" si="2"/>
        <v>0</v>
      </c>
    </row>
    <row r="78" spans="4:6" x14ac:dyDescent="0.25">
      <c r="D78">
        <f t="shared" si="3"/>
        <v>0</v>
      </c>
      <c r="F78">
        <f t="shared" si="2"/>
        <v>0</v>
      </c>
    </row>
    <row r="79" spans="4:6" x14ac:dyDescent="0.25">
      <c r="D79">
        <f t="shared" si="3"/>
        <v>0</v>
      </c>
      <c r="F79">
        <f t="shared" si="2"/>
        <v>0</v>
      </c>
    </row>
    <row r="80" spans="4:6" x14ac:dyDescent="0.25">
      <c r="D80">
        <f t="shared" si="3"/>
        <v>0</v>
      </c>
      <c r="F80">
        <f t="shared" si="2"/>
        <v>0</v>
      </c>
    </row>
    <row r="81" spans="4:6" x14ac:dyDescent="0.25">
      <c r="D81">
        <f t="shared" si="3"/>
        <v>0</v>
      </c>
      <c r="F81">
        <f t="shared" si="2"/>
        <v>0</v>
      </c>
    </row>
    <row r="82" spans="4:6" x14ac:dyDescent="0.25">
      <c r="D82">
        <f t="shared" si="3"/>
        <v>0</v>
      </c>
      <c r="F82">
        <f t="shared" si="2"/>
        <v>0</v>
      </c>
    </row>
    <row r="83" spans="4:6" x14ac:dyDescent="0.25">
      <c r="D83">
        <f t="shared" si="3"/>
        <v>0</v>
      </c>
      <c r="F83">
        <f t="shared" si="2"/>
        <v>0</v>
      </c>
    </row>
    <row r="84" spans="4:6" x14ac:dyDescent="0.25">
      <c r="D84">
        <f t="shared" si="3"/>
        <v>0</v>
      </c>
      <c r="F84">
        <f t="shared" si="2"/>
        <v>0</v>
      </c>
    </row>
    <row r="85" spans="4:6" x14ac:dyDescent="0.25">
      <c r="D85">
        <f t="shared" si="3"/>
        <v>0</v>
      </c>
      <c r="F85">
        <f t="shared" si="2"/>
        <v>0</v>
      </c>
    </row>
    <row r="86" spans="4:6" x14ac:dyDescent="0.25">
      <c r="D86">
        <f t="shared" si="3"/>
        <v>0</v>
      </c>
      <c r="F86">
        <f t="shared" si="2"/>
        <v>0</v>
      </c>
    </row>
    <row r="87" spans="4:6" x14ac:dyDescent="0.25">
      <c r="D87">
        <f t="shared" si="3"/>
        <v>0</v>
      </c>
      <c r="F87">
        <f t="shared" si="2"/>
        <v>0</v>
      </c>
    </row>
    <row r="88" spans="4:6" x14ac:dyDescent="0.25">
      <c r="D88">
        <f t="shared" si="3"/>
        <v>0</v>
      </c>
      <c r="F88">
        <f t="shared" si="2"/>
        <v>0</v>
      </c>
    </row>
    <row r="89" spans="4:6" x14ac:dyDescent="0.25">
      <c r="D89">
        <f t="shared" si="3"/>
        <v>0</v>
      </c>
      <c r="F89">
        <f t="shared" si="2"/>
        <v>0</v>
      </c>
    </row>
    <row r="90" spans="4:6" x14ac:dyDescent="0.25">
      <c r="D90">
        <f t="shared" si="3"/>
        <v>0</v>
      </c>
      <c r="F90">
        <f t="shared" si="2"/>
        <v>0</v>
      </c>
    </row>
    <row r="91" spans="4:6" x14ac:dyDescent="0.25">
      <c r="D91">
        <f t="shared" si="3"/>
        <v>0</v>
      </c>
      <c r="F91">
        <f t="shared" si="2"/>
        <v>0</v>
      </c>
    </row>
    <row r="92" spans="4:6" x14ac:dyDescent="0.25">
      <c r="D92">
        <f t="shared" si="3"/>
        <v>0</v>
      </c>
      <c r="F92">
        <f t="shared" si="2"/>
        <v>0</v>
      </c>
    </row>
    <row r="93" spans="4:6" x14ac:dyDescent="0.25">
      <c r="D93">
        <f t="shared" si="3"/>
        <v>0</v>
      </c>
      <c r="F93">
        <f t="shared" si="2"/>
        <v>0</v>
      </c>
    </row>
    <row r="94" spans="4:6" x14ac:dyDescent="0.25">
      <c r="D94">
        <f t="shared" si="3"/>
        <v>0</v>
      </c>
      <c r="F94">
        <f t="shared" si="2"/>
        <v>0</v>
      </c>
    </row>
    <row r="95" spans="4:6" x14ac:dyDescent="0.25">
      <c r="D95">
        <f t="shared" si="3"/>
        <v>0</v>
      </c>
      <c r="F95">
        <f t="shared" si="2"/>
        <v>0</v>
      </c>
    </row>
    <row r="96" spans="4:6" x14ac:dyDescent="0.25">
      <c r="D96">
        <f t="shared" si="3"/>
        <v>0</v>
      </c>
      <c r="F96">
        <f t="shared" si="2"/>
        <v>0</v>
      </c>
    </row>
    <row r="97" spans="4:6" x14ac:dyDescent="0.25">
      <c r="D97">
        <f t="shared" si="3"/>
        <v>0</v>
      </c>
      <c r="F97">
        <f t="shared" si="2"/>
        <v>0</v>
      </c>
    </row>
    <row r="98" spans="4:6" x14ac:dyDescent="0.25">
      <c r="D98">
        <f t="shared" si="3"/>
        <v>0</v>
      </c>
      <c r="F98">
        <f t="shared" si="2"/>
        <v>0</v>
      </c>
    </row>
    <row r="99" spans="4:6" x14ac:dyDescent="0.25">
      <c r="D99">
        <f t="shared" si="3"/>
        <v>0</v>
      </c>
      <c r="F99">
        <f t="shared" si="2"/>
        <v>0</v>
      </c>
    </row>
    <row r="100" spans="4:6" x14ac:dyDescent="0.25">
      <c r="D100">
        <f t="shared" si="3"/>
        <v>0</v>
      </c>
      <c r="F100">
        <f t="shared" si="2"/>
        <v>0</v>
      </c>
    </row>
    <row r="101" spans="4:6" x14ac:dyDescent="0.25">
      <c r="D101">
        <f t="shared" si="3"/>
        <v>0</v>
      </c>
      <c r="F101">
        <f t="shared" si="2"/>
        <v>0</v>
      </c>
    </row>
    <row r="102" spans="4:6" x14ac:dyDescent="0.25">
      <c r="D102">
        <f t="shared" si="3"/>
        <v>0</v>
      </c>
      <c r="F102">
        <f t="shared" si="2"/>
        <v>0</v>
      </c>
    </row>
    <row r="103" spans="4:6" x14ac:dyDescent="0.25">
      <c r="D103">
        <f t="shared" si="3"/>
        <v>0</v>
      </c>
      <c r="F103">
        <f t="shared" si="2"/>
        <v>0</v>
      </c>
    </row>
    <row r="104" spans="4:6" x14ac:dyDescent="0.25">
      <c r="D104">
        <f t="shared" si="3"/>
        <v>0</v>
      </c>
      <c r="F104">
        <f t="shared" si="2"/>
        <v>0</v>
      </c>
    </row>
    <row r="105" spans="4:6" x14ac:dyDescent="0.25">
      <c r="D105">
        <f t="shared" si="3"/>
        <v>0</v>
      </c>
      <c r="F105">
        <f t="shared" si="2"/>
        <v>0</v>
      </c>
    </row>
    <row r="106" spans="4:6" x14ac:dyDescent="0.25">
      <c r="D106">
        <f t="shared" si="3"/>
        <v>0</v>
      </c>
      <c r="F106">
        <f t="shared" si="2"/>
        <v>0</v>
      </c>
    </row>
    <row r="107" spans="4:6" x14ac:dyDescent="0.25">
      <c r="D107">
        <f t="shared" si="3"/>
        <v>0</v>
      </c>
      <c r="F107">
        <f t="shared" si="2"/>
        <v>0</v>
      </c>
    </row>
    <row r="108" spans="4:6" x14ac:dyDescent="0.25">
      <c r="D108">
        <f t="shared" si="3"/>
        <v>0</v>
      </c>
      <c r="F108">
        <f t="shared" si="2"/>
        <v>0</v>
      </c>
    </row>
    <row r="109" spans="4:6" x14ac:dyDescent="0.25">
      <c r="D109">
        <f t="shared" si="3"/>
        <v>0</v>
      </c>
      <c r="F109">
        <f t="shared" si="2"/>
        <v>0</v>
      </c>
    </row>
    <row r="110" spans="4:6" x14ac:dyDescent="0.25">
      <c r="D110">
        <f t="shared" si="3"/>
        <v>0</v>
      </c>
      <c r="F110">
        <f t="shared" si="2"/>
        <v>0</v>
      </c>
    </row>
    <row r="111" spans="4:6" x14ac:dyDescent="0.25">
      <c r="D111">
        <f t="shared" si="3"/>
        <v>0</v>
      </c>
      <c r="F111">
        <f t="shared" si="2"/>
        <v>0</v>
      </c>
    </row>
    <row r="112" spans="4:6" x14ac:dyDescent="0.25">
      <c r="D112">
        <f t="shared" si="3"/>
        <v>0</v>
      </c>
      <c r="F112">
        <f t="shared" si="2"/>
        <v>0</v>
      </c>
    </row>
    <row r="113" spans="4:6" x14ac:dyDescent="0.25">
      <c r="D113">
        <f t="shared" si="3"/>
        <v>0</v>
      </c>
      <c r="F113">
        <f t="shared" si="2"/>
        <v>0</v>
      </c>
    </row>
    <row r="114" spans="4:6" x14ac:dyDescent="0.25">
      <c r="D114">
        <f t="shared" si="3"/>
        <v>0</v>
      </c>
      <c r="F114">
        <f t="shared" si="2"/>
        <v>0</v>
      </c>
    </row>
    <row r="115" spans="4:6" x14ac:dyDescent="0.25">
      <c r="D115">
        <f t="shared" si="3"/>
        <v>0</v>
      </c>
      <c r="F115">
        <f t="shared" si="2"/>
        <v>0</v>
      </c>
    </row>
    <row r="116" spans="4:6" x14ac:dyDescent="0.25">
      <c r="D116">
        <f t="shared" si="3"/>
        <v>0</v>
      </c>
      <c r="F116">
        <f t="shared" si="2"/>
        <v>0</v>
      </c>
    </row>
    <row r="117" spans="4:6" x14ac:dyDescent="0.25">
      <c r="D117">
        <f t="shared" si="3"/>
        <v>0</v>
      </c>
      <c r="F117">
        <f t="shared" si="2"/>
        <v>0</v>
      </c>
    </row>
    <row r="118" spans="4:6" x14ac:dyDescent="0.25">
      <c r="D118">
        <f t="shared" si="3"/>
        <v>0</v>
      </c>
      <c r="F118">
        <f t="shared" si="2"/>
        <v>0</v>
      </c>
    </row>
    <row r="119" spans="4:6" x14ac:dyDescent="0.25">
      <c r="D119">
        <f t="shared" si="3"/>
        <v>0</v>
      </c>
      <c r="F119">
        <f t="shared" si="2"/>
        <v>0</v>
      </c>
    </row>
    <row r="120" spans="4:6" x14ac:dyDescent="0.25">
      <c r="D120">
        <f t="shared" si="3"/>
        <v>0</v>
      </c>
      <c r="F120">
        <f t="shared" si="2"/>
        <v>0</v>
      </c>
    </row>
    <row r="121" spans="4:6" x14ac:dyDescent="0.25">
      <c r="D121">
        <f t="shared" si="3"/>
        <v>0</v>
      </c>
      <c r="F121">
        <f t="shared" si="2"/>
        <v>0</v>
      </c>
    </row>
    <row r="122" spans="4:6" x14ac:dyDescent="0.25">
      <c r="D122">
        <f t="shared" si="3"/>
        <v>0</v>
      </c>
      <c r="F122">
        <f t="shared" si="2"/>
        <v>0</v>
      </c>
    </row>
    <row r="123" spans="4:6" x14ac:dyDescent="0.25">
      <c r="D123">
        <f t="shared" si="3"/>
        <v>0</v>
      </c>
      <c r="F123">
        <f t="shared" si="2"/>
        <v>0</v>
      </c>
    </row>
    <row r="124" spans="4:6" x14ac:dyDescent="0.25">
      <c r="D124">
        <f t="shared" si="3"/>
        <v>0</v>
      </c>
      <c r="F124">
        <f t="shared" si="2"/>
        <v>0</v>
      </c>
    </row>
    <row r="125" spans="4:6" x14ac:dyDescent="0.25">
      <c r="D125">
        <f t="shared" si="3"/>
        <v>0</v>
      </c>
      <c r="F125">
        <f t="shared" si="2"/>
        <v>0</v>
      </c>
    </row>
    <row r="126" spans="4:6" x14ac:dyDescent="0.25">
      <c r="D126">
        <f t="shared" si="3"/>
        <v>0</v>
      </c>
      <c r="F126">
        <f t="shared" si="2"/>
        <v>0</v>
      </c>
    </row>
    <row r="127" spans="4:6" x14ac:dyDescent="0.25">
      <c r="D127">
        <f t="shared" si="3"/>
        <v>0</v>
      </c>
      <c r="F127">
        <f t="shared" si="2"/>
        <v>0</v>
      </c>
    </row>
    <row r="128" spans="4:6" x14ac:dyDescent="0.25">
      <c r="D128">
        <f t="shared" si="3"/>
        <v>0</v>
      </c>
      <c r="F128">
        <f t="shared" si="2"/>
        <v>0</v>
      </c>
    </row>
    <row r="129" spans="4:6" x14ac:dyDescent="0.25">
      <c r="D129">
        <f t="shared" si="3"/>
        <v>0</v>
      </c>
      <c r="F129">
        <f t="shared" si="2"/>
        <v>0</v>
      </c>
    </row>
    <row r="130" spans="4:6" x14ac:dyDescent="0.25">
      <c r="D130">
        <f t="shared" si="3"/>
        <v>0</v>
      </c>
      <c r="F130">
        <f t="shared" si="2"/>
        <v>0</v>
      </c>
    </row>
    <row r="131" spans="4:6" x14ac:dyDescent="0.25">
      <c r="D131">
        <f t="shared" si="3"/>
        <v>0</v>
      </c>
      <c r="F131">
        <f t="shared" ref="F131:F194" si="4">E131-D131</f>
        <v>0</v>
      </c>
    </row>
    <row r="132" spans="4:6" x14ac:dyDescent="0.25">
      <c r="D132">
        <f t="shared" ref="D132:D195" si="5">C132-B132</f>
        <v>0</v>
      </c>
      <c r="F132">
        <f t="shared" si="4"/>
        <v>0</v>
      </c>
    </row>
    <row r="133" spans="4:6" x14ac:dyDescent="0.25">
      <c r="D133">
        <f t="shared" si="5"/>
        <v>0</v>
      </c>
      <c r="F133">
        <f t="shared" si="4"/>
        <v>0</v>
      </c>
    </row>
    <row r="134" spans="4:6" x14ac:dyDescent="0.25">
      <c r="D134">
        <f t="shared" si="5"/>
        <v>0</v>
      </c>
      <c r="F134">
        <f t="shared" si="4"/>
        <v>0</v>
      </c>
    </row>
    <row r="135" spans="4:6" x14ac:dyDescent="0.25">
      <c r="D135">
        <f t="shared" si="5"/>
        <v>0</v>
      </c>
      <c r="F135">
        <f t="shared" si="4"/>
        <v>0</v>
      </c>
    </row>
    <row r="136" spans="4:6" x14ac:dyDescent="0.25">
      <c r="D136">
        <f t="shared" si="5"/>
        <v>0</v>
      </c>
      <c r="F136">
        <f t="shared" si="4"/>
        <v>0</v>
      </c>
    </row>
    <row r="137" spans="4:6" x14ac:dyDescent="0.25">
      <c r="D137">
        <f t="shared" si="5"/>
        <v>0</v>
      </c>
      <c r="F137">
        <f t="shared" si="4"/>
        <v>0</v>
      </c>
    </row>
    <row r="138" spans="4:6" x14ac:dyDescent="0.25">
      <c r="D138">
        <f t="shared" si="5"/>
        <v>0</v>
      </c>
      <c r="F138">
        <f t="shared" si="4"/>
        <v>0</v>
      </c>
    </row>
    <row r="139" spans="4:6" x14ac:dyDescent="0.25">
      <c r="D139">
        <f t="shared" si="5"/>
        <v>0</v>
      </c>
      <c r="F139">
        <f t="shared" si="4"/>
        <v>0</v>
      </c>
    </row>
    <row r="140" spans="4:6" x14ac:dyDescent="0.25">
      <c r="D140">
        <f t="shared" si="5"/>
        <v>0</v>
      </c>
      <c r="F140">
        <f t="shared" si="4"/>
        <v>0</v>
      </c>
    </row>
    <row r="141" spans="4:6" x14ac:dyDescent="0.25">
      <c r="D141">
        <f t="shared" si="5"/>
        <v>0</v>
      </c>
      <c r="F141">
        <f t="shared" si="4"/>
        <v>0</v>
      </c>
    </row>
    <row r="142" spans="4:6" x14ac:dyDescent="0.25">
      <c r="D142">
        <f t="shared" si="5"/>
        <v>0</v>
      </c>
      <c r="F142">
        <f t="shared" si="4"/>
        <v>0</v>
      </c>
    </row>
    <row r="143" spans="4:6" x14ac:dyDescent="0.25">
      <c r="D143">
        <f t="shared" si="5"/>
        <v>0</v>
      </c>
      <c r="F143">
        <f t="shared" si="4"/>
        <v>0</v>
      </c>
    </row>
    <row r="144" spans="4:6" x14ac:dyDescent="0.25">
      <c r="D144">
        <f t="shared" si="5"/>
        <v>0</v>
      </c>
      <c r="F144">
        <f t="shared" si="4"/>
        <v>0</v>
      </c>
    </row>
    <row r="145" spans="4:6" x14ac:dyDescent="0.25">
      <c r="D145">
        <f t="shared" si="5"/>
        <v>0</v>
      </c>
      <c r="F145">
        <f t="shared" si="4"/>
        <v>0</v>
      </c>
    </row>
    <row r="146" spans="4:6" x14ac:dyDescent="0.25">
      <c r="D146">
        <f t="shared" si="5"/>
        <v>0</v>
      </c>
      <c r="F146">
        <f t="shared" si="4"/>
        <v>0</v>
      </c>
    </row>
    <row r="147" spans="4:6" x14ac:dyDescent="0.25">
      <c r="D147">
        <f t="shared" si="5"/>
        <v>0</v>
      </c>
      <c r="F147">
        <f t="shared" si="4"/>
        <v>0</v>
      </c>
    </row>
    <row r="148" spans="4:6" x14ac:dyDescent="0.25">
      <c r="D148">
        <f t="shared" si="5"/>
        <v>0</v>
      </c>
      <c r="F148">
        <f t="shared" si="4"/>
        <v>0</v>
      </c>
    </row>
    <row r="149" spans="4:6" x14ac:dyDescent="0.25">
      <c r="D149">
        <f t="shared" si="5"/>
        <v>0</v>
      </c>
      <c r="F149">
        <f t="shared" si="4"/>
        <v>0</v>
      </c>
    </row>
    <row r="150" spans="4:6" x14ac:dyDescent="0.25">
      <c r="D150">
        <f t="shared" si="5"/>
        <v>0</v>
      </c>
      <c r="F150">
        <f t="shared" si="4"/>
        <v>0</v>
      </c>
    </row>
    <row r="151" spans="4:6" x14ac:dyDescent="0.25">
      <c r="D151">
        <f t="shared" si="5"/>
        <v>0</v>
      </c>
      <c r="F151">
        <f t="shared" si="4"/>
        <v>0</v>
      </c>
    </row>
    <row r="152" spans="4:6" x14ac:dyDescent="0.25">
      <c r="D152">
        <f t="shared" si="5"/>
        <v>0</v>
      </c>
      <c r="F152">
        <f t="shared" si="4"/>
        <v>0</v>
      </c>
    </row>
    <row r="153" spans="4:6" x14ac:dyDescent="0.25">
      <c r="D153">
        <f t="shared" si="5"/>
        <v>0</v>
      </c>
      <c r="F153">
        <f t="shared" si="4"/>
        <v>0</v>
      </c>
    </row>
    <row r="154" spans="4:6" x14ac:dyDescent="0.25">
      <c r="D154">
        <f t="shared" si="5"/>
        <v>0</v>
      </c>
      <c r="F154">
        <f t="shared" si="4"/>
        <v>0</v>
      </c>
    </row>
    <row r="155" spans="4:6" x14ac:dyDescent="0.25">
      <c r="D155">
        <f t="shared" si="5"/>
        <v>0</v>
      </c>
      <c r="F155">
        <f t="shared" si="4"/>
        <v>0</v>
      </c>
    </row>
    <row r="156" spans="4:6" x14ac:dyDescent="0.25">
      <c r="D156">
        <f t="shared" si="5"/>
        <v>0</v>
      </c>
      <c r="F156">
        <f t="shared" si="4"/>
        <v>0</v>
      </c>
    </row>
    <row r="157" spans="4:6" x14ac:dyDescent="0.25">
      <c r="D157">
        <f t="shared" si="5"/>
        <v>0</v>
      </c>
      <c r="F157">
        <f t="shared" si="4"/>
        <v>0</v>
      </c>
    </row>
    <row r="158" spans="4:6" x14ac:dyDescent="0.25">
      <c r="D158">
        <f t="shared" si="5"/>
        <v>0</v>
      </c>
      <c r="F158">
        <f t="shared" si="4"/>
        <v>0</v>
      </c>
    </row>
    <row r="159" spans="4:6" x14ac:dyDescent="0.25">
      <c r="D159">
        <f t="shared" si="5"/>
        <v>0</v>
      </c>
      <c r="F159">
        <f t="shared" si="4"/>
        <v>0</v>
      </c>
    </row>
    <row r="160" spans="4:6" x14ac:dyDescent="0.25">
      <c r="D160">
        <f t="shared" si="5"/>
        <v>0</v>
      </c>
      <c r="F160">
        <f t="shared" si="4"/>
        <v>0</v>
      </c>
    </row>
    <row r="161" spans="4:6" x14ac:dyDescent="0.25">
      <c r="D161">
        <f t="shared" si="5"/>
        <v>0</v>
      </c>
      <c r="F161">
        <f t="shared" si="4"/>
        <v>0</v>
      </c>
    </row>
    <row r="162" spans="4:6" x14ac:dyDescent="0.25">
      <c r="D162">
        <f t="shared" si="5"/>
        <v>0</v>
      </c>
      <c r="F162">
        <f t="shared" si="4"/>
        <v>0</v>
      </c>
    </row>
    <row r="163" spans="4:6" x14ac:dyDescent="0.25">
      <c r="D163">
        <f t="shared" si="5"/>
        <v>0</v>
      </c>
      <c r="F163">
        <f t="shared" si="4"/>
        <v>0</v>
      </c>
    </row>
    <row r="164" spans="4:6" x14ac:dyDescent="0.25">
      <c r="D164">
        <f t="shared" si="5"/>
        <v>0</v>
      </c>
      <c r="F164">
        <f t="shared" si="4"/>
        <v>0</v>
      </c>
    </row>
    <row r="165" spans="4:6" x14ac:dyDescent="0.25">
      <c r="D165">
        <f t="shared" si="5"/>
        <v>0</v>
      </c>
      <c r="F165">
        <f t="shared" si="4"/>
        <v>0</v>
      </c>
    </row>
    <row r="166" spans="4:6" x14ac:dyDescent="0.25">
      <c r="D166">
        <f t="shared" si="5"/>
        <v>0</v>
      </c>
      <c r="F166">
        <f t="shared" si="4"/>
        <v>0</v>
      </c>
    </row>
    <row r="167" spans="4:6" x14ac:dyDescent="0.25">
      <c r="D167">
        <f t="shared" si="5"/>
        <v>0</v>
      </c>
      <c r="F167">
        <f t="shared" si="4"/>
        <v>0</v>
      </c>
    </row>
    <row r="168" spans="4:6" x14ac:dyDescent="0.25">
      <c r="D168">
        <f t="shared" si="5"/>
        <v>0</v>
      </c>
      <c r="F168">
        <f t="shared" si="4"/>
        <v>0</v>
      </c>
    </row>
    <row r="169" spans="4:6" x14ac:dyDescent="0.25">
      <c r="D169">
        <f t="shared" si="5"/>
        <v>0</v>
      </c>
      <c r="F169">
        <f t="shared" si="4"/>
        <v>0</v>
      </c>
    </row>
    <row r="170" spans="4:6" x14ac:dyDescent="0.25">
      <c r="D170">
        <f t="shared" si="5"/>
        <v>0</v>
      </c>
      <c r="F170">
        <f t="shared" si="4"/>
        <v>0</v>
      </c>
    </row>
    <row r="171" spans="4:6" x14ac:dyDescent="0.25">
      <c r="D171">
        <f t="shared" si="5"/>
        <v>0</v>
      </c>
      <c r="F171">
        <f t="shared" si="4"/>
        <v>0</v>
      </c>
    </row>
    <row r="172" spans="4:6" x14ac:dyDescent="0.25">
      <c r="D172">
        <f t="shared" si="5"/>
        <v>0</v>
      </c>
      <c r="F172">
        <f t="shared" si="4"/>
        <v>0</v>
      </c>
    </row>
    <row r="173" spans="4:6" x14ac:dyDescent="0.25">
      <c r="D173">
        <f t="shared" si="5"/>
        <v>0</v>
      </c>
      <c r="F173">
        <f t="shared" si="4"/>
        <v>0</v>
      </c>
    </row>
    <row r="174" spans="4:6" x14ac:dyDescent="0.25">
      <c r="D174">
        <f t="shared" si="5"/>
        <v>0</v>
      </c>
      <c r="F174">
        <f t="shared" si="4"/>
        <v>0</v>
      </c>
    </row>
    <row r="175" spans="4:6" x14ac:dyDescent="0.25">
      <c r="D175">
        <f t="shared" si="5"/>
        <v>0</v>
      </c>
      <c r="F175">
        <f t="shared" si="4"/>
        <v>0</v>
      </c>
    </row>
    <row r="176" spans="4:6" x14ac:dyDescent="0.25">
      <c r="D176">
        <f t="shared" si="5"/>
        <v>0</v>
      </c>
      <c r="F176">
        <f t="shared" si="4"/>
        <v>0</v>
      </c>
    </row>
    <row r="177" spans="4:6" x14ac:dyDescent="0.25">
      <c r="D177">
        <f t="shared" si="5"/>
        <v>0</v>
      </c>
      <c r="F177">
        <f t="shared" si="4"/>
        <v>0</v>
      </c>
    </row>
    <row r="178" spans="4:6" x14ac:dyDescent="0.25">
      <c r="D178">
        <f t="shared" si="5"/>
        <v>0</v>
      </c>
      <c r="F178">
        <f t="shared" si="4"/>
        <v>0</v>
      </c>
    </row>
    <row r="179" spans="4:6" x14ac:dyDescent="0.25">
      <c r="D179">
        <f t="shared" si="5"/>
        <v>0</v>
      </c>
      <c r="F179">
        <f t="shared" si="4"/>
        <v>0</v>
      </c>
    </row>
    <row r="180" spans="4:6" x14ac:dyDescent="0.25">
      <c r="D180">
        <f t="shared" si="5"/>
        <v>0</v>
      </c>
      <c r="F180">
        <f t="shared" si="4"/>
        <v>0</v>
      </c>
    </row>
    <row r="181" spans="4:6" x14ac:dyDescent="0.25">
      <c r="D181">
        <f t="shared" si="5"/>
        <v>0</v>
      </c>
      <c r="F181">
        <f t="shared" si="4"/>
        <v>0</v>
      </c>
    </row>
    <row r="182" spans="4:6" x14ac:dyDescent="0.25">
      <c r="D182">
        <f t="shared" si="5"/>
        <v>0</v>
      </c>
      <c r="F182">
        <f t="shared" si="4"/>
        <v>0</v>
      </c>
    </row>
    <row r="183" spans="4:6" x14ac:dyDescent="0.25">
      <c r="D183">
        <f t="shared" si="5"/>
        <v>0</v>
      </c>
      <c r="F183">
        <f t="shared" si="4"/>
        <v>0</v>
      </c>
    </row>
    <row r="184" spans="4:6" x14ac:dyDescent="0.25">
      <c r="D184">
        <f t="shared" si="5"/>
        <v>0</v>
      </c>
      <c r="F184">
        <f t="shared" si="4"/>
        <v>0</v>
      </c>
    </row>
    <row r="185" spans="4:6" x14ac:dyDescent="0.25">
      <c r="D185">
        <f t="shared" si="5"/>
        <v>0</v>
      </c>
      <c r="F185">
        <f t="shared" si="4"/>
        <v>0</v>
      </c>
    </row>
    <row r="186" spans="4:6" x14ac:dyDescent="0.25">
      <c r="D186">
        <f t="shared" si="5"/>
        <v>0</v>
      </c>
      <c r="F186">
        <f t="shared" si="4"/>
        <v>0</v>
      </c>
    </row>
    <row r="187" spans="4:6" x14ac:dyDescent="0.25">
      <c r="D187">
        <f t="shared" si="5"/>
        <v>0</v>
      </c>
      <c r="F187">
        <f t="shared" si="4"/>
        <v>0</v>
      </c>
    </row>
    <row r="188" spans="4:6" x14ac:dyDescent="0.25">
      <c r="D188">
        <f t="shared" si="5"/>
        <v>0</v>
      </c>
      <c r="F188">
        <f t="shared" si="4"/>
        <v>0</v>
      </c>
    </row>
    <row r="189" spans="4:6" x14ac:dyDescent="0.25">
      <c r="D189">
        <f t="shared" si="5"/>
        <v>0</v>
      </c>
      <c r="F189">
        <f t="shared" si="4"/>
        <v>0</v>
      </c>
    </row>
    <row r="190" spans="4:6" x14ac:dyDescent="0.25">
      <c r="D190">
        <f t="shared" si="5"/>
        <v>0</v>
      </c>
      <c r="F190">
        <f t="shared" si="4"/>
        <v>0</v>
      </c>
    </row>
    <row r="191" spans="4:6" x14ac:dyDescent="0.25">
      <c r="D191">
        <f t="shared" si="5"/>
        <v>0</v>
      </c>
      <c r="F191">
        <f t="shared" si="4"/>
        <v>0</v>
      </c>
    </row>
    <row r="192" spans="4:6" x14ac:dyDescent="0.25">
      <c r="D192">
        <f t="shared" si="5"/>
        <v>0</v>
      </c>
      <c r="F192">
        <f t="shared" si="4"/>
        <v>0</v>
      </c>
    </row>
    <row r="193" spans="4:6" x14ac:dyDescent="0.25">
      <c r="D193">
        <f t="shared" si="5"/>
        <v>0</v>
      </c>
      <c r="F193">
        <f t="shared" si="4"/>
        <v>0</v>
      </c>
    </row>
    <row r="194" spans="4:6" x14ac:dyDescent="0.25">
      <c r="D194">
        <f t="shared" si="5"/>
        <v>0</v>
      </c>
      <c r="F194">
        <f t="shared" si="4"/>
        <v>0</v>
      </c>
    </row>
    <row r="195" spans="4:6" x14ac:dyDescent="0.25">
      <c r="D195">
        <f t="shared" si="5"/>
        <v>0</v>
      </c>
      <c r="F195">
        <f t="shared" ref="F195:F258" si="6">E195-D195</f>
        <v>0</v>
      </c>
    </row>
    <row r="196" spans="4:6" x14ac:dyDescent="0.25">
      <c r="D196">
        <f t="shared" ref="D196:D259" si="7">C196-B196</f>
        <v>0</v>
      </c>
      <c r="F196">
        <f t="shared" si="6"/>
        <v>0</v>
      </c>
    </row>
    <row r="197" spans="4:6" x14ac:dyDescent="0.25">
      <c r="D197">
        <f t="shared" si="7"/>
        <v>0</v>
      </c>
      <c r="F197">
        <f t="shared" si="6"/>
        <v>0</v>
      </c>
    </row>
    <row r="198" spans="4:6" x14ac:dyDescent="0.25">
      <c r="D198">
        <f t="shared" si="7"/>
        <v>0</v>
      </c>
      <c r="F198">
        <f t="shared" si="6"/>
        <v>0</v>
      </c>
    </row>
    <row r="199" spans="4:6" x14ac:dyDescent="0.25">
      <c r="D199">
        <f t="shared" si="7"/>
        <v>0</v>
      </c>
      <c r="F199">
        <f t="shared" si="6"/>
        <v>0</v>
      </c>
    </row>
    <row r="200" spans="4:6" x14ac:dyDescent="0.25">
      <c r="D200">
        <f t="shared" si="7"/>
        <v>0</v>
      </c>
      <c r="F200">
        <f t="shared" si="6"/>
        <v>0</v>
      </c>
    </row>
    <row r="201" spans="4:6" x14ac:dyDescent="0.25">
      <c r="D201">
        <f t="shared" si="7"/>
        <v>0</v>
      </c>
      <c r="F201">
        <f t="shared" si="6"/>
        <v>0</v>
      </c>
    </row>
    <row r="202" spans="4:6" x14ac:dyDescent="0.25">
      <c r="D202">
        <f t="shared" si="7"/>
        <v>0</v>
      </c>
      <c r="F202">
        <f t="shared" si="6"/>
        <v>0</v>
      </c>
    </row>
    <row r="203" spans="4:6" x14ac:dyDescent="0.25">
      <c r="D203">
        <f t="shared" si="7"/>
        <v>0</v>
      </c>
      <c r="F203">
        <f t="shared" si="6"/>
        <v>0</v>
      </c>
    </row>
    <row r="204" spans="4:6" x14ac:dyDescent="0.25">
      <c r="D204">
        <f t="shared" si="7"/>
        <v>0</v>
      </c>
      <c r="F204">
        <f t="shared" si="6"/>
        <v>0</v>
      </c>
    </row>
    <row r="205" spans="4:6" x14ac:dyDescent="0.25">
      <c r="D205">
        <f t="shared" si="7"/>
        <v>0</v>
      </c>
      <c r="F205">
        <f t="shared" si="6"/>
        <v>0</v>
      </c>
    </row>
    <row r="206" spans="4:6" x14ac:dyDescent="0.25">
      <c r="D206">
        <f t="shared" si="7"/>
        <v>0</v>
      </c>
      <c r="F206">
        <f t="shared" si="6"/>
        <v>0</v>
      </c>
    </row>
    <row r="207" spans="4:6" x14ac:dyDescent="0.25">
      <c r="D207">
        <f t="shared" si="7"/>
        <v>0</v>
      </c>
      <c r="F207">
        <f t="shared" si="6"/>
        <v>0</v>
      </c>
    </row>
    <row r="208" spans="4:6" x14ac:dyDescent="0.25">
      <c r="D208">
        <f t="shared" si="7"/>
        <v>0</v>
      </c>
      <c r="F208">
        <f t="shared" si="6"/>
        <v>0</v>
      </c>
    </row>
    <row r="209" spans="4:6" x14ac:dyDescent="0.25">
      <c r="D209">
        <f t="shared" si="7"/>
        <v>0</v>
      </c>
      <c r="F209">
        <f t="shared" si="6"/>
        <v>0</v>
      </c>
    </row>
    <row r="210" spans="4:6" x14ac:dyDescent="0.25">
      <c r="D210">
        <f t="shared" si="7"/>
        <v>0</v>
      </c>
      <c r="F210">
        <f t="shared" si="6"/>
        <v>0</v>
      </c>
    </row>
    <row r="211" spans="4:6" x14ac:dyDescent="0.25">
      <c r="D211">
        <f t="shared" si="7"/>
        <v>0</v>
      </c>
      <c r="F211">
        <f t="shared" si="6"/>
        <v>0</v>
      </c>
    </row>
    <row r="212" spans="4:6" x14ac:dyDescent="0.25">
      <c r="D212">
        <f t="shared" si="7"/>
        <v>0</v>
      </c>
      <c r="F212">
        <f t="shared" si="6"/>
        <v>0</v>
      </c>
    </row>
    <row r="213" spans="4:6" x14ac:dyDescent="0.25">
      <c r="D213">
        <f t="shared" si="7"/>
        <v>0</v>
      </c>
      <c r="F213">
        <f t="shared" si="6"/>
        <v>0</v>
      </c>
    </row>
    <row r="214" spans="4:6" x14ac:dyDescent="0.25">
      <c r="D214">
        <f t="shared" si="7"/>
        <v>0</v>
      </c>
      <c r="F214">
        <f t="shared" si="6"/>
        <v>0</v>
      </c>
    </row>
    <row r="215" spans="4:6" x14ac:dyDescent="0.25">
      <c r="D215">
        <f t="shared" si="7"/>
        <v>0</v>
      </c>
      <c r="F215">
        <f t="shared" si="6"/>
        <v>0</v>
      </c>
    </row>
    <row r="216" spans="4:6" x14ac:dyDescent="0.25">
      <c r="D216">
        <f t="shared" si="7"/>
        <v>0</v>
      </c>
      <c r="F216">
        <f t="shared" si="6"/>
        <v>0</v>
      </c>
    </row>
    <row r="217" spans="4:6" x14ac:dyDescent="0.25">
      <c r="D217">
        <f t="shared" si="7"/>
        <v>0</v>
      </c>
      <c r="F217">
        <f t="shared" si="6"/>
        <v>0</v>
      </c>
    </row>
    <row r="218" spans="4:6" x14ac:dyDescent="0.25">
      <c r="D218">
        <f t="shared" si="7"/>
        <v>0</v>
      </c>
      <c r="F218">
        <f t="shared" si="6"/>
        <v>0</v>
      </c>
    </row>
    <row r="219" spans="4:6" x14ac:dyDescent="0.25">
      <c r="D219">
        <f t="shared" si="7"/>
        <v>0</v>
      </c>
      <c r="F219">
        <f t="shared" si="6"/>
        <v>0</v>
      </c>
    </row>
    <row r="220" spans="4:6" x14ac:dyDescent="0.25">
      <c r="D220">
        <f t="shared" si="7"/>
        <v>0</v>
      </c>
      <c r="F220">
        <f t="shared" si="6"/>
        <v>0</v>
      </c>
    </row>
    <row r="221" spans="4:6" x14ac:dyDescent="0.25">
      <c r="D221">
        <f t="shared" si="7"/>
        <v>0</v>
      </c>
      <c r="F221">
        <f t="shared" si="6"/>
        <v>0</v>
      </c>
    </row>
    <row r="222" spans="4:6" x14ac:dyDescent="0.25">
      <c r="D222">
        <f t="shared" si="7"/>
        <v>0</v>
      </c>
      <c r="F222">
        <f t="shared" si="6"/>
        <v>0</v>
      </c>
    </row>
    <row r="223" spans="4:6" x14ac:dyDescent="0.25">
      <c r="D223">
        <f t="shared" si="7"/>
        <v>0</v>
      </c>
      <c r="F223">
        <f t="shared" si="6"/>
        <v>0</v>
      </c>
    </row>
    <row r="224" spans="4:6" x14ac:dyDescent="0.25">
      <c r="D224">
        <f t="shared" si="7"/>
        <v>0</v>
      </c>
      <c r="F224">
        <f t="shared" si="6"/>
        <v>0</v>
      </c>
    </row>
    <row r="225" spans="4:6" x14ac:dyDescent="0.25">
      <c r="D225">
        <f t="shared" si="7"/>
        <v>0</v>
      </c>
      <c r="F225">
        <f t="shared" si="6"/>
        <v>0</v>
      </c>
    </row>
    <row r="226" spans="4:6" x14ac:dyDescent="0.25">
      <c r="D226">
        <f t="shared" si="7"/>
        <v>0</v>
      </c>
      <c r="F226">
        <f t="shared" si="6"/>
        <v>0</v>
      </c>
    </row>
    <row r="227" spans="4:6" x14ac:dyDescent="0.25">
      <c r="D227">
        <f t="shared" si="7"/>
        <v>0</v>
      </c>
      <c r="F227">
        <f t="shared" si="6"/>
        <v>0</v>
      </c>
    </row>
    <row r="228" spans="4:6" x14ac:dyDescent="0.25">
      <c r="D228">
        <f t="shared" si="7"/>
        <v>0</v>
      </c>
      <c r="F228">
        <f t="shared" si="6"/>
        <v>0</v>
      </c>
    </row>
    <row r="229" spans="4:6" x14ac:dyDescent="0.25">
      <c r="D229">
        <f t="shared" si="7"/>
        <v>0</v>
      </c>
      <c r="F229">
        <f t="shared" si="6"/>
        <v>0</v>
      </c>
    </row>
    <row r="230" spans="4:6" x14ac:dyDescent="0.25">
      <c r="D230">
        <f t="shared" si="7"/>
        <v>0</v>
      </c>
      <c r="F230">
        <f t="shared" si="6"/>
        <v>0</v>
      </c>
    </row>
    <row r="231" spans="4:6" x14ac:dyDescent="0.25">
      <c r="D231">
        <f t="shared" si="7"/>
        <v>0</v>
      </c>
      <c r="F231">
        <f t="shared" si="6"/>
        <v>0</v>
      </c>
    </row>
    <row r="232" spans="4:6" x14ac:dyDescent="0.25">
      <c r="D232">
        <f t="shared" si="7"/>
        <v>0</v>
      </c>
      <c r="F232">
        <f t="shared" si="6"/>
        <v>0</v>
      </c>
    </row>
    <row r="233" spans="4:6" x14ac:dyDescent="0.25">
      <c r="D233">
        <f t="shared" si="7"/>
        <v>0</v>
      </c>
      <c r="F233">
        <f t="shared" si="6"/>
        <v>0</v>
      </c>
    </row>
    <row r="234" spans="4:6" x14ac:dyDescent="0.25">
      <c r="D234">
        <f t="shared" si="7"/>
        <v>0</v>
      </c>
      <c r="F234">
        <f t="shared" si="6"/>
        <v>0</v>
      </c>
    </row>
    <row r="235" spans="4:6" x14ac:dyDescent="0.25">
      <c r="D235">
        <f t="shared" si="7"/>
        <v>0</v>
      </c>
      <c r="F235">
        <f t="shared" si="6"/>
        <v>0</v>
      </c>
    </row>
    <row r="236" spans="4:6" x14ac:dyDescent="0.25">
      <c r="D236">
        <f t="shared" si="7"/>
        <v>0</v>
      </c>
      <c r="F236">
        <f t="shared" si="6"/>
        <v>0</v>
      </c>
    </row>
    <row r="237" spans="4:6" x14ac:dyDescent="0.25">
      <c r="D237">
        <f t="shared" si="7"/>
        <v>0</v>
      </c>
      <c r="F237">
        <f t="shared" si="6"/>
        <v>0</v>
      </c>
    </row>
    <row r="238" spans="4:6" x14ac:dyDescent="0.25">
      <c r="D238">
        <f t="shared" si="7"/>
        <v>0</v>
      </c>
      <c r="F238">
        <f t="shared" si="6"/>
        <v>0</v>
      </c>
    </row>
    <row r="239" spans="4:6" x14ac:dyDescent="0.25">
      <c r="D239">
        <f t="shared" si="7"/>
        <v>0</v>
      </c>
      <c r="F239">
        <f t="shared" si="6"/>
        <v>0</v>
      </c>
    </row>
    <row r="240" spans="4:6" x14ac:dyDescent="0.25">
      <c r="D240">
        <f t="shared" si="7"/>
        <v>0</v>
      </c>
      <c r="F240">
        <f t="shared" si="6"/>
        <v>0</v>
      </c>
    </row>
    <row r="241" spans="4:6" x14ac:dyDescent="0.25">
      <c r="D241">
        <f t="shared" si="7"/>
        <v>0</v>
      </c>
      <c r="F241">
        <f t="shared" si="6"/>
        <v>0</v>
      </c>
    </row>
    <row r="242" spans="4:6" x14ac:dyDescent="0.25">
      <c r="D242">
        <f t="shared" si="7"/>
        <v>0</v>
      </c>
      <c r="F242">
        <f t="shared" si="6"/>
        <v>0</v>
      </c>
    </row>
    <row r="243" spans="4:6" x14ac:dyDescent="0.25">
      <c r="D243">
        <f t="shared" si="7"/>
        <v>0</v>
      </c>
      <c r="F243">
        <f t="shared" si="6"/>
        <v>0</v>
      </c>
    </row>
    <row r="244" spans="4:6" x14ac:dyDescent="0.25">
      <c r="D244">
        <f t="shared" si="7"/>
        <v>0</v>
      </c>
      <c r="F244">
        <f t="shared" si="6"/>
        <v>0</v>
      </c>
    </row>
    <row r="245" spans="4:6" x14ac:dyDescent="0.25">
      <c r="D245">
        <f t="shared" si="7"/>
        <v>0</v>
      </c>
      <c r="F245">
        <f t="shared" si="6"/>
        <v>0</v>
      </c>
    </row>
    <row r="246" spans="4:6" x14ac:dyDescent="0.25">
      <c r="D246">
        <f t="shared" si="7"/>
        <v>0</v>
      </c>
      <c r="F246">
        <f t="shared" si="6"/>
        <v>0</v>
      </c>
    </row>
    <row r="247" spans="4:6" x14ac:dyDescent="0.25">
      <c r="D247">
        <f t="shared" si="7"/>
        <v>0</v>
      </c>
      <c r="F247">
        <f t="shared" si="6"/>
        <v>0</v>
      </c>
    </row>
    <row r="248" spans="4:6" x14ac:dyDescent="0.25">
      <c r="D248">
        <f t="shared" si="7"/>
        <v>0</v>
      </c>
      <c r="F248">
        <f t="shared" si="6"/>
        <v>0</v>
      </c>
    </row>
    <row r="249" spans="4:6" x14ac:dyDescent="0.25">
      <c r="D249">
        <f t="shared" si="7"/>
        <v>0</v>
      </c>
      <c r="F249">
        <f t="shared" si="6"/>
        <v>0</v>
      </c>
    </row>
    <row r="250" spans="4:6" x14ac:dyDescent="0.25">
      <c r="D250">
        <f t="shared" si="7"/>
        <v>0</v>
      </c>
      <c r="F250">
        <f t="shared" si="6"/>
        <v>0</v>
      </c>
    </row>
    <row r="251" spans="4:6" x14ac:dyDescent="0.25">
      <c r="D251">
        <f t="shared" si="7"/>
        <v>0</v>
      </c>
      <c r="F251">
        <f t="shared" si="6"/>
        <v>0</v>
      </c>
    </row>
    <row r="252" spans="4:6" x14ac:dyDescent="0.25">
      <c r="D252">
        <f t="shared" si="7"/>
        <v>0</v>
      </c>
      <c r="F252">
        <f t="shared" si="6"/>
        <v>0</v>
      </c>
    </row>
    <row r="253" spans="4:6" x14ac:dyDescent="0.25">
      <c r="D253">
        <f t="shared" si="7"/>
        <v>0</v>
      </c>
      <c r="F253">
        <f t="shared" si="6"/>
        <v>0</v>
      </c>
    </row>
    <row r="254" spans="4:6" x14ac:dyDescent="0.25">
      <c r="D254">
        <f t="shared" si="7"/>
        <v>0</v>
      </c>
      <c r="F254">
        <f t="shared" si="6"/>
        <v>0</v>
      </c>
    </row>
    <row r="255" spans="4:6" x14ac:dyDescent="0.25">
      <c r="D255">
        <f t="shared" si="7"/>
        <v>0</v>
      </c>
      <c r="F255">
        <f t="shared" si="6"/>
        <v>0</v>
      </c>
    </row>
    <row r="256" spans="4:6" x14ac:dyDescent="0.25">
      <c r="D256">
        <f t="shared" si="7"/>
        <v>0</v>
      </c>
      <c r="F256">
        <f t="shared" si="6"/>
        <v>0</v>
      </c>
    </row>
    <row r="257" spans="4:35" x14ac:dyDescent="0.25">
      <c r="D257">
        <f t="shared" si="7"/>
        <v>0</v>
      </c>
      <c r="F257">
        <f t="shared" si="6"/>
        <v>0</v>
      </c>
    </row>
    <row r="258" spans="4:35" x14ac:dyDescent="0.25">
      <c r="D258">
        <f t="shared" si="7"/>
        <v>0</v>
      </c>
      <c r="F258">
        <f t="shared" si="6"/>
        <v>0</v>
      </c>
    </row>
    <row r="259" spans="4:35" x14ac:dyDescent="0.25">
      <c r="D259">
        <f t="shared" si="7"/>
        <v>0</v>
      </c>
      <c r="F259">
        <f t="shared" ref="F259:F267" si="8">E259-D259</f>
        <v>0</v>
      </c>
    </row>
    <row r="260" spans="4:35" x14ac:dyDescent="0.25">
      <c r="D260">
        <f t="shared" ref="D260:D275" si="9">C260-B260</f>
        <v>0</v>
      </c>
      <c r="F260">
        <f t="shared" si="8"/>
        <v>0</v>
      </c>
    </row>
    <row r="261" spans="4:35" x14ac:dyDescent="0.25">
      <c r="D261">
        <f t="shared" si="9"/>
        <v>0</v>
      </c>
      <c r="F261">
        <f t="shared" si="8"/>
        <v>0</v>
      </c>
    </row>
    <row r="262" spans="4:35" x14ac:dyDescent="0.25">
      <c r="D262">
        <f t="shared" si="9"/>
        <v>0</v>
      </c>
      <c r="F262">
        <f t="shared" si="8"/>
        <v>0</v>
      </c>
    </row>
    <row r="263" spans="4:35" x14ac:dyDescent="0.25">
      <c r="D263">
        <f t="shared" si="9"/>
        <v>0</v>
      </c>
      <c r="F263">
        <f t="shared" si="8"/>
        <v>0</v>
      </c>
    </row>
    <row r="264" spans="4:35" x14ac:dyDescent="0.25">
      <c r="D264">
        <f t="shared" si="9"/>
        <v>0</v>
      </c>
      <c r="F264">
        <f t="shared" si="8"/>
        <v>0</v>
      </c>
    </row>
    <row r="265" spans="4:35" x14ac:dyDescent="0.25">
      <c r="D265">
        <f t="shared" si="9"/>
        <v>0</v>
      </c>
      <c r="F265">
        <f t="shared" si="8"/>
        <v>0</v>
      </c>
    </row>
    <row r="266" spans="4:35" x14ac:dyDescent="0.25">
      <c r="D266">
        <f t="shared" si="9"/>
        <v>0</v>
      </c>
      <c r="F266">
        <f t="shared" si="8"/>
        <v>0</v>
      </c>
    </row>
    <row r="267" spans="4:35" x14ac:dyDescent="0.25">
      <c r="D267">
        <f t="shared" si="9"/>
        <v>0</v>
      </c>
      <c r="F267">
        <f t="shared" si="8"/>
        <v>0</v>
      </c>
    </row>
    <row r="268" spans="4:35" x14ac:dyDescent="0.25">
      <c r="D268">
        <f t="shared" si="9"/>
        <v>0</v>
      </c>
    </row>
    <row r="269" spans="4:35" x14ac:dyDescent="0.25">
      <c r="D269">
        <f t="shared" si="9"/>
        <v>0</v>
      </c>
    </row>
    <row r="270" spans="4:35" x14ac:dyDescent="0.25">
      <c r="D270">
        <f t="shared" si="9"/>
        <v>0</v>
      </c>
      <c r="AG270">
        <f>AF270-AE270</f>
        <v>0</v>
      </c>
      <c r="AI270">
        <f>AH270-AG270</f>
        <v>0</v>
      </c>
    </row>
    <row r="271" spans="4:35" x14ac:dyDescent="0.25">
      <c r="D271">
        <f t="shared" si="9"/>
        <v>0</v>
      </c>
    </row>
    <row r="272" spans="4:35" x14ac:dyDescent="0.25">
      <c r="D272">
        <f t="shared" si="9"/>
        <v>0</v>
      </c>
    </row>
    <row r="273" spans="4:4" x14ac:dyDescent="0.25">
      <c r="D273">
        <f t="shared" si="9"/>
        <v>0</v>
      </c>
    </row>
    <row r="274" spans="4:4" x14ac:dyDescent="0.25">
      <c r="D274">
        <f t="shared" si="9"/>
        <v>0</v>
      </c>
    </row>
    <row r="275" spans="4:4" x14ac:dyDescent="0.25">
      <c r="D275">
        <f t="shared" si="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7030A0"/>
  </sheetPr>
  <dimension ref="A1:O68"/>
  <sheetViews>
    <sheetView workbookViewId="0">
      <pane xSplit="9" ySplit="2" topLeftCell="J36" activePane="bottomRight" state="frozen"/>
      <selection pane="topRight" activeCell="J1" sqref="J1"/>
      <selection pane="bottomLeft" activeCell="A12" sqref="A12"/>
      <selection pane="bottomRight" activeCell="E52" sqref="E52"/>
    </sheetView>
  </sheetViews>
  <sheetFormatPr defaultRowHeight="15" x14ac:dyDescent="0.25"/>
  <cols>
    <col min="1" max="1" width="10.7109375" bestFit="1" customWidth="1"/>
    <col min="2" max="2" width="10" customWidth="1"/>
    <col min="3" max="3" width="9.140625" customWidth="1"/>
    <col min="4" max="5" width="13" customWidth="1"/>
    <col min="6" max="6" width="12.42578125" customWidth="1"/>
    <col min="7" max="7" width="14.85546875" customWidth="1"/>
    <col min="8" max="8" width="12" customWidth="1"/>
    <col min="9" max="9" width="11.5703125" customWidth="1"/>
    <col min="10" max="10" width="9.5703125" customWidth="1"/>
    <col min="11" max="11" width="13.140625" style="156" customWidth="1"/>
    <col min="12" max="12" width="12.7109375" style="44" customWidth="1"/>
    <col min="13" max="13" width="16.140625" customWidth="1"/>
    <col min="14" max="14" width="10.7109375" style="16" bestFit="1" customWidth="1"/>
    <col min="15" max="16" width="10.5703125" customWidth="1"/>
    <col min="17" max="17" width="12.28515625" customWidth="1"/>
    <col min="18" max="18" width="10.5703125" customWidth="1"/>
    <col min="24" max="25" width="10" bestFit="1" customWidth="1"/>
    <col min="26" max="26" width="12.140625" customWidth="1"/>
    <col min="27" max="27" width="10" customWidth="1"/>
    <col min="36" max="36" width="12.28515625" customWidth="1"/>
    <col min="38" max="38" width="10.42578125" bestFit="1" customWidth="1"/>
  </cols>
  <sheetData>
    <row r="1" spans="1:14" ht="15.75" thickBot="1" x14ac:dyDescent="0.3">
      <c r="A1" t="s">
        <v>383</v>
      </c>
      <c r="B1" s="198" t="s">
        <v>349</v>
      </c>
      <c r="C1" s="198"/>
      <c r="D1" s="198"/>
      <c r="E1" s="26"/>
      <c r="F1" s="26" t="s">
        <v>354</v>
      </c>
      <c r="G1" s="26"/>
      <c r="H1" s="26" t="s">
        <v>361</v>
      </c>
      <c r="I1" s="17" t="s">
        <v>350</v>
      </c>
      <c r="J1" s="17" t="s">
        <v>362</v>
      </c>
      <c r="K1" s="153" t="s">
        <v>391</v>
      </c>
      <c r="L1" s="44" t="s">
        <v>389</v>
      </c>
    </row>
    <row r="2" spans="1:14" ht="58.5" customHeight="1" thickBot="1" x14ac:dyDescent="0.3">
      <c r="A2" s="2" t="s">
        <v>0</v>
      </c>
      <c r="B2" s="29" t="s">
        <v>351</v>
      </c>
      <c r="C2" s="30" t="s">
        <v>352</v>
      </c>
      <c r="D2" s="31" t="s">
        <v>353</v>
      </c>
      <c r="E2" s="30" t="s">
        <v>357</v>
      </c>
      <c r="F2" s="30" t="s">
        <v>356</v>
      </c>
      <c r="G2" s="31" t="s">
        <v>358</v>
      </c>
      <c r="H2" s="41" t="s">
        <v>359</v>
      </c>
      <c r="I2" s="37" t="s">
        <v>348</v>
      </c>
      <c r="J2" s="40" t="s">
        <v>360</v>
      </c>
      <c r="K2" s="154" t="s">
        <v>386</v>
      </c>
      <c r="L2" s="49" t="s">
        <v>363</v>
      </c>
      <c r="M2" s="3" t="s">
        <v>384</v>
      </c>
      <c r="N2" s="51" t="s">
        <v>401</v>
      </c>
    </row>
    <row r="3" spans="1:14" ht="58.5" customHeight="1" x14ac:dyDescent="0.25">
      <c r="A3" s="2"/>
      <c r="B3" s="145"/>
      <c r="C3" s="145"/>
      <c r="D3" s="145"/>
      <c r="E3" s="145"/>
      <c r="F3" s="145"/>
      <c r="G3" s="145"/>
      <c r="H3" s="146">
        <v>1</v>
      </c>
      <c r="I3" s="145"/>
      <c r="J3" s="147"/>
      <c r="K3" s="155">
        <v>0.55600000000000005</v>
      </c>
      <c r="L3" s="148"/>
      <c r="M3" s="127"/>
    </row>
    <row r="4" spans="1:14" x14ac:dyDescent="0.25">
      <c r="A4" s="120">
        <v>44013</v>
      </c>
      <c r="D4" s="121">
        <f t="shared" ref="D4:D22" si="0">B4-C4</f>
        <v>0</v>
      </c>
      <c r="G4" s="121">
        <f t="shared" ref="G4:G23" si="1">E4-F4</f>
        <v>0</v>
      </c>
      <c r="H4" s="121">
        <f>G4*H$3</f>
        <v>0</v>
      </c>
      <c r="J4" s="121">
        <f t="shared" ref="J4:J22" si="2">H4-I4</f>
        <v>0</v>
      </c>
      <c r="K4" s="123">
        <f>D4/K$3</f>
        <v>0</v>
      </c>
      <c r="L4" s="124">
        <f t="shared" ref="L4:L22" si="3">K4-I4</f>
        <v>0</v>
      </c>
      <c r="M4" s="129" t="e">
        <f t="shared" ref="M4:M22" si="4">L4/I4</f>
        <v>#DIV/0!</v>
      </c>
    </row>
    <row r="5" spans="1:14" x14ac:dyDescent="0.25">
      <c r="A5" s="120">
        <v>44014</v>
      </c>
      <c r="B5">
        <v>14330</v>
      </c>
      <c r="C5">
        <v>12410</v>
      </c>
      <c r="D5" s="121">
        <f t="shared" si="0"/>
        <v>1920</v>
      </c>
      <c r="E5">
        <v>2110833</v>
      </c>
      <c r="F5">
        <v>2107442</v>
      </c>
      <c r="G5" s="121">
        <f t="shared" si="1"/>
        <v>3391</v>
      </c>
      <c r="H5" s="121">
        <f t="shared" ref="H5:H22" si="5">G5*H$3</f>
        <v>3391</v>
      </c>
      <c r="I5">
        <v>3390</v>
      </c>
      <c r="J5" s="121">
        <f t="shared" si="2"/>
        <v>1</v>
      </c>
      <c r="K5" s="123">
        <f t="shared" ref="K5:K22" si="6">D5/K$3</f>
        <v>3453.2374100719421</v>
      </c>
      <c r="L5" s="124">
        <f t="shared" si="3"/>
        <v>63.237410071942122</v>
      </c>
      <c r="M5" s="129">
        <f t="shared" si="4"/>
        <v>1.8654103266059624E-2</v>
      </c>
    </row>
    <row r="6" spans="1:14" x14ac:dyDescent="0.25">
      <c r="A6" s="120">
        <v>44015</v>
      </c>
      <c r="B6">
        <f>10420+14300</f>
        <v>24720</v>
      </c>
      <c r="C6">
        <f>8870+12860</f>
        <v>21730</v>
      </c>
      <c r="D6" s="121">
        <f t="shared" si="0"/>
        <v>2990</v>
      </c>
      <c r="E6">
        <v>2125640</v>
      </c>
      <c r="F6">
        <v>2111133</v>
      </c>
      <c r="G6" s="121">
        <f t="shared" si="1"/>
        <v>14507</v>
      </c>
      <c r="H6" s="121">
        <f t="shared" si="5"/>
        <v>14507</v>
      </c>
      <c r="I6">
        <v>14501</v>
      </c>
      <c r="J6" s="121">
        <f t="shared" si="2"/>
        <v>6</v>
      </c>
      <c r="K6" s="123">
        <f t="shared" si="6"/>
        <v>5377.6978417266182</v>
      </c>
      <c r="L6" s="124">
        <f t="shared" si="3"/>
        <v>-9123.3021582733818</v>
      </c>
      <c r="M6" s="129">
        <f t="shared" si="4"/>
        <v>-0.62914986264901607</v>
      </c>
    </row>
    <row r="7" spans="1:14" x14ac:dyDescent="0.25">
      <c r="A7" s="120">
        <v>44016</v>
      </c>
      <c r="D7" s="121">
        <f t="shared" si="0"/>
        <v>0</v>
      </c>
      <c r="G7" s="121">
        <f t="shared" si="1"/>
        <v>0</v>
      </c>
      <c r="H7" s="121">
        <f t="shared" si="5"/>
        <v>0</v>
      </c>
      <c r="J7" s="121">
        <f t="shared" si="2"/>
        <v>0</v>
      </c>
      <c r="K7" s="123">
        <f t="shared" si="6"/>
        <v>0</v>
      </c>
      <c r="L7" s="124">
        <f t="shared" si="3"/>
        <v>0</v>
      </c>
      <c r="M7" s="129" t="e">
        <f t="shared" si="4"/>
        <v>#DIV/0!</v>
      </c>
    </row>
    <row r="8" spans="1:14" x14ac:dyDescent="0.25">
      <c r="A8" s="120">
        <v>44017</v>
      </c>
      <c r="D8" s="121">
        <f t="shared" si="0"/>
        <v>0</v>
      </c>
      <c r="G8" s="121">
        <f t="shared" si="1"/>
        <v>0</v>
      </c>
      <c r="H8" s="121">
        <f t="shared" si="5"/>
        <v>0</v>
      </c>
      <c r="J8" s="121">
        <f t="shared" si="2"/>
        <v>0</v>
      </c>
      <c r="K8" s="123">
        <f t="shared" si="6"/>
        <v>0</v>
      </c>
      <c r="L8" s="124">
        <f t="shared" si="3"/>
        <v>0</v>
      </c>
      <c r="M8" s="129" t="e">
        <f t="shared" si="4"/>
        <v>#DIV/0!</v>
      </c>
    </row>
    <row r="9" spans="1:14" x14ac:dyDescent="0.25">
      <c r="A9" s="120">
        <v>44018</v>
      </c>
      <c r="B9">
        <v>13990</v>
      </c>
      <c r="C9">
        <v>11310</v>
      </c>
      <c r="D9" s="121">
        <f t="shared" si="0"/>
        <v>2680</v>
      </c>
      <c r="E9">
        <v>2130565</v>
      </c>
      <c r="F9">
        <v>2125640</v>
      </c>
      <c r="G9" s="121">
        <f t="shared" si="1"/>
        <v>4925</v>
      </c>
      <c r="H9" s="121">
        <f t="shared" si="5"/>
        <v>4925</v>
      </c>
      <c r="I9">
        <v>4920</v>
      </c>
      <c r="J9" s="121">
        <f t="shared" si="2"/>
        <v>5</v>
      </c>
      <c r="K9" s="123">
        <f t="shared" si="6"/>
        <v>4820.1438848920861</v>
      </c>
      <c r="L9" s="124">
        <f t="shared" si="3"/>
        <v>-99.856115107913865</v>
      </c>
      <c r="M9" s="129">
        <f t="shared" si="4"/>
        <v>-2.0295958355267044E-2</v>
      </c>
    </row>
    <row r="10" spans="1:14" x14ac:dyDescent="0.25">
      <c r="A10" s="120">
        <v>44019</v>
      </c>
      <c r="B10">
        <v>13460</v>
      </c>
      <c r="C10">
        <v>9840</v>
      </c>
      <c r="D10" s="121">
        <f t="shared" si="0"/>
        <v>3620</v>
      </c>
      <c r="E10">
        <v>2137278</v>
      </c>
      <c r="F10">
        <v>2130565</v>
      </c>
      <c r="G10" s="121">
        <f t="shared" si="1"/>
        <v>6713</v>
      </c>
      <c r="H10" s="121">
        <f t="shared" si="5"/>
        <v>6713</v>
      </c>
      <c r="I10">
        <v>6710</v>
      </c>
      <c r="J10" s="121">
        <f t="shared" si="2"/>
        <v>3</v>
      </c>
      <c r="K10" s="123">
        <f t="shared" si="6"/>
        <v>6510.7913669064747</v>
      </c>
      <c r="L10" s="124">
        <f t="shared" si="3"/>
        <v>-199.20863309352535</v>
      </c>
      <c r="M10" s="129">
        <f t="shared" si="4"/>
        <v>-2.9688320878319723E-2</v>
      </c>
    </row>
    <row r="11" spans="1:14" x14ac:dyDescent="0.25">
      <c r="A11" s="120">
        <v>44020</v>
      </c>
      <c r="D11" s="121">
        <f t="shared" si="0"/>
        <v>0</v>
      </c>
      <c r="G11" s="121">
        <f t="shared" si="1"/>
        <v>0</v>
      </c>
      <c r="H11" s="121">
        <f t="shared" si="5"/>
        <v>0</v>
      </c>
      <c r="J11" s="121">
        <f t="shared" si="2"/>
        <v>0</v>
      </c>
      <c r="K11" s="123">
        <f t="shared" si="6"/>
        <v>0</v>
      </c>
      <c r="L11" s="124">
        <f t="shared" si="3"/>
        <v>0</v>
      </c>
      <c r="M11" s="129" t="e">
        <f t="shared" si="4"/>
        <v>#DIV/0!</v>
      </c>
    </row>
    <row r="12" spans="1:14" x14ac:dyDescent="0.25">
      <c r="A12" s="120">
        <v>44021</v>
      </c>
      <c r="B12">
        <v>24200</v>
      </c>
      <c r="C12">
        <v>18460</v>
      </c>
      <c r="D12" s="121">
        <f t="shared" si="0"/>
        <v>5740</v>
      </c>
      <c r="E12">
        <v>2147561</v>
      </c>
      <c r="F12">
        <v>2137278</v>
      </c>
      <c r="G12" s="121">
        <f t="shared" si="1"/>
        <v>10283</v>
      </c>
      <c r="H12" s="121">
        <f t="shared" si="5"/>
        <v>10283</v>
      </c>
      <c r="I12">
        <v>10280</v>
      </c>
      <c r="J12" s="121">
        <f t="shared" si="2"/>
        <v>3</v>
      </c>
      <c r="K12" s="123">
        <f t="shared" si="6"/>
        <v>10323.741007194243</v>
      </c>
      <c r="L12" s="124">
        <f t="shared" si="3"/>
        <v>43.741007194243139</v>
      </c>
      <c r="M12" s="129">
        <f t="shared" si="4"/>
        <v>4.2549617893232628E-3</v>
      </c>
    </row>
    <row r="13" spans="1:14" x14ac:dyDescent="0.25">
      <c r="A13" s="120">
        <v>44022</v>
      </c>
      <c r="B13">
        <v>26830</v>
      </c>
      <c r="C13">
        <v>21110</v>
      </c>
      <c r="D13" s="121">
        <f t="shared" si="0"/>
        <v>5720</v>
      </c>
      <c r="E13">
        <v>2158134</v>
      </c>
      <c r="F13">
        <v>2147661</v>
      </c>
      <c r="G13" s="121">
        <f t="shared" si="1"/>
        <v>10473</v>
      </c>
      <c r="H13" s="121">
        <f t="shared" si="5"/>
        <v>10473</v>
      </c>
      <c r="I13">
        <v>10470</v>
      </c>
      <c r="J13" s="121">
        <f t="shared" si="2"/>
        <v>3</v>
      </c>
      <c r="K13" s="123">
        <f t="shared" si="6"/>
        <v>10287.76978417266</v>
      </c>
      <c r="L13" s="124">
        <f t="shared" si="3"/>
        <v>-182.23021582733963</v>
      </c>
      <c r="M13" s="129">
        <f t="shared" si="4"/>
        <v>-1.7404987185037215E-2</v>
      </c>
    </row>
    <row r="14" spans="1:14" x14ac:dyDescent="0.25">
      <c r="A14" s="120">
        <v>44023</v>
      </c>
      <c r="D14" s="121">
        <f t="shared" si="0"/>
        <v>0</v>
      </c>
      <c r="G14" s="121">
        <f t="shared" si="1"/>
        <v>0</v>
      </c>
      <c r="H14" s="121">
        <f t="shared" si="5"/>
        <v>0</v>
      </c>
      <c r="J14" s="121">
        <f t="shared" si="2"/>
        <v>0</v>
      </c>
      <c r="K14" s="123">
        <f t="shared" si="6"/>
        <v>0</v>
      </c>
      <c r="L14" s="124">
        <f t="shared" si="3"/>
        <v>0</v>
      </c>
      <c r="M14" s="129" t="e">
        <f t="shared" si="4"/>
        <v>#DIV/0!</v>
      </c>
    </row>
    <row r="15" spans="1:14" x14ac:dyDescent="0.25">
      <c r="A15" s="120">
        <v>44024</v>
      </c>
      <c r="D15" s="121">
        <f t="shared" si="0"/>
        <v>0</v>
      </c>
      <c r="G15" s="121">
        <f t="shared" si="1"/>
        <v>0</v>
      </c>
      <c r="H15" s="121">
        <f t="shared" si="5"/>
        <v>0</v>
      </c>
      <c r="J15" s="121">
        <f t="shared" si="2"/>
        <v>0</v>
      </c>
      <c r="K15" s="123">
        <f t="shared" si="6"/>
        <v>0</v>
      </c>
      <c r="L15" s="124">
        <f t="shared" si="3"/>
        <v>0</v>
      </c>
      <c r="M15" s="129" t="e">
        <f t="shared" si="4"/>
        <v>#DIV/0!</v>
      </c>
    </row>
    <row r="16" spans="1:14" x14ac:dyDescent="0.25">
      <c r="A16" s="120">
        <v>44025</v>
      </c>
      <c r="B16">
        <v>14360</v>
      </c>
      <c r="C16">
        <v>10520</v>
      </c>
      <c r="D16" s="121">
        <f t="shared" si="0"/>
        <v>3840</v>
      </c>
      <c r="E16" s="33">
        <v>2165377</v>
      </c>
      <c r="F16" s="33">
        <v>2158283</v>
      </c>
      <c r="G16" s="121">
        <f t="shared" si="1"/>
        <v>7094</v>
      </c>
      <c r="H16" s="121">
        <f t="shared" si="5"/>
        <v>7094</v>
      </c>
      <c r="I16">
        <v>7090</v>
      </c>
      <c r="J16" s="121">
        <f t="shared" si="2"/>
        <v>4</v>
      </c>
      <c r="K16" s="123">
        <f t="shared" si="6"/>
        <v>6906.4748201438842</v>
      </c>
      <c r="L16" s="124">
        <f t="shared" si="3"/>
        <v>-183.52517985611576</v>
      </c>
      <c r="M16" s="129">
        <f t="shared" si="4"/>
        <v>-2.5885074732879515E-2</v>
      </c>
    </row>
    <row r="17" spans="1:13" x14ac:dyDescent="0.25">
      <c r="A17" s="120">
        <v>44026</v>
      </c>
      <c r="B17">
        <v>14020</v>
      </c>
      <c r="C17">
        <v>11470</v>
      </c>
      <c r="D17" s="121">
        <f t="shared" si="0"/>
        <v>2550</v>
      </c>
      <c r="E17" s="33">
        <v>2170087</v>
      </c>
      <c r="F17" s="33">
        <v>2165478</v>
      </c>
      <c r="G17" s="121">
        <f t="shared" si="1"/>
        <v>4609</v>
      </c>
      <c r="H17" s="121">
        <f t="shared" si="5"/>
        <v>4609</v>
      </c>
      <c r="I17">
        <v>4610</v>
      </c>
      <c r="J17" s="121">
        <f t="shared" si="2"/>
        <v>-1</v>
      </c>
      <c r="K17" s="123">
        <f t="shared" si="6"/>
        <v>4586.3309352517981</v>
      </c>
      <c r="L17" s="124">
        <f t="shared" si="3"/>
        <v>-23.66906474820189</v>
      </c>
      <c r="M17" s="129">
        <f t="shared" si="4"/>
        <v>-5.1342873640351176E-3</v>
      </c>
    </row>
    <row r="18" spans="1:13" x14ac:dyDescent="0.25">
      <c r="A18" s="120">
        <v>44027</v>
      </c>
      <c r="B18">
        <v>14400</v>
      </c>
      <c r="C18">
        <v>10780</v>
      </c>
      <c r="D18" s="121">
        <f t="shared" si="0"/>
        <v>3620</v>
      </c>
      <c r="E18" s="33">
        <v>2196863</v>
      </c>
      <c r="F18" s="33">
        <v>2170127</v>
      </c>
      <c r="G18" s="121">
        <f t="shared" si="1"/>
        <v>26736</v>
      </c>
      <c r="H18" s="121">
        <f t="shared" si="5"/>
        <v>26736</v>
      </c>
      <c r="I18">
        <v>6730</v>
      </c>
      <c r="J18" s="121">
        <f t="shared" si="2"/>
        <v>20006</v>
      </c>
      <c r="K18" s="123">
        <f t="shared" si="6"/>
        <v>6510.7913669064747</v>
      </c>
      <c r="L18" s="124">
        <f t="shared" si="3"/>
        <v>-219.20863309352535</v>
      </c>
      <c r="M18" s="129">
        <f t="shared" si="4"/>
        <v>-3.2571862272440619E-2</v>
      </c>
    </row>
    <row r="19" spans="1:13" x14ac:dyDescent="0.25">
      <c r="A19" s="120">
        <v>44028</v>
      </c>
      <c r="B19">
        <v>14330</v>
      </c>
      <c r="C19">
        <v>11880</v>
      </c>
      <c r="D19" s="121">
        <f t="shared" si="0"/>
        <v>2450</v>
      </c>
      <c r="E19" s="33">
        <v>2181566</v>
      </c>
      <c r="F19" s="33">
        <v>2176914</v>
      </c>
      <c r="G19" s="121">
        <f t="shared" si="1"/>
        <v>4652</v>
      </c>
      <c r="H19" s="121">
        <f t="shared" si="5"/>
        <v>4652</v>
      </c>
      <c r="I19">
        <v>4647</v>
      </c>
      <c r="J19" s="121">
        <f t="shared" si="2"/>
        <v>5</v>
      </c>
      <c r="K19" s="123">
        <f t="shared" si="6"/>
        <v>4406.4748201438842</v>
      </c>
      <c r="L19" s="124">
        <f t="shared" si="3"/>
        <v>-240.52517985611576</v>
      </c>
      <c r="M19" s="129">
        <f t="shared" si="4"/>
        <v>-5.1759238187242471E-2</v>
      </c>
    </row>
    <row r="20" spans="1:13" x14ac:dyDescent="0.25">
      <c r="A20" s="120">
        <v>44029</v>
      </c>
      <c r="B20">
        <v>13810</v>
      </c>
      <c r="C20">
        <v>11540</v>
      </c>
      <c r="D20" s="121">
        <f t="shared" si="0"/>
        <v>2270</v>
      </c>
      <c r="E20" s="33">
        <v>2185952</v>
      </c>
      <c r="F20" s="33">
        <v>2181566</v>
      </c>
      <c r="G20" s="121">
        <f t="shared" si="1"/>
        <v>4386</v>
      </c>
      <c r="H20" s="121">
        <f t="shared" si="5"/>
        <v>4386</v>
      </c>
      <c r="I20">
        <v>4130</v>
      </c>
      <c r="J20" s="121">
        <f t="shared" si="2"/>
        <v>256</v>
      </c>
      <c r="K20" s="123">
        <f t="shared" si="6"/>
        <v>4082.7338129496397</v>
      </c>
      <c r="L20" s="124">
        <f t="shared" si="3"/>
        <v>-47.266187050360259</v>
      </c>
      <c r="M20" s="129">
        <f t="shared" si="4"/>
        <v>-1.1444597348755511E-2</v>
      </c>
    </row>
    <row r="21" spans="1:13" x14ac:dyDescent="0.25">
      <c r="A21" s="120">
        <v>44030</v>
      </c>
      <c r="D21" s="121">
        <f t="shared" si="0"/>
        <v>0</v>
      </c>
      <c r="G21" s="121">
        <f t="shared" si="1"/>
        <v>0</v>
      </c>
      <c r="H21" s="121">
        <f t="shared" si="5"/>
        <v>0</v>
      </c>
      <c r="J21" s="121">
        <f t="shared" si="2"/>
        <v>0</v>
      </c>
      <c r="K21" s="123">
        <f t="shared" si="6"/>
        <v>0</v>
      </c>
      <c r="L21" s="124">
        <f t="shared" si="3"/>
        <v>0</v>
      </c>
      <c r="M21" s="129" t="e">
        <f t="shared" si="4"/>
        <v>#DIV/0!</v>
      </c>
    </row>
    <row r="22" spans="1:13" x14ac:dyDescent="0.25">
      <c r="A22" s="120">
        <v>44031</v>
      </c>
      <c r="D22" s="121">
        <f t="shared" si="0"/>
        <v>0</v>
      </c>
      <c r="G22" s="121">
        <f t="shared" si="1"/>
        <v>0</v>
      </c>
      <c r="H22" s="121">
        <f t="shared" si="5"/>
        <v>0</v>
      </c>
      <c r="J22" s="121">
        <f t="shared" si="2"/>
        <v>0</v>
      </c>
      <c r="K22" s="123">
        <f t="shared" si="6"/>
        <v>0</v>
      </c>
      <c r="L22" s="124">
        <f t="shared" si="3"/>
        <v>0</v>
      </c>
      <c r="M22" s="129" t="e">
        <f t="shared" si="4"/>
        <v>#DIV/0!</v>
      </c>
    </row>
    <row r="23" spans="1:13" x14ac:dyDescent="0.25">
      <c r="A23" s="1">
        <v>44032</v>
      </c>
      <c r="B23">
        <v>14250</v>
      </c>
      <c r="C23">
        <v>9850</v>
      </c>
      <c r="D23">
        <v>4400</v>
      </c>
      <c r="E23">
        <v>2186149</v>
      </c>
      <c r="F23">
        <v>2193974</v>
      </c>
      <c r="G23" s="121">
        <f t="shared" si="1"/>
        <v>-7825</v>
      </c>
      <c r="H23">
        <v>7825</v>
      </c>
      <c r="I23">
        <v>7820</v>
      </c>
      <c r="J23">
        <v>-5</v>
      </c>
      <c r="K23" s="156">
        <v>7787.6106194690274</v>
      </c>
      <c r="L23" s="44">
        <v>3425</v>
      </c>
      <c r="M23">
        <v>0.43797953964194375</v>
      </c>
    </row>
    <row r="24" spans="1:13" x14ac:dyDescent="0.25">
      <c r="A24" s="1">
        <v>44034</v>
      </c>
      <c r="B24">
        <v>13970</v>
      </c>
      <c r="C24">
        <v>9590</v>
      </c>
      <c r="D24">
        <v>4380</v>
      </c>
      <c r="E24">
        <v>2206229</v>
      </c>
      <c r="F24">
        <v>2214694</v>
      </c>
      <c r="G24">
        <v>8465</v>
      </c>
      <c r="H24">
        <v>8465</v>
      </c>
      <c r="I24">
        <v>8460</v>
      </c>
      <c r="J24">
        <v>-5</v>
      </c>
      <c r="K24" s="156">
        <v>7752.2123893805319</v>
      </c>
      <c r="L24" s="44">
        <v>4085</v>
      </c>
      <c r="M24">
        <v>0.48286052009456265</v>
      </c>
    </row>
    <row r="25" spans="1:13" x14ac:dyDescent="0.25">
      <c r="A25" s="1">
        <v>44036</v>
      </c>
      <c r="B25">
        <v>25290</v>
      </c>
      <c r="C25">
        <v>19910</v>
      </c>
      <c r="D25">
        <v>5380</v>
      </c>
      <c r="E25">
        <v>2222279</v>
      </c>
      <c r="F25">
        <v>2232579</v>
      </c>
      <c r="G25">
        <v>10300</v>
      </c>
      <c r="H25">
        <v>10300</v>
      </c>
      <c r="I25">
        <v>10270</v>
      </c>
      <c r="J25">
        <v>-30</v>
      </c>
      <c r="K25" s="156">
        <v>9522.1238938053102</v>
      </c>
      <c r="L25" s="44">
        <v>4920</v>
      </c>
      <c r="M25">
        <v>0.47906523855890942</v>
      </c>
    </row>
    <row r="26" spans="1:13" x14ac:dyDescent="0.25">
      <c r="A26" s="1">
        <v>44039</v>
      </c>
      <c r="B26">
        <v>14040</v>
      </c>
      <c r="C26">
        <v>9110</v>
      </c>
      <c r="D26">
        <v>4930</v>
      </c>
      <c r="E26">
        <v>2232874</v>
      </c>
      <c r="F26">
        <v>2241738</v>
      </c>
      <c r="G26">
        <v>8864</v>
      </c>
      <c r="H26">
        <v>8864</v>
      </c>
      <c r="I26">
        <v>9280</v>
      </c>
      <c r="J26">
        <v>416</v>
      </c>
      <c r="K26" s="156">
        <v>8725.6637168141606</v>
      </c>
      <c r="L26" s="44">
        <v>3934</v>
      </c>
      <c r="M26">
        <v>0.42392241379310347</v>
      </c>
    </row>
    <row r="27" spans="1:13" x14ac:dyDescent="0.25">
      <c r="A27" s="1">
        <v>44040</v>
      </c>
      <c r="B27">
        <v>13300</v>
      </c>
      <c r="C27">
        <v>10330</v>
      </c>
      <c r="D27">
        <v>2970</v>
      </c>
      <c r="E27">
        <v>2241789</v>
      </c>
      <c r="F27">
        <v>2247478</v>
      </c>
      <c r="G27">
        <v>5689</v>
      </c>
      <c r="H27">
        <v>5689</v>
      </c>
      <c r="I27">
        <v>5672</v>
      </c>
      <c r="J27">
        <v>-17</v>
      </c>
      <c r="K27" s="156">
        <v>5256.6371681415931</v>
      </c>
      <c r="L27" s="44">
        <v>2719</v>
      </c>
      <c r="M27">
        <v>0.47937235543018336</v>
      </c>
    </row>
    <row r="28" spans="1:13" x14ac:dyDescent="0.25">
      <c r="A28" s="1">
        <v>44041</v>
      </c>
      <c r="B28">
        <v>13100</v>
      </c>
      <c r="C28">
        <v>10250</v>
      </c>
      <c r="D28">
        <v>2850</v>
      </c>
      <c r="E28">
        <v>2247528</v>
      </c>
      <c r="F28">
        <v>2252728</v>
      </c>
      <c r="G28">
        <v>5200</v>
      </c>
      <c r="H28">
        <v>5200</v>
      </c>
      <c r="I28">
        <v>5200</v>
      </c>
      <c r="J28">
        <v>0</v>
      </c>
      <c r="K28" s="156">
        <v>5044.2477876106195</v>
      </c>
      <c r="L28" s="44">
        <v>2350</v>
      </c>
      <c r="M28">
        <v>0.45192307692307693</v>
      </c>
    </row>
    <row r="29" spans="1:13" x14ac:dyDescent="0.25">
      <c r="A29" s="1">
        <v>44042</v>
      </c>
      <c r="B29">
        <v>13680</v>
      </c>
      <c r="C29">
        <v>10600</v>
      </c>
      <c r="D29">
        <v>3080</v>
      </c>
      <c r="E29">
        <v>2252873</v>
      </c>
      <c r="F29">
        <v>2258816</v>
      </c>
      <c r="G29">
        <v>5943</v>
      </c>
      <c r="H29">
        <v>5943</v>
      </c>
      <c r="I29">
        <v>5940</v>
      </c>
      <c r="J29">
        <v>-3</v>
      </c>
      <c r="K29" s="156">
        <v>5451.3274336283193</v>
      </c>
      <c r="L29" s="44">
        <v>2863</v>
      </c>
      <c r="M29">
        <v>0.48198653198653196</v>
      </c>
    </row>
    <row r="30" spans="1:13" x14ac:dyDescent="0.25">
      <c r="A30" s="1">
        <v>44043</v>
      </c>
      <c r="B30">
        <v>29620</v>
      </c>
      <c r="C30">
        <v>22260</v>
      </c>
      <c r="D30">
        <v>7360</v>
      </c>
      <c r="E30">
        <v>16977401</v>
      </c>
      <c r="F30">
        <v>16991295</v>
      </c>
      <c r="G30">
        <v>13894</v>
      </c>
      <c r="H30">
        <v>13894</v>
      </c>
      <c r="I30">
        <v>13908</v>
      </c>
      <c r="J30">
        <v>14</v>
      </c>
      <c r="K30" s="156">
        <v>13026.548672566372</v>
      </c>
      <c r="L30" s="44">
        <v>6534</v>
      </c>
      <c r="M30">
        <v>0.46980155306298532</v>
      </c>
    </row>
    <row r="31" spans="1:13" x14ac:dyDescent="0.25">
      <c r="A31" s="1">
        <v>44046</v>
      </c>
      <c r="B31">
        <v>16080</v>
      </c>
      <c r="C31">
        <v>10450</v>
      </c>
      <c r="D31">
        <v>5630</v>
      </c>
      <c r="E31">
        <v>1000</v>
      </c>
      <c r="F31">
        <v>16991385</v>
      </c>
      <c r="G31">
        <v>16990385</v>
      </c>
      <c r="H31">
        <v>16990385</v>
      </c>
      <c r="I31">
        <v>10343</v>
      </c>
      <c r="J31">
        <v>-16980042</v>
      </c>
      <c r="K31" s="156">
        <v>9964.6017699115055</v>
      </c>
      <c r="L31" s="44">
        <v>16984755</v>
      </c>
      <c r="M31">
        <v>1642.1497631248187</v>
      </c>
    </row>
    <row r="32" spans="1:13" x14ac:dyDescent="0.25">
      <c r="A32" s="1">
        <v>44047</v>
      </c>
      <c r="B32">
        <v>15900</v>
      </c>
      <c r="C32">
        <v>14140</v>
      </c>
      <c r="D32">
        <v>1760</v>
      </c>
      <c r="E32">
        <v>17001695</v>
      </c>
      <c r="F32">
        <v>17004851</v>
      </c>
      <c r="G32">
        <v>3156</v>
      </c>
      <c r="H32">
        <v>3156</v>
      </c>
      <c r="I32">
        <v>3139</v>
      </c>
      <c r="J32">
        <v>-17</v>
      </c>
      <c r="K32" s="156">
        <v>3115.0442477876109</v>
      </c>
      <c r="L32" s="44">
        <v>1396</v>
      </c>
      <c r="M32">
        <v>0.44472762026122969</v>
      </c>
    </row>
    <row r="33" spans="1:13" x14ac:dyDescent="0.25">
      <c r="A33" s="1">
        <v>44048</v>
      </c>
      <c r="B33">
        <v>15800</v>
      </c>
      <c r="C33">
        <v>12220</v>
      </c>
      <c r="D33">
        <v>3580</v>
      </c>
      <c r="E33">
        <v>17004851</v>
      </c>
      <c r="F33">
        <v>17011580</v>
      </c>
      <c r="G33">
        <v>6729</v>
      </c>
      <c r="H33">
        <v>6729</v>
      </c>
      <c r="I33">
        <v>6717</v>
      </c>
      <c r="J33">
        <v>-12</v>
      </c>
      <c r="K33" s="156">
        <v>6336.2831858407089</v>
      </c>
      <c r="L33" s="44">
        <v>3149</v>
      </c>
      <c r="M33">
        <v>0.46881048086943578</v>
      </c>
    </row>
    <row r="34" spans="1:13" x14ac:dyDescent="0.25">
      <c r="A34" s="1">
        <v>44049</v>
      </c>
      <c r="B34">
        <v>565</v>
      </c>
      <c r="C34">
        <v>0</v>
      </c>
      <c r="D34">
        <v>565</v>
      </c>
      <c r="E34">
        <v>1000</v>
      </c>
      <c r="F34">
        <v>2000</v>
      </c>
      <c r="G34">
        <v>1000</v>
      </c>
      <c r="H34">
        <v>1000</v>
      </c>
      <c r="I34">
        <v>7336</v>
      </c>
      <c r="J34">
        <v>6336</v>
      </c>
      <c r="K34" s="156">
        <v>1000.0000000000001</v>
      </c>
      <c r="L34" s="44">
        <v>435</v>
      </c>
      <c r="M34">
        <v>5.9296619411123228E-2</v>
      </c>
    </row>
    <row r="35" spans="1:13" x14ac:dyDescent="0.25">
      <c r="A35" s="1">
        <v>44050</v>
      </c>
      <c r="B35">
        <v>15850</v>
      </c>
      <c r="C35">
        <v>12470</v>
      </c>
      <c r="D35">
        <v>3380</v>
      </c>
      <c r="E35">
        <v>17018986</v>
      </c>
      <c r="F35">
        <v>17024923</v>
      </c>
      <c r="G35">
        <v>5937</v>
      </c>
      <c r="H35">
        <v>5937</v>
      </c>
      <c r="I35">
        <v>6009</v>
      </c>
      <c r="J35">
        <v>72</v>
      </c>
      <c r="K35" s="156">
        <v>5982.3008849557527</v>
      </c>
      <c r="L35" s="44">
        <v>2557</v>
      </c>
      <c r="M35">
        <v>0.42552837410550842</v>
      </c>
    </row>
    <row r="36" spans="1:13" x14ac:dyDescent="0.25">
      <c r="A36" s="1">
        <v>44053</v>
      </c>
      <c r="B36">
        <v>30480</v>
      </c>
      <c r="C36">
        <v>23200</v>
      </c>
      <c r="D36">
        <v>7280</v>
      </c>
      <c r="E36">
        <v>17025023</v>
      </c>
      <c r="F36">
        <v>17038729</v>
      </c>
      <c r="G36">
        <v>13706</v>
      </c>
      <c r="H36">
        <v>13706</v>
      </c>
      <c r="I36">
        <v>13700</v>
      </c>
      <c r="J36">
        <v>-6</v>
      </c>
      <c r="K36" s="156">
        <v>12884.955752212391</v>
      </c>
      <c r="L36" s="44">
        <v>6426</v>
      </c>
      <c r="M36">
        <v>0.46905109489051094</v>
      </c>
    </row>
    <row r="37" spans="1:13" x14ac:dyDescent="0.25">
      <c r="A37" s="1">
        <v>44054</v>
      </c>
      <c r="B37">
        <v>15980</v>
      </c>
      <c r="C37">
        <v>13440</v>
      </c>
      <c r="D37">
        <v>2540</v>
      </c>
      <c r="E37">
        <v>17038629</v>
      </c>
      <c r="F37">
        <v>17043376</v>
      </c>
      <c r="G37">
        <v>4747</v>
      </c>
      <c r="H37">
        <v>4747</v>
      </c>
      <c r="I37">
        <v>4742</v>
      </c>
      <c r="J37">
        <v>-5</v>
      </c>
      <c r="K37" s="156">
        <v>4495.5752212389389</v>
      </c>
      <c r="L37" s="44">
        <v>2207</v>
      </c>
      <c r="M37">
        <v>0.46541543652467315</v>
      </c>
    </row>
    <row r="38" spans="1:13" x14ac:dyDescent="0.25">
      <c r="A38" s="1">
        <v>44055</v>
      </c>
      <c r="B38">
        <v>15960</v>
      </c>
      <c r="C38">
        <v>13170</v>
      </c>
      <c r="D38">
        <v>2790</v>
      </c>
      <c r="E38">
        <v>17043526</v>
      </c>
      <c r="F38">
        <v>17049093</v>
      </c>
      <c r="G38">
        <v>5567</v>
      </c>
      <c r="H38">
        <v>5567</v>
      </c>
      <c r="I38">
        <v>5566</v>
      </c>
      <c r="J38">
        <v>-1</v>
      </c>
      <c r="K38" s="156">
        <v>4938.0530973451332</v>
      </c>
      <c r="L38" s="44">
        <v>2777</v>
      </c>
      <c r="M38">
        <v>0.49892202659001078</v>
      </c>
    </row>
    <row r="39" spans="1:13" x14ac:dyDescent="0.25">
      <c r="A39" s="1">
        <v>44056</v>
      </c>
      <c r="B39">
        <v>31620</v>
      </c>
      <c r="C39">
        <v>23980</v>
      </c>
      <c r="D39">
        <v>7640</v>
      </c>
      <c r="E39">
        <v>17049093</v>
      </c>
      <c r="F39">
        <v>17063290</v>
      </c>
      <c r="G39">
        <v>14197</v>
      </c>
      <c r="H39">
        <v>14197</v>
      </c>
      <c r="I39">
        <v>14219</v>
      </c>
      <c r="J39">
        <v>22</v>
      </c>
      <c r="K39" s="156">
        <v>13522.12389380531</v>
      </c>
      <c r="L39" s="44">
        <v>6557</v>
      </c>
      <c r="M39">
        <v>0.46114354033335675</v>
      </c>
    </row>
    <row r="40" spans="1:13" x14ac:dyDescent="0.25">
      <c r="A40" s="1">
        <v>44057</v>
      </c>
      <c r="B40">
        <v>15700</v>
      </c>
      <c r="C40">
        <v>12500</v>
      </c>
      <c r="D40">
        <v>3200</v>
      </c>
      <c r="E40">
        <v>17063290</v>
      </c>
      <c r="F40">
        <v>17069280</v>
      </c>
      <c r="G40">
        <v>5990</v>
      </c>
      <c r="H40">
        <v>5990</v>
      </c>
      <c r="I40">
        <v>5967</v>
      </c>
      <c r="J40">
        <v>-23</v>
      </c>
      <c r="K40" s="156">
        <v>5663.7168141592929</v>
      </c>
      <c r="L40" s="44">
        <v>2790</v>
      </c>
      <c r="M40">
        <v>0.46757164404223228</v>
      </c>
    </row>
    <row r="41" spans="1:13" x14ac:dyDescent="0.25">
      <c r="A41" s="1">
        <v>44060</v>
      </c>
      <c r="B41">
        <v>15910</v>
      </c>
      <c r="C41">
        <v>11760</v>
      </c>
      <c r="D41">
        <v>4150</v>
      </c>
      <c r="E41">
        <v>17069280</v>
      </c>
      <c r="F41">
        <v>17077212</v>
      </c>
      <c r="G41">
        <v>7932</v>
      </c>
      <c r="H41">
        <v>7932</v>
      </c>
      <c r="I41">
        <v>7901</v>
      </c>
      <c r="J41">
        <v>-31</v>
      </c>
      <c r="K41" s="156">
        <v>7345.1327433628321</v>
      </c>
      <c r="L41" s="44">
        <v>3782</v>
      </c>
      <c r="M41">
        <v>0.47867358562207313</v>
      </c>
    </row>
    <row r="42" spans="1:13" x14ac:dyDescent="0.25">
      <c r="A42" s="1">
        <v>44061</v>
      </c>
      <c r="B42">
        <v>15950</v>
      </c>
      <c r="C42">
        <v>14120</v>
      </c>
      <c r="D42">
        <v>1830</v>
      </c>
      <c r="E42">
        <v>17077332</v>
      </c>
      <c r="F42">
        <v>17080973</v>
      </c>
      <c r="G42">
        <v>3641</v>
      </c>
      <c r="H42">
        <v>3641</v>
      </c>
      <c r="I42">
        <v>3617</v>
      </c>
      <c r="J42">
        <v>-24</v>
      </c>
      <c r="K42" s="156">
        <v>3238.9380530973453</v>
      </c>
      <c r="L42" s="44">
        <v>1811</v>
      </c>
      <c r="M42">
        <v>0.50069118053635608</v>
      </c>
    </row>
    <row r="43" spans="1:13" x14ac:dyDescent="0.25">
      <c r="A43" s="1">
        <v>44062</v>
      </c>
      <c r="B43">
        <v>14120</v>
      </c>
      <c r="C43">
        <v>11260</v>
      </c>
      <c r="D43">
        <v>2860</v>
      </c>
      <c r="E43">
        <v>17080973</v>
      </c>
      <c r="F43">
        <v>17086455</v>
      </c>
      <c r="G43">
        <v>5482</v>
      </c>
      <c r="H43">
        <v>5482</v>
      </c>
      <c r="I43">
        <v>5462</v>
      </c>
      <c r="J43">
        <v>-20</v>
      </c>
      <c r="K43" s="156">
        <v>5061.9469026548677</v>
      </c>
      <c r="L43" s="44">
        <v>2622</v>
      </c>
      <c r="M43">
        <v>0.48004393994873673</v>
      </c>
    </row>
    <row r="44" spans="1:13" x14ac:dyDescent="0.25">
      <c r="A44" s="1">
        <v>44063</v>
      </c>
      <c r="B44">
        <v>14370</v>
      </c>
      <c r="C44">
        <v>10110</v>
      </c>
      <c r="D44">
        <v>4260</v>
      </c>
      <c r="E44">
        <v>2258816</v>
      </c>
      <c r="F44">
        <v>2266784</v>
      </c>
      <c r="G44">
        <v>7968</v>
      </c>
      <c r="H44">
        <v>7968</v>
      </c>
      <c r="I44">
        <v>7960</v>
      </c>
      <c r="J44">
        <v>-8</v>
      </c>
      <c r="K44" s="156">
        <v>7539.8230088495584</v>
      </c>
      <c r="L44" s="44">
        <v>3708</v>
      </c>
      <c r="M44">
        <v>0.4658291457286432</v>
      </c>
    </row>
    <row r="45" spans="1:13" x14ac:dyDescent="0.25">
      <c r="A45" s="1">
        <v>44064</v>
      </c>
      <c r="B45">
        <v>14000</v>
      </c>
      <c r="C45">
        <v>9810</v>
      </c>
      <c r="D45">
        <v>4190</v>
      </c>
      <c r="E45">
        <v>267186</v>
      </c>
      <c r="F45">
        <v>275286</v>
      </c>
      <c r="G45">
        <v>8100</v>
      </c>
      <c r="H45">
        <v>8100</v>
      </c>
      <c r="I45">
        <v>8090</v>
      </c>
      <c r="J45">
        <v>-10</v>
      </c>
      <c r="K45" s="156">
        <v>7415.9292035398239</v>
      </c>
      <c r="L45" s="44">
        <v>3910</v>
      </c>
      <c r="M45">
        <v>0.48331273176761436</v>
      </c>
    </row>
    <row r="46" spans="1:13" x14ac:dyDescent="0.25">
      <c r="A46" s="1">
        <v>44067</v>
      </c>
      <c r="B46">
        <v>26340</v>
      </c>
      <c r="C46">
        <v>17870</v>
      </c>
      <c r="D46">
        <v>8470</v>
      </c>
      <c r="E46">
        <v>275286</v>
      </c>
      <c r="F46">
        <v>291183</v>
      </c>
      <c r="G46">
        <v>15897</v>
      </c>
      <c r="H46">
        <v>15897</v>
      </c>
      <c r="I46">
        <v>14121</v>
      </c>
      <c r="J46">
        <v>-1776</v>
      </c>
      <c r="K46" s="156">
        <v>14991.150442477878</v>
      </c>
      <c r="L46" s="44">
        <v>7427</v>
      </c>
      <c r="M46">
        <v>0.52595425253169037</v>
      </c>
    </row>
    <row r="47" spans="1:13" x14ac:dyDescent="0.25">
      <c r="A47" s="1">
        <v>44071</v>
      </c>
      <c r="B47">
        <v>13270</v>
      </c>
      <c r="C47">
        <v>9210</v>
      </c>
      <c r="D47">
        <v>4060</v>
      </c>
      <c r="E47">
        <v>300859</v>
      </c>
      <c r="F47">
        <v>308275</v>
      </c>
      <c r="G47">
        <v>7416</v>
      </c>
      <c r="H47">
        <v>7416</v>
      </c>
      <c r="I47">
        <v>7414</v>
      </c>
      <c r="J47">
        <v>-2</v>
      </c>
      <c r="K47" s="156">
        <v>7185.8407079646022</v>
      </c>
      <c r="L47" s="44">
        <v>3356</v>
      </c>
      <c r="M47">
        <v>0.45265713514971673</v>
      </c>
    </row>
    <row r="48" spans="1:13" x14ac:dyDescent="0.25">
      <c r="A48" s="1">
        <v>44074</v>
      </c>
      <c r="B48">
        <v>27530</v>
      </c>
      <c r="C48">
        <v>20290</v>
      </c>
      <c r="D48">
        <v>7240</v>
      </c>
      <c r="E48">
        <v>308375</v>
      </c>
      <c r="F48">
        <v>322526</v>
      </c>
      <c r="G48">
        <v>14151</v>
      </c>
      <c r="H48">
        <v>14151</v>
      </c>
      <c r="I48">
        <v>14291</v>
      </c>
      <c r="J48">
        <v>140</v>
      </c>
      <c r="K48" s="156">
        <v>12814.1592920354</v>
      </c>
      <c r="L48" s="44">
        <v>6911</v>
      </c>
      <c r="M48">
        <v>0.48359107130361767</v>
      </c>
    </row>
    <row r="49" spans="1:15" x14ac:dyDescent="0.25">
      <c r="A49" s="1">
        <v>44076</v>
      </c>
      <c r="B49">
        <v>13930</v>
      </c>
      <c r="C49">
        <v>11430</v>
      </c>
      <c r="D49">
        <v>2500</v>
      </c>
      <c r="E49">
        <v>322886</v>
      </c>
      <c r="F49">
        <v>327101</v>
      </c>
      <c r="G49">
        <v>4215</v>
      </c>
      <c r="H49">
        <v>4215</v>
      </c>
      <c r="I49">
        <v>4210</v>
      </c>
      <c r="J49">
        <v>-5</v>
      </c>
      <c r="K49" s="156">
        <v>4424.7787610619471</v>
      </c>
      <c r="L49" s="44">
        <v>1715</v>
      </c>
      <c r="M49">
        <v>0.40736342042755347</v>
      </c>
    </row>
    <row r="50" spans="1:15" x14ac:dyDescent="0.25">
      <c r="A50" s="1">
        <v>44078</v>
      </c>
      <c r="B50">
        <v>28370</v>
      </c>
      <c r="C50">
        <v>19970</v>
      </c>
      <c r="D50">
        <v>8400</v>
      </c>
      <c r="E50">
        <v>327651</v>
      </c>
      <c r="F50">
        <v>343389</v>
      </c>
      <c r="G50">
        <v>15738</v>
      </c>
      <c r="H50">
        <v>15738</v>
      </c>
      <c r="I50">
        <v>15733</v>
      </c>
      <c r="J50">
        <v>-5</v>
      </c>
      <c r="K50" s="156">
        <v>14867.256637168142</v>
      </c>
      <c r="L50" s="44">
        <v>7338</v>
      </c>
      <c r="M50">
        <v>0.4664081866141232</v>
      </c>
    </row>
    <row r="51" spans="1:15" x14ac:dyDescent="0.25">
      <c r="A51" s="1">
        <v>44081</v>
      </c>
      <c r="B51">
        <v>27130</v>
      </c>
      <c r="C51">
        <v>19920</v>
      </c>
      <c r="D51">
        <v>7210</v>
      </c>
      <c r="E51">
        <v>343389</v>
      </c>
      <c r="F51">
        <v>356901</v>
      </c>
      <c r="G51">
        <v>13512</v>
      </c>
      <c r="H51">
        <v>13512</v>
      </c>
      <c r="I51">
        <v>13000</v>
      </c>
      <c r="J51">
        <v>-512</v>
      </c>
      <c r="K51" s="156">
        <v>12761.061946902657</v>
      </c>
      <c r="L51" s="44">
        <v>6302</v>
      </c>
      <c r="M51">
        <v>0.48476923076923079</v>
      </c>
    </row>
    <row r="52" spans="1:15" x14ac:dyDescent="0.25">
      <c r="A52" s="1">
        <v>44083</v>
      </c>
      <c r="B52">
        <v>14130</v>
      </c>
      <c r="C52">
        <v>12050</v>
      </c>
      <c r="D52">
        <v>2080</v>
      </c>
      <c r="E52">
        <v>357051</v>
      </c>
      <c r="F52">
        <v>360645</v>
      </c>
      <c r="G52">
        <v>3594</v>
      </c>
      <c r="H52">
        <v>3594</v>
      </c>
      <c r="I52">
        <v>3590</v>
      </c>
      <c r="J52">
        <v>-4</v>
      </c>
      <c r="K52" s="156">
        <v>3681.4159292035401</v>
      </c>
      <c r="L52" s="44">
        <v>1514</v>
      </c>
      <c r="M52">
        <v>0.42172701949860725</v>
      </c>
    </row>
    <row r="53" spans="1:15" x14ac:dyDescent="0.25">
      <c r="A53" s="1">
        <v>44084</v>
      </c>
      <c r="B53">
        <v>14100</v>
      </c>
      <c r="C53">
        <v>9760</v>
      </c>
      <c r="D53">
        <v>4340</v>
      </c>
      <c r="E53">
        <v>360946</v>
      </c>
      <c r="F53">
        <v>368836</v>
      </c>
      <c r="G53">
        <v>7890</v>
      </c>
      <c r="H53">
        <v>7890</v>
      </c>
      <c r="I53">
        <v>7890</v>
      </c>
      <c r="J53">
        <v>0</v>
      </c>
      <c r="K53" s="156">
        <v>7681.4159292035401</v>
      </c>
      <c r="L53" s="44">
        <v>3550</v>
      </c>
      <c r="M53">
        <v>0.44993662864385298</v>
      </c>
    </row>
    <row r="54" spans="1:15" x14ac:dyDescent="0.25">
      <c r="A54" s="1">
        <v>44085</v>
      </c>
      <c r="B54">
        <v>13110</v>
      </c>
      <c r="C54">
        <v>10160</v>
      </c>
      <c r="D54">
        <v>2950</v>
      </c>
      <c r="E54">
        <v>368834</v>
      </c>
      <c r="F54">
        <v>374137</v>
      </c>
      <c r="G54">
        <v>5303</v>
      </c>
      <c r="H54">
        <v>5303</v>
      </c>
      <c r="I54">
        <v>5300</v>
      </c>
      <c r="J54">
        <v>-3</v>
      </c>
      <c r="K54" s="156">
        <v>5221.2389380530976</v>
      </c>
      <c r="L54" s="44">
        <v>2353</v>
      </c>
      <c r="M54">
        <v>0.44396226415094342</v>
      </c>
    </row>
    <row r="55" spans="1:15" x14ac:dyDescent="0.25">
      <c r="A55" s="1">
        <v>44088</v>
      </c>
      <c r="B55">
        <v>27170</v>
      </c>
      <c r="C55">
        <v>19420</v>
      </c>
      <c r="D55">
        <v>7750</v>
      </c>
      <c r="E55">
        <v>374737</v>
      </c>
      <c r="F55">
        <v>388708</v>
      </c>
      <c r="G55">
        <v>13971</v>
      </c>
      <c r="H55">
        <v>13971</v>
      </c>
      <c r="I55">
        <v>13960</v>
      </c>
      <c r="J55">
        <v>-11</v>
      </c>
      <c r="K55" s="156">
        <v>13716.814159292036</v>
      </c>
      <c r="L55" s="44">
        <v>6221</v>
      </c>
      <c r="M55">
        <v>0.44563037249283666</v>
      </c>
    </row>
    <row r="56" spans="1:15" x14ac:dyDescent="0.25">
      <c r="A56" s="1">
        <v>44089</v>
      </c>
      <c r="B56">
        <v>15800</v>
      </c>
      <c r="C56">
        <v>12770</v>
      </c>
      <c r="D56">
        <v>3030</v>
      </c>
      <c r="E56">
        <v>17091719</v>
      </c>
      <c r="F56">
        <v>17091919</v>
      </c>
      <c r="G56">
        <v>200</v>
      </c>
      <c r="H56">
        <v>200</v>
      </c>
      <c r="I56">
        <v>200</v>
      </c>
      <c r="J56">
        <v>0</v>
      </c>
      <c r="K56" s="156">
        <v>5362.8318584070803</v>
      </c>
      <c r="L56" s="44">
        <v>-2830</v>
      </c>
      <c r="M56">
        <v>-14.15</v>
      </c>
    </row>
    <row r="57" spans="1:15" ht="15.75" thickBot="1" x14ac:dyDescent="0.3">
      <c r="A57" s="1">
        <v>44090</v>
      </c>
      <c r="B57">
        <v>14030</v>
      </c>
      <c r="C57">
        <v>8950</v>
      </c>
      <c r="D57">
        <v>5080</v>
      </c>
      <c r="E57">
        <v>388929</v>
      </c>
      <c r="F57">
        <v>398263</v>
      </c>
      <c r="G57">
        <v>9334</v>
      </c>
      <c r="H57">
        <v>9334</v>
      </c>
      <c r="I57">
        <v>9330</v>
      </c>
      <c r="J57">
        <v>-4</v>
      </c>
      <c r="K57" s="156">
        <v>8991.1504424778777</v>
      </c>
      <c r="L57" s="44">
        <v>4254</v>
      </c>
      <c r="M57">
        <v>0.45594855305466236</v>
      </c>
    </row>
    <row r="58" spans="1:15" s="174" customFormat="1" x14ac:dyDescent="0.25">
      <c r="A58" s="177">
        <v>44092</v>
      </c>
      <c r="B58" s="174">
        <v>25565</v>
      </c>
      <c r="C58" s="174">
        <v>20000</v>
      </c>
      <c r="D58" s="174">
        <v>5565</v>
      </c>
      <c r="E58" s="174">
        <v>220000</v>
      </c>
      <c r="F58" s="174">
        <v>222000</v>
      </c>
      <c r="G58" s="174">
        <v>2000</v>
      </c>
      <c r="H58" s="174">
        <v>2000</v>
      </c>
      <c r="I58" s="174">
        <v>227</v>
      </c>
      <c r="J58" s="185">
        <v>-1773</v>
      </c>
      <c r="K58" s="178">
        <v>9849.5575221238942</v>
      </c>
      <c r="L58" s="179">
        <v>-3565</v>
      </c>
      <c r="M58" s="174">
        <v>-15.704845814977974</v>
      </c>
      <c r="N58" s="182"/>
      <c r="O58" s="181" t="s">
        <v>406</v>
      </c>
    </row>
    <row r="59" spans="1:15" s="174" customFormat="1" x14ac:dyDescent="0.25">
      <c r="A59" s="177">
        <v>44092</v>
      </c>
      <c r="B59" s="174">
        <v>11970</v>
      </c>
      <c r="C59" s="174">
        <v>8530</v>
      </c>
      <c r="D59" s="174">
        <v>3440</v>
      </c>
      <c r="E59" s="174">
        <v>88516</v>
      </c>
      <c r="F59" s="174">
        <v>94776</v>
      </c>
      <c r="G59" s="174">
        <v>6260</v>
      </c>
      <c r="H59" s="174">
        <v>6260</v>
      </c>
      <c r="I59" s="174">
        <v>227</v>
      </c>
      <c r="J59" s="56">
        <v>-6033</v>
      </c>
      <c r="K59" s="178">
        <v>6088.49557522124</v>
      </c>
      <c r="L59" s="179">
        <v>2820</v>
      </c>
      <c r="M59" s="174">
        <v>12.422907488986784</v>
      </c>
      <c r="N59" s="183" t="s">
        <v>398</v>
      </c>
      <c r="O59" s="181" t="s">
        <v>405</v>
      </c>
    </row>
    <row r="60" spans="1:15" s="174" customFormat="1" ht="15.75" thickBot="1" x14ac:dyDescent="0.3">
      <c r="A60" s="177">
        <v>44092</v>
      </c>
      <c r="B60" s="174">
        <v>25565</v>
      </c>
      <c r="C60" s="174">
        <v>20000</v>
      </c>
      <c r="D60" s="174">
        <v>5565</v>
      </c>
      <c r="E60" s="174">
        <v>220000</v>
      </c>
      <c r="F60" s="174">
        <v>222000</v>
      </c>
      <c r="G60" s="174">
        <v>2000</v>
      </c>
      <c r="H60" s="174">
        <v>2000</v>
      </c>
      <c r="I60" s="174">
        <v>227</v>
      </c>
      <c r="J60" s="186">
        <v>-1773</v>
      </c>
      <c r="K60" s="178">
        <v>9849.5575221238942</v>
      </c>
      <c r="L60" s="179">
        <v>-3565</v>
      </c>
      <c r="M60" s="174">
        <v>-15.704845814977974</v>
      </c>
      <c r="N60" s="184" t="s">
        <v>397</v>
      </c>
      <c r="O60" s="181" t="s">
        <v>407</v>
      </c>
    </row>
    <row r="61" spans="1:15" s="174" customFormat="1" x14ac:dyDescent="0.25">
      <c r="A61" s="177">
        <v>44092</v>
      </c>
      <c r="B61" s="174">
        <v>11970</v>
      </c>
      <c r="C61" s="174">
        <v>8530</v>
      </c>
      <c r="D61" s="174">
        <v>3440</v>
      </c>
      <c r="E61" s="174">
        <v>88516</v>
      </c>
      <c r="F61" s="174">
        <v>94776</v>
      </c>
      <c r="G61" s="174">
        <v>6260</v>
      </c>
      <c r="H61" s="174">
        <v>6260</v>
      </c>
      <c r="I61" s="174">
        <v>227</v>
      </c>
      <c r="J61" s="174">
        <v>-6033</v>
      </c>
      <c r="K61" s="178">
        <v>6088.49557522124</v>
      </c>
      <c r="L61" s="179">
        <v>2820</v>
      </c>
      <c r="M61" s="174">
        <v>12.422907488986784</v>
      </c>
      <c r="N61" s="180" t="s">
        <v>398</v>
      </c>
      <c r="O61" s="181" t="s">
        <v>405</v>
      </c>
    </row>
    <row r="62" spans="1:15" s="174" customFormat="1" x14ac:dyDescent="0.25">
      <c r="A62" s="177">
        <v>44092</v>
      </c>
      <c r="B62" s="174">
        <v>11970</v>
      </c>
      <c r="C62" s="174">
        <v>8530</v>
      </c>
      <c r="D62" s="174">
        <v>3440</v>
      </c>
      <c r="E62" s="174">
        <v>88516</v>
      </c>
      <c r="F62" s="174">
        <v>94776</v>
      </c>
      <c r="G62" s="174">
        <v>6260</v>
      </c>
      <c r="H62" s="174">
        <v>6260</v>
      </c>
      <c r="I62" s="174">
        <v>227</v>
      </c>
      <c r="J62" s="174">
        <v>-6033</v>
      </c>
      <c r="K62" s="178">
        <v>6088.49557522124</v>
      </c>
      <c r="L62" s="179">
        <v>2820</v>
      </c>
      <c r="M62" s="174">
        <v>12.422907488986784</v>
      </c>
      <c r="N62" s="180" t="s">
        <v>398</v>
      </c>
      <c r="O62" s="181" t="s">
        <v>405</v>
      </c>
    </row>
    <row r="63" spans="1:15" x14ac:dyDescent="0.25">
      <c r="A63" s="1">
        <v>44097</v>
      </c>
      <c r="B63">
        <v>14010</v>
      </c>
      <c r="C63">
        <v>12810</v>
      </c>
      <c r="D63">
        <v>1200</v>
      </c>
      <c r="E63">
        <v>420276</v>
      </c>
      <c r="F63">
        <v>422778</v>
      </c>
      <c r="G63">
        <v>2502</v>
      </c>
      <c r="H63">
        <v>2502</v>
      </c>
      <c r="I63">
        <v>2350</v>
      </c>
      <c r="J63">
        <v>-152</v>
      </c>
      <c r="K63" s="156">
        <v>2123.8938053097345</v>
      </c>
      <c r="L63" s="44">
        <v>1302</v>
      </c>
      <c r="M63">
        <v>0.55404255319148932</v>
      </c>
    </row>
    <row r="64" spans="1:15" x14ac:dyDescent="0.25">
      <c r="A64" s="1">
        <v>44097</v>
      </c>
      <c r="B64">
        <v>14010</v>
      </c>
      <c r="C64">
        <v>12810</v>
      </c>
      <c r="D64">
        <v>1200</v>
      </c>
      <c r="E64">
        <v>420276</v>
      </c>
      <c r="F64">
        <v>422778</v>
      </c>
      <c r="G64">
        <v>2502</v>
      </c>
      <c r="H64">
        <v>2502</v>
      </c>
      <c r="I64">
        <v>2500</v>
      </c>
      <c r="J64">
        <v>-2</v>
      </c>
      <c r="K64" s="156">
        <v>2123.8938053097345</v>
      </c>
      <c r="L64" s="44">
        <v>1302</v>
      </c>
      <c r="M64">
        <v>0.52080000000000004</v>
      </c>
    </row>
    <row r="65" spans="1:13" x14ac:dyDescent="0.25">
      <c r="A65" s="1">
        <v>44099</v>
      </c>
      <c r="B65">
        <v>14040</v>
      </c>
      <c r="C65">
        <v>12320</v>
      </c>
      <c r="D65">
        <v>1720</v>
      </c>
      <c r="E65">
        <v>1000</v>
      </c>
      <c r="F65">
        <v>2000</v>
      </c>
      <c r="G65">
        <v>1000</v>
      </c>
      <c r="H65">
        <v>1000</v>
      </c>
      <c r="I65">
        <v>3230</v>
      </c>
      <c r="J65">
        <v>2230</v>
      </c>
      <c r="K65" s="156">
        <v>3044.24778761062</v>
      </c>
      <c r="L65" s="44">
        <v>-720</v>
      </c>
      <c r="M65">
        <v>-0.22291021671826625</v>
      </c>
    </row>
    <row r="66" spans="1:13" x14ac:dyDescent="0.25">
      <c r="A66" s="1">
        <v>44099</v>
      </c>
      <c r="B66">
        <v>14040</v>
      </c>
      <c r="C66">
        <v>12320</v>
      </c>
      <c r="D66">
        <v>1720</v>
      </c>
      <c r="E66">
        <v>1000</v>
      </c>
      <c r="F66">
        <v>2000</v>
      </c>
      <c r="G66">
        <v>1000</v>
      </c>
      <c r="H66">
        <v>1000</v>
      </c>
      <c r="I66">
        <v>3230</v>
      </c>
      <c r="J66">
        <v>2230</v>
      </c>
      <c r="K66" s="156">
        <v>3044.24778761062</v>
      </c>
      <c r="L66" s="44">
        <v>-720</v>
      </c>
      <c r="M66">
        <v>-0.22291021671826625</v>
      </c>
    </row>
    <row r="67" spans="1:13" x14ac:dyDescent="0.25">
      <c r="A67" s="1">
        <v>44099</v>
      </c>
      <c r="B67">
        <v>14310</v>
      </c>
      <c r="C67">
        <v>9790</v>
      </c>
      <c r="D67">
        <v>4520</v>
      </c>
      <c r="E67">
        <v>422778</v>
      </c>
      <c r="F67">
        <v>430977</v>
      </c>
      <c r="G67">
        <v>8199</v>
      </c>
      <c r="H67">
        <v>8199</v>
      </c>
      <c r="I67">
        <v>8214</v>
      </c>
      <c r="J67">
        <v>15</v>
      </c>
      <c r="K67" s="156">
        <v>8000.0000000000009</v>
      </c>
      <c r="L67" s="44">
        <v>3679</v>
      </c>
      <c r="M67">
        <v>0.44789383978573166</v>
      </c>
    </row>
    <row r="68" spans="1:13" x14ac:dyDescent="0.25">
      <c r="A68" s="1">
        <v>44102</v>
      </c>
      <c r="B68">
        <v>14020</v>
      </c>
      <c r="C68">
        <v>10290</v>
      </c>
      <c r="D68">
        <v>3730</v>
      </c>
      <c r="E68">
        <v>432878</v>
      </c>
      <c r="F68">
        <v>439858</v>
      </c>
      <c r="G68">
        <v>6980</v>
      </c>
      <c r="H68">
        <v>6980</v>
      </c>
      <c r="I68">
        <v>6970</v>
      </c>
      <c r="J68">
        <v>-10</v>
      </c>
      <c r="K68" s="156">
        <v>6601.7699115044252</v>
      </c>
      <c r="L68" s="44">
        <v>3250</v>
      </c>
      <c r="M68">
        <v>0.46628407460545196</v>
      </c>
    </row>
  </sheetData>
  <mergeCells count="1">
    <mergeCell ref="B1:D1"/>
  </mergeCells>
  <conditionalFormatting sqref="J1:J1048576">
    <cfRule type="cellIs" dxfId="20" priority="1" operator="lessThan">
      <formula>0</formula>
    </cfRule>
    <cfRule type="cellIs" dxfId="19" priority="2" operator="lessThan">
      <formula>-100</formula>
    </cfRule>
  </conditionalFormatting>
  <pageMargins left="0.25" right="0.25" top="0.17" bottom="0.25" header="0.17" footer="0.25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rgb="FF7030A0"/>
  </sheetPr>
  <dimension ref="A1:O997"/>
  <sheetViews>
    <sheetView workbookViewId="0">
      <pane xSplit="9" ySplit="2" topLeftCell="J56" activePane="bottomRight" state="frozen"/>
      <selection pane="topRight" activeCell="J1" sqref="J1"/>
      <selection pane="bottomLeft" activeCell="A12" sqref="A12"/>
      <selection pane="bottomRight" activeCell="N3" sqref="N3"/>
    </sheetView>
  </sheetViews>
  <sheetFormatPr defaultRowHeight="15" x14ac:dyDescent="0.25"/>
  <cols>
    <col min="1" max="1" width="10.7109375" bestFit="1" customWidth="1"/>
    <col min="2" max="2" width="10" customWidth="1"/>
    <col min="3" max="3" width="9.140625" customWidth="1"/>
    <col min="4" max="5" width="13" customWidth="1"/>
    <col min="6" max="6" width="12.42578125" customWidth="1"/>
    <col min="7" max="7" width="14.85546875" customWidth="1"/>
    <col min="8" max="8" width="12" customWidth="1"/>
    <col min="9" max="9" width="11.5703125" customWidth="1"/>
    <col min="10" max="10" width="9.5703125" customWidth="1"/>
    <col min="11" max="11" width="13.140625" style="156" customWidth="1"/>
    <col min="12" max="12" width="12.7109375" style="44" customWidth="1"/>
    <col min="13" max="13" width="16.140625" style="16" customWidth="1"/>
    <col min="14" max="14" width="10.7109375" bestFit="1" customWidth="1"/>
    <col min="15" max="16" width="10.5703125" customWidth="1"/>
    <col min="17" max="17" width="12.28515625" customWidth="1"/>
    <col min="18" max="18" width="10.5703125" customWidth="1"/>
    <col min="24" max="25" width="10" bestFit="1" customWidth="1"/>
    <col min="26" max="26" width="12.140625" customWidth="1"/>
    <col min="27" max="27" width="10" customWidth="1"/>
    <col min="36" max="36" width="12.28515625" customWidth="1"/>
    <col min="38" max="38" width="10.42578125" bestFit="1" customWidth="1"/>
  </cols>
  <sheetData>
    <row r="1" spans="1:15" ht="15.75" thickBot="1" x14ac:dyDescent="0.3">
      <c r="A1" t="s">
        <v>13</v>
      </c>
      <c r="B1" s="198" t="s">
        <v>349</v>
      </c>
      <c r="C1" s="198"/>
      <c r="D1" s="198"/>
      <c r="E1" s="141"/>
      <c r="F1" s="141" t="s">
        <v>354</v>
      </c>
      <c r="G1" s="141"/>
      <c r="H1" s="141" t="s">
        <v>361</v>
      </c>
      <c r="I1" s="51" t="s">
        <v>350</v>
      </c>
      <c r="J1" s="51" t="s">
        <v>362</v>
      </c>
      <c r="K1" s="153" t="s">
        <v>391</v>
      </c>
      <c r="L1" s="44" t="s">
        <v>398</v>
      </c>
      <c r="M1" s="16" t="s">
        <v>392</v>
      </c>
    </row>
    <row r="2" spans="1:15" ht="58.5" customHeight="1" thickTop="1" thickBot="1" x14ac:dyDescent="0.3">
      <c r="A2" s="2" t="s">
        <v>0</v>
      </c>
      <c r="B2" s="160" t="s">
        <v>351</v>
      </c>
      <c r="C2" s="161" t="s">
        <v>352</v>
      </c>
      <c r="D2" s="164" t="s">
        <v>353</v>
      </c>
      <c r="E2" s="165" t="s">
        <v>357</v>
      </c>
      <c r="F2" s="166" t="s">
        <v>356</v>
      </c>
      <c r="G2" s="167" t="s">
        <v>358</v>
      </c>
      <c r="H2" s="168" t="s">
        <v>359</v>
      </c>
      <c r="I2" s="169" t="s">
        <v>348</v>
      </c>
      <c r="J2" s="159" t="s">
        <v>360</v>
      </c>
      <c r="K2" s="170" t="s">
        <v>386</v>
      </c>
      <c r="L2" s="49" t="s">
        <v>363</v>
      </c>
      <c r="M2" s="127" t="s">
        <v>384</v>
      </c>
      <c r="N2" s="187" t="s">
        <v>401</v>
      </c>
    </row>
    <row r="3" spans="1:15" ht="58.5" customHeight="1" x14ac:dyDescent="0.25">
      <c r="A3" s="2"/>
      <c r="B3" s="145"/>
      <c r="C3" s="145"/>
      <c r="D3" s="145"/>
      <c r="E3" s="145"/>
      <c r="F3" s="145"/>
      <c r="G3" s="145"/>
      <c r="H3" s="146">
        <v>1</v>
      </c>
      <c r="I3" s="152"/>
      <c r="J3" s="147"/>
      <c r="K3" s="155">
        <v>0.55600000000000005</v>
      </c>
      <c r="L3" s="148"/>
      <c r="M3" s="127"/>
    </row>
    <row r="4" spans="1:15" x14ac:dyDescent="0.25">
      <c r="A4" s="120">
        <v>44013</v>
      </c>
      <c r="B4" s="121">
        <v>11870</v>
      </c>
      <c r="C4" s="121">
        <v>10710</v>
      </c>
      <c r="D4" s="121">
        <f t="shared" ref="D4:D21" si="0">B4-C4</f>
        <v>1160</v>
      </c>
      <c r="E4" s="121">
        <v>616940</v>
      </c>
      <c r="F4" s="121">
        <v>614763</v>
      </c>
      <c r="G4" s="121">
        <f t="shared" ref="G4:G21" si="1">E4-F4</f>
        <v>2177</v>
      </c>
      <c r="H4" s="121">
        <f>G4*H$3</f>
        <v>2177</v>
      </c>
      <c r="I4" s="121">
        <v>2170</v>
      </c>
      <c r="J4" s="121">
        <f t="shared" ref="J4:J21" si="2">H4-I4</f>
        <v>7</v>
      </c>
      <c r="K4" s="123">
        <f>D4/K$3</f>
        <v>2086.3309352517986</v>
      </c>
      <c r="L4" s="124">
        <f t="shared" ref="L4:L30" si="3">K4-I4</f>
        <v>-83.669064748201436</v>
      </c>
      <c r="M4" s="162">
        <f t="shared" ref="M4:M21" si="4">L4/I4</f>
        <v>-3.8557172695023706E-2</v>
      </c>
    </row>
    <row r="5" spans="1:15" x14ac:dyDescent="0.25">
      <c r="A5" s="120">
        <v>44014</v>
      </c>
      <c r="B5" s="121">
        <v>7980</v>
      </c>
      <c r="C5" s="121">
        <v>6710</v>
      </c>
      <c r="D5" s="121">
        <v>1270</v>
      </c>
      <c r="E5" s="121">
        <v>15444288</v>
      </c>
      <c r="F5" s="121">
        <v>15442022</v>
      </c>
      <c r="G5" s="121">
        <f t="shared" si="1"/>
        <v>2266</v>
      </c>
      <c r="H5" s="121">
        <f t="shared" ref="H5:H21" si="5">G5*H$3</f>
        <v>2266</v>
      </c>
      <c r="I5" s="121">
        <v>2270</v>
      </c>
      <c r="J5" s="121">
        <f t="shared" si="2"/>
        <v>-4</v>
      </c>
      <c r="K5" s="123">
        <f t="shared" ref="K5:K21" si="6">D5/K$3</f>
        <v>2284.1726618705034</v>
      </c>
      <c r="L5" s="124">
        <f t="shared" si="3"/>
        <v>14.172661870503362</v>
      </c>
      <c r="M5" s="162">
        <f t="shared" si="4"/>
        <v>6.2434633790763704E-3</v>
      </c>
    </row>
    <row r="6" spans="1:15" x14ac:dyDescent="0.25">
      <c r="A6" s="120">
        <v>44015</v>
      </c>
      <c r="B6" s="121">
        <v>11910</v>
      </c>
      <c r="C6" s="121">
        <v>9420</v>
      </c>
      <c r="D6" s="121">
        <v>2490</v>
      </c>
      <c r="E6" s="121">
        <v>621566</v>
      </c>
      <c r="F6" s="121">
        <v>616940</v>
      </c>
      <c r="G6" s="121">
        <f t="shared" si="1"/>
        <v>4626</v>
      </c>
      <c r="H6" s="121">
        <f t="shared" si="5"/>
        <v>4626</v>
      </c>
      <c r="I6" s="121">
        <v>4620</v>
      </c>
      <c r="J6" s="121">
        <f t="shared" si="2"/>
        <v>6</v>
      </c>
      <c r="K6" s="123">
        <f t="shared" si="6"/>
        <v>4478.4172661870498</v>
      </c>
      <c r="L6" s="124">
        <f t="shared" si="3"/>
        <v>-141.58273381295021</v>
      </c>
      <c r="M6" s="162">
        <f t="shared" si="4"/>
        <v>-3.0645613379426451E-2</v>
      </c>
    </row>
    <row r="7" spans="1:15" x14ac:dyDescent="0.25">
      <c r="A7" s="120">
        <v>44016</v>
      </c>
      <c r="B7" s="121"/>
      <c r="C7" s="121"/>
      <c r="D7" s="121">
        <f t="shared" si="0"/>
        <v>0</v>
      </c>
      <c r="E7" s="121"/>
      <c r="F7" s="121"/>
      <c r="G7" s="121">
        <f t="shared" si="1"/>
        <v>0</v>
      </c>
      <c r="H7" s="121">
        <f t="shared" si="5"/>
        <v>0</v>
      </c>
      <c r="I7" s="121"/>
      <c r="J7" s="121">
        <f t="shared" si="2"/>
        <v>0</v>
      </c>
      <c r="K7" s="123">
        <f t="shared" si="6"/>
        <v>0</v>
      </c>
      <c r="L7" s="124">
        <f t="shared" si="3"/>
        <v>0</v>
      </c>
      <c r="M7" s="162" t="e">
        <f t="shared" si="4"/>
        <v>#DIV/0!</v>
      </c>
    </row>
    <row r="8" spans="1:15" x14ac:dyDescent="0.25">
      <c r="A8" s="120">
        <v>44017</v>
      </c>
      <c r="B8" s="121"/>
      <c r="C8" s="121"/>
      <c r="D8" s="121">
        <f t="shared" si="0"/>
        <v>0</v>
      </c>
      <c r="E8" s="121"/>
      <c r="F8" s="121"/>
      <c r="G8" s="121">
        <f t="shared" si="1"/>
        <v>0</v>
      </c>
      <c r="H8" s="121">
        <f t="shared" si="5"/>
        <v>0</v>
      </c>
      <c r="I8" s="121"/>
      <c r="J8" s="121">
        <f t="shared" si="2"/>
        <v>0</v>
      </c>
      <c r="K8" s="123">
        <f t="shared" si="6"/>
        <v>0</v>
      </c>
      <c r="L8" s="124">
        <f t="shared" si="3"/>
        <v>0</v>
      </c>
      <c r="M8" s="162" t="e">
        <f t="shared" si="4"/>
        <v>#DIV/0!</v>
      </c>
    </row>
    <row r="9" spans="1:15" x14ac:dyDescent="0.25">
      <c r="A9" s="120">
        <v>44018</v>
      </c>
      <c r="B9" s="121">
        <v>8080</v>
      </c>
      <c r="C9" s="121">
        <v>6720</v>
      </c>
      <c r="D9" s="121">
        <f t="shared" si="0"/>
        <v>1360</v>
      </c>
      <c r="E9" s="121">
        <v>15449367</v>
      </c>
      <c r="F9" s="121">
        <v>15446770</v>
      </c>
      <c r="G9" s="121">
        <f t="shared" si="1"/>
        <v>2597</v>
      </c>
      <c r="H9" s="121">
        <f t="shared" si="5"/>
        <v>2597</v>
      </c>
      <c r="I9" s="121">
        <v>2568</v>
      </c>
      <c r="J9" s="121">
        <f t="shared" si="2"/>
        <v>29</v>
      </c>
      <c r="K9" s="123">
        <f t="shared" si="6"/>
        <v>2446.0431654676258</v>
      </c>
      <c r="L9" s="124">
        <f t="shared" si="3"/>
        <v>-121.95683453237416</v>
      </c>
      <c r="M9" s="162">
        <f t="shared" si="4"/>
        <v>-4.7490979179273425E-2</v>
      </c>
    </row>
    <row r="10" spans="1:15" s="144" customFormat="1" x14ac:dyDescent="0.25">
      <c r="A10" s="149">
        <v>44019</v>
      </c>
      <c r="B10" s="150">
        <v>11970</v>
      </c>
      <c r="C10" s="150">
        <v>10200</v>
      </c>
      <c r="D10" s="150">
        <f t="shared" si="0"/>
        <v>1770</v>
      </c>
      <c r="E10" s="150">
        <v>624902</v>
      </c>
      <c r="F10" s="150">
        <v>621566</v>
      </c>
      <c r="G10" s="150">
        <f t="shared" si="1"/>
        <v>3336</v>
      </c>
      <c r="H10" s="121">
        <f t="shared" si="5"/>
        <v>3336</v>
      </c>
      <c r="I10" s="150">
        <v>3699</v>
      </c>
      <c r="J10" s="150">
        <f t="shared" si="2"/>
        <v>-363</v>
      </c>
      <c r="K10" s="123">
        <f t="shared" si="6"/>
        <v>3183.4532374100718</v>
      </c>
      <c r="L10" s="151">
        <f t="shared" si="3"/>
        <v>-515.54676258992822</v>
      </c>
      <c r="M10" s="163">
        <f t="shared" si="4"/>
        <v>-0.13937463168151615</v>
      </c>
    </row>
    <row r="11" spans="1:15" x14ac:dyDescent="0.25">
      <c r="A11" s="120">
        <v>44020</v>
      </c>
      <c r="B11" s="121">
        <v>11650</v>
      </c>
      <c r="C11" s="121">
        <v>8250</v>
      </c>
      <c r="D11" s="121">
        <f t="shared" si="0"/>
        <v>3400</v>
      </c>
      <c r="E11" s="121">
        <v>631228</v>
      </c>
      <c r="F11" s="121">
        <v>624902</v>
      </c>
      <c r="G11" s="121">
        <f t="shared" si="1"/>
        <v>6326</v>
      </c>
      <c r="H11" s="121">
        <f t="shared" si="5"/>
        <v>6326</v>
      </c>
      <c r="I11" s="121">
        <v>6330</v>
      </c>
      <c r="J11" s="121">
        <f t="shared" si="2"/>
        <v>-4</v>
      </c>
      <c r="K11" s="123">
        <f t="shared" si="6"/>
        <v>6115.1079136690641</v>
      </c>
      <c r="L11" s="124">
        <f t="shared" si="3"/>
        <v>-214.89208633093585</v>
      </c>
      <c r="M11" s="162">
        <f t="shared" si="4"/>
        <v>-3.3948196892722882E-2</v>
      </c>
    </row>
    <row r="12" spans="1:15" x14ac:dyDescent="0.25">
      <c r="A12" s="120">
        <v>44021</v>
      </c>
      <c r="B12" s="121">
        <v>8030</v>
      </c>
      <c r="C12" s="121">
        <v>6740</v>
      </c>
      <c r="D12" s="121">
        <f t="shared" si="0"/>
        <v>1290</v>
      </c>
      <c r="E12" s="121">
        <v>15456628</v>
      </c>
      <c r="F12" s="121">
        <v>15454226</v>
      </c>
      <c r="G12" s="121">
        <f t="shared" si="1"/>
        <v>2402</v>
      </c>
      <c r="H12" s="121">
        <f t="shared" si="5"/>
        <v>2402</v>
      </c>
      <c r="I12" s="121">
        <v>2330</v>
      </c>
      <c r="J12" s="121">
        <f t="shared" si="2"/>
        <v>72</v>
      </c>
      <c r="K12" s="123">
        <f t="shared" si="6"/>
        <v>2320.1438848920861</v>
      </c>
      <c r="L12" s="124">
        <f t="shared" si="3"/>
        <v>-9.8561151079138654</v>
      </c>
      <c r="M12" s="162">
        <f t="shared" si="4"/>
        <v>-4.2300923209930754E-3</v>
      </c>
      <c r="O12">
        <v>100</v>
      </c>
    </row>
    <row r="13" spans="1:15" x14ac:dyDescent="0.25">
      <c r="A13" s="120">
        <v>44022</v>
      </c>
      <c r="B13" s="121">
        <v>11720</v>
      </c>
      <c r="C13" s="121">
        <v>9830</v>
      </c>
      <c r="D13" s="121">
        <f t="shared" si="0"/>
        <v>1890</v>
      </c>
      <c r="E13" s="121">
        <v>634918</v>
      </c>
      <c r="F13" s="121">
        <v>631228</v>
      </c>
      <c r="G13" s="121">
        <f t="shared" si="1"/>
        <v>3690</v>
      </c>
      <c r="H13" s="121">
        <f t="shared" si="5"/>
        <v>3690</v>
      </c>
      <c r="I13" s="121">
        <v>3680</v>
      </c>
      <c r="J13" s="121">
        <f t="shared" si="2"/>
        <v>10</v>
      </c>
      <c r="K13" s="123">
        <f t="shared" si="6"/>
        <v>3399.280575539568</v>
      </c>
      <c r="L13" s="124">
        <f t="shared" si="3"/>
        <v>-280.71942446043204</v>
      </c>
      <c r="M13" s="162">
        <f t="shared" si="4"/>
        <v>-7.628245229903044E-2</v>
      </c>
      <c r="O13">
        <v>100</v>
      </c>
    </row>
    <row r="14" spans="1:15" ht="15.75" x14ac:dyDescent="0.25">
      <c r="A14" s="120">
        <v>44023</v>
      </c>
      <c r="B14" s="157"/>
      <c r="C14" s="158"/>
      <c r="D14" s="158">
        <f t="shared" si="0"/>
        <v>0</v>
      </c>
      <c r="E14" s="158"/>
      <c r="F14" s="158"/>
      <c r="G14" s="158">
        <f t="shared" si="1"/>
        <v>0</v>
      </c>
      <c r="H14" s="158">
        <f t="shared" si="5"/>
        <v>0</v>
      </c>
      <c r="I14" s="158"/>
      <c r="J14" s="158">
        <f t="shared" si="2"/>
        <v>0</v>
      </c>
      <c r="K14" s="171">
        <f t="shared" si="6"/>
        <v>0</v>
      </c>
      <c r="L14" s="124">
        <f t="shared" si="3"/>
        <v>0</v>
      </c>
      <c r="M14" s="162" t="e">
        <f t="shared" si="4"/>
        <v>#DIV/0!</v>
      </c>
      <c r="O14">
        <v>300</v>
      </c>
    </row>
    <row r="15" spans="1:15" ht="15.75" x14ac:dyDescent="0.25">
      <c r="A15" s="120">
        <v>44024</v>
      </c>
      <c r="B15" s="157"/>
      <c r="C15" s="158"/>
      <c r="D15" s="158">
        <f t="shared" si="0"/>
        <v>0</v>
      </c>
      <c r="E15" s="158"/>
      <c r="F15" s="158"/>
      <c r="G15" s="158">
        <f t="shared" si="1"/>
        <v>0</v>
      </c>
      <c r="H15" s="158">
        <f t="shared" si="5"/>
        <v>0</v>
      </c>
      <c r="I15" s="158"/>
      <c r="J15" s="158">
        <f t="shared" si="2"/>
        <v>0</v>
      </c>
      <c r="K15" s="171">
        <f t="shared" si="6"/>
        <v>0</v>
      </c>
      <c r="L15" s="124">
        <f t="shared" si="3"/>
        <v>0</v>
      </c>
      <c r="M15" s="162" t="e">
        <f t="shared" si="4"/>
        <v>#DIV/0!</v>
      </c>
      <c r="O15">
        <v>150</v>
      </c>
    </row>
    <row r="16" spans="1:15" ht="15.75" x14ac:dyDescent="0.25">
      <c r="A16" s="120">
        <v>44025</v>
      </c>
      <c r="B16" s="157"/>
      <c r="C16" s="158"/>
      <c r="D16" s="158">
        <f t="shared" si="0"/>
        <v>0</v>
      </c>
      <c r="E16" s="158"/>
      <c r="F16" s="158"/>
      <c r="G16" s="158">
        <f t="shared" si="1"/>
        <v>0</v>
      </c>
      <c r="H16" s="158">
        <f t="shared" si="5"/>
        <v>0</v>
      </c>
      <c r="I16" s="158"/>
      <c r="J16" s="158">
        <f t="shared" si="2"/>
        <v>0</v>
      </c>
      <c r="K16" s="171">
        <f t="shared" si="6"/>
        <v>0</v>
      </c>
      <c r="L16" s="124">
        <f t="shared" si="3"/>
        <v>0</v>
      </c>
      <c r="M16" s="162" t="e">
        <f t="shared" si="4"/>
        <v>#DIV/0!</v>
      </c>
      <c r="O16">
        <v>300</v>
      </c>
    </row>
    <row r="17" spans="1:15" ht="15.75" x14ac:dyDescent="0.25">
      <c r="A17" s="120">
        <v>44026</v>
      </c>
      <c r="B17" s="157"/>
      <c r="C17" s="158"/>
      <c r="D17" s="158">
        <f t="shared" si="0"/>
        <v>0</v>
      </c>
      <c r="E17" s="158"/>
      <c r="F17" s="158"/>
      <c r="G17" s="158">
        <f t="shared" si="1"/>
        <v>0</v>
      </c>
      <c r="H17" s="158">
        <f t="shared" si="5"/>
        <v>0</v>
      </c>
      <c r="I17" s="158"/>
      <c r="J17" s="158">
        <f t="shared" si="2"/>
        <v>0</v>
      </c>
      <c r="K17" s="171">
        <f t="shared" si="6"/>
        <v>0</v>
      </c>
      <c r="L17" s="124">
        <f t="shared" si="3"/>
        <v>0</v>
      </c>
      <c r="M17" s="162" t="e">
        <f t="shared" si="4"/>
        <v>#DIV/0!</v>
      </c>
      <c r="O17">
        <v>300</v>
      </c>
    </row>
    <row r="18" spans="1:15" ht="15.75" x14ac:dyDescent="0.25">
      <c r="A18" s="120">
        <v>44027</v>
      </c>
      <c r="B18" s="157"/>
      <c r="C18" s="158"/>
      <c r="D18" s="158">
        <f t="shared" si="0"/>
        <v>0</v>
      </c>
      <c r="E18" s="158"/>
      <c r="F18" s="158"/>
      <c r="G18" s="158">
        <f t="shared" si="1"/>
        <v>0</v>
      </c>
      <c r="H18" s="158">
        <f t="shared" si="5"/>
        <v>0</v>
      </c>
      <c r="I18" s="158"/>
      <c r="J18" s="158">
        <f t="shared" si="2"/>
        <v>0</v>
      </c>
      <c r="K18" s="171">
        <f t="shared" si="6"/>
        <v>0</v>
      </c>
      <c r="L18" s="124">
        <f t="shared" si="3"/>
        <v>0</v>
      </c>
      <c r="M18" s="162" t="e">
        <f t="shared" si="4"/>
        <v>#DIV/0!</v>
      </c>
      <c r="O18">
        <v>200</v>
      </c>
    </row>
    <row r="19" spans="1:15" ht="15.75" x14ac:dyDescent="0.25">
      <c r="A19" s="120">
        <v>44028</v>
      </c>
      <c r="B19" s="157"/>
      <c r="C19" s="158"/>
      <c r="D19" s="158">
        <f t="shared" si="0"/>
        <v>0</v>
      </c>
      <c r="E19" s="158"/>
      <c r="F19" s="158"/>
      <c r="G19" s="158">
        <f t="shared" si="1"/>
        <v>0</v>
      </c>
      <c r="H19" s="158">
        <f t="shared" si="5"/>
        <v>0</v>
      </c>
      <c r="I19" s="158"/>
      <c r="J19" s="158">
        <f t="shared" si="2"/>
        <v>0</v>
      </c>
      <c r="K19" s="171">
        <f t="shared" si="6"/>
        <v>0</v>
      </c>
      <c r="L19" s="124">
        <f t="shared" si="3"/>
        <v>0</v>
      </c>
      <c r="M19" s="162" t="e">
        <f t="shared" si="4"/>
        <v>#DIV/0!</v>
      </c>
      <c r="O19">
        <v>100</v>
      </c>
    </row>
    <row r="20" spans="1:15" ht="15.75" x14ac:dyDescent="0.25">
      <c r="A20" s="120">
        <v>44029</v>
      </c>
      <c r="B20" s="157"/>
      <c r="C20" s="158"/>
      <c r="D20" s="158">
        <f t="shared" si="0"/>
        <v>0</v>
      </c>
      <c r="E20" s="158"/>
      <c r="F20" s="158"/>
      <c r="G20" s="158">
        <f t="shared" si="1"/>
        <v>0</v>
      </c>
      <c r="H20" s="158">
        <f t="shared" si="5"/>
        <v>0</v>
      </c>
      <c r="I20" s="158"/>
      <c r="J20" s="158">
        <f t="shared" si="2"/>
        <v>0</v>
      </c>
      <c r="K20" s="171">
        <f t="shared" si="6"/>
        <v>0</v>
      </c>
      <c r="L20" s="124">
        <f t="shared" si="3"/>
        <v>0</v>
      </c>
      <c r="M20" s="162" t="e">
        <f t="shared" si="4"/>
        <v>#DIV/0!</v>
      </c>
      <c r="O20">
        <v>250</v>
      </c>
    </row>
    <row r="21" spans="1:15" ht="15.75" x14ac:dyDescent="0.25">
      <c r="A21" s="120">
        <v>44030</v>
      </c>
      <c r="B21" s="157"/>
      <c r="C21" s="158"/>
      <c r="D21" s="158">
        <f t="shared" si="0"/>
        <v>0</v>
      </c>
      <c r="E21" s="158"/>
      <c r="F21" s="158"/>
      <c r="G21" s="158">
        <f t="shared" si="1"/>
        <v>0</v>
      </c>
      <c r="H21" s="158">
        <f t="shared" si="5"/>
        <v>0</v>
      </c>
      <c r="I21" s="158"/>
      <c r="J21" s="158">
        <f t="shared" si="2"/>
        <v>0</v>
      </c>
      <c r="K21" s="171">
        <f t="shared" si="6"/>
        <v>0</v>
      </c>
      <c r="L21" s="124">
        <f t="shared" si="3"/>
        <v>0</v>
      </c>
      <c r="M21" s="162" t="e">
        <f t="shared" si="4"/>
        <v>#DIV/0!</v>
      </c>
      <c r="O21">
        <v>400</v>
      </c>
    </row>
    <row r="22" spans="1:15" x14ac:dyDescent="0.25">
      <c r="A22" s="1">
        <v>44034</v>
      </c>
      <c r="B22">
        <v>10700</v>
      </c>
      <c r="C22">
        <v>8110</v>
      </c>
      <c r="D22">
        <v>2590</v>
      </c>
      <c r="E22">
        <v>638575</v>
      </c>
      <c r="F22">
        <v>643610</v>
      </c>
      <c r="G22">
        <v>5035</v>
      </c>
      <c r="H22">
        <v>5035</v>
      </c>
      <c r="I22">
        <v>5030</v>
      </c>
      <c r="J22">
        <v>-5</v>
      </c>
      <c r="K22" s="156">
        <v>4584.070796460177</v>
      </c>
      <c r="L22" s="124">
        <f t="shared" si="3"/>
        <v>-445.92920353982299</v>
      </c>
      <c r="M22" s="16">
        <v>0.4860834990059642</v>
      </c>
      <c r="O22">
        <v>150</v>
      </c>
    </row>
    <row r="23" spans="1:15" x14ac:dyDescent="0.25">
      <c r="A23" s="1">
        <v>44035</v>
      </c>
      <c r="B23">
        <v>8000</v>
      </c>
      <c r="C23">
        <v>6930</v>
      </c>
      <c r="D23">
        <v>1070</v>
      </c>
      <c r="E23">
        <v>15477878</v>
      </c>
      <c r="F23">
        <v>15480002</v>
      </c>
      <c r="G23">
        <v>2124</v>
      </c>
      <c r="H23">
        <v>2124</v>
      </c>
      <c r="I23">
        <v>2130</v>
      </c>
      <c r="J23">
        <v>6</v>
      </c>
      <c r="K23" s="156">
        <v>1893.8053097345135</v>
      </c>
      <c r="L23" s="124">
        <f t="shared" si="3"/>
        <v>-236.19469026548654</v>
      </c>
      <c r="M23" s="16">
        <v>0.49483568075117373</v>
      </c>
      <c r="O23">
        <v>130</v>
      </c>
    </row>
    <row r="24" spans="1:15" x14ac:dyDescent="0.25">
      <c r="A24" s="1">
        <v>44036</v>
      </c>
      <c r="B24">
        <v>13520</v>
      </c>
      <c r="C24">
        <v>9820</v>
      </c>
      <c r="D24">
        <v>3700</v>
      </c>
      <c r="E24">
        <v>643610</v>
      </c>
      <c r="F24">
        <v>647856</v>
      </c>
      <c r="G24">
        <v>4246</v>
      </c>
      <c r="H24">
        <v>4246</v>
      </c>
      <c r="I24">
        <v>4246</v>
      </c>
      <c r="J24">
        <v>0</v>
      </c>
      <c r="K24" s="156">
        <v>6548.6725663716825</v>
      </c>
      <c r="L24" s="124">
        <f t="shared" si="3"/>
        <v>2302.6725663716825</v>
      </c>
      <c r="M24" s="16">
        <v>0.12859161563824775</v>
      </c>
    </row>
    <row r="25" spans="1:15" x14ac:dyDescent="0.25">
      <c r="A25" s="1">
        <v>44039</v>
      </c>
      <c r="B25">
        <v>11970</v>
      </c>
      <c r="C25">
        <v>8530</v>
      </c>
      <c r="D25">
        <v>3440</v>
      </c>
      <c r="E25">
        <v>88516</v>
      </c>
      <c r="F25">
        <v>94776</v>
      </c>
      <c r="G25">
        <v>6260</v>
      </c>
      <c r="H25">
        <v>6260</v>
      </c>
      <c r="I25">
        <v>3195</v>
      </c>
      <c r="J25">
        <v>-3065</v>
      </c>
      <c r="K25" s="156">
        <v>6088.49557522124</v>
      </c>
      <c r="L25" s="124">
        <f t="shared" si="3"/>
        <v>2893.49557522124</v>
      </c>
      <c r="M25" s="16">
        <v>0.88262910798122063</v>
      </c>
      <c r="O25">
        <f>SUM(O12:O24)</f>
        <v>2480</v>
      </c>
    </row>
    <row r="26" spans="1:15" x14ac:dyDescent="0.25">
      <c r="A26" s="1">
        <v>44040</v>
      </c>
      <c r="B26">
        <v>11680</v>
      </c>
      <c r="C26">
        <v>7970</v>
      </c>
      <c r="D26">
        <v>3710</v>
      </c>
      <c r="E26">
        <v>648075</v>
      </c>
      <c r="F26">
        <v>655299</v>
      </c>
      <c r="G26">
        <v>7224</v>
      </c>
      <c r="H26">
        <v>7224</v>
      </c>
      <c r="I26">
        <v>3110</v>
      </c>
      <c r="J26">
        <v>-4114</v>
      </c>
      <c r="K26" s="156">
        <v>6566.3716814159297</v>
      </c>
      <c r="L26" s="124">
        <f t="shared" si="3"/>
        <v>3456.3716814159297</v>
      </c>
      <c r="M26" s="16">
        <v>1.1299035369774919</v>
      </c>
      <c r="O26">
        <v>-2400</v>
      </c>
    </row>
    <row r="27" spans="1:15" x14ac:dyDescent="0.25">
      <c r="A27" s="1">
        <v>44041</v>
      </c>
      <c r="B27">
        <v>11820</v>
      </c>
      <c r="C27">
        <v>8400</v>
      </c>
      <c r="D27">
        <v>3420</v>
      </c>
      <c r="E27">
        <v>655299</v>
      </c>
      <c r="F27">
        <v>661530</v>
      </c>
      <c r="G27">
        <v>6231</v>
      </c>
      <c r="H27">
        <v>6231</v>
      </c>
      <c r="I27">
        <v>6220</v>
      </c>
      <c r="J27">
        <v>-11</v>
      </c>
      <c r="K27" s="156">
        <v>6053.0973451327436</v>
      </c>
      <c r="L27" s="124">
        <f t="shared" si="3"/>
        <v>-166.90265486725639</v>
      </c>
      <c r="M27" s="16">
        <v>0.4519292604501608</v>
      </c>
      <c r="O27">
        <f>SUM(O25:O26)</f>
        <v>80</v>
      </c>
    </row>
    <row r="28" spans="1:15" x14ac:dyDescent="0.25">
      <c r="A28" s="1">
        <v>44042</v>
      </c>
      <c r="B28">
        <v>8000</v>
      </c>
      <c r="C28">
        <v>6460</v>
      </c>
      <c r="D28">
        <v>1540</v>
      </c>
      <c r="E28">
        <v>15485587</v>
      </c>
      <c r="F28">
        <v>15488369</v>
      </c>
      <c r="G28">
        <v>2782</v>
      </c>
      <c r="H28">
        <v>2782</v>
      </c>
      <c r="I28">
        <v>2790</v>
      </c>
      <c r="J28">
        <v>8</v>
      </c>
      <c r="K28" s="156">
        <v>2725.6637168141597</v>
      </c>
      <c r="L28" s="124">
        <f t="shared" si="3"/>
        <v>-64.33628318584033</v>
      </c>
      <c r="M28" s="16">
        <v>0.44516129032258067</v>
      </c>
    </row>
    <row r="29" spans="1:15" x14ac:dyDescent="0.25">
      <c r="A29" s="1">
        <v>44043</v>
      </c>
      <c r="B29">
        <v>11970</v>
      </c>
      <c r="C29">
        <v>8530</v>
      </c>
      <c r="D29">
        <v>3440</v>
      </c>
      <c r="E29">
        <v>88516</v>
      </c>
      <c r="F29">
        <v>94776</v>
      </c>
      <c r="G29">
        <v>6260</v>
      </c>
      <c r="H29">
        <v>6260</v>
      </c>
      <c r="I29">
        <v>3410</v>
      </c>
      <c r="J29">
        <v>-2850</v>
      </c>
      <c r="K29" s="156">
        <v>6088.49557522124</v>
      </c>
      <c r="L29" s="124">
        <f t="shared" si="3"/>
        <v>2678.49557522124</v>
      </c>
      <c r="M29" s="16">
        <v>0.82697947214076251</v>
      </c>
    </row>
    <row r="30" spans="1:15" x14ac:dyDescent="0.25">
      <c r="A30" s="1">
        <v>44046</v>
      </c>
      <c r="B30">
        <v>11990</v>
      </c>
      <c r="C30">
        <v>7950</v>
      </c>
      <c r="D30">
        <v>4040</v>
      </c>
      <c r="E30">
        <v>664939</v>
      </c>
      <c r="F30">
        <v>672648</v>
      </c>
      <c r="G30">
        <v>7709</v>
      </c>
      <c r="H30">
        <v>7709</v>
      </c>
      <c r="I30">
        <v>7710</v>
      </c>
      <c r="J30">
        <v>1</v>
      </c>
      <c r="K30" s="156">
        <v>7150.4424778761068</v>
      </c>
      <c r="L30" s="124">
        <f t="shared" si="3"/>
        <v>-559.55752212389325</v>
      </c>
      <c r="M30" s="16">
        <v>0.47587548638132293</v>
      </c>
    </row>
    <row r="31" spans="1:15" x14ac:dyDescent="0.25">
      <c r="A31" s="1">
        <v>44047</v>
      </c>
      <c r="B31">
        <v>12090</v>
      </c>
      <c r="C31">
        <v>10630</v>
      </c>
      <c r="D31">
        <v>1460</v>
      </c>
      <c r="E31">
        <v>672648</v>
      </c>
      <c r="F31">
        <v>675401</v>
      </c>
      <c r="G31">
        <v>2753</v>
      </c>
      <c r="H31">
        <v>2753</v>
      </c>
      <c r="I31">
        <v>2740</v>
      </c>
      <c r="J31">
        <v>-13</v>
      </c>
      <c r="K31" s="156">
        <v>2584.0707964601775</v>
      </c>
      <c r="L31" s="44">
        <v>1293</v>
      </c>
      <c r="M31" s="16">
        <v>0.47189781021897809</v>
      </c>
    </row>
    <row r="32" spans="1:15" x14ac:dyDescent="0.25">
      <c r="A32" s="1">
        <v>44048</v>
      </c>
      <c r="B32">
        <v>11730</v>
      </c>
      <c r="C32">
        <v>9780</v>
      </c>
      <c r="D32">
        <v>1950</v>
      </c>
      <c r="E32">
        <v>675402</v>
      </c>
      <c r="F32">
        <v>678950</v>
      </c>
      <c r="G32">
        <v>3548</v>
      </c>
      <c r="H32">
        <v>3548</v>
      </c>
      <c r="I32">
        <v>3530</v>
      </c>
      <c r="J32">
        <v>-18</v>
      </c>
      <c r="K32" s="156">
        <v>3451.3274336283189</v>
      </c>
      <c r="L32" s="44">
        <v>1598</v>
      </c>
      <c r="M32" s="16">
        <v>0.4526912181303116</v>
      </c>
    </row>
    <row r="33" spans="1:13" x14ac:dyDescent="0.25">
      <c r="A33" s="1">
        <v>44049</v>
      </c>
      <c r="B33">
        <v>11970</v>
      </c>
      <c r="C33">
        <v>8530</v>
      </c>
      <c r="D33">
        <v>3440</v>
      </c>
      <c r="E33">
        <v>88516</v>
      </c>
      <c r="F33">
        <v>94776</v>
      </c>
      <c r="G33">
        <v>6260</v>
      </c>
      <c r="H33">
        <v>6260</v>
      </c>
      <c r="I33">
        <v>6220</v>
      </c>
      <c r="J33">
        <v>-40</v>
      </c>
      <c r="K33" s="156">
        <v>6088.49557522124</v>
      </c>
      <c r="L33" s="44">
        <v>2820</v>
      </c>
      <c r="M33" s="16">
        <v>0.45337620578778137</v>
      </c>
    </row>
    <row r="34" spans="1:13" x14ac:dyDescent="0.25">
      <c r="A34" s="1">
        <v>44050</v>
      </c>
      <c r="B34">
        <v>11830</v>
      </c>
      <c r="C34">
        <v>8880</v>
      </c>
      <c r="D34">
        <v>2950</v>
      </c>
      <c r="E34">
        <v>685165</v>
      </c>
      <c r="F34">
        <v>690889</v>
      </c>
      <c r="G34">
        <v>5724</v>
      </c>
      <c r="H34">
        <v>5724</v>
      </c>
      <c r="I34">
        <v>4715</v>
      </c>
      <c r="J34">
        <v>-1009</v>
      </c>
      <c r="K34" s="156">
        <v>5221.2389380530976</v>
      </c>
      <c r="L34" s="44">
        <v>2774</v>
      </c>
      <c r="M34" s="16">
        <v>0.58833510074231177</v>
      </c>
    </row>
    <row r="35" spans="1:13" x14ac:dyDescent="0.25">
      <c r="A35" s="1">
        <v>44053</v>
      </c>
      <c r="B35">
        <v>12190</v>
      </c>
      <c r="C35">
        <v>7880</v>
      </c>
      <c r="D35">
        <v>4310</v>
      </c>
      <c r="E35">
        <v>691120</v>
      </c>
      <c r="F35">
        <v>698870</v>
      </c>
      <c r="G35">
        <v>7750</v>
      </c>
      <c r="H35">
        <v>7750</v>
      </c>
      <c r="I35">
        <v>7750</v>
      </c>
      <c r="J35">
        <v>0</v>
      </c>
      <c r="K35" s="156">
        <v>7628.3185840707974</v>
      </c>
      <c r="L35" s="44">
        <v>3440</v>
      </c>
      <c r="M35" s="16">
        <v>0.44387096774193546</v>
      </c>
    </row>
    <row r="36" spans="1:13" x14ac:dyDescent="0.25">
      <c r="A36" s="1">
        <v>44054</v>
      </c>
      <c r="B36">
        <v>11920</v>
      </c>
      <c r="C36">
        <v>8980</v>
      </c>
      <c r="D36">
        <v>2940</v>
      </c>
      <c r="E36">
        <v>698870</v>
      </c>
      <c r="F36">
        <v>704781</v>
      </c>
      <c r="G36">
        <v>5911</v>
      </c>
      <c r="H36">
        <v>5911</v>
      </c>
      <c r="I36">
        <v>5920</v>
      </c>
      <c r="J36">
        <v>9</v>
      </c>
      <c r="K36" s="156">
        <v>5203.5398230088504</v>
      </c>
      <c r="L36" s="44">
        <v>2971</v>
      </c>
      <c r="M36" s="16">
        <v>0.50185810810810816</v>
      </c>
    </row>
    <row r="37" spans="1:13" x14ac:dyDescent="0.25">
      <c r="A37" s="1">
        <v>44055</v>
      </c>
      <c r="B37">
        <v>11920</v>
      </c>
      <c r="C37">
        <v>8370</v>
      </c>
      <c r="D37">
        <v>3550</v>
      </c>
      <c r="E37">
        <v>704781</v>
      </c>
      <c r="F37">
        <v>7115570</v>
      </c>
      <c r="G37">
        <v>6410789</v>
      </c>
      <c r="H37">
        <v>6410789</v>
      </c>
      <c r="I37">
        <v>6790</v>
      </c>
      <c r="J37">
        <v>-6403999</v>
      </c>
      <c r="K37" s="156">
        <v>6283.1858407079653</v>
      </c>
      <c r="L37" s="44">
        <v>6407239</v>
      </c>
      <c r="M37" s="16">
        <v>943.62871870397646</v>
      </c>
    </row>
    <row r="38" spans="1:13" x14ac:dyDescent="0.25">
      <c r="A38" s="1">
        <v>44056</v>
      </c>
      <c r="B38">
        <v>7980</v>
      </c>
      <c r="C38">
        <v>6700</v>
      </c>
      <c r="D38">
        <v>1280</v>
      </c>
      <c r="E38">
        <v>15516568</v>
      </c>
      <c r="F38">
        <v>15519098</v>
      </c>
      <c r="G38">
        <v>2530</v>
      </c>
      <c r="H38">
        <v>2530</v>
      </c>
      <c r="I38">
        <v>2530</v>
      </c>
      <c r="J38">
        <v>0</v>
      </c>
      <c r="K38" s="156">
        <v>2265.4867256637172</v>
      </c>
      <c r="L38" s="44">
        <v>1250</v>
      </c>
      <c r="M38" s="16">
        <v>0.49407114624505927</v>
      </c>
    </row>
    <row r="39" spans="1:13" x14ac:dyDescent="0.25">
      <c r="A39" s="1">
        <v>44057</v>
      </c>
      <c r="B39">
        <v>11690</v>
      </c>
      <c r="C39">
        <v>9690</v>
      </c>
      <c r="D39">
        <v>2000</v>
      </c>
      <c r="E39">
        <v>711570</v>
      </c>
      <c r="F39">
        <v>715337</v>
      </c>
      <c r="G39">
        <v>3767</v>
      </c>
      <c r="H39">
        <v>3767</v>
      </c>
      <c r="I39">
        <v>3770</v>
      </c>
      <c r="J39">
        <v>3</v>
      </c>
      <c r="K39" s="156">
        <v>3539.8230088495579</v>
      </c>
      <c r="L39" s="44">
        <v>1767</v>
      </c>
      <c r="M39" s="16">
        <v>0.46870026525198938</v>
      </c>
    </row>
    <row r="40" spans="1:13" x14ac:dyDescent="0.25">
      <c r="A40" s="1">
        <v>44060</v>
      </c>
      <c r="B40">
        <v>22900</v>
      </c>
      <c r="C40">
        <v>15290</v>
      </c>
      <c r="D40">
        <v>7610</v>
      </c>
      <c r="E40">
        <v>15520990</v>
      </c>
      <c r="F40">
        <v>15522400</v>
      </c>
      <c r="G40">
        <v>1410</v>
      </c>
      <c r="H40">
        <v>1410</v>
      </c>
      <c r="I40">
        <v>2730</v>
      </c>
      <c r="J40">
        <v>1320</v>
      </c>
      <c r="K40" s="156">
        <v>13469.026548672568</v>
      </c>
      <c r="L40" s="44">
        <v>-6200</v>
      </c>
      <c r="M40" s="16">
        <v>-2.271062271062271</v>
      </c>
    </row>
    <row r="41" spans="1:13" x14ac:dyDescent="0.25">
      <c r="A41" s="1">
        <v>44061</v>
      </c>
      <c r="B41">
        <v>11710</v>
      </c>
      <c r="C41">
        <v>10110</v>
      </c>
      <c r="D41">
        <v>1600</v>
      </c>
      <c r="E41">
        <v>716747</v>
      </c>
      <c r="F41">
        <v>720021</v>
      </c>
      <c r="G41">
        <v>3274</v>
      </c>
      <c r="H41">
        <v>3274</v>
      </c>
      <c r="I41">
        <v>3280</v>
      </c>
      <c r="J41">
        <v>6</v>
      </c>
      <c r="K41" s="156">
        <v>2831.8584070796464</v>
      </c>
      <c r="L41" s="44">
        <v>1674</v>
      </c>
      <c r="M41" s="16">
        <v>0.51036585365853659</v>
      </c>
    </row>
    <row r="42" spans="1:13" x14ac:dyDescent="0.25">
      <c r="A42" s="1">
        <v>44062</v>
      </c>
      <c r="B42">
        <v>11900</v>
      </c>
      <c r="C42">
        <v>8960</v>
      </c>
      <c r="D42">
        <v>2940</v>
      </c>
      <c r="E42">
        <v>720021</v>
      </c>
      <c r="F42">
        <v>725678</v>
      </c>
      <c r="G42">
        <v>5657</v>
      </c>
      <c r="H42">
        <v>5657</v>
      </c>
      <c r="I42">
        <v>5670</v>
      </c>
      <c r="J42">
        <v>13</v>
      </c>
      <c r="K42" s="156">
        <v>5203.5398230088504</v>
      </c>
      <c r="L42" s="44">
        <v>2717</v>
      </c>
      <c r="M42" s="16">
        <v>0.47918871252204587</v>
      </c>
    </row>
    <row r="43" spans="1:13" x14ac:dyDescent="0.25">
      <c r="A43" s="1">
        <v>44063</v>
      </c>
      <c r="B43">
        <v>7960</v>
      </c>
      <c r="C43">
        <v>6120</v>
      </c>
      <c r="D43">
        <v>1840</v>
      </c>
      <c r="E43">
        <v>15522400</v>
      </c>
      <c r="F43">
        <v>15525805</v>
      </c>
      <c r="G43">
        <v>3405</v>
      </c>
      <c r="H43">
        <v>3405</v>
      </c>
      <c r="I43">
        <v>3410</v>
      </c>
      <c r="J43">
        <v>5</v>
      </c>
      <c r="K43" s="156">
        <v>3256.6371681415931</v>
      </c>
      <c r="L43" s="44">
        <v>1565</v>
      </c>
      <c r="M43" s="16">
        <v>0.45894428152492667</v>
      </c>
    </row>
    <row r="44" spans="1:13" x14ac:dyDescent="0.25">
      <c r="A44" s="1">
        <v>44064</v>
      </c>
      <c r="B44">
        <v>11470</v>
      </c>
      <c r="C44">
        <v>9480</v>
      </c>
      <c r="D44">
        <v>1990</v>
      </c>
      <c r="E44">
        <v>725678</v>
      </c>
      <c r="F44">
        <v>729696</v>
      </c>
      <c r="G44">
        <v>4018</v>
      </c>
      <c r="H44">
        <v>4018</v>
      </c>
      <c r="I44">
        <v>4020</v>
      </c>
      <c r="J44">
        <v>2</v>
      </c>
      <c r="K44" s="156">
        <v>3522.1238938053102</v>
      </c>
      <c r="L44" s="44">
        <v>2028</v>
      </c>
      <c r="M44" s="16">
        <v>0.5044776119402985</v>
      </c>
    </row>
    <row r="45" spans="1:13" x14ac:dyDescent="0.25">
      <c r="A45" s="1">
        <v>44067</v>
      </c>
      <c r="B45">
        <v>12010</v>
      </c>
      <c r="C45">
        <v>8100</v>
      </c>
      <c r="D45">
        <v>3910</v>
      </c>
      <c r="E45">
        <v>729696</v>
      </c>
      <c r="F45">
        <v>737341</v>
      </c>
      <c r="G45">
        <v>7645</v>
      </c>
      <c r="H45">
        <v>7645</v>
      </c>
      <c r="I45">
        <v>7650</v>
      </c>
      <c r="J45">
        <v>5</v>
      </c>
      <c r="K45" s="156">
        <v>6920.3539823008859</v>
      </c>
      <c r="L45" s="44">
        <v>3735</v>
      </c>
      <c r="M45" s="16">
        <v>0.48823529411764705</v>
      </c>
    </row>
    <row r="46" spans="1:13" x14ac:dyDescent="0.25">
      <c r="A46" s="1">
        <v>44068</v>
      </c>
      <c r="B46">
        <v>11900</v>
      </c>
      <c r="C46">
        <v>9880</v>
      </c>
      <c r="D46">
        <v>2020</v>
      </c>
      <c r="E46">
        <v>737341</v>
      </c>
      <c r="F46">
        <v>741019</v>
      </c>
      <c r="G46">
        <v>3678</v>
      </c>
      <c r="H46">
        <v>3678</v>
      </c>
      <c r="I46">
        <v>3695</v>
      </c>
      <c r="J46">
        <v>17</v>
      </c>
      <c r="K46" s="156">
        <v>3575.2212389380534</v>
      </c>
      <c r="L46" s="44">
        <v>1658</v>
      </c>
      <c r="M46" s="16">
        <v>0.44871447902571043</v>
      </c>
    </row>
    <row r="47" spans="1:13" x14ac:dyDescent="0.25">
      <c r="A47" s="1">
        <v>44070</v>
      </c>
      <c r="B47">
        <v>11790</v>
      </c>
      <c r="C47">
        <v>9320</v>
      </c>
      <c r="D47">
        <v>2470</v>
      </c>
      <c r="E47">
        <v>747545</v>
      </c>
      <c r="F47">
        <v>752294</v>
      </c>
      <c r="G47">
        <v>4749</v>
      </c>
      <c r="H47">
        <v>4749</v>
      </c>
      <c r="I47">
        <v>4850</v>
      </c>
      <c r="J47">
        <v>101</v>
      </c>
      <c r="K47" s="156">
        <v>4371.6814159292044</v>
      </c>
      <c r="L47" s="44">
        <v>2279</v>
      </c>
      <c r="M47" s="16">
        <v>0.46989690721649485</v>
      </c>
    </row>
    <row r="48" spans="1:13" x14ac:dyDescent="0.25">
      <c r="A48" s="1">
        <v>44075</v>
      </c>
      <c r="B48">
        <v>11970</v>
      </c>
      <c r="C48">
        <v>8530</v>
      </c>
      <c r="D48">
        <v>3440</v>
      </c>
      <c r="E48">
        <v>88516</v>
      </c>
      <c r="F48">
        <v>94776</v>
      </c>
      <c r="G48">
        <v>6260</v>
      </c>
      <c r="H48">
        <v>6260</v>
      </c>
      <c r="I48">
        <v>5160</v>
      </c>
      <c r="J48">
        <v>-1100</v>
      </c>
      <c r="K48" s="156">
        <v>6088.49557522124</v>
      </c>
      <c r="L48" s="44">
        <v>2820</v>
      </c>
      <c r="M48" s="16">
        <v>0.54651162790697672</v>
      </c>
    </row>
    <row r="49" spans="1:15" x14ac:dyDescent="0.25">
      <c r="A49" s="1">
        <v>44076</v>
      </c>
      <c r="B49">
        <v>11970</v>
      </c>
      <c r="C49">
        <v>8530</v>
      </c>
      <c r="D49">
        <v>3440</v>
      </c>
      <c r="E49">
        <v>88516</v>
      </c>
      <c r="F49">
        <v>94776</v>
      </c>
      <c r="G49">
        <v>6260</v>
      </c>
      <c r="H49">
        <v>6260</v>
      </c>
      <c r="I49">
        <v>4430</v>
      </c>
      <c r="J49">
        <v>-1830</v>
      </c>
      <c r="K49" s="156">
        <v>6088.49557522124</v>
      </c>
      <c r="L49" s="44">
        <v>2820</v>
      </c>
      <c r="M49" s="16">
        <v>0.63656884875846498</v>
      </c>
    </row>
    <row r="50" spans="1:15" x14ac:dyDescent="0.25">
      <c r="A50" s="1">
        <v>44077</v>
      </c>
      <c r="B50">
        <v>11920</v>
      </c>
      <c r="C50">
        <v>8390</v>
      </c>
      <c r="D50">
        <v>3530</v>
      </c>
      <c r="E50">
        <v>773704</v>
      </c>
      <c r="F50">
        <v>783143</v>
      </c>
      <c r="G50">
        <v>9439</v>
      </c>
      <c r="H50">
        <v>9439</v>
      </c>
      <c r="I50">
        <v>9460</v>
      </c>
      <c r="J50">
        <v>21</v>
      </c>
      <c r="K50" s="156">
        <v>6247.7876106194699</v>
      </c>
      <c r="L50" s="44">
        <v>5909</v>
      </c>
      <c r="M50" s="16">
        <v>0.62463002114164901</v>
      </c>
    </row>
    <row r="51" spans="1:15" x14ac:dyDescent="0.25">
      <c r="A51" s="1">
        <v>44078</v>
      </c>
      <c r="B51">
        <v>12080</v>
      </c>
      <c r="C51">
        <v>9010</v>
      </c>
      <c r="D51">
        <v>3070</v>
      </c>
      <c r="E51">
        <v>783143</v>
      </c>
      <c r="F51">
        <v>786442</v>
      </c>
      <c r="G51">
        <v>3299</v>
      </c>
      <c r="H51">
        <v>3299</v>
      </c>
      <c r="I51">
        <v>3300</v>
      </c>
      <c r="J51">
        <v>1</v>
      </c>
      <c r="K51" s="156">
        <v>5433.6283185840712</v>
      </c>
      <c r="L51" s="44">
        <v>229</v>
      </c>
      <c r="M51" s="16">
        <v>6.9393939393939397E-2</v>
      </c>
    </row>
    <row r="52" spans="1:15" x14ac:dyDescent="0.25">
      <c r="A52" s="1">
        <v>44081</v>
      </c>
      <c r="B52">
        <v>11980</v>
      </c>
      <c r="C52">
        <v>9510</v>
      </c>
      <c r="D52">
        <v>2470</v>
      </c>
      <c r="E52">
        <v>786442</v>
      </c>
      <c r="F52">
        <v>790991</v>
      </c>
      <c r="G52">
        <v>4549</v>
      </c>
      <c r="H52">
        <v>4549</v>
      </c>
      <c r="I52">
        <v>4570</v>
      </c>
      <c r="J52">
        <v>21</v>
      </c>
      <c r="K52" s="156">
        <v>4371.6814159292044</v>
      </c>
      <c r="L52" s="44">
        <v>2079</v>
      </c>
      <c r="M52" s="16">
        <v>0.4549234135667396</v>
      </c>
    </row>
    <row r="53" spans="1:15" x14ac:dyDescent="0.25">
      <c r="A53" s="1">
        <v>44083</v>
      </c>
      <c r="B53">
        <v>11980</v>
      </c>
      <c r="C53">
        <v>9720</v>
      </c>
      <c r="D53">
        <v>2260</v>
      </c>
      <c r="E53">
        <v>790991</v>
      </c>
      <c r="F53">
        <v>795239</v>
      </c>
      <c r="G53">
        <v>4248</v>
      </c>
      <c r="H53">
        <v>4248</v>
      </c>
      <c r="I53">
        <v>4250</v>
      </c>
      <c r="J53">
        <v>2</v>
      </c>
      <c r="K53" s="156">
        <v>4000.0000000000005</v>
      </c>
      <c r="L53" s="44">
        <v>1988</v>
      </c>
      <c r="M53" s="16">
        <v>0.46776470588235292</v>
      </c>
    </row>
    <row r="54" spans="1:15" x14ac:dyDescent="0.25">
      <c r="A54" s="1">
        <v>44085</v>
      </c>
      <c r="B54">
        <v>11950</v>
      </c>
      <c r="C54">
        <v>9660</v>
      </c>
      <c r="D54">
        <v>2290</v>
      </c>
      <c r="E54">
        <v>797533</v>
      </c>
      <c r="F54">
        <v>801817</v>
      </c>
      <c r="G54">
        <v>4284</v>
      </c>
      <c r="H54">
        <v>4284</v>
      </c>
      <c r="I54">
        <v>4280</v>
      </c>
      <c r="J54">
        <v>-4</v>
      </c>
      <c r="K54" s="156">
        <v>4053.0973451327436</v>
      </c>
      <c r="L54" s="44">
        <v>1994</v>
      </c>
      <c r="M54" s="16">
        <v>0.4658878504672897</v>
      </c>
    </row>
    <row r="55" spans="1:15" x14ac:dyDescent="0.25">
      <c r="A55" s="1">
        <v>44088</v>
      </c>
      <c r="B55">
        <v>11880</v>
      </c>
      <c r="C55">
        <v>9150</v>
      </c>
      <c r="D55">
        <v>2730</v>
      </c>
      <c r="E55">
        <v>801817</v>
      </c>
      <c r="F55">
        <v>806925</v>
      </c>
      <c r="G55">
        <v>5108</v>
      </c>
      <c r="H55">
        <v>5108</v>
      </c>
      <c r="I55">
        <v>5110</v>
      </c>
      <c r="J55">
        <v>2</v>
      </c>
      <c r="K55" s="156">
        <v>4831.8584070796469</v>
      </c>
      <c r="L55" s="44">
        <v>2378</v>
      </c>
      <c r="M55" s="16">
        <v>0.46536203522504893</v>
      </c>
    </row>
    <row r="56" spans="1:15" x14ac:dyDescent="0.25">
      <c r="A56" s="1">
        <v>44089</v>
      </c>
      <c r="B56">
        <v>12050</v>
      </c>
      <c r="C56">
        <v>10480</v>
      </c>
      <c r="D56">
        <v>1570</v>
      </c>
      <c r="E56">
        <v>806925</v>
      </c>
      <c r="F56">
        <v>809729</v>
      </c>
      <c r="G56">
        <v>2804</v>
      </c>
      <c r="H56">
        <v>2804</v>
      </c>
      <c r="I56">
        <v>2810</v>
      </c>
      <c r="J56">
        <v>6</v>
      </c>
      <c r="K56" s="156">
        <v>2778.7610619469028</v>
      </c>
      <c r="L56" s="44">
        <v>1234</v>
      </c>
      <c r="M56" s="16">
        <v>0.43914590747330962</v>
      </c>
    </row>
    <row r="57" spans="1:15" x14ac:dyDescent="0.25">
      <c r="A57" s="1">
        <v>44090</v>
      </c>
      <c r="B57">
        <v>11630</v>
      </c>
      <c r="C57">
        <v>9500</v>
      </c>
      <c r="D57">
        <v>2130</v>
      </c>
      <c r="E57">
        <v>813940</v>
      </c>
      <c r="F57">
        <v>810124</v>
      </c>
      <c r="G57">
        <v>-3816</v>
      </c>
      <c r="H57">
        <v>-3816</v>
      </c>
      <c r="I57">
        <v>3810</v>
      </c>
      <c r="J57">
        <v>7626</v>
      </c>
      <c r="K57" s="156">
        <v>3769.9115044247792</v>
      </c>
      <c r="L57" s="44">
        <v>-5946</v>
      </c>
      <c r="M57" s="16">
        <v>-1.5606299212598425</v>
      </c>
    </row>
    <row r="58" spans="1:15" x14ac:dyDescent="0.25">
      <c r="A58" s="1">
        <v>44090</v>
      </c>
      <c r="B58">
        <v>11630</v>
      </c>
      <c r="C58">
        <v>9500</v>
      </c>
      <c r="D58">
        <v>2130</v>
      </c>
      <c r="E58">
        <v>810124</v>
      </c>
      <c r="F58">
        <v>813940</v>
      </c>
      <c r="G58">
        <v>3816</v>
      </c>
      <c r="H58">
        <v>3816</v>
      </c>
      <c r="I58">
        <v>3810</v>
      </c>
      <c r="J58">
        <v>-6</v>
      </c>
      <c r="K58" s="156">
        <v>3769.9115044247792</v>
      </c>
      <c r="L58" s="44">
        <v>1686</v>
      </c>
      <c r="M58" s="16">
        <v>0.44251968503937006</v>
      </c>
    </row>
    <row r="59" spans="1:15" x14ac:dyDescent="0.25">
      <c r="A59" s="1">
        <v>44091</v>
      </c>
      <c r="B59">
        <v>11950</v>
      </c>
      <c r="C59">
        <v>8580</v>
      </c>
      <c r="D59">
        <v>3370</v>
      </c>
      <c r="E59">
        <v>813940</v>
      </c>
      <c r="F59">
        <v>820259</v>
      </c>
      <c r="G59">
        <v>6319</v>
      </c>
      <c r="H59">
        <v>6319</v>
      </c>
      <c r="I59">
        <v>6320</v>
      </c>
      <c r="J59">
        <v>1</v>
      </c>
      <c r="K59" s="156">
        <v>5964.6017699115046</v>
      </c>
      <c r="L59" s="44">
        <v>2949</v>
      </c>
      <c r="M59" s="16">
        <v>0.4666139240506329</v>
      </c>
    </row>
    <row r="60" spans="1:15" x14ac:dyDescent="0.25">
      <c r="A60" s="1">
        <v>44092</v>
      </c>
      <c r="B60">
        <v>11970</v>
      </c>
      <c r="C60">
        <v>8530</v>
      </c>
      <c r="D60">
        <v>3440</v>
      </c>
      <c r="E60">
        <v>88516</v>
      </c>
      <c r="F60">
        <v>94776</v>
      </c>
      <c r="G60">
        <v>6260</v>
      </c>
      <c r="H60">
        <v>6260</v>
      </c>
      <c r="I60">
        <v>227</v>
      </c>
      <c r="J60">
        <v>-6033</v>
      </c>
      <c r="K60" s="156">
        <v>6088.49557522124</v>
      </c>
      <c r="L60" s="44">
        <v>2820</v>
      </c>
      <c r="M60" s="16">
        <v>12.422907488986784</v>
      </c>
    </row>
    <row r="61" spans="1:15" s="174" customFormat="1" x14ac:dyDescent="0.25">
      <c r="A61" s="177">
        <v>44092</v>
      </c>
      <c r="B61" s="174">
        <v>11970</v>
      </c>
      <c r="C61" s="174">
        <v>8530</v>
      </c>
      <c r="D61" s="174">
        <v>3440</v>
      </c>
      <c r="E61" s="174">
        <v>88516</v>
      </c>
      <c r="F61" s="174">
        <v>94776</v>
      </c>
      <c r="G61" s="174">
        <v>6260</v>
      </c>
      <c r="H61" s="174">
        <v>6260</v>
      </c>
      <c r="I61" s="174">
        <v>227</v>
      </c>
      <c r="J61" s="174">
        <v>-6033</v>
      </c>
      <c r="K61" s="178">
        <v>6088.49557522124</v>
      </c>
      <c r="L61" s="179">
        <v>2820</v>
      </c>
      <c r="M61" s="180">
        <v>12.422907488986784</v>
      </c>
      <c r="N61" s="174" t="s">
        <v>398</v>
      </c>
      <c r="O61" s="174" t="s">
        <v>409</v>
      </c>
    </row>
    <row r="62" spans="1:15" s="174" customFormat="1" x14ac:dyDescent="0.25">
      <c r="A62" s="177">
        <v>44092</v>
      </c>
      <c r="B62" s="174">
        <v>25565</v>
      </c>
      <c r="C62" s="174">
        <v>20000</v>
      </c>
      <c r="D62" s="174">
        <v>5565</v>
      </c>
      <c r="E62" s="174">
        <v>220000</v>
      </c>
      <c r="F62" s="174">
        <v>222000</v>
      </c>
      <c r="G62" s="174">
        <v>2000</v>
      </c>
      <c r="H62" s="174">
        <v>2000</v>
      </c>
      <c r="I62" s="174">
        <v>227</v>
      </c>
      <c r="J62" s="174">
        <v>-1773</v>
      </c>
      <c r="K62" s="178">
        <v>9849.5575221238942</v>
      </c>
      <c r="L62" s="179">
        <v>-3565</v>
      </c>
      <c r="M62" s="180">
        <v>-15.704845814977974</v>
      </c>
      <c r="N62" s="174" t="s">
        <v>397</v>
      </c>
      <c r="O62" s="174" t="s">
        <v>408</v>
      </c>
    </row>
    <row r="63" spans="1:15" x14ac:dyDescent="0.25">
      <c r="A63" s="1">
        <v>44092</v>
      </c>
      <c r="B63">
        <v>25565</v>
      </c>
      <c r="C63">
        <v>20000</v>
      </c>
      <c r="D63">
        <v>5565</v>
      </c>
      <c r="E63">
        <v>220000</v>
      </c>
      <c r="F63">
        <v>222000</v>
      </c>
      <c r="G63">
        <v>2000</v>
      </c>
      <c r="H63">
        <v>2000</v>
      </c>
      <c r="I63">
        <v>227</v>
      </c>
      <c r="J63">
        <v>-1773</v>
      </c>
      <c r="K63" s="156">
        <v>9849.5575221238942</v>
      </c>
      <c r="L63" s="44">
        <v>-3565</v>
      </c>
      <c r="M63" s="16">
        <v>-15.704845814977974</v>
      </c>
      <c r="N63" t="s">
        <v>397</v>
      </c>
    </row>
    <row r="64" spans="1:15" x14ac:dyDescent="0.25">
      <c r="A64" s="1">
        <v>44092</v>
      </c>
      <c r="B64">
        <v>11970</v>
      </c>
      <c r="C64">
        <v>8530</v>
      </c>
      <c r="D64">
        <v>3440</v>
      </c>
      <c r="E64">
        <v>88516</v>
      </c>
      <c r="F64">
        <v>94776</v>
      </c>
      <c r="G64">
        <v>6260</v>
      </c>
      <c r="H64">
        <v>6260</v>
      </c>
      <c r="I64">
        <v>30</v>
      </c>
      <c r="J64">
        <v>-6230</v>
      </c>
      <c r="K64" s="156">
        <v>6088.49557522124</v>
      </c>
      <c r="L64" s="44">
        <v>2820</v>
      </c>
      <c r="M64" s="16">
        <v>94</v>
      </c>
      <c r="N64" t="s">
        <v>398</v>
      </c>
    </row>
    <row r="65" spans="1:14" x14ac:dyDescent="0.25">
      <c r="A65" s="1">
        <v>44100</v>
      </c>
      <c r="B65">
        <v>25565</v>
      </c>
      <c r="C65">
        <v>20000</v>
      </c>
      <c r="D65">
        <v>5565</v>
      </c>
      <c r="E65">
        <v>220000</v>
      </c>
      <c r="F65">
        <v>222000</v>
      </c>
      <c r="G65">
        <v>2000</v>
      </c>
      <c r="H65">
        <v>2000</v>
      </c>
      <c r="I65">
        <v>10</v>
      </c>
      <c r="J65">
        <v>-1990</v>
      </c>
      <c r="K65" s="156">
        <v>9849.5575221238942</v>
      </c>
      <c r="L65" s="44">
        <v>-3565</v>
      </c>
      <c r="M65" s="16">
        <v>-356.5</v>
      </c>
      <c r="N65" t="s">
        <v>397</v>
      </c>
    </row>
    <row r="66" spans="1:14" x14ac:dyDescent="0.25">
      <c r="A66" s="1">
        <v>44092</v>
      </c>
      <c r="B66">
        <v>11970</v>
      </c>
      <c r="C66">
        <v>8530</v>
      </c>
      <c r="D66">
        <v>3440</v>
      </c>
      <c r="E66">
        <v>88516</v>
      </c>
      <c r="F66">
        <v>94776</v>
      </c>
      <c r="G66">
        <v>6260</v>
      </c>
      <c r="H66">
        <v>6260</v>
      </c>
      <c r="I66">
        <v>10</v>
      </c>
      <c r="J66">
        <v>-6250</v>
      </c>
      <c r="K66" s="156">
        <v>6088.49557522124</v>
      </c>
      <c r="L66" s="44">
        <v>2820</v>
      </c>
      <c r="M66" s="16">
        <v>282</v>
      </c>
      <c r="N66" t="s">
        <v>398</v>
      </c>
    </row>
    <row r="67" spans="1:14" x14ac:dyDescent="0.25">
      <c r="A67" s="1">
        <v>44103</v>
      </c>
      <c r="B67">
        <v>14340</v>
      </c>
      <c r="C67">
        <v>12040</v>
      </c>
      <c r="D67">
        <v>2300</v>
      </c>
      <c r="E67">
        <v>444299</v>
      </c>
      <c r="F67">
        <v>439858</v>
      </c>
      <c r="G67">
        <v>-4441</v>
      </c>
      <c r="H67">
        <v>-4441</v>
      </c>
      <c r="I67">
        <v>4440</v>
      </c>
      <c r="J67">
        <v>8881</v>
      </c>
      <c r="K67" s="156">
        <v>4070.7964601769913</v>
      </c>
      <c r="L67" s="44">
        <v>-6741</v>
      </c>
      <c r="M67" s="16">
        <v>-1.5182432432432433</v>
      </c>
      <c r="N67" t="s">
        <v>397</v>
      </c>
    </row>
    <row r="68" spans="1:14" x14ac:dyDescent="0.25">
      <c r="A68" s="1">
        <v>44103</v>
      </c>
      <c r="B68">
        <v>14340</v>
      </c>
      <c r="C68">
        <v>12040</v>
      </c>
      <c r="D68">
        <v>2300</v>
      </c>
      <c r="E68">
        <v>439858</v>
      </c>
      <c r="F68">
        <v>444299</v>
      </c>
      <c r="G68">
        <v>4441</v>
      </c>
      <c r="H68">
        <v>4441</v>
      </c>
      <c r="I68">
        <v>4440</v>
      </c>
      <c r="J68">
        <v>-1</v>
      </c>
      <c r="K68" s="156">
        <v>4070.7964601769913</v>
      </c>
      <c r="L68" s="44">
        <v>2141</v>
      </c>
      <c r="M68" s="16">
        <v>0.48220720720720722</v>
      </c>
      <c r="N68" t="s">
        <v>397</v>
      </c>
    </row>
    <row r="69" spans="1:14" x14ac:dyDescent="0.25">
      <c r="A69" s="1">
        <v>44103</v>
      </c>
      <c r="B69">
        <v>12030</v>
      </c>
      <c r="C69">
        <v>10290</v>
      </c>
      <c r="D69">
        <v>1740</v>
      </c>
      <c r="E69">
        <v>828993</v>
      </c>
      <c r="F69">
        <v>832178</v>
      </c>
      <c r="G69">
        <v>3185</v>
      </c>
      <c r="H69">
        <v>3185</v>
      </c>
      <c r="I69">
        <v>3180</v>
      </c>
      <c r="J69">
        <v>-5</v>
      </c>
      <c r="K69" s="156">
        <v>3079.6460176991154</v>
      </c>
      <c r="L69" s="44">
        <v>1445</v>
      </c>
      <c r="M69" s="16">
        <v>0.45440251572327045</v>
      </c>
      <c r="N69" t="s">
        <v>398</v>
      </c>
    </row>
    <row r="70" spans="1:14" x14ac:dyDescent="0.25">
      <c r="A70" s="1">
        <v>44102</v>
      </c>
      <c r="B70">
        <v>100</v>
      </c>
      <c r="C70">
        <v>100</v>
      </c>
      <c r="D70">
        <v>0</v>
      </c>
      <c r="E70">
        <v>302475</v>
      </c>
      <c r="F70">
        <v>303779</v>
      </c>
      <c r="G70">
        <v>1304</v>
      </c>
      <c r="H70">
        <v>1304</v>
      </c>
      <c r="I70">
        <v>1302</v>
      </c>
      <c r="J70">
        <v>-2</v>
      </c>
      <c r="K70" s="156">
        <v>0</v>
      </c>
      <c r="L70" s="44">
        <v>1304</v>
      </c>
      <c r="M70" s="16">
        <v>1.0015360983102919</v>
      </c>
      <c r="N70" t="s">
        <v>417</v>
      </c>
    </row>
    <row r="71" spans="1:14" x14ac:dyDescent="0.25">
      <c r="A71" s="1">
        <v>44104</v>
      </c>
      <c r="B71">
        <v>14200</v>
      </c>
      <c r="C71">
        <v>11080</v>
      </c>
      <c r="D71">
        <v>3120</v>
      </c>
      <c r="E71">
        <v>444299</v>
      </c>
      <c r="F71">
        <v>450241</v>
      </c>
      <c r="G71">
        <v>5942</v>
      </c>
      <c r="H71">
        <v>5942</v>
      </c>
      <c r="I71">
        <v>5940</v>
      </c>
      <c r="J71">
        <v>-2</v>
      </c>
      <c r="K71" s="156">
        <v>5522.1238938053102</v>
      </c>
      <c r="L71" s="44">
        <v>2822</v>
      </c>
      <c r="M71" s="16">
        <v>0.47508417508417511</v>
      </c>
      <c r="N71" t="s">
        <v>397</v>
      </c>
    </row>
    <row r="72" spans="1:14" x14ac:dyDescent="0.25">
      <c r="A72" s="1">
        <v>44104</v>
      </c>
      <c r="B72">
        <v>12010</v>
      </c>
      <c r="C72">
        <v>9980</v>
      </c>
      <c r="D72">
        <v>2030</v>
      </c>
      <c r="E72">
        <v>832178</v>
      </c>
      <c r="F72">
        <v>836186</v>
      </c>
      <c r="G72">
        <v>4008</v>
      </c>
      <c r="H72">
        <v>4008</v>
      </c>
      <c r="I72">
        <v>4000</v>
      </c>
      <c r="J72">
        <v>-8</v>
      </c>
      <c r="K72" s="156">
        <v>3592.9203539823011</v>
      </c>
      <c r="L72" s="44">
        <v>1978</v>
      </c>
      <c r="M72" s="16">
        <v>0.4945</v>
      </c>
      <c r="N72" t="s">
        <v>398</v>
      </c>
    </row>
    <row r="73" spans="1:14" x14ac:dyDescent="0.25">
      <c r="A73" s="1">
        <v>44105</v>
      </c>
      <c r="B73">
        <v>14140</v>
      </c>
      <c r="C73">
        <v>10620</v>
      </c>
      <c r="D73">
        <v>3520</v>
      </c>
      <c r="E73">
        <v>450241</v>
      </c>
      <c r="F73">
        <v>456550</v>
      </c>
      <c r="G73">
        <v>6309</v>
      </c>
      <c r="H73">
        <v>6309</v>
      </c>
      <c r="I73">
        <v>6300</v>
      </c>
      <c r="J73">
        <v>-9</v>
      </c>
      <c r="K73" s="156">
        <v>6230.0884955752217</v>
      </c>
      <c r="L73" s="44">
        <v>2789</v>
      </c>
      <c r="M73" s="16">
        <v>0.4426984126984127</v>
      </c>
      <c r="N73" t="s">
        <v>397</v>
      </c>
    </row>
    <row r="74" spans="1:14" x14ac:dyDescent="0.25">
      <c r="A74" s="1">
        <v>44106</v>
      </c>
      <c r="B74">
        <v>14090</v>
      </c>
      <c r="C74">
        <v>11530</v>
      </c>
      <c r="D74">
        <v>2560</v>
      </c>
      <c r="E74">
        <v>303779</v>
      </c>
      <c r="F74">
        <v>307485</v>
      </c>
      <c r="G74">
        <v>3706</v>
      </c>
      <c r="H74">
        <v>3706</v>
      </c>
      <c r="I74">
        <v>3705</v>
      </c>
      <c r="J74">
        <v>-1</v>
      </c>
      <c r="K74" s="156">
        <v>4530.9734513274343</v>
      </c>
      <c r="L74" s="44">
        <v>1146</v>
      </c>
      <c r="M74" s="16">
        <v>0.30931174089068825</v>
      </c>
      <c r="N74" t="s">
        <v>417</v>
      </c>
    </row>
    <row r="75" spans="1:14" x14ac:dyDescent="0.25">
      <c r="A75" s="1">
        <v>44106</v>
      </c>
      <c r="B75">
        <v>26980</v>
      </c>
      <c r="C75">
        <v>18940</v>
      </c>
      <c r="D75">
        <v>8040</v>
      </c>
      <c r="E75">
        <v>456550</v>
      </c>
      <c r="F75">
        <v>471106</v>
      </c>
      <c r="G75">
        <v>14556</v>
      </c>
      <c r="H75">
        <v>14556</v>
      </c>
      <c r="I75">
        <v>14550</v>
      </c>
      <c r="J75">
        <v>-6</v>
      </c>
      <c r="K75" s="156">
        <v>14230.088495575223</v>
      </c>
      <c r="L75" s="44">
        <v>6516</v>
      </c>
      <c r="M75" s="16">
        <v>0.44783505154639175</v>
      </c>
      <c r="N75" t="s">
        <v>397</v>
      </c>
    </row>
    <row r="76" spans="1:14" x14ac:dyDescent="0.25">
      <c r="A76" s="1">
        <v>44106</v>
      </c>
      <c r="B76">
        <v>11980</v>
      </c>
      <c r="C76">
        <v>10310</v>
      </c>
      <c r="D76">
        <v>1670</v>
      </c>
      <c r="E76">
        <v>836187</v>
      </c>
      <c r="F76">
        <v>839295</v>
      </c>
      <c r="G76">
        <v>3108</v>
      </c>
      <c r="H76">
        <v>3108</v>
      </c>
      <c r="I76">
        <v>3110</v>
      </c>
      <c r="J76">
        <v>2</v>
      </c>
      <c r="K76" s="156">
        <v>2955.7522123893809</v>
      </c>
      <c r="L76" s="44">
        <v>1438</v>
      </c>
      <c r="M76" s="16">
        <v>0.46237942122186493</v>
      </c>
      <c r="N76" t="s">
        <v>398</v>
      </c>
    </row>
    <row r="77" spans="1:14" x14ac:dyDescent="0.25">
      <c r="A77" s="1">
        <v>44106</v>
      </c>
      <c r="B77">
        <v>11980</v>
      </c>
      <c r="C77">
        <v>10310</v>
      </c>
      <c r="D77">
        <v>1670</v>
      </c>
      <c r="E77">
        <v>836187</v>
      </c>
      <c r="F77">
        <v>839295</v>
      </c>
      <c r="G77">
        <v>3108</v>
      </c>
      <c r="H77">
        <v>3108</v>
      </c>
      <c r="I77">
        <v>3110</v>
      </c>
      <c r="J77">
        <v>2</v>
      </c>
      <c r="K77" s="156">
        <v>2955.7522123893809</v>
      </c>
      <c r="L77" s="44">
        <v>1438</v>
      </c>
      <c r="M77" s="16">
        <v>0.46237942122186493</v>
      </c>
      <c r="N77" t="s">
        <v>398</v>
      </c>
    </row>
    <row r="78" spans="1:14" x14ac:dyDescent="0.25">
      <c r="A78" s="1">
        <v>44106</v>
      </c>
      <c r="B78">
        <v>11980</v>
      </c>
      <c r="C78">
        <v>10310</v>
      </c>
      <c r="D78">
        <v>1670</v>
      </c>
      <c r="E78">
        <v>836187</v>
      </c>
      <c r="F78">
        <v>839295</v>
      </c>
      <c r="G78">
        <v>3108</v>
      </c>
      <c r="H78">
        <v>3108</v>
      </c>
      <c r="I78">
        <v>3090</v>
      </c>
      <c r="J78">
        <v>-18</v>
      </c>
      <c r="K78" s="156">
        <v>2955.7522123893809</v>
      </c>
      <c r="L78" s="44">
        <v>1438</v>
      </c>
      <c r="M78" s="16">
        <v>0.46537216828478967</v>
      </c>
      <c r="N78" t="s">
        <v>398</v>
      </c>
    </row>
    <row r="79" spans="1:14" x14ac:dyDescent="0.25">
      <c r="A79" s="1">
        <v>44109</v>
      </c>
      <c r="B79">
        <v>13990</v>
      </c>
      <c r="C79">
        <v>9300</v>
      </c>
      <c r="D79">
        <v>4690</v>
      </c>
      <c r="E79">
        <v>472606</v>
      </c>
      <c r="F79">
        <v>479650</v>
      </c>
      <c r="G79">
        <v>7044</v>
      </c>
      <c r="H79">
        <v>7044</v>
      </c>
      <c r="I79">
        <v>7040</v>
      </c>
      <c r="J79">
        <v>-4</v>
      </c>
      <c r="K79" s="156">
        <v>8300.8849557522135</v>
      </c>
      <c r="L79" s="44">
        <v>2354</v>
      </c>
      <c r="M79" s="16">
        <v>0.33437499999999998</v>
      </c>
      <c r="N79" t="s">
        <v>397</v>
      </c>
    </row>
    <row r="80" spans="1:14" x14ac:dyDescent="0.25">
      <c r="A80" s="1">
        <v>44110</v>
      </c>
      <c r="B80">
        <v>13790</v>
      </c>
      <c r="C80">
        <v>11460</v>
      </c>
      <c r="D80">
        <v>2330</v>
      </c>
      <c r="E80">
        <v>479650</v>
      </c>
      <c r="F80">
        <v>483915</v>
      </c>
      <c r="G80">
        <v>4265</v>
      </c>
      <c r="H80">
        <v>4265</v>
      </c>
      <c r="I80">
        <v>4261</v>
      </c>
      <c r="J80">
        <v>-4</v>
      </c>
      <c r="K80" s="156">
        <v>4123.8938053097345</v>
      </c>
      <c r="L80" s="44">
        <v>1935</v>
      </c>
      <c r="M80" s="16">
        <v>0.45411875146679181</v>
      </c>
      <c r="N80" t="s">
        <v>397</v>
      </c>
    </row>
    <row r="81" spans="1:14" x14ac:dyDescent="0.25">
      <c r="A81" s="1">
        <v>44110</v>
      </c>
      <c r="B81">
        <v>11950</v>
      </c>
      <c r="C81">
        <v>10360</v>
      </c>
      <c r="D81">
        <v>1590</v>
      </c>
      <c r="E81">
        <v>839296</v>
      </c>
      <c r="F81">
        <v>842268</v>
      </c>
      <c r="G81">
        <v>2972</v>
      </c>
      <c r="H81">
        <v>2972</v>
      </c>
      <c r="I81">
        <v>2980</v>
      </c>
      <c r="J81">
        <v>8</v>
      </c>
      <c r="K81" s="156">
        <v>2814.1592920353987</v>
      </c>
      <c r="L81" s="44">
        <v>1382</v>
      </c>
      <c r="M81" s="16">
        <v>0.46375838926174495</v>
      </c>
      <c r="N81" t="s">
        <v>398</v>
      </c>
    </row>
    <row r="82" spans="1:14" x14ac:dyDescent="0.25">
      <c r="A82" s="1">
        <v>44111</v>
      </c>
      <c r="B82">
        <v>11700</v>
      </c>
      <c r="C82">
        <v>9580</v>
      </c>
      <c r="D82">
        <v>2120</v>
      </c>
      <c r="E82">
        <v>842268</v>
      </c>
      <c r="F82">
        <v>846326</v>
      </c>
      <c r="G82">
        <v>4058</v>
      </c>
      <c r="H82">
        <v>4058</v>
      </c>
      <c r="I82">
        <v>4055</v>
      </c>
      <c r="J82">
        <v>-3</v>
      </c>
      <c r="K82" s="156">
        <v>3752.2123893805315</v>
      </c>
      <c r="L82" s="44">
        <v>1938</v>
      </c>
      <c r="M82" s="16">
        <v>0.4779284833538841</v>
      </c>
      <c r="N82" t="s">
        <v>398</v>
      </c>
    </row>
    <row r="83" spans="1:14" x14ac:dyDescent="0.25">
      <c r="A83" s="1">
        <v>44111</v>
      </c>
      <c r="B83">
        <v>13990</v>
      </c>
      <c r="C83">
        <v>11280</v>
      </c>
      <c r="D83">
        <v>2710</v>
      </c>
      <c r="E83">
        <v>483915</v>
      </c>
      <c r="F83">
        <v>488607</v>
      </c>
      <c r="G83">
        <v>4692</v>
      </c>
      <c r="H83">
        <v>4692</v>
      </c>
      <c r="I83">
        <v>4690</v>
      </c>
      <c r="J83">
        <v>-2</v>
      </c>
      <c r="K83" s="156">
        <v>4796.4601769911505</v>
      </c>
      <c r="L83" s="44">
        <v>1982</v>
      </c>
      <c r="M83" s="16">
        <v>0.42260127931769725</v>
      </c>
      <c r="N83" t="s">
        <v>397</v>
      </c>
    </row>
    <row r="84" spans="1:14" x14ac:dyDescent="0.25">
      <c r="A84" s="1">
        <v>44111</v>
      </c>
      <c r="B84">
        <v>13990</v>
      </c>
      <c r="C84">
        <v>11280</v>
      </c>
      <c r="D84">
        <v>2710</v>
      </c>
      <c r="E84">
        <v>483915</v>
      </c>
      <c r="F84">
        <v>488607</v>
      </c>
      <c r="G84">
        <v>4692</v>
      </c>
      <c r="H84">
        <v>4692</v>
      </c>
      <c r="I84">
        <v>4690</v>
      </c>
      <c r="J84">
        <v>-2</v>
      </c>
      <c r="K84" s="156">
        <v>4796.4601769911505</v>
      </c>
      <c r="L84" s="44">
        <v>1982</v>
      </c>
      <c r="M84" s="16">
        <v>0.42260127931769725</v>
      </c>
      <c r="N84" t="s">
        <v>397</v>
      </c>
    </row>
    <row r="85" spans="1:14" x14ac:dyDescent="0.25">
      <c r="A85" s="1">
        <v>44112</v>
      </c>
      <c r="B85">
        <v>14240</v>
      </c>
      <c r="C85">
        <v>12080</v>
      </c>
      <c r="D85">
        <v>2160</v>
      </c>
      <c r="E85">
        <v>488607</v>
      </c>
      <c r="F85">
        <v>492354</v>
      </c>
      <c r="G85">
        <v>3747</v>
      </c>
      <c r="H85">
        <v>3747</v>
      </c>
      <c r="I85">
        <v>3744</v>
      </c>
      <c r="J85">
        <v>-3</v>
      </c>
      <c r="K85" s="156">
        <v>3823.0088495575224</v>
      </c>
      <c r="L85" s="44">
        <v>1587</v>
      </c>
      <c r="M85" s="16">
        <v>0.42387820512820512</v>
      </c>
      <c r="N85" t="s">
        <v>397</v>
      </c>
    </row>
    <row r="86" spans="1:14" x14ac:dyDescent="0.25">
      <c r="A86" s="1">
        <v>44112</v>
      </c>
      <c r="B86">
        <v>14240</v>
      </c>
      <c r="C86">
        <v>12080</v>
      </c>
      <c r="D86">
        <v>2160</v>
      </c>
      <c r="E86">
        <v>488607</v>
      </c>
      <c r="F86">
        <v>492354</v>
      </c>
      <c r="G86">
        <v>3747</v>
      </c>
      <c r="H86">
        <v>3747</v>
      </c>
      <c r="I86">
        <v>3744</v>
      </c>
      <c r="J86">
        <v>-3</v>
      </c>
      <c r="K86" s="156">
        <v>3823.0088495575224</v>
      </c>
      <c r="L86" s="44">
        <v>1587</v>
      </c>
      <c r="M86" s="16">
        <v>0.42387820512820512</v>
      </c>
      <c r="N86" t="s">
        <v>397</v>
      </c>
    </row>
    <row r="87" spans="1:14" x14ac:dyDescent="0.25">
      <c r="A87" s="1">
        <v>44113</v>
      </c>
      <c r="B87">
        <v>27380</v>
      </c>
      <c r="C87">
        <v>19730</v>
      </c>
      <c r="D87">
        <v>7650</v>
      </c>
      <c r="E87">
        <v>492354</v>
      </c>
      <c r="F87">
        <v>506327</v>
      </c>
      <c r="G87">
        <v>13973</v>
      </c>
      <c r="H87">
        <v>13973</v>
      </c>
      <c r="I87">
        <v>13970</v>
      </c>
      <c r="J87">
        <v>-3</v>
      </c>
      <c r="K87" s="156">
        <v>13539.823008849558</v>
      </c>
      <c r="L87" s="44">
        <v>6323</v>
      </c>
      <c r="M87" s="16">
        <v>0.45261274158911952</v>
      </c>
      <c r="N87" t="s">
        <v>397</v>
      </c>
    </row>
    <row r="88" spans="1:14" x14ac:dyDescent="0.25">
      <c r="A88" s="1">
        <v>44113</v>
      </c>
      <c r="B88">
        <v>11900</v>
      </c>
      <c r="C88">
        <v>9890</v>
      </c>
      <c r="D88">
        <v>2010</v>
      </c>
      <c r="E88">
        <v>845326</v>
      </c>
      <c r="F88">
        <v>850069</v>
      </c>
      <c r="G88">
        <v>4743</v>
      </c>
      <c r="H88">
        <v>4743</v>
      </c>
      <c r="I88">
        <v>753495</v>
      </c>
      <c r="J88">
        <v>748752</v>
      </c>
      <c r="K88" s="156">
        <v>3557.5221238938057</v>
      </c>
      <c r="L88" s="44">
        <v>2733</v>
      </c>
      <c r="M88" s="16">
        <v>3.6270977246033484E-3</v>
      </c>
      <c r="N88" t="s">
        <v>398</v>
      </c>
    </row>
    <row r="89" spans="1:14" x14ac:dyDescent="0.25">
      <c r="A89" s="1">
        <v>44113</v>
      </c>
      <c r="B89">
        <v>11900</v>
      </c>
      <c r="C89">
        <v>9890</v>
      </c>
      <c r="D89">
        <v>2010</v>
      </c>
      <c r="E89">
        <v>845326</v>
      </c>
      <c r="F89">
        <v>850069</v>
      </c>
      <c r="G89">
        <v>4743</v>
      </c>
      <c r="H89">
        <v>4743</v>
      </c>
      <c r="I89">
        <v>753495</v>
      </c>
      <c r="J89">
        <v>748752</v>
      </c>
      <c r="K89" s="156">
        <v>3557.5221238938057</v>
      </c>
      <c r="L89" s="44">
        <v>2733</v>
      </c>
      <c r="M89" s="16">
        <v>3.6270977246033484E-3</v>
      </c>
      <c r="N89" t="s">
        <v>398</v>
      </c>
    </row>
    <row r="90" spans="1:14" x14ac:dyDescent="0.25">
      <c r="A90" s="1">
        <v>44113</v>
      </c>
      <c r="B90">
        <v>14010</v>
      </c>
      <c r="C90">
        <v>12840</v>
      </c>
      <c r="D90">
        <v>1170</v>
      </c>
      <c r="E90">
        <v>307485</v>
      </c>
      <c r="F90">
        <v>309593</v>
      </c>
      <c r="G90">
        <v>2108</v>
      </c>
      <c r="H90">
        <v>2108</v>
      </c>
      <c r="I90">
        <v>2111</v>
      </c>
      <c r="J90">
        <v>3</v>
      </c>
      <c r="K90" s="156">
        <v>2070.7964601769913</v>
      </c>
      <c r="L90" s="44">
        <v>938</v>
      </c>
      <c r="M90" s="16">
        <v>0.44433917574609189</v>
      </c>
      <c r="N90" t="s">
        <v>417</v>
      </c>
    </row>
    <row r="91" spans="1:14" x14ac:dyDescent="0.25">
      <c r="A91" s="1">
        <v>44113</v>
      </c>
      <c r="B91">
        <v>14010</v>
      </c>
      <c r="C91">
        <v>12840</v>
      </c>
      <c r="D91">
        <v>1170</v>
      </c>
      <c r="E91">
        <v>307485</v>
      </c>
      <c r="F91">
        <v>309593</v>
      </c>
      <c r="G91">
        <v>2108</v>
      </c>
      <c r="H91">
        <v>2108</v>
      </c>
      <c r="I91">
        <v>2111</v>
      </c>
      <c r="J91">
        <v>3</v>
      </c>
      <c r="K91" s="156">
        <v>2070.7964601769913</v>
      </c>
      <c r="L91" s="44">
        <v>938</v>
      </c>
      <c r="M91" s="16">
        <v>0.44433917574609189</v>
      </c>
      <c r="N91" t="s">
        <v>417</v>
      </c>
    </row>
    <row r="92" spans="1:14" x14ac:dyDescent="0.25">
      <c r="A92" s="1">
        <v>44113</v>
      </c>
      <c r="B92">
        <v>14010</v>
      </c>
      <c r="C92">
        <v>12840</v>
      </c>
      <c r="D92">
        <v>1170</v>
      </c>
      <c r="E92">
        <v>307485</v>
      </c>
      <c r="F92">
        <v>309593</v>
      </c>
      <c r="G92">
        <v>2108</v>
      </c>
      <c r="H92">
        <v>2108</v>
      </c>
      <c r="I92">
        <v>2111</v>
      </c>
      <c r="J92">
        <v>3</v>
      </c>
      <c r="K92" s="156">
        <v>2070.7964601769913</v>
      </c>
      <c r="L92" s="44">
        <v>938</v>
      </c>
      <c r="M92" s="16">
        <v>0.44433917574609189</v>
      </c>
      <c r="N92" t="s">
        <v>417</v>
      </c>
    </row>
    <row r="93" spans="1:14" x14ac:dyDescent="0.25">
      <c r="A93" s="1">
        <v>44113</v>
      </c>
      <c r="B93">
        <v>14010</v>
      </c>
      <c r="C93">
        <v>12840</v>
      </c>
      <c r="D93">
        <v>1170</v>
      </c>
      <c r="E93">
        <v>307485</v>
      </c>
      <c r="F93">
        <v>309593</v>
      </c>
      <c r="G93">
        <v>2108</v>
      </c>
      <c r="H93">
        <v>2108</v>
      </c>
      <c r="I93">
        <v>2111</v>
      </c>
      <c r="J93">
        <v>3</v>
      </c>
      <c r="K93" s="156">
        <v>2070.7964601769913</v>
      </c>
      <c r="L93" s="44">
        <v>938</v>
      </c>
      <c r="M93" s="16">
        <v>0.44433917574609189</v>
      </c>
      <c r="N93" t="s">
        <v>417</v>
      </c>
    </row>
    <row r="94" spans="1:14" x14ac:dyDescent="0.25">
      <c r="A94" s="1">
        <v>44113</v>
      </c>
      <c r="B94">
        <v>11900</v>
      </c>
      <c r="C94">
        <v>9890</v>
      </c>
      <c r="D94">
        <v>2010</v>
      </c>
      <c r="E94">
        <v>845326</v>
      </c>
      <c r="F94">
        <v>850069</v>
      </c>
      <c r="G94">
        <v>4743</v>
      </c>
      <c r="H94">
        <v>4743</v>
      </c>
      <c r="I94">
        <v>3745</v>
      </c>
      <c r="J94">
        <v>-998</v>
      </c>
      <c r="K94" s="156">
        <v>3557.5221238938057</v>
      </c>
      <c r="L94" s="44">
        <v>2733</v>
      </c>
      <c r="M94" s="16">
        <v>0.72977303070761013</v>
      </c>
      <c r="N94" t="s">
        <v>398</v>
      </c>
    </row>
    <row r="95" spans="1:14" x14ac:dyDescent="0.25">
      <c r="A95" s="1">
        <v>44116</v>
      </c>
      <c r="B95">
        <v>14230</v>
      </c>
      <c r="C95">
        <v>9340</v>
      </c>
      <c r="D95">
        <v>4890</v>
      </c>
      <c r="E95">
        <v>506327</v>
      </c>
      <c r="F95">
        <v>515615</v>
      </c>
      <c r="G95">
        <v>9288</v>
      </c>
      <c r="H95">
        <v>9288</v>
      </c>
      <c r="I95">
        <v>9280</v>
      </c>
      <c r="J95">
        <v>-8</v>
      </c>
      <c r="K95" s="156">
        <v>8654.8672566371697</v>
      </c>
      <c r="L95" s="44">
        <v>4398</v>
      </c>
      <c r="M95" s="16">
        <v>0.47392241379310346</v>
      </c>
      <c r="N95" t="s">
        <v>397</v>
      </c>
    </row>
    <row r="96" spans="1:14" x14ac:dyDescent="0.25">
      <c r="A96" s="1">
        <v>44117</v>
      </c>
      <c r="B96">
        <v>11900</v>
      </c>
      <c r="C96">
        <v>10170</v>
      </c>
      <c r="D96">
        <v>1730</v>
      </c>
      <c r="E96">
        <v>850069</v>
      </c>
      <c r="F96">
        <v>853557</v>
      </c>
      <c r="G96">
        <v>3488</v>
      </c>
      <c r="H96">
        <v>3488</v>
      </c>
      <c r="I96">
        <v>3370</v>
      </c>
      <c r="J96">
        <v>-118</v>
      </c>
      <c r="K96" s="156">
        <v>3061.9469026548677</v>
      </c>
      <c r="L96" s="44">
        <v>1758</v>
      </c>
      <c r="M96" s="16">
        <v>0.52166172106824926</v>
      </c>
      <c r="N96" t="s">
        <v>398</v>
      </c>
    </row>
    <row r="97" spans="1:14" x14ac:dyDescent="0.25">
      <c r="A97" s="1">
        <v>44117</v>
      </c>
      <c r="B97">
        <v>12400</v>
      </c>
      <c r="C97">
        <v>9540</v>
      </c>
      <c r="D97">
        <v>2860</v>
      </c>
      <c r="E97">
        <v>515615</v>
      </c>
      <c r="F97">
        <v>521162</v>
      </c>
      <c r="G97">
        <v>5547</v>
      </c>
      <c r="H97">
        <v>5547</v>
      </c>
      <c r="I97">
        <v>5543</v>
      </c>
      <c r="J97">
        <v>-4</v>
      </c>
      <c r="K97" s="156">
        <v>5061.9469026548677</v>
      </c>
      <c r="L97" s="44">
        <v>2687</v>
      </c>
      <c r="M97" s="16">
        <v>0.48475554753743461</v>
      </c>
      <c r="N97" t="s">
        <v>397</v>
      </c>
    </row>
    <row r="98" spans="1:14" x14ac:dyDescent="0.25">
      <c r="A98" s="1">
        <v>44117</v>
      </c>
      <c r="B98">
        <v>11900</v>
      </c>
      <c r="C98">
        <v>10170</v>
      </c>
      <c r="D98">
        <v>1730</v>
      </c>
      <c r="E98">
        <v>850069</v>
      </c>
      <c r="F98">
        <v>853557</v>
      </c>
      <c r="G98">
        <v>3488</v>
      </c>
      <c r="H98">
        <v>3488</v>
      </c>
      <c r="I98">
        <v>3490</v>
      </c>
      <c r="J98">
        <v>2</v>
      </c>
      <c r="K98" s="156">
        <v>3061.9469026548677</v>
      </c>
      <c r="L98" s="44">
        <v>1758</v>
      </c>
      <c r="M98" s="16">
        <v>0.50372492836676219</v>
      </c>
      <c r="N98" t="s">
        <v>398</v>
      </c>
    </row>
    <row r="99" spans="1:14" x14ac:dyDescent="0.25">
      <c r="A99" s="1">
        <v>44118</v>
      </c>
      <c r="B99">
        <v>13930</v>
      </c>
      <c r="C99">
        <v>11790</v>
      </c>
      <c r="D99">
        <v>2140</v>
      </c>
      <c r="E99">
        <v>521162</v>
      </c>
      <c r="F99">
        <v>525014</v>
      </c>
      <c r="G99">
        <v>3852</v>
      </c>
      <c r="H99">
        <v>3852</v>
      </c>
      <c r="I99">
        <v>3850</v>
      </c>
      <c r="J99">
        <v>-2</v>
      </c>
      <c r="K99" s="156">
        <v>3787.6106194690269</v>
      </c>
      <c r="L99" s="44">
        <v>1712</v>
      </c>
      <c r="M99" s="16">
        <v>0.44467532467532467</v>
      </c>
      <c r="N99" t="s">
        <v>397</v>
      </c>
    </row>
    <row r="100" spans="1:14" x14ac:dyDescent="0.25">
      <c r="A100" s="1">
        <v>44119</v>
      </c>
      <c r="B100">
        <v>11970</v>
      </c>
      <c r="C100">
        <v>8530</v>
      </c>
      <c r="D100">
        <v>3440</v>
      </c>
      <c r="E100">
        <v>88516</v>
      </c>
      <c r="F100">
        <v>94776</v>
      </c>
      <c r="G100">
        <v>6260</v>
      </c>
      <c r="H100">
        <v>6260</v>
      </c>
      <c r="I100">
        <v>3900</v>
      </c>
      <c r="J100">
        <v>-2360</v>
      </c>
      <c r="K100" s="156">
        <v>6088.49557522124</v>
      </c>
      <c r="L100" s="44">
        <v>2820</v>
      </c>
      <c r="M100" s="16">
        <v>0.72307692307692306</v>
      </c>
      <c r="N100" t="s">
        <v>417</v>
      </c>
    </row>
    <row r="101" spans="1:14" x14ac:dyDescent="0.25">
      <c r="A101" s="1">
        <v>44120</v>
      </c>
      <c r="B101">
        <v>13350</v>
      </c>
      <c r="C101">
        <v>11960</v>
      </c>
      <c r="D101">
        <v>1390</v>
      </c>
      <c r="E101">
        <v>313493</v>
      </c>
      <c r="F101">
        <v>316233</v>
      </c>
      <c r="G101">
        <v>2740</v>
      </c>
      <c r="H101">
        <v>2740</v>
      </c>
      <c r="I101">
        <v>2740</v>
      </c>
      <c r="J101">
        <v>0</v>
      </c>
      <c r="K101" s="156">
        <v>2460.1769911504425</v>
      </c>
      <c r="L101" s="44">
        <v>1350</v>
      </c>
      <c r="M101" s="16">
        <v>0.49270072992700731</v>
      </c>
      <c r="N101" t="s">
        <v>417</v>
      </c>
    </row>
    <row r="102" spans="1:14" x14ac:dyDescent="0.25">
      <c r="A102" s="1">
        <v>44120</v>
      </c>
      <c r="B102">
        <v>14250</v>
      </c>
      <c r="C102">
        <v>11540</v>
      </c>
      <c r="D102">
        <v>2710</v>
      </c>
      <c r="E102">
        <v>525014</v>
      </c>
      <c r="F102">
        <v>530221</v>
      </c>
      <c r="G102">
        <v>5207</v>
      </c>
      <c r="H102">
        <v>5207</v>
      </c>
      <c r="I102">
        <v>5190</v>
      </c>
      <c r="J102">
        <v>-17</v>
      </c>
      <c r="K102" s="156">
        <v>4796.4601769911505</v>
      </c>
      <c r="L102" s="44">
        <v>2497</v>
      </c>
      <c r="M102" s="16">
        <v>0.48111753371868976</v>
      </c>
      <c r="N102" t="s">
        <v>397</v>
      </c>
    </row>
    <row r="103" spans="1:14" x14ac:dyDescent="0.25">
      <c r="A103" s="1">
        <v>44120</v>
      </c>
      <c r="B103">
        <v>11980</v>
      </c>
      <c r="C103">
        <v>9220</v>
      </c>
      <c r="D103">
        <v>2760</v>
      </c>
      <c r="E103">
        <v>855757</v>
      </c>
      <c r="F103">
        <v>861007</v>
      </c>
      <c r="G103">
        <v>5250</v>
      </c>
      <c r="H103">
        <v>5250</v>
      </c>
      <c r="I103">
        <v>5250</v>
      </c>
      <c r="J103">
        <v>0</v>
      </c>
      <c r="K103" s="156">
        <v>4884.9557522123896</v>
      </c>
      <c r="L103" s="44">
        <v>2490</v>
      </c>
      <c r="M103" s="16">
        <v>0.47428571428571431</v>
      </c>
      <c r="N103" t="s">
        <v>398</v>
      </c>
    </row>
    <row r="104" spans="1:14" x14ac:dyDescent="0.25">
      <c r="A104" s="1">
        <v>44120</v>
      </c>
      <c r="B104">
        <v>11980</v>
      </c>
      <c r="C104">
        <v>9220</v>
      </c>
      <c r="D104">
        <v>2760</v>
      </c>
      <c r="E104">
        <v>855757</v>
      </c>
      <c r="F104">
        <v>861007</v>
      </c>
      <c r="G104">
        <v>5250</v>
      </c>
      <c r="H104">
        <v>5250</v>
      </c>
      <c r="I104">
        <v>5250</v>
      </c>
      <c r="J104">
        <v>0</v>
      </c>
      <c r="K104" s="156">
        <v>4884.9557522123896</v>
      </c>
      <c r="L104" s="44">
        <v>2490</v>
      </c>
      <c r="M104" s="16">
        <v>0.47428571428571431</v>
      </c>
      <c r="N104" t="s">
        <v>398</v>
      </c>
    </row>
    <row r="105" spans="1:14" x14ac:dyDescent="0.25">
      <c r="A105" s="1">
        <v>44123</v>
      </c>
      <c r="B105">
        <v>14210</v>
      </c>
      <c r="C105">
        <v>9990</v>
      </c>
      <c r="D105">
        <v>4220</v>
      </c>
      <c r="E105">
        <v>530221</v>
      </c>
      <c r="F105">
        <v>538075</v>
      </c>
      <c r="G105">
        <v>7854</v>
      </c>
      <c r="H105">
        <v>7854</v>
      </c>
      <c r="I105">
        <v>7850</v>
      </c>
      <c r="J105">
        <v>-4</v>
      </c>
      <c r="K105" s="156">
        <v>7469.0265486725675</v>
      </c>
      <c r="L105" s="44">
        <v>3634</v>
      </c>
      <c r="M105" s="16">
        <v>0.46292993630573248</v>
      </c>
      <c r="N105" t="s">
        <v>397</v>
      </c>
    </row>
    <row r="106" spans="1:14" x14ac:dyDescent="0.25">
      <c r="A106" s="1">
        <v>44123</v>
      </c>
      <c r="B106">
        <v>28170</v>
      </c>
      <c r="C106">
        <v>19600</v>
      </c>
      <c r="D106">
        <v>8570</v>
      </c>
      <c r="E106">
        <v>322238</v>
      </c>
      <c r="F106">
        <v>338702</v>
      </c>
      <c r="G106">
        <v>16464</v>
      </c>
      <c r="H106">
        <v>16464</v>
      </c>
      <c r="I106">
        <v>16465</v>
      </c>
      <c r="J106">
        <v>1</v>
      </c>
      <c r="K106" s="156">
        <v>15168.141592920356</v>
      </c>
      <c r="L106" s="44">
        <v>7894</v>
      </c>
      <c r="M106" s="16">
        <v>0.4794412389918008</v>
      </c>
      <c r="N106" t="s">
        <v>417</v>
      </c>
    </row>
    <row r="107" spans="1:14" x14ac:dyDescent="0.25">
      <c r="A107" s="1">
        <v>44124</v>
      </c>
      <c r="B107">
        <v>14050</v>
      </c>
      <c r="C107">
        <v>12590</v>
      </c>
      <c r="D107">
        <v>1460</v>
      </c>
      <c r="E107">
        <v>338702</v>
      </c>
      <c r="F107">
        <v>341534</v>
      </c>
      <c r="G107">
        <v>2832</v>
      </c>
      <c r="H107">
        <v>2832</v>
      </c>
      <c r="I107">
        <v>2830</v>
      </c>
      <c r="J107">
        <v>-2</v>
      </c>
      <c r="K107" s="156">
        <v>2584.0707964601775</v>
      </c>
      <c r="L107" s="44">
        <v>1372</v>
      </c>
      <c r="M107" s="16">
        <v>0.48480565371024736</v>
      </c>
      <c r="N107" t="s">
        <v>417</v>
      </c>
    </row>
    <row r="108" spans="1:14" x14ac:dyDescent="0.25">
      <c r="A108" s="1">
        <v>44124</v>
      </c>
      <c r="B108">
        <v>12030</v>
      </c>
      <c r="C108">
        <v>10140</v>
      </c>
      <c r="D108">
        <v>1890</v>
      </c>
      <c r="E108">
        <v>861008</v>
      </c>
      <c r="F108">
        <v>864774</v>
      </c>
      <c r="G108">
        <v>3766</v>
      </c>
      <c r="H108">
        <v>3766</v>
      </c>
      <c r="I108">
        <v>3773</v>
      </c>
      <c r="J108">
        <v>7</v>
      </c>
      <c r="K108" s="156">
        <v>3345.1327433628321</v>
      </c>
      <c r="L108" s="44">
        <v>1876</v>
      </c>
      <c r="M108" s="16">
        <v>0.49721706864564008</v>
      </c>
      <c r="N108" t="s">
        <v>398</v>
      </c>
    </row>
    <row r="109" spans="1:14" x14ac:dyDescent="0.25">
      <c r="A109" s="1">
        <v>44124</v>
      </c>
      <c r="B109">
        <v>12030</v>
      </c>
      <c r="C109">
        <v>10140</v>
      </c>
      <c r="D109">
        <v>1890</v>
      </c>
      <c r="E109">
        <v>861008</v>
      </c>
      <c r="F109">
        <v>864774</v>
      </c>
      <c r="G109">
        <v>3766</v>
      </c>
      <c r="H109">
        <v>3766</v>
      </c>
      <c r="I109">
        <v>3773</v>
      </c>
      <c r="J109">
        <v>7</v>
      </c>
      <c r="K109" s="156">
        <v>3345.1327433628321</v>
      </c>
      <c r="L109" s="44">
        <v>1876</v>
      </c>
      <c r="M109" s="16">
        <v>0.49721706864564008</v>
      </c>
      <c r="N109" t="s">
        <v>398</v>
      </c>
    </row>
    <row r="110" spans="1:14" x14ac:dyDescent="0.25">
      <c r="A110" s="1">
        <v>44125</v>
      </c>
      <c r="B110">
        <v>11990</v>
      </c>
      <c r="C110">
        <v>9750</v>
      </c>
      <c r="D110">
        <v>2240</v>
      </c>
      <c r="E110">
        <v>864774</v>
      </c>
      <c r="F110">
        <v>869047</v>
      </c>
      <c r="G110">
        <v>4273</v>
      </c>
      <c r="H110">
        <v>4273</v>
      </c>
      <c r="I110">
        <v>4260</v>
      </c>
      <c r="J110">
        <v>-13</v>
      </c>
      <c r="K110" s="156">
        <v>3964.601769911505</v>
      </c>
      <c r="L110" s="44">
        <v>2033</v>
      </c>
      <c r="M110" s="16">
        <v>0.4772300469483568</v>
      </c>
      <c r="N110" t="s">
        <v>398</v>
      </c>
    </row>
    <row r="111" spans="1:14" x14ac:dyDescent="0.25">
      <c r="A111" s="1">
        <v>44125</v>
      </c>
      <c r="B111">
        <v>14120</v>
      </c>
      <c r="C111">
        <v>11380</v>
      </c>
      <c r="D111">
        <v>2740</v>
      </c>
      <c r="E111">
        <v>538075</v>
      </c>
      <c r="F111">
        <v>543557</v>
      </c>
      <c r="G111">
        <v>5482</v>
      </c>
      <c r="H111">
        <v>5482</v>
      </c>
      <c r="I111">
        <v>5480</v>
      </c>
      <c r="J111">
        <v>-2</v>
      </c>
      <c r="K111" s="156">
        <v>4849.5575221238942</v>
      </c>
      <c r="L111" s="44">
        <v>2742</v>
      </c>
      <c r="M111" s="16">
        <v>0.50036496350364967</v>
      </c>
      <c r="N111" t="s">
        <v>397</v>
      </c>
    </row>
    <row r="112" spans="1:14" x14ac:dyDescent="0.25">
      <c r="A112" s="1">
        <v>44125</v>
      </c>
      <c r="B112">
        <v>14120</v>
      </c>
      <c r="C112">
        <v>11380</v>
      </c>
      <c r="D112">
        <v>2740</v>
      </c>
      <c r="E112">
        <v>538075</v>
      </c>
      <c r="F112">
        <v>543557</v>
      </c>
      <c r="G112">
        <v>5482</v>
      </c>
      <c r="H112">
        <v>5482</v>
      </c>
      <c r="I112">
        <v>5480</v>
      </c>
      <c r="J112">
        <v>-2</v>
      </c>
      <c r="K112" s="156">
        <v>4849.5575221238942</v>
      </c>
      <c r="L112" s="44">
        <v>2742</v>
      </c>
      <c r="M112" s="16">
        <v>0.50036496350364967</v>
      </c>
      <c r="N112" t="s">
        <v>397</v>
      </c>
    </row>
    <row r="113" spans="1:14" x14ac:dyDescent="0.25">
      <c r="A113" s="1">
        <v>44126</v>
      </c>
      <c r="B113">
        <v>13970</v>
      </c>
      <c r="C113">
        <v>10860</v>
      </c>
      <c r="D113">
        <v>3110</v>
      </c>
      <c r="E113">
        <v>543557</v>
      </c>
      <c r="F113">
        <v>549414</v>
      </c>
      <c r="G113">
        <v>5857</v>
      </c>
      <c r="H113">
        <v>5857</v>
      </c>
      <c r="I113">
        <v>5854</v>
      </c>
      <c r="J113">
        <v>-3</v>
      </c>
      <c r="K113" s="156">
        <v>5504.424778761062</v>
      </c>
      <c r="L113" s="44">
        <v>2747</v>
      </c>
      <c r="M113" s="16">
        <v>0.46925179364537067</v>
      </c>
      <c r="N113" t="s">
        <v>397</v>
      </c>
    </row>
    <row r="114" spans="1:14" x14ac:dyDescent="0.25">
      <c r="A114" s="1">
        <v>44130</v>
      </c>
      <c r="B114">
        <v>41050</v>
      </c>
      <c r="C114">
        <v>30940</v>
      </c>
      <c r="D114">
        <v>10110</v>
      </c>
      <c r="E114">
        <v>559139</v>
      </c>
      <c r="F114">
        <v>577269</v>
      </c>
      <c r="G114">
        <v>18130</v>
      </c>
      <c r="H114">
        <v>18130</v>
      </c>
      <c r="I114">
        <v>18120</v>
      </c>
      <c r="J114">
        <v>-10</v>
      </c>
      <c r="K114" s="156">
        <v>17893.805309734515</v>
      </c>
      <c r="L114" s="44">
        <v>8020</v>
      </c>
      <c r="M114" s="16">
        <v>0.44260485651214126</v>
      </c>
      <c r="N114" t="s">
        <v>397</v>
      </c>
    </row>
    <row r="115" spans="1:14" x14ac:dyDescent="0.25">
      <c r="A115" s="1">
        <v>44130</v>
      </c>
      <c r="B115">
        <v>11980</v>
      </c>
      <c r="C115">
        <v>9540</v>
      </c>
      <c r="D115">
        <v>2440</v>
      </c>
      <c r="E115">
        <v>872310</v>
      </c>
      <c r="F115">
        <v>876949</v>
      </c>
      <c r="G115">
        <v>4639</v>
      </c>
      <c r="H115">
        <v>4639</v>
      </c>
      <c r="I115">
        <v>4630</v>
      </c>
      <c r="J115">
        <v>-9</v>
      </c>
      <c r="K115" s="156">
        <v>4318.5840707964608</v>
      </c>
      <c r="L115" s="44">
        <v>2199</v>
      </c>
      <c r="M115" s="16">
        <v>0.47494600431965445</v>
      </c>
      <c r="N115" t="s">
        <v>398</v>
      </c>
    </row>
    <row r="116" spans="1:14" x14ac:dyDescent="0.25">
      <c r="A116" s="1">
        <v>44127</v>
      </c>
      <c r="B116">
        <v>14210</v>
      </c>
      <c r="C116">
        <v>8910</v>
      </c>
      <c r="D116">
        <v>5300</v>
      </c>
      <c r="E116">
        <v>549414</v>
      </c>
      <c r="F116">
        <v>559139</v>
      </c>
      <c r="G116">
        <v>9725</v>
      </c>
      <c r="H116">
        <v>9725</v>
      </c>
      <c r="I116">
        <v>9720</v>
      </c>
      <c r="J116">
        <v>-5</v>
      </c>
      <c r="K116" s="156">
        <v>9380.5309734513285</v>
      </c>
      <c r="L116" s="44">
        <v>4425</v>
      </c>
      <c r="M116" s="16">
        <v>0.45524691358024694</v>
      </c>
      <c r="N116" t="s">
        <v>397</v>
      </c>
    </row>
    <row r="117" spans="1:14" x14ac:dyDescent="0.25">
      <c r="A117" s="1">
        <v>44127</v>
      </c>
      <c r="B117">
        <v>13980</v>
      </c>
      <c r="C117">
        <v>12890</v>
      </c>
      <c r="D117">
        <v>1090</v>
      </c>
      <c r="E117">
        <v>577279</v>
      </c>
      <c r="F117">
        <v>579352</v>
      </c>
      <c r="G117">
        <v>2073</v>
      </c>
      <c r="H117">
        <v>2073</v>
      </c>
      <c r="I117">
        <v>9720</v>
      </c>
      <c r="J117">
        <v>7647</v>
      </c>
      <c r="K117" s="156">
        <v>1929.2035398230091</v>
      </c>
      <c r="L117" s="44">
        <v>983</v>
      </c>
      <c r="M117" s="16">
        <v>0.10113168724279835</v>
      </c>
      <c r="N117" t="s">
        <v>397</v>
      </c>
    </row>
    <row r="118" spans="1:14" x14ac:dyDescent="0.25">
      <c r="A118" s="1">
        <v>44131</v>
      </c>
      <c r="B118">
        <v>13980</v>
      </c>
      <c r="C118">
        <v>12890</v>
      </c>
      <c r="D118">
        <v>1090</v>
      </c>
      <c r="E118">
        <v>577279</v>
      </c>
      <c r="F118">
        <v>579352</v>
      </c>
      <c r="G118">
        <v>2073</v>
      </c>
      <c r="H118">
        <v>2073</v>
      </c>
      <c r="I118">
        <v>2070</v>
      </c>
      <c r="J118">
        <v>-3</v>
      </c>
      <c r="K118" s="156">
        <v>1929.2035398230091</v>
      </c>
      <c r="L118" s="44">
        <v>983</v>
      </c>
      <c r="M118" s="16">
        <v>0.47487922705314012</v>
      </c>
      <c r="N118" t="s">
        <v>397</v>
      </c>
    </row>
    <row r="119" spans="1:14" x14ac:dyDescent="0.25">
      <c r="A119" s="1">
        <v>44131</v>
      </c>
      <c r="B119">
        <v>11810</v>
      </c>
      <c r="C119">
        <v>10040</v>
      </c>
      <c r="D119">
        <v>1770</v>
      </c>
      <c r="E119">
        <v>876949</v>
      </c>
      <c r="F119">
        <v>880660</v>
      </c>
      <c r="G119">
        <v>3711</v>
      </c>
      <c r="H119">
        <v>3711</v>
      </c>
      <c r="I119">
        <v>3734</v>
      </c>
      <c r="J119">
        <v>23</v>
      </c>
      <c r="K119" s="156">
        <v>3132.7433628318586</v>
      </c>
      <c r="L119" s="44">
        <v>1941</v>
      </c>
      <c r="M119" s="16">
        <v>0.51981788966256026</v>
      </c>
      <c r="N119" t="s">
        <v>398</v>
      </c>
    </row>
    <row r="120" spans="1:14" x14ac:dyDescent="0.25">
      <c r="A120" s="1">
        <v>44132</v>
      </c>
      <c r="B120">
        <v>14170</v>
      </c>
      <c r="C120">
        <v>10440</v>
      </c>
      <c r="D120">
        <v>3730</v>
      </c>
      <c r="E120">
        <v>579352</v>
      </c>
      <c r="F120">
        <v>586109</v>
      </c>
      <c r="G120">
        <v>6757</v>
      </c>
      <c r="H120">
        <v>6757</v>
      </c>
      <c r="I120">
        <v>6760</v>
      </c>
      <c r="J120">
        <v>3</v>
      </c>
      <c r="K120" s="156">
        <v>6601.7699115044252</v>
      </c>
      <c r="L120" s="44">
        <v>3027</v>
      </c>
      <c r="M120" s="16">
        <v>0.44778106508875742</v>
      </c>
      <c r="N120" t="s">
        <v>397</v>
      </c>
    </row>
    <row r="121" spans="1:14" x14ac:dyDescent="0.25">
      <c r="A121" s="1">
        <v>44132</v>
      </c>
      <c r="B121">
        <v>14170</v>
      </c>
      <c r="C121">
        <v>10440</v>
      </c>
      <c r="D121">
        <v>3730</v>
      </c>
      <c r="E121">
        <v>579352</v>
      </c>
      <c r="F121">
        <v>586109</v>
      </c>
      <c r="G121">
        <v>6757</v>
      </c>
      <c r="H121">
        <v>6757</v>
      </c>
      <c r="I121">
        <v>6760</v>
      </c>
      <c r="J121">
        <v>3</v>
      </c>
      <c r="K121" s="156">
        <v>6601.7699115044252</v>
      </c>
      <c r="L121" s="44">
        <v>3027</v>
      </c>
      <c r="M121" s="16">
        <v>0.44778106508875742</v>
      </c>
      <c r="N121" t="s">
        <v>397</v>
      </c>
    </row>
    <row r="122" spans="1:14" x14ac:dyDescent="0.25">
      <c r="A122" s="1">
        <v>44132</v>
      </c>
      <c r="B122">
        <v>12030</v>
      </c>
      <c r="C122">
        <v>10190</v>
      </c>
      <c r="D122">
        <v>1840</v>
      </c>
      <c r="E122">
        <v>880660</v>
      </c>
      <c r="F122">
        <v>884185</v>
      </c>
      <c r="G122">
        <v>3525</v>
      </c>
      <c r="H122">
        <v>3525</v>
      </c>
      <c r="I122">
        <v>3500</v>
      </c>
      <c r="J122">
        <v>-25</v>
      </c>
      <c r="K122" s="156">
        <v>3256.6371681415931</v>
      </c>
      <c r="L122" s="44">
        <v>1685</v>
      </c>
      <c r="M122" s="16">
        <v>0.48142857142857143</v>
      </c>
      <c r="N122" t="s">
        <v>398</v>
      </c>
    </row>
    <row r="123" spans="1:14" x14ac:dyDescent="0.25">
      <c r="A123" s="1">
        <v>44133</v>
      </c>
      <c r="B123">
        <v>14070</v>
      </c>
      <c r="C123">
        <v>10280</v>
      </c>
      <c r="D123">
        <v>3790</v>
      </c>
      <c r="E123">
        <v>586109</v>
      </c>
      <c r="F123">
        <v>593018</v>
      </c>
      <c r="G123">
        <v>6909</v>
      </c>
      <c r="H123">
        <v>6909</v>
      </c>
      <c r="I123">
        <v>6780</v>
      </c>
      <c r="J123">
        <v>-129</v>
      </c>
      <c r="K123" s="156">
        <v>6707.9646017699124</v>
      </c>
      <c r="L123" s="44">
        <v>3119</v>
      </c>
      <c r="M123" s="16">
        <v>0.46002949852507374</v>
      </c>
      <c r="N123" t="s">
        <v>397</v>
      </c>
    </row>
    <row r="124" spans="1:14" x14ac:dyDescent="0.25">
      <c r="A124" s="1">
        <v>44133</v>
      </c>
      <c r="B124">
        <v>14070</v>
      </c>
      <c r="C124">
        <v>10280</v>
      </c>
      <c r="D124">
        <v>3790</v>
      </c>
      <c r="E124">
        <v>586109</v>
      </c>
      <c r="F124">
        <v>593018</v>
      </c>
      <c r="G124">
        <v>6909</v>
      </c>
      <c r="H124">
        <v>6909</v>
      </c>
      <c r="I124">
        <v>6900</v>
      </c>
      <c r="J124">
        <v>-9</v>
      </c>
      <c r="K124" s="156">
        <v>6707.9646017699124</v>
      </c>
      <c r="L124" s="44">
        <v>3119</v>
      </c>
      <c r="M124" s="16">
        <v>0.45202898550724635</v>
      </c>
      <c r="N124" t="s">
        <v>397</v>
      </c>
    </row>
    <row r="125" spans="1:14" x14ac:dyDescent="0.25">
      <c r="A125" s="1">
        <v>44134</v>
      </c>
      <c r="B125">
        <v>12640</v>
      </c>
      <c r="C125">
        <v>9670</v>
      </c>
      <c r="D125">
        <v>2970</v>
      </c>
      <c r="E125">
        <v>341534</v>
      </c>
      <c r="F125">
        <v>347176</v>
      </c>
      <c r="G125">
        <v>5642</v>
      </c>
      <c r="H125">
        <v>5642</v>
      </c>
      <c r="I125">
        <v>5640</v>
      </c>
      <c r="J125">
        <v>-2</v>
      </c>
      <c r="K125" s="156">
        <v>5256.6371681415931</v>
      </c>
      <c r="L125" s="44">
        <v>2672</v>
      </c>
      <c r="M125" s="16">
        <v>0.47375886524822697</v>
      </c>
      <c r="N125" t="s">
        <v>417</v>
      </c>
    </row>
    <row r="126" spans="1:14" x14ac:dyDescent="0.25">
      <c r="A126" s="1">
        <v>44134</v>
      </c>
      <c r="B126">
        <v>14410</v>
      </c>
      <c r="C126">
        <v>9160</v>
      </c>
      <c r="D126">
        <v>5250</v>
      </c>
      <c r="E126">
        <v>593018</v>
      </c>
      <c r="F126">
        <v>602868</v>
      </c>
      <c r="G126">
        <v>9850</v>
      </c>
      <c r="H126">
        <v>9850</v>
      </c>
      <c r="I126">
        <v>9845</v>
      </c>
      <c r="J126">
        <v>-5</v>
      </c>
      <c r="K126" s="156">
        <v>9292.0353982300894</v>
      </c>
      <c r="L126" s="44">
        <v>4600</v>
      </c>
      <c r="M126" s="16">
        <v>0.46724225495175215</v>
      </c>
      <c r="N126" t="s">
        <v>397</v>
      </c>
    </row>
    <row r="127" spans="1:14" x14ac:dyDescent="0.25">
      <c r="A127" s="1">
        <v>44134</v>
      </c>
      <c r="B127">
        <v>12200</v>
      </c>
      <c r="C127">
        <v>11160</v>
      </c>
      <c r="D127">
        <v>1040</v>
      </c>
      <c r="E127">
        <v>884185</v>
      </c>
      <c r="F127">
        <v>886295</v>
      </c>
      <c r="G127">
        <v>2110</v>
      </c>
      <c r="H127">
        <v>2110</v>
      </c>
      <c r="I127">
        <v>1940</v>
      </c>
      <c r="J127">
        <v>-170</v>
      </c>
      <c r="K127" s="156">
        <v>1840.7079646017701</v>
      </c>
      <c r="L127" s="44">
        <v>1070</v>
      </c>
      <c r="M127" s="16">
        <v>0.55154639175257736</v>
      </c>
      <c r="N127" t="s">
        <v>398</v>
      </c>
    </row>
    <row r="128" spans="1:14" x14ac:dyDescent="0.25">
      <c r="A128" s="1">
        <v>44134</v>
      </c>
      <c r="B128">
        <v>12200</v>
      </c>
      <c r="C128">
        <v>11160</v>
      </c>
      <c r="D128">
        <v>1040</v>
      </c>
      <c r="E128">
        <v>884185</v>
      </c>
      <c r="F128">
        <v>886295</v>
      </c>
      <c r="G128">
        <v>2110</v>
      </c>
      <c r="H128">
        <v>2110</v>
      </c>
      <c r="I128">
        <v>2110</v>
      </c>
      <c r="J128">
        <v>0</v>
      </c>
      <c r="K128" s="156">
        <v>1840.7079646017701</v>
      </c>
      <c r="L128" s="44">
        <v>1070</v>
      </c>
      <c r="M128" s="16">
        <v>0.50710900473933651</v>
      </c>
      <c r="N128" t="s">
        <v>398</v>
      </c>
    </row>
    <row r="129" spans="1:14" x14ac:dyDescent="0.25">
      <c r="A129" s="1">
        <v>44134</v>
      </c>
      <c r="B129">
        <v>12200</v>
      </c>
      <c r="C129">
        <v>11160</v>
      </c>
      <c r="D129">
        <v>1040</v>
      </c>
      <c r="E129">
        <v>884185</v>
      </c>
      <c r="F129">
        <v>886295</v>
      </c>
      <c r="G129">
        <v>2110</v>
      </c>
      <c r="H129">
        <v>2110</v>
      </c>
      <c r="I129">
        <v>2110</v>
      </c>
      <c r="J129">
        <v>0</v>
      </c>
      <c r="K129" s="156">
        <v>1840.7079646017701</v>
      </c>
      <c r="L129" s="44">
        <v>1070</v>
      </c>
      <c r="M129" s="16">
        <v>0.50710900473933651</v>
      </c>
      <c r="N129" t="s">
        <v>398</v>
      </c>
    </row>
    <row r="130" spans="1:14" x14ac:dyDescent="0.25">
      <c r="A130" s="1">
        <v>44137</v>
      </c>
      <c r="B130">
        <v>28480</v>
      </c>
      <c r="C130">
        <v>22550</v>
      </c>
      <c r="D130">
        <v>5930</v>
      </c>
      <c r="E130">
        <v>602868</v>
      </c>
      <c r="F130">
        <v>613665</v>
      </c>
      <c r="G130">
        <v>10797</v>
      </c>
      <c r="H130">
        <v>10797</v>
      </c>
      <c r="I130">
        <v>10790</v>
      </c>
      <c r="J130">
        <v>-7</v>
      </c>
      <c r="K130" s="156">
        <v>10495.57522123894</v>
      </c>
      <c r="L130" s="44">
        <v>4867</v>
      </c>
      <c r="M130" s="16">
        <v>0.45106580166821131</v>
      </c>
      <c r="N130" t="s">
        <v>397</v>
      </c>
    </row>
    <row r="131" spans="1:14" x14ac:dyDescent="0.25">
      <c r="A131" s="1">
        <v>44137</v>
      </c>
      <c r="B131">
        <v>28480</v>
      </c>
      <c r="C131">
        <v>22550</v>
      </c>
      <c r="D131">
        <v>5930</v>
      </c>
      <c r="E131">
        <v>602868</v>
      </c>
      <c r="F131">
        <v>613665</v>
      </c>
      <c r="G131">
        <v>10797</v>
      </c>
      <c r="H131">
        <v>10797</v>
      </c>
      <c r="I131">
        <v>10790</v>
      </c>
      <c r="J131">
        <v>-7</v>
      </c>
      <c r="K131" s="156">
        <v>10495.57522123894</v>
      </c>
      <c r="L131" s="44">
        <v>4867</v>
      </c>
      <c r="M131" s="16">
        <v>0.45106580166821131</v>
      </c>
      <c r="N131" t="s">
        <v>397</v>
      </c>
    </row>
    <row r="132" spans="1:14" x14ac:dyDescent="0.25">
      <c r="A132" s="1">
        <v>44137</v>
      </c>
      <c r="B132">
        <v>28480</v>
      </c>
      <c r="C132">
        <v>22550</v>
      </c>
      <c r="D132">
        <v>5930</v>
      </c>
      <c r="E132">
        <v>602868</v>
      </c>
      <c r="F132">
        <v>613665</v>
      </c>
      <c r="G132">
        <v>10797</v>
      </c>
      <c r="H132">
        <v>10797</v>
      </c>
      <c r="I132">
        <v>10790</v>
      </c>
      <c r="J132">
        <v>-7</v>
      </c>
      <c r="K132" s="156">
        <v>10495.57522123894</v>
      </c>
      <c r="L132" s="44">
        <v>4867</v>
      </c>
      <c r="M132" s="16">
        <v>0.45106580166821131</v>
      </c>
      <c r="N132" t="s">
        <v>397</v>
      </c>
    </row>
    <row r="133" spans="1:14" x14ac:dyDescent="0.25">
      <c r="A133" s="1">
        <v>44137</v>
      </c>
      <c r="B133">
        <v>28020</v>
      </c>
      <c r="C133">
        <v>19000</v>
      </c>
      <c r="D133">
        <v>9020</v>
      </c>
      <c r="E133">
        <v>347176</v>
      </c>
      <c r="F133">
        <v>364667</v>
      </c>
      <c r="G133">
        <v>17491</v>
      </c>
      <c r="H133">
        <v>17491</v>
      </c>
      <c r="I133">
        <v>17490</v>
      </c>
      <c r="J133">
        <v>-1</v>
      </c>
      <c r="K133" s="156">
        <v>15964.601769911505</v>
      </c>
      <c r="L133" s="44">
        <v>8471</v>
      </c>
      <c r="M133" s="16">
        <v>0.48433390508862206</v>
      </c>
      <c r="N133" t="s">
        <v>417</v>
      </c>
    </row>
    <row r="134" spans="1:14" x14ac:dyDescent="0.25">
      <c r="A134" s="1">
        <v>44141</v>
      </c>
      <c r="B134">
        <v>11970</v>
      </c>
      <c r="C134">
        <v>8530</v>
      </c>
      <c r="D134">
        <v>3440</v>
      </c>
      <c r="E134">
        <v>88516</v>
      </c>
      <c r="F134">
        <v>94776</v>
      </c>
      <c r="G134">
        <v>6260</v>
      </c>
      <c r="H134">
        <v>6260</v>
      </c>
      <c r="I134">
        <v>4220</v>
      </c>
      <c r="J134">
        <v>-2040</v>
      </c>
      <c r="K134" s="156">
        <v>6088.49557522124</v>
      </c>
      <c r="L134" s="44">
        <v>2820</v>
      </c>
      <c r="M134" s="16">
        <v>0.66824644549763035</v>
      </c>
      <c r="N134" t="s">
        <v>398</v>
      </c>
    </row>
    <row r="135" spans="1:14" x14ac:dyDescent="0.25">
      <c r="A135" s="1">
        <v>44141</v>
      </c>
      <c r="B135">
        <v>11970</v>
      </c>
      <c r="C135">
        <v>8530</v>
      </c>
      <c r="D135">
        <v>3440</v>
      </c>
      <c r="E135">
        <v>88516</v>
      </c>
      <c r="F135">
        <v>94776</v>
      </c>
      <c r="G135">
        <v>6260</v>
      </c>
      <c r="H135">
        <v>6260</v>
      </c>
      <c r="I135">
        <v>4520</v>
      </c>
      <c r="J135">
        <v>-1740</v>
      </c>
      <c r="K135" s="156">
        <v>6088.49557522124</v>
      </c>
      <c r="L135" s="44">
        <v>2820</v>
      </c>
      <c r="M135" s="16">
        <v>0.62389380530973448</v>
      </c>
      <c r="N135" t="s">
        <v>398</v>
      </c>
    </row>
    <row r="136" spans="1:14" x14ac:dyDescent="0.25">
      <c r="A136" s="1">
        <v>44141</v>
      </c>
      <c r="B136">
        <v>11970</v>
      </c>
      <c r="C136">
        <v>8530</v>
      </c>
      <c r="D136">
        <v>3440</v>
      </c>
      <c r="E136">
        <v>88516</v>
      </c>
      <c r="F136">
        <v>94776</v>
      </c>
      <c r="G136">
        <v>6260</v>
      </c>
      <c r="H136">
        <v>6260</v>
      </c>
      <c r="I136">
        <v>4520</v>
      </c>
      <c r="J136">
        <v>-1740</v>
      </c>
      <c r="K136" s="156">
        <v>6088.49557522124</v>
      </c>
      <c r="L136" s="44">
        <v>2820</v>
      </c>
      <c r="M136" s="16">
        <v>0.62389380530973448</v>
      </c>
      <c r="N136" t="s">
        <v>398</v>
      </c>
    </row>
    <row r="137" spans="1:14" x14ac:dyDescent="0.25">
      <c r="A137" s="1">
        <v>44141</v>
      </c>
      <c r="B137">
        <v>11970</v>
      </c>
      <c r="C137">
        <v>8530</v>
      </c>
      <c r="D137">
        <v>3440</v>
      </c>
      <c r="E137">
        <v>88516</v>
      </c>
      <c r="F137">
        <v>94776</v>
      </c>
      <c r="G137">
        <v>6260</v>
      </c>
      <c r="H137">
        <v>6260</v>
      </c>
      <c r="I137">
        <v>4520</v>
      </c>
      <c r="J137">
        <v>-1740</v>
      </c>
      <c r="K137" s="156">
        <v>6088.49557522124</v>
      </c>
      <c r="L137" s="44">
        <v>2820</v>
      </c>
      <c r="M137" s="16">
        <v>0.62389380530973448</v>
      </c>
      <c r="N137" t="s">
        <v>398</v>
      </c>
    </row>
    <row r="138" spans="1:14" x14ac:dyDescent="0.25">
      <c r="A138" s="1">
        <v>44144</v>
      </c>
      <c r="B138">
        <v>14460</v>
      </c>
      <c r="C138">
        <v>10530</v>
      </c>
      <c r="D138">
        <v>3930</v>
      </c>
      <c r="E138">
        <v>633360</v>
      </c>
      <c r="F138">
        <v>640704</v>
      </c>
      <c r="G138">
        <v>7344</v>
      </c>
      <c r="H138">
        <v>7344</v>
      </c>
      <c r="I138">
        <v>7330</v>
      </c>
      <c r="J138">
        <v>-14</v>
      </c>
      <c r="K138" s="156">
        <v>6955.7522123893814</v>
      </c>
      <c r="L138" s="44">
        <v>3414</v>
      </c>
      <c r="M138" s="16">
        <v>0.46575716234652115</v>
      </c>
      <c r="N138" t="s">
        <v>397</v>
      </c>
    </row>
    <row r="139" spans="1:14" x14ac:dyDescent="0.25">
      <c r="A139" s="1">
        <v>44144</v>
      </c>
      <c r="B139">
        <v>14460</v>
      </c>
      <c r="C139">
        <v>10530</v>
      </c>
      <c r="D139">
        <v>3930</v>
      </c>
      <c r="E139">
        <v>633360</v>
      </c>
      <c r="F139">
        <v>640704</v>
      </c>
      <c r="G139">
        <v>7344</v>
      </c>
      <c r="H139">
        <v>7344</v>
      </c>
      <c r="I139">
        <v>7330</v>
      </c>
      <c r="J139">
        <v>-14</v>
      </c>
      <c r="K139" s="156">
        <v>6955.7522123893814</v>
      </c>
      <c r="L139" s="44">
        <v>3414</v>
      </c>
      <c r="M139" s="16">
        <v>0.46575716234652115</v>
      </c>
      <c r="N139" t="s">
        <v>397</v>
      </c>
    </row>
    <row r="140" spans="1:14" x14ac:dyDescent="0.25">
      <c r="A140" s="1">
        <v>44144</v>
      </c>
      <c r="B140">
        <v>28190</v>
      </c>
      <c r="C140">
        <v>19510</v>
      </c>
      <c r="D140">
        <v>8680</v>
      </c>
      <c r="E140">
        <v>369260</v>
      </c>
      <c r="F140">
        <v>385718</v>
      </c>
      <c r="G140">
        <v>16458</v>
      </c>
      <c r="H140">
        <v>16458</v>
      </c>
      <c r="I140">
        <v>16455</v>
      </c>
      <c r="J140">
        <v>-3</v>
      </c>
      <c r="K140" s="156">
        <v>15362.83185840708</v>
      </c>
      <c r="L140" s="44">
        <v>7778</v>
      </c>
      <c r="M140" s="16">
        <v>0.47268307505317531</v>
      </c>
      <c r="N140" t="s">
        <v>417</v>
      </c>
    </row>
    <row r="141" spans="1:14" x14ac:dyDescent="0.25">
      <c r="A141" s="1">
        <v>44144</v>
      </c>
      <c r="B141">
        <v>28190</v>
      </c>
      <c r="C141">
        <v>19510</v>
      </c>
      <c r="D141">
        <v>8680</v>
      </c>
      <c r="E141">
        <v>369260</v>
      </c>
      <c r="F141">
        <v>385718</v>
      </c>
      <c r="G141">
        <v>16458</v>
      </c>
      <c r="H141">
        <v>16458</v>
      </c>
      <c r="I141">
        <v>16455</v>
      </c>
      <c r="J141">
        <v>-3</v>
      </c>
      <c r="K141" s="156">
        <v>15362.83185840708</v>
      </c>
      <c r="L141" s="44">
        <v>7778</v>
      </c>
      <c r="M141" s="16">
        <v>0.47268307505317531</v>
      </c>
      <c r="N141" t="s">
        <v>417</v>
      </c>
    </row>
    <row r="142" spans="1:14" x14ac:dyDescent="0.25">
      <c r="A142" s="1">
        <v>44140</v>
      </c>
      <c r="B142">
        <v>14310</v>
      </c>
      <c r="C142">
        <v>10880</v>
      </c>
      <c r="D142">
        <v>3430</v>
      </c>
      <c r="E142">
        <v>617138</v>
      </c>
      <c r="F142">
        <v>623690</v>
      </c>
      <c r="G142">
        <v>6552</v>
      </c>
      <c r="H142">
        <v>6552</v>
      </c>
      <c r="I142">
        <v>6034</v>
      </c>
      <c r="J142">
        <v>-518</v>
      </c>
      <c r="K142" s="156">
        <v>6070.7964601769918</v>
      </c>
      <c r="L142" s="44">
        <v>3122</v>
      </c>
      <c r="M142" s="16">
        <v>0.51740139211136893</v>
      </c>
      <c r="N142" t="s">
        <v>397</v>
      </c>
    </row>
    <row r="143" spans="1:14" x14ac:dyDescent="0.25">
      <c r="A143" s="1">
        <v>44140</v>
      </c>
      <c r="B143">
        <v>14310</v>
      </c>
      <c r="C143">
        <v>10880</v>
      </c>
      <c r="D143">
        <v>3430</v>
      </c>
      <c r="E143">
        <v>617138</v>
      </c>
      <c r="F143">
        <v>623690</v>
      </c>
      <c r="G143">
        <v>6552</v>
      </c>
      <c r="H143">
        <v>6552</v>
      </c>
      <c r="I143">
        <v>6534</v>
      </c>
      <c r="J143">
        <v>-18</v>
      </c>
      <c r="K143" s="156">
        <v>6070.7964601769918</v>
      </c>
      <c r="L143" s="44">
        <v>3122</v>
      </c>
      <c r="M143" s="16">
        <v>0.477808386899296</v>
      </c>
      <c r="N143" t="s">
        <v>397</v>
      </c>
    </row>
    <row r="144" spans="1:14" x14ac:dyDescent="0.25">
      <c r="A144" s="1">
        <v>44141</v>
      </c>
      <c r="B144">
        <v>11540</v>
      </c>
      <c r="C144">
        <v>9240</v>
      </c>
      <c r="D144">
        <v>2300</v>
      </c>
      <c r="E144">
        <v>894845</v>
      </c>
      <c r="F144">
        <v>899369</v>
      </c>
      <c r="G144">
        <v>4524</v>
      </c>
      <c r="H144">
        <v>4524</v>
      </c>
      <c r="I144">
        <v>4520</v>
      </c>
      <c r="J144">
        <v>-4</v>
      </c>
      <c r="K144" s="156">
        <v>4070.7964601769913</v>
      </c>
      <c r="L144" s="44">
        <v>2224</v>
      </c>
      <c r="M144" s="16">
        <v>0.49203539823008852</v>
      </c>
      <c r="N144" t="s">
        <v>398</v>
      </c>
    </row>
    <row r="145" spans="1:14" x14ac:dyDescent="0.25">
      <c r="A145" s="1">
        <v>44141</v>
      </c>
      <c r="B145">
        <v>14420</v>
      </c>
      <c r="C145">
        <v>9240</v>
      </c>
      <c r="D145">
        <v>5180</v>
      </c>
      <c r="E145">
        <v>623690</v>
      </c>
      <c r="F145">
        <v>633360</v>
      </c>
      <c r="G145">
        <v>9670</v>
      </c>
      <c r="H145">
        <v>9670</v>
      </c>
      <c r="I145">
        <v>9660</v>
      </c>
      <c r="J145">
        <v>-10</v>
      </c>
      <c r="K145" s="156">
        <v>9168.141592920354</v>
      </c>
      <c r="L145" s="44">
        <v>4490</v>
      </c>
      <c r="M145" s="16">
        <v>0.46480331262939961</v>
      </c>
      <c r="N145" t="s">
        <v>397</v>
      </c>
    </row>
    <row r="146" spans="1:14" x14ac:dyDescent="0.25">
      <c r="A146" s="1">
        <v>44141</v>
      </c>
      <c r="B146">
        <v>14420</v>
      </c>
      <c r="C146">
        <v>9240</v>
      </c>
      <c r="D146">
        <v>5180</v>
      </c>
      <c r="E146">
        <v>623690</v>
      </c>
      <c r="F146">
        <v>633360</v>
      </c>
      <c r="G146">
        <v>9670</v>
      </c>
      <c r="H146">
        <v>9670</v>
      </c>
      <c r="I146">
        <v>9660</v>
      </c>
      <c r="J146">
        <v>-10</v>
      </c>
      <c r="K146" s="156">
        <v>9168.141592920354</v>
      </c>
      <c r="L146" s="44">
        <v>4490</v>
      </c>
      <c r="M146" s="16">
        <v>0.46480331262939961</v>
      </c>
      <c r="N146" t="s">
        <v>397</v>
      </c>
    </row>
    <row r="147" spans="1:14" x14ac:dyDescent="0.25">
      <c r="A147" s="1">
        <v>44138</v>
      </c>
      <c r="B147">
        <v>11160</v>
      </c>
      <c r="C147">
        <v>9160</v>
      </c>
      <c r="D147">
        <v>2000</v>
      </c>
      <c r="E147">
        <v>886310</v>
      </c>
      <c r="F147">
        <v>890256</v>
      </c>
      <c r="G147">
        <v>3946</v>
      </c>
      <c r="H147">
        <v>3946</v>
      </c>
      <c r="I147">
        <v>3959</v>
      </c>
      <c r="J147">
        <v>13</v>
      </c>
      <c r="K147" s="156">
        <v>3539.8230088495579</v>
      </c>
      <c r="L147" s="44">
        <v>1946</v>
      </c>
      <c r="M147" s="16">
        <v>0.4915382672392018</v>
      </c>
      <c r="N147" t="s">
        <v>398</v>
      </c>
    </row>
    <row r="148" spans="1:14" x14ac:dyDescent="0.25">
      <c r="A148" s="1">
        <v>44139</v>
      </c>
      <c r="B148">
        <v>11740</v>
      </c>
      <c r="C148">
        <v>9250</v>
      </c>
      <c r="D148">
        <v>2490</v>
      </c>
      <c r="E148">
        <v>890256</v>
      </c>
      <c r="F148">
        <v>894845</v>
      </c>
      <c r="G148">
        <v>4589</v>
      </c>
      <c r="H148">
        <v>4589</v>
      </c>
      <c r="I148">
        <v>4590</v>
      </c>
      <c r="J148">
        <v>1</v>
      </c>
      <c r="K148" s="156">
        <v>4407.0796460176998</v>
      </c>
      <c r="L148" s="44">
        <v>2099</v>
      </c>
      <c r="M148" s="16">
        <v>0.45729847494553377</v>
      </c>
      <c r="N148" t="s">
        <v>398</v>
      </c>
    </row>
    <row r="149" spans="1:14" x14ac:dyDescent="0.25">
      <c r="A149" s="1">
        <v>44139</v>
      </c>
      <c r="B149">
        <v>14730</v>
      </c>
      <c r="C149">
        <v>12870</v>
      </c>
      <c r="D149">
        <v>1860</v>
      </c>
      <c r="E149">
        <v>613665</v>
      </c>
      <c r="F149">
        <v>617138</v>
      </c>
      <c r="G149">
        <v>3473</v>
      </c>
      <c r="H149">
        <v>3473</v>
      </c>
      <c r="I149">
        <v>3470</v>
      </c>
      <c r="J149">
        <v>-3</v>
      </c>
      <c r="K149" s="156">
        <v>3292.035398230089</v>
      </c>
      <c r="L149" s="44">
        <v>1613</v>
      </c>
      <c r="M149" s="16">
        <v>0.4648414985590778</v>
      </c>
      <c r="N149" t="s">
        <v>397</v>
      </c>
    </row>
    <row r="150" spans="1:14" x14ac:dyDescent="0.25">
      <c r="A150" s="1">
        <v>44139</v>
      </c>
      <c r="B150">
        <v>14730</v>
      </c>
      <c r="C150">
        <v>12870</v>
      </c>
      <c r="D150">
        <v>1860</v>
      </c>
      <c r="E150">
        <v>613665</v>
      </c>
      <c r="F150">
        <v>617138</v>
      </c>
      <c r="G150">
        <v>3473</v>
      </c>
      <c r="H150">
        <v>3473</v>
      </c>
      <c r="I150">
        <v>3470</v>
      </c>
      <c r="J150">
        <v>-3</v>
      </c>
      <c r="K150" s="156">
        <v>3292.035398230089</v>
      </c>
      <c r="L150" s="44">
        <v>1613</v>
      </c>
      <c r="M150" s="16">
        <v>0.4648414985590778</v>
      </c>
      <c r="N150" t="s">
        <v>397</v>
      </c>
    </row>
    <row r="151" spans="1:14" x14ac:dyDescent="0.25">
      <c r="A151" s="1">
        <v>44138</v>
      </c>
      <c r="B151">
        <v>13050</v>
      </c>
      <c r="C151">
        <v>10840</v>
      </c>
      <c r="D151">
        <v>2210</v>
      </c>
      <c r="E151">
        <v>364667</v>
      </c>
      <c r="F151">
        <v>369261</v>
      </c>
      <c r="G151">
        <v>4594</v>
      </c>
      <c r="H151">
        <v>4594</v>
      </c>
      <c r="I151">
        <v>4593</v>
      </c>
      <c r="J151">
        <v>-1</v>
      </c>
      <c r="K151" s="156">
        <v>3911.5044247787614</v>
      </c>
      <c r="L151" s="44">
        <v>2384</v>
      </c>
      <c r="M151" s="16">
        <v>0.51905072937078167</v>
      </c>
      <c r="N151" t="s">
        <v>417</v>
      </c>
    </row>
    <row r="152" spans="1:14" x14ac:dyDescent="0.25">
      <c r="A152" s="1">
        <v>44145</v>
      </c>
      <c r="B152">
        <v>14040</v>
      </c>
      <c r="C152">
        <v>12190</v>
      </c>
      <c r="D152">
        <v>1850</v>
      </c>
      <c r="E152">
        <v>640704</v>
      </c>
      <c r="F152">
        <v>644186</v>
      </c>
      <c r="G152">
        <v>3482</v>
      </c>
      <c r="H152">
        <v>3482</v>
      </c>
      <c r="I152">
        <v>3470</v>
      </c>
      <c r="J152">
        <v>-12</v>
      </c>
      <c r="K152" s="156">
        <v>3274.3362831858412</v>
      </c>
      <c r="L152" s="44">
        <v>1632</v>
      </c>
      <c r="M152" s="16">
        <v>0.47031700288184436</v>
      </c>
      <c r="N152" t="s">
        <v>397</v>
      </c>
    </row>
    <row r="153" spans="1:14" x14ac:dyDescent="0.25">
      <c r="A153" s="1">
        <v>44145</v>
      </c>
      <c r="B153">
        <v>11980</v>
      </c>
      <c r="C153">
        <v>10320</v>
      </c>
      <c r="D153">
        <v>1660</v>
      </c>
      <c r="E153">
        <v>899369</v>
      </c>
      <c r="F153">
        <v>902599</v>
      </c>
      <c r="G153">
        <v>3230</v>
      </c>
      <c r="H153">
        <v>3230</v>
      </c>
      <c r="I153">
        <v>3090</v>
      </c>
      <c r="J153">
        <v>-140</v>
      </c>
      <c r="K153" s="156">
        <v>2938.0530973451332</v>
      </c>
      <c r="L153" s="44">
        <v>1570</v>
      </c>
      <c r="M153" s="16">
        <v>0.50809061488673135</v>
      </c>
      <c r="N153" t="s">
        <v>398</v>
      </c>
    </row>
    <row r="154" spans="1:14" x14ac:dyDescent="0.25">
      <c r="A154" s="1">
        <v>44145</v>
      </c>
      <c r="B154">
        <v>11980</v>
      </c>
      <c r="C154">
        <v>10320</v>
      </c>
      <c r="D154">
        <v>1660</v>
      </c>
      <c r="E154">
        <v>899369</v>
      </c>
      <c r="F154">
        <v>902599</v>
      </c>
      <c r="G154">
        <v>3230</v>
      </c>
      <c r="H154">
        <v>3230</v>
      </c>
      <c r="I154">
        <v>3230</v>
      </c>
      <c r="J154">
        <v>0</v>
      </c>
      <c r="K154" s="156">
        <v>2938.0530973451332</v>
      </c>
      <c r="L154" s="44">
        <v>1570</v>
      </c>
      <c r="M154" s="16">
        <v>0.48606811145510836</v>
      </c>
      <c r="N154" t="s">
        <v>398</v>
      </c>
    </row>
    <row r="155" spans="1:14" x14ac:dyDescent="0.25">
      <c r="A155" s="1">
        <v>44145</v>
      </c>
      <c r="B155">
        <v>13950</v>
      </c>
      <c r="C155">
        <v>12670</v>
      </c>
      <c r="D155">
        <v>1280</v>
      </c>
      <c r="E155">
        <v>385718</v>
      </c>
      <c r="F155">
        <v>388289</v>
      </c>
      <c r="G155">
        <v>2571</v>
      </c>
      <c r="H155">
        <v>2571</v>
      </c>
      <c r="I155">
        <v>2571</v>
      </c>
      <c r="J155">
        <v>0</v>
      </c>
      <c r="K155" s="156">
        <v>2265.4867256637172</v>
      </c>
      <c r="L155" s="44">
        <v>1291</v>
      </c>
      <c r="M155" s="16">
        <v>0.50213924542979382</v>
      </c>
      <c r="N155" t="s">
        <v>417</v>
      </c>
    </row>
    <row r="156" spans="1:14" x14ac:dyDescent="0.25">
      <c r="A156" s="1">
        <v>44145</v>
      </c>
      <c r="B156">
        <v>11980</v>
      </c>
      <c r="C156">
        <v>10320</v>
      </c>
      <c r="D156">
        <v>1660</v>
      </c>
      <c r="E156">
        <v>899369</v>
      </c>
      <c r="F156">
        <v>902599</v>
      </c>
      <c r="G156">
        <v>3230</v>
      </c>
      <c r="H156">
        <v>3230</v>
      </c>
      <c r="I156">
        <v>3430</v>
      </c>
      <c r="J156">
        <v>200</v>
      </c>
      <c r="K156" s="156">
        <v>2938.0530973451332</v>
      </c>
      <c r="L156" s="44">
        <v>1570</v>
      </c>
      <c r="M156" s="16">
        <v>0.45772594752186591</v>
      </c>
      <c r="N156" t="s">
        <v>398</v>
      </c>
    </row>
    <row r="157" spans="1:14" x14ac:dyDescent="0.25">
      <c r="A157" s="1">
        <v>44146</v>
      </c>
      <c r="B157">
        <v>14300</v>
      </c>
      <c r="C157">
        <v>12610</v>
      </c>
      <c r="D157">
        <v>1690</v>
      </c>
      <c r="E157">
        <v>644186</v>
      </c>
      <c r="F157">
        <v>647699</v>
      </c>
      <c r="G157">
        <v>3513</v>
      </c>
      <c r="H157">
        <v>3513</v>
      </c>
      <c r="I157">
        <v>4040</v>
      </c>
      <c r="J157">
        <v>527</v>
      </c>
      <c r="K157" s="156">
        <v>2991.1504424778764</v>
      </c>
      <c r="L157" s="44">
        <v>1823</v>
      </c>
      <c r="M157" s="16">
        <v>0.45123762376237625</v>
      </c>
      <c r="N157" t="s">
        <v>397</v>
      </c>
    </row>
    <row r="158" spans="1:14" x14ac:dyDescent="0.25">
      <c r="A158" s="1">
        <v>44146</v>
      </c>
      <c r="B158">
        <v>14300</v>
      </c>
      <c r="C158">
        <v>12610</v>
      </c>
      <c r="D158">
        <v>1690</v>
      </c>
      <c r="E158">
        <v>644186</v>
      </c>
      <c r="F158">
        <v>647699</v>
      </c>
      <c r="G158">
        <v>3513</v>
      </c>
      <c r="H158">
        <v>3513</v>
      </c>
      <c r="I158">
        <v>3500</v>
      </c>
      <c r="J158">
        <v>-13</v>
      </c>
      <c r="K158" s="156">
        <v>2991.1504424778764</v>
      </c>
      <c r="L158" s="44">
        <v>1823</v>
      </c>
      <c r="M158" s="16">
        <v>0.52085714285714291</v>
      </c>
      <c r="N158" t="s">
        <v>397</v>
      </c>
    </row>
    <row r="159" spans="1:14" x14ac:dyDescent="0.25">
      <c r="A159" s="1">
        <v>44146</v>
      </c>
      <c r="B159">
        <v>11790</v>
      </c>
      <c r="C159">
        <v>10000</v>
      </c>
      <c r="D159">
        <v>1790</v>
      </c>
      <c r="E159">
        <v>902599</v>
      </c>
      <c r="F159">
        <v>905951</v>
      </c>
      <c r="G159">
        <v>3352</v>
      </c>
      <c r="H159">
        <v>3352</v>
      </c>
      <c r="I159">
        <v>3180</v>
      </c>
      <c r="J159">
        <v>-172</v>
      </c>
      <c r="K159" s="156">
        <v>3168.1415929203545</v>
      </c>
      <c r="L159" s="44">
        <v>1562</v>
      </c>
      <c r="M159" s="16">
        <v>0.49119496855345912</v>
      </c>
      <c r="N159" t="s">
        <v>398</v>
      </c>
    </row>
    <row r="160" spans="1:14" x14ac:dyDescent="0.25">
      <c r="A160" s="1">
        <v>44146</v>
      </c>
      <c r="B160">
        <v>11790</v>
      </c>
      <c r="C160">
        <v>10000</v>
      </c>
      <c r="D160">
        <v>1790</v>
      </c>
      <c r="E160">
        <v>902599</v>
      </c>
      <c r="F160">
        <v>905951</v>
      </c>
      <c r="G160">
        <v>3352</v>
      </c>
      <c r="H160">
        <v>3352</v>
      </c>
      <c r="I160">
        <v>3360</v>
      </c>
      <c r="J160">
        <v>8</v>
      </c>
      <c r="K160" s="156">
        <v>3168.1415929203545</v>
      </c>
      <c r="L160" s="44">
        <v>1562</v>
      </c>
      <c r="M160" s="16">
        <v>0.46488095238095239</v>
      </c>
      <c r="N160" t="s">
        <v>398</v>
      </c>
    </row>
    <row r="161" spans="1:14" x14ac:dyDescent="0.25">
      <c r="A161" s="1">
        <v>44147</v>
      </c>
      <c r="B161">
        <v>14180</v>
      </c>
      <c r="C161">
        <v>11070</v>
      </c>
      <c r="D161">
        <v>3110</v>
      </c>
      <c r="E161">
        <v>647699</v>
      </c>
      <c r="F161">
        <v>653473</v>
      </c>
      <c r="G161">
        <v>5774</v>
      </c>
      <c r="H161">
        <v>5774</v>
      </c>
      <c r="I161">
        <v>5760</v>
      </c>
      <c r="J161">
        <v>-14</v>
      </c>
      <c r="K161" s="156">
        <v>5504.424778761062</v>
      </c>
      <c r="L161" s="44">
        <v>2664</v>
      </c>
      <c r="M161" s="16">
        <v>0.46250000000000002</v>
      </c>
      <c r="N161" t="s">
        <v>397</v>
      </c>
    </row>
    <row r="162" spans="1:14" x14ac:dyDescent="0.25">
      <c r="A162" s="1">
        <v>44147</v>
      </c>
      <c r="B162">
        <v>14180</v>
      </c>
      <c r="C162">
        <v>11070</v>
      </c>
      <c r="D162">
        <v>3110</v>
      </c>
      <c r="E162">
        <v>647699</v>
      </c>
      <c r="F162">
        <v>653473</v>
      </c>
      <c r="G162">
        <v>5774</v>
      </c>
      <c r="H162">
        <v>5774</v>
      </c>
      <c r="I162">
        <v>5760</v>
      </c>
      <c r="J162">
        <v>-14</v>
      </c>
      <c r="K162" s="156">
        <v>5504.424778761062</v>
      </c>
      <c r="L162" s="44">
        <v>2664</v>
      </c>
      <c r="M162" s="16">
        <v>0.46250000000000002</v>
      </c>
      <c r="N162" t="s">
        <v>397</v>
      </c>
    </row>
    <row r="163" spans="1:14" x14ac:dyDescent="0.25">
      <c r="A163" s="1">
        <v>44148</v>
      </c>
      <c r="B163">
        <v>26630</v>
      </c>
      <c r="C163">
        <v>19970</v>
      </c>
      <c r="D163">
        <v>6660</v>
      </c>
      <c r="E163">
        <v>653473</v>
      </c>
      <c r="F163">
        <v>665848</v>
      </c>
      <c r="G163">
        <v>12375</v>
      </c>
      <c r="H163">
        <v>12375</v>
      </c>
      <c r="I163">
        <v>12370</v>
      </c>
      <c r="J163">
        <v>-5</v>
      </c>
      <c r="K163" s="156">
        <v>11787.610619469027</v>
      </c>
      <c r="L163" s="44">
        <v>5715</v>
      </c>
      <c r="M163" s="16">
        <v>0.46200485044462408</v>
      </c>
      <c r="N163" t="s">
        <v>397</v>
      </c>
    </row>
    <row r="164" spans="1:14" x14ac:dyDescent="0.25">
      <c r="A164" s="1">
        <v>44148</v>
      </c>
      <c r="B164">
        <v>11870</v>
      </c>
      <c r="C164">
        <v>9270</v>
      </c>
      <c r="D164">
        <v>2600</v>
      </c>
      <c r="E164">
        <v>905951</v>
      </c>
      <c r="F164">
        <v>910822</v>
      </c>
      <c r="G164">
        <v>4871</v>
      </c>
      <c r="H164">
        <v>4871</v>
      </c>
      <c r="I164">
        <v>4860</v>
      </c>
      <c r="J164">
        <v>-11</v>
      </c>
      <c r="K164" s="156">
        <v>4601.7699115044252</v>
      </c>
      <c r="L164" s="44">
        <v>2271</v>
      </c>
      <c r="M164" s="16">
        <v>0.46728395061728395</v>
      </c>
      <c r="N164" t="s">
        <v>398</v>
      </c>
    </row>
    <row r="165" spans="1:14" x14ac:dyDescent="0.25">
      <c r="A165" s="1">
        <v>44151</v>
      </c>
      <c r="B165">
        <v>14010</v>
      </c>
      <c r="C165">
        <v>9300</v>
      </c>
      <c r="D165">
        <v>4710</v>
      </c>
      <c r="E165">
        <v>388289</v>
      </c>
      <c r="F165">
        <v>397561</v>
      </c>
      <c r="G165">
        <v>9272</v>
      </c>
      <c r="H165">
        <v>9272</v>
      </c>
      <c r="I165">
        <v>9271</v>
      </c>
      <c r="J165">
        <v>-1</v>
      </c>
      <c r="K165" s="156">
        <v>8336.283185840708</v>
      </c>
      <c r="L165" s="44">
        <v>4562</v>
      </c>
      <c r="M165" s="16">
        <v>0.49207205263725595</v>
      </c>
      <c r="N165" t="s">
        <v>417</v>
      </c>
    </row>
    <row r="166" spans="1:14" x14ac:dyDescent="0.25">
      <c r="A166" s="1">
        <v>44151</v>
      </c>
      <c r="B166">
        <v>12990</v>
      </c>
      <c r="C166">
        <v>0</v>
      </c>
      <c r="D166">
        <v>12990</v>
      </c>
      <c r="E166">
        <v>665848</v>
      </c>
      <c r="F166">
        <v>672610</v>
      </c>
      <c r="G166">
        <v>6762</v>
      </c>
      <c r="H166">
        <v>6762</v>
      </c>
      <c r="I166">
        <v>6730</v>
      </c>
      <c r="J166">
        <v>-32</v>
      </c>
      <c r="K166" s="156">
        <v>22991.15044247788</v>
      </c>
      <c r="L166" s="44">
        <v>-6228</v>
      </c>
      <c r="M166" s="16">
        <v>-0.92540861812778608</v>
      </c>
      <c r="N166" t="s">
        <v>397</v>
      </c>
    </row>
    <row r="167" spans="1:14" x14ac:dyDescent="0.25">
      <c r="A167" s="1">
        <v>44152</v>
      </c>
      <c r="B167">
        <v>12040</v>
      </c>
      <c r="C167">
        <v>9390</v>
      </c>
      <c r="D167">
        <v>2650</v>
      </c>
      <c r="E167">
        <v>917822</v>
      </c>
      <c r="F167">
        <v>922571</v>
      </c>
      <c r="G167">
        <v>4749</v>
      </c>
      <c r="H167">
        <v>4749</v>
      </c>
      <c r="I167">
        <v>5050</v>
      </c>
      <c r="J167">
        <v>301</v>
      </c>
      <c r="K167" s="156">
        <v>4690.2654867256642</v>
      </c>
      <c r="L167" s="44">
        <v>2099</v>
      </c>
      <c r="M167" s="16">
        <v>0.41564356435643562</v>
      </c>
      <c r="N167" t="s">
        <v>398</v>
      </c>
    </row>
    <row r="168" spans="1:14" x14ac:dyDescent="0.25">
      <c r="A168" s="1">
        <v>44152</v>
      </c>
      <c r="B168">
        <v>12040</v>
      </c>
      <c r="C168">
        <v>9390</v>
      </c>
      <c r="D168">
        <v>2650</v>
      </c>
      <c r="E168">
        <v>917822</v>
      </c>
      <c r="F168">
        <v>922871</v>
      </c>
      <c r="G168">
        <v>5049</v>
      </c>
      <c r="H168">
        <v>5049</v>
      </c>
      <c r="I168">
        <v>5050</v>
      </c>
      <c r="J168">
        <v>1</v>
      </c>
      <c r="K168" s="156">
        <v>4690.2654867256642</v>
      </c>
      <c r="L168" s="44">
        <v>2399</v>
      </c>
      <c r="M168" s="16">
        <v>0.47504950495049503</v>
      </c>
      <c r="N168" t="s">
        <v>398</v>
      </c>
    </row>
    <row r="169" spans="1:14" x14ac:dyDescent="0.25">
      <c r="A169" s="1">
        <v>44153</v>
      </c>
      <c r="B169">
        <v>13980</v>
      </c>
      <c r="C169">
        <v>11780</v>
      </c>
      <c r="D169">
        <v>2200</v>
      </c>
      <c r="E169">
        <v>672610</v>
      </c>
      <c r="F169">
        <v>676803</v>
      </c>
      <c r="G169">
        <v>4193</v>
      </c>
      <c r="H169">
        <v>4193</v>
      </c>
      <c r="I169">
        <v>4170</v>
      </c>
      <c r="J169">
        <v>-23</v>
      </c>
      <c r="K169" s="156">
        <v>3893.8053097345137</v>
      </c>
      <c r="L169" s="44">
        <v>1993</v>
      </c>
      <c r="M169" s="16">
        <v>0.4779376498800959</v>
      </c>
      <c r="N169" t="s">
        <v>397</v>
      </c>
    </row>
    <row r="170" spans="1:14" x14ac:dyDescent="0.25">
      <c r="A170" s="1">
        <v>44153</v>
      </c>
      <c r="B170">
        <v>13980</v>
      </c>
      <c r="C170">
        <v>11780</v>
      </c>
      <c r="D170">
        <v>2200</v>
      </c>
      <c r="E170">
        <v>672610</v>
      </c>
      <c r="F170">
        <v>676803</v>
      </c>
      <c r="G170">
        <v>4193</v>
      </c>
      <c r="H170">
        <v>4193</v>
      </c>
      <c r="I170">
        <v>4170</v>
      </c>
      <c r="J170">
        <v>-23</v>
      </c>
      <c r="K170" s="156">
        <v>3893.8053097345137</v>
      </c>
      <c r="L170" s="44">
        <v>1993</v>
      </c>
      <c r="M170" s="16">
        <v>0.4779376498800959</v>
      </c>
      <c r="N170" t="s">
        <v>397</v>
      </c>
    </row>
    <row r="171" spans="1:14" x14ac:dyDescent="0.25">
      <c r="A171" s="1">
        <v>44153</v>
      </c>
      <c r="B171">
        <v>10460</v>
      </c>
      <c r="C171">
        <v>0</v>
      </c>
      <c r="D171">
        <v>10460</v>
      </c>
      <c r="E171">
        <v>922871</v>
      </c>
      <c r="F171">
        <v>926988</v>
      </c>
      <c r="G171">
        <v>4117</v>
      </c>
      <c r="H171">
        <v>4117</v>
      </c>
      <c r="I171">
        <v>4120</v>
      </c>
      <c r="J171">
        <v>3</v>
      </c>
      <c r="K171" s="156">
        <v>18513.274336283186</v>
      </c>
      <c r="L171" s="44">
        <v>-6343</v>
      </c>
      <c r="M171" s="16">
        <v>-1.5395631067961164</v>
      </c>
      <c r="N171" t="s">
        <v>398</v>
      </c>
    </row>
    <row r="172" spans="1:14" x14ac:dyDescent="0.25">
      <c r="A172" s="1">
        <v>44154</v>
      </c>
      <c r="B172">
        <v>14420</v>
      </c>
      <c r="C172">
        <v>11930</v>
      </c>
      <c r="D172">
        <v>2490</v>
      </c>
      <c r="E172">
        <v>676803</v>
      </c>
      <c r="F172">
        <v>681354</v>
      </c>
      <c r="G172">
        <v>4551</v>
      </c>
      <c r="H172">
        <v>4551</v>
      </c>
      <c r="I172">
        <v>4534</v>
      </c>
      <c r="J172">
        <v>-17</v>
      </c>
      <c r="K172" s="156">
        <v>4407.0796460176998</v>
      </c>
      <c r="L172" s="44">
        <v>2061</v>
      </c>
      <c r="M172" s="16">
        <v>0.45456550507278343</v>
      </c>
      <c r="N172" t="s">
        <v>397</v>
      </c>
    </row>
    <row r="173" spans="1:14" x14ac:dyDescent="0.25">
      <c r="A173" s="1">
        <v>44153</v>
      </c>
      <c r="B173">
        <v>10460</v>
      </c>
      <c r="C173">
        <v>8290</v>
      </c>
      <c r="D173">
        <v>2170</v>
      </c>
      <c r="E173">
        <v>922871</v>
      </c>
      <c r="F173">
        <v>926988</v>
      </c>
      <c r="G173">
        <v>4117</v>
      </c>
      <c r="H173">
        <v>4117</v>
      </c>
      <c r="I173">
        <v>4120</v>
      </c>
      <c r="J173">
        <v>3</v>
      </c>
      <c r="K173" s="156">
        <v>3840.7079646017701</v>
      </c>
      <c r="L173" s="44">
        <v>1947</v>
      </c>
      <c r="M173" s="16">
        <v>0.47257281553398056</v>
      </c>
      <c r="N173" t="s">
        <v>398</v>
      </c>
    </row>
    <row r="174" spans="1:14" x14ac:dyDescent="0.25">
      <c r="A174" s="1">
        <v>44155</v>
      </c>
      <c r="B174">
        <v>12030</v>
      </c>
      <c r="C174">
        <v>10140</v>
      </c>
      <c r="D174">
        <v>1890</v>
      </c>
      <c r="E174">
        <v>926988</v>
      </c>
      <c r="F174">
        <v>930617</v>
      </c>
      <c r="G174">
        <v>3629</v>
      </c>
      <c r="H174">
        <v>3629</v>
      </c>
      <c r="I174">
        <v>3630</v>
      </c>
      <c r="J174">
        <v>1</v>
      </c>
      <c r="K174" s="156">
        <v>3345.1327433628321</v>
      </c>
      <c r="L174" s="44">
        <v>1739</v>
      </c>
      <c r="M174" s="16">
        <v>0.47906336088154272</v>
      </c>
      <c r="N174" t="s">
        <v>398</v>
      </c>
    </row>
    <row r="175" spans="1:14" x14ac:dyDescent="0.25">
      <c r="A175" s="1">
        <v>44155</v>
      </c>
      <c r="B175">
        <v>12030</v>
      </c>
      <c r="C175">
        <v>10140</v>
      </c>
      <c r="D175">
        <v>1890</v>
      </c>
      <c r="E175">
        <v>926988</v>
      </c>
      <c r="F175">
        <v>930617</v>
      </c>
      <c r="G175">
        <v>3629</v>
      </c>
      <c r="H175">
        <v>3629</v>
      </c>
      <c r="I175">
        <v>3640</v>
      </c>
      <c r="J175">
        <v>11</v>
      </c>
      <c r="K175" s="156">
        <v>3345.1327433628321</v>
      </c>
      <c r="L175" s="44">
        <v>1739</v>
      </c>
      <c r="M175" s="16">
        <v>0.47774725274725277</v>
      </c>
      <c r="N175" t="s">
        <v>398</v>
      </c>
    </row>
    <row r="176" spans="1:14" x14ac:dyDescent="0.25">
      <c r="A176" s="1">
        <v>44155</v>
      </c>
      <c r="B176">
        <v>12540</v>
      </c>
      <c r="C176">
        <v>8760</v>
      </c>
      <c r="D176">
        <v>3780</v>
      </c>
      <c r="E176">
        <v>397561</v>
      </c>
      <c r="F176">
        <v>404614</v>
      </c>
      <c r="G176">
        <v>7053</v>
      </c>
      <c r="H176">
        <v>7053</v>
      </c>
      <c r="I176">
        <v>7055</v>
      </c>
      <c r="J176">
        <v>2</v>
      </c>
      <c r="K176" s="156">
        <v>6690.2654867256642</v>
      </c>
      <c r="L176" s="44">
        <v>3273</v>
      </c>
      <c r="M176" s="16">
        <v>0.46392629340892982</v>
      </c>
      <c r="N176" t="s">
        <v>417</v>
      </c>
    </row>
    <row r="177" spans="1:14" x14ac:dyDescent="0.25">
      <c r="A177" s="1">
        <v>44155</v>
      </c>
      <c r="B177">
        <v>26670</v>
      </c>
      <c r="C177">
        <v>20280</v>
      </c>
      <c r="D177">
        <v>6390</v>
      </c>
      <c r="E177">
        <v>681354</v>
      </c>
      <c r="F177">
        <v>693568</v>
      </c>
      <c r="G177">
        <v>12214</v>
      </c>
      <c r="H177">
        <v>12214</v>
      </c>
      <c r="I177">
        <v>9330</v>
      </c>
      <c r="J177">
        <v>-2884</v>
      </c>
      <c r="K177" s="156">
        <v>11309.734513274338</v>
      </c>
      <c r="L177" s="44">
        <v>5824</v>
      </c>
      <c r="M177" s="16">
        <v>0.62422293676312968</v>
      </c>
      <c r="N177" t="s">
        <v>397</v>
      </c>
    </row>
    <row r="178" spans="1:14" x14ac:dyDescent="0.25">
      <c r="A178" s="1">
        <v>44158</v>
      </c>
      <c r="B178">
        <v>13950</v>
      </c>
      <c r="C178">
        <v>10020</v>
      </c>
      <c r="D178">
        <v>3930</v>
      </c>
      <c r="E178">
        <v>693568</v>
      </c>
      <c r="F178">
        <v>700642</v>
      </c>
      <c r="G178">
        <v>7074</v>
      </c>
      <c r="H178">
        <v>7074</v>
      </c>
      <c r="I178">
        <v>7070</v>
      </c>
      <c r="J178">
        <v>-4</v>
      </c>
      <c r="K178" s="156">
        <v>6955.7522123893814</v>
      </c>
      <c r="L178" s="44">
        <v>3144</v>
      </c>
      <c r="M178" s="16">
        <v>0.44469589816124472</v>
      </c>
      <c r="N178" t="s">
        <v>397</v>
      </c>
    </row>
    <row r="179" spans="1:14" x14ac:dyDescent="0.25">
      <c r="A179" s="1">
        <v>44158</v>
      </c>
      <c r="B179">
        <v>13950</v>
      </c>
      <c r="C179">
        <v>10020</v>
      </c>
      <c r="D179">
        <v>3930</v>
      </c>
      <c r="E179">
        <v>693568</v>
      </c>
      <c r="F179">
        <v>700642</v>
      </c>
      <c r="G179">
        <v>7074</v>
      </c>
      <c r="H179">
        <v>7074</v>
      </c>
      <c r="I179">
        <v>7070</v>
      </c>
      <c r="J179">
        <v>-4</v>
      </c>
      <c r="K179" s="156">
        <v>6955.7522123893814</v>
      </c>
      <c r="L179" s="44">
        <v>3144</v>
      </c>
      <c r="M179" s="16">
        <v>0.44469589816124472</v>
      </c>
      <c r="N179" t="s">
        <v>397</v>
      </c>
    </row>
    <row r="180" spans="1:14" x14ac:dyDescent="0.25">
      <c r="A180" s="1">
        <v>44155</v>
      </c>
      <c r="B180">
        <v>26670</v>
      </c>
      <c r="C180">
        <v>20280</v>
      </c>
      <c r="D180">
        <v>6390</v>
      </c>
      <c r="E180">
        <v>681354</v>
      </c>
      <c r="F180">
        <v>693568</v>
      </c>
      <c r="G180">
        <v>12214</v>
      </c>
      <c r="H180">
        <v>12214</v>
      </c>
      <c r="I180">
        <v>12230</v>
      </c>
      <c r="J180">
        <v>16</v>
      </c>
      <c r="K180" s="156">
        <v>11309.734513274338</v>
      </c>
      <c r="L180" s="44">
        <v>5824</v>
      </c>
      <c r="M180" s="16">
        <v>0.47620605069501226</v>
      </c>
      <c r="N180" t="s">
        <v>397</v>
      </c>
    </row>
    <row r="181" spans="1:14" x14ac:dyDescent="0.25">
      <c r="A181" s="1">
        <v>44159</v>
      </c>
      <c r="B181">
        <v>11620</v>
      </c>
      <c r="C181">
        <v>10180</v>
      </c>
      <c r="D181">
        <v>1440</v>
      </c>
      <c r="E181">
        <v>930618</v>
      </c>
      <c r="F181">
        <v>933567</v>
      </c>
      <c r="G181">
        <v>2949</v>
      </c>
      <c r="H181">
        <v>2949</v>
      </c>
      <c r="I181">
        <v>2950</v>
      </c>
      <c r="J181">
        <v>1</v>
      </c>
      <c r="K181" s="156">
        <v>2548.6725663716816</v>
      </c>
      <c r="L181" s="44">
        <v>1509</v>
      </c>
      <c r="M181" s="16">
        <v>0.5115254237288136</v>
      </c>
      <c r="N181" t="s">
        <v>398</v>
      </c>
    </row>
    <row r="182" spans="1:14" x14ac:dyDescent="0.25">
      <c r="A182" s="1">
        <v>44159</v>
      </c>
      <c r="B182">
        <v>11250</v>
      </c>
      <c r="C182">
        <v>10020</v>
      </c>
      <c r="D182">
        <v>1230</v>
      </c>
      <c r="E182">
        <v>404614</v>
      </c>
      <c r="F182">
        <v>406655</v>
      </c>
      <c r="G182">
        <v>2041</v>
      </c>
      <c r="H182">
        <v>2041</v>
      </c>
      <c r="I182">
        <v>2041</v>
      </c>
      <c r="J182">
        <v>0</v>
      </c>
      <c r="K182" s="156">
        <v>2176.9911504424781</v>
      </c>
      <c r="L182" s="44">
        <v>811</v>
      </c>
      <c r="M182" s="16">
        <v>0.39735423811856935</v>
      </c>
      <c r="N182" t="s">
        <v>417</v>
      </c>
    </row>
    <row r="183" spans="1:14" x14ac:dyDescent="0.25">
      <c r="A183" s="1">
        <v>44160</v>
      </c>
      <c r="B183">
        <v>14480</v>
      </c>
      <c r="C183">
        <v>10390</v>
      </c>
      <c r="D183">
        <v>4090</v>
      </c>
      <c r="E183">
        <v>700642</v>
      </c>
      <c r="F183">
        <v>707985</v>
      </c>
      <c r="G183">
        <v>7343</v>
      </c>
      <c r="H183">
        <v>7343</v>
      </c>
      <c r="I183">
        <v>7330</v>
      </c>
      <c r="J183">
        <v>-13</v>
      </c>
      <c r="K183" s="156">
        <v>7238.9380530973458</v>
      </c>
      <c r="L183" s="44">
        <v>3253</v>
      </c>
      <c r="M183" s="16">
        <v>0.44379263301500682</v>
      </c>
      <c r="N183" t="s">
        <v>397</v>
      </c>
    </row>
    <row r="184" spans="1:14" x14ac:dyDescent="0.25">
      <c r="A184" s="1">
        <v>44160</v>
      </c>
      <c r="B184">
        <v>14480</v>
      </c>
      <c r="C184">
        <v>10390</v>
      </c>
      <c r="D184">
        <v>4090</v>
      </c>
      <c r="E184">
        <v>700642</v>
      </c>
      <c r="F184">
        <v>707985</v>
      </c>
      <c r="G184">
        <v>7343</v>
      </c>
      <c r="H184">
        <v>7343</v>
      </c>
      <c r="I184">
        <v>7330</v>
      </c>
      <c r="J184">
        <v>-13</v>
      </c>
      <c r="K184" s="156">
        <v>7238.9380530973458</v>
      </c>
      <c r="L184" s="44">
        <v>3253</v>
      </c>
      <c r="M184" s="16">
        <v>0.44379263301500682</v>
      </c>
      <c r="N184" t="s">
        <v>397</v>
      </c>
    </row>
    <row r="185" spans="1:14" x14ac:dyDescent="0.25">
      <c r="A185" s="1">
        <v>44160</v>
      </c>
      <c r="B185">
        <v>10620</v>
      </c>
      <c r="C185">
        <v>8480</v>
      </c>
      <c r="D185">
        <v>2140</v>
      </c>
      <c r="E185">
        <v>933567</v>
      </c>
      <c r="F185">
        <v>937495</v>
      </c>
      <c r="G185">
        <v>3928</v>
      </c>
      <c r="H185">
        <v>3928</v>
      </c>
      <c r="I185">
        <v>3930</v>
      </c>
      <c r="J185">
        <v>2</v>
      </c>
      <c r="K185" s="156">
        <v>3787.6106194690269</v>
      </c>
      <c r="L185" s="44">
        <v>1788</v>
      </c>
      <c r="M185" s="16">
        <v>0.45496183206106872</v>
      </c>
      <c r="N185" t="s">
        <v>398</v>
      </c>
    </row>
    <row r="186" spans="1:14" x14ac:dyDescent="0.25">
      <c r="A186" s="1">
        <v>44161</v>
      </c>
      <c r="B186">
        <v>14060</v>
      </c>
      <c r="C186">
        <v>10680</v>
      </c>
      <c r="D186">
        <v>3380</v>
      </c>
      <c r="E186">
        <v>714189</v>
      </c>
      <c r="F186">
        <v>707985</v>
      </c>
      <c r="G186">
        <v>-6204</v>
      </c>
      <c r="H186">
        <v>-6204</v>
      </c>
      <c r="I186">
        <v>6180</v>
      </c>
      <c r="J186">
        <v>12384</v>
      </c>
      <c r="K186" s="156">
        <v>5982.3008849557527</v>
      </c>
      <c r="L186" s="44">
        <v>-9584</v>
      </c>
      <c r="M186" s="16">
        <v>-1.5508090614886731</v>
      </c>
      <c r="N186" t="s">
        <v>397</v>
      </c>
    </row>
    <row r="187" spans="1:14" x14ac:dyDescent="0.25">
      <c r="A187" s="1">
        <v>44162</v>
      </c>
      <c r="B187">
        <v>14300</v>
      </c>
      <c r="C187">
        <v>11550</v>
      </c>
      <c r="D187">
        <v>2750</v>
      </c>
      <c r="E187">
        <v>714189</v>
      </c>
      <c r="F187">
        <v>719271</v>
      </c>
      <c r="G187">
        <v>5082</v>
      </c>
      <c r="H187">
        <v>5082</v>
      </c>
      <c r="I187">
        <v>5060</v>
      </c>
      <c r="J187">
        <v>-22</v>
      </c>
      <c r="K187" s="156">
        <v>4867.2566371681423</v>
      </c>
      <c r="L187" s="44">
        <v>2332</v>
      </c>
      <c r="M187" s="16">
        <v>0.46086956521739131</v>
      </c>
      <c r="N187" t="s">
        <v>397</v>
      </c>
    </row>
    <row r="188" spans="1:14" x14ac:dyDescent="0.25">
      <c r="A188" s="1">
        <v>44162</v>
      </c>
      <c r="B188">
        <v>12130</v>
      </c>
      <c r="C188">
        <v>9890</v>
      </c>
      <c r="D188">
        <v>2240</v>
      </c>
      <c r="E188">
        <v>406655</v>
      </c>
      <c r="F188">
        <v>410763</v>
      </c>
      <c r="G188">
        <v>4108</v>
      </c>
      <c r="H188">
        <v>4108</v>
      </c>
      <c r="I188">
        <v>4106</v>
      </c>
      <c r="J188">
        <v>-2</v>
      </c>
      <c r="K188" s="156">
        <v>3964.601769911505</v>
      </c>
      <c r="L188" s="44">
        <v>1868</v>
      </c>
      <c r="M188" s="16">
        <v>0.45494398441305406</v>
      </c>
      <c r="N188" t="s">
        <v>417</v>
      </c>
    </row>
    <row r="189" spans="1:14" x14ac:dyDescent="0.25">
      <c r="A189" s="1">
        <v>44165</v>
      </c>
      <c r="B189">
        <v>13740</v>
      </c>
      <c r="C189">
        <v>10580</v>
      </c>
      <c r="D189">
        <v>3160</v>
      </c>
      <c r="E189">
        <v>719271</v>
      </c>
      <c r="F189">
        <v>725125</v>
      </c>
      <c r="G189">
        <v>5854</v>
      </c>
      <c r="H189">
        <v>5854</v>
      </c>
      <c r="I189">
        <v>5830</v>
      </c>
      <c r="J189">
        <v>-24</v>
      </c>
      <c r="K189" s="156">
        <v>5592.9203539823011</v>
      </c>
      <c r="L189" s="44">
        <v>2694</v>
      </c>
      <c r="M189" s="16">
        <v>0.46209262435677528</v>
      </c>
      <c r="N189" t="s">
        <v>397</v>
      </c>
    </row>
    <row r="190" spans="1:14" x14ac:dyDescent="0.25">
      <c r="A190" s="1">
        <v>44166</v>
      </c>
      <c r="B190">
        <v>11090</v>
      </c>
      <c r="C190">
        <v>9300</v>
      </c>
      <c r="D190">
        <v>1790</v>
      </c>
      <c r="E190">
        <v>937495</v>
      </c>
      <c r="F190">
        <v>940780</v>
      </c>
      <c r="G190">
        <v>3285</v>
      </c>
      <c r="H190">
        <v>3285</v>
      </c>
      <c r="I190">
        <v>3290</v>
      </c>
      <c r="J190">
        <v>5</v>
      </c>
      <c r="K190" s="156">
        <v>3168.1415929203545</v>
      </c>
      <c r="L190" s="44">
        <v>1495</v>
      </c>
      <c r="M190" s="16">
        <v>0.45440729483282677</v>
      </c>
      <c r="N190" t="s">
        <v>398</v>
      </c>
    </row>
    <row r="191" spans="1:14" x14ac:dyDescent="0.25">
      <c r="A191" s="1">
        <v>44166</v>
      </c>
      <c r="B191">
        <v>11820</v>
      </c>
      <c r="C191">
        <v>10670</v>
      </c>
      <c r="D191">
        <v>1150</v>
      </c>
      <c r="E191">
        <v>410963</v>
      </c>
      <c r="F191">
        <v>412878</v>
      </c>
      <c r="G191">
        <v>1915</v>
      </c>
      <c r="H191">
        <v>1915</v>
      </c>
      <c r="I191">
        <v>2115</v>
      </c>
      <c r="J191">
        <v>200</v>
      </c>
      <c r="K191" s="156">
        <v>2035.3982300884957</v>
      </c>
      <c r="L191" s="44">
        <v>765</v>
      </c>
      <c r="M191" s="16">
        <v>0.36170212765957449</v>
      </c>
      <c r="N191" t="s">
        <v>417</v>
      </c>
    </row>
    <row r="192" spans="1:14" x14ac:dyDescent="0.25">
      <c r="A192" s="1">
        <v>44166</v>
      </c>
      <c r="B192">
        <v>11820</v>
      </c>
      <c r="C192">
        <v>10670</v>
      </c>
      <c r="D192">
        <v>1150</v>
      </c>
      <c r="E192">
        <v>410963</v>
      </c>
      <c r="F192">
        <v>412878</v>
      </c>
      <c r="G192">
        <v>1915</v>
      </c>
      <c r="H192">
        <v>1915</v>
      </c>
      <c r="I192">
        <v>2115</v>
      </c>
      <c r="J192">
        <v>200</v>
      </c>
      <c r="K192" s="156">
        <v>2035.3982300884957</v>
      </c>
      <c r="L192" s="44">
        <v>765</v>
      </c>
      <c r="M192" s="16">
        <v>0.36170212765957449</v>
      </c>
      <c r="N192" t="s">
        <v>417</v>
      </c>
    </row>
    <row r="193" spans="1:14" x14ac:dyDescent="0.25">
      <c r="A193" s="1">
        <v>44166</v>
      </c>
      <c r="B193">
        <v>11820</v>
      </c>
      <c r="C193">
        <v>10670</v>
      </c>
      <c r="D193">
        <v>1150</v>
      </c>
      <c r="E193">
        <v>410763</v>
      </c>
      <c r="F193">
        <v>412878</v>
      </c>
      <c r="G193">
        <v>2115</v>
      </c>
      <c r="H193">
        <v>2115</v>
      </c>
      <c r="I193">
        <v>2115</v>
      </c>
      <c r="J193">
        <v>0</v>
      </c>
      <c r="K193" s="156">
        <v>2035.3982300884957</v>
      </c>
      <c r="L193" s="44">
        <v>965</v>
      </c>
      <c r="M193" s="16">
        <v>0.45626477541371158</v>
      </c>
      <c r="N193" t="s">
        <v>417</v>
      </c>
    </row>
    <row r="194" spans="1:14" x14ac:dyDescent="0.25">
      <c r="A194" s="1">
        <v>44167</v>
      </c>
      <c r="B194">
        <v>14310</v>
      </c>
      <c r="C194">
        <v>10580</v>
      </c>
      <c r="D194">
        <v>3730</v>
      </c>
      <c r="E194">
        <v>725125</v>
      </c>
      <c r="F194">
        <v>732008</v>
      </c>
      <c r="G194">
        <v>6883</v>
      </c>
      <c r="H194">
        <v>6883</v>
      </c>
      <c r="I194">
        <v>6860</v>
      </c>
      <c r="J194">
        <v>-23</v>
      </c>
      <c r="K194" s="156">
        <v>6601.7699115044252</v>
      </c>
      <c r="L194" s="44">
        <v>3153</v>
      </c>
      <c r="M194" s="16">
        <v>0.45962099125364431</v>
      </c>
      <c r="N194" t="s">
        <v>397</v>
      </c>
    </row>
    <row r="195" spans="1:14" x14ac:dyDescent="0.25">
      <c r="A195" s="1">
        <v>44167</v>
      </c>
      <c r="B195">
        <v>14310</v>
      </c>
      <c r="C195">
        <v>10580</v>
      </c>
      <c r="D195">
        <v>3730</v>
      </c>
      <c r="E195">
        <v>725125</v>
      </c>
      <c r="F195">
        <v>732008</v>
      </c>
      <c r="G195">
        <v>6883</v>
      </c>
      <c r="H195">
        <v>6883</v>
      </c>
      <c r="I195">
        <v>6860</v>
      </c>
      <c r="J195">
        <v>-23</v>
      </c>
      <c r="K195" s="156">
        <v>6601.7699115044252</v>
      </c>
      <c r="L195" s="44">
        <v>3153</v>
      </c>
      <c r="M195" s="16">
        <v>0.45962099125364431</v>
      </c>
      <c r="N195" t="s">
        <v>397</v>
      </c>
    </row>
    <row r="196" spans="1:14" x14ac:dyDescent="0.25">
      <c r="A196" s="1">
        <v>44167</v>
      </c>
      <c r="B196">
        <v>14310</v>
      </c>
      <c r="C196">
        <v>10580</v>
      </c>
      <c r="D196">
        <v>3730</v>
      </c>
      <c r="E196">
        <v>725125</v>
      </c>
      <c r="F196">
        <v>732008</v>
      </c>
      <c r="G196">
        <v>6883</v>
      </c>
      <c r="H196">
        <v>6883</v>
      </c>
      <c r="I196">
        <v>6860</v>
      </c>
      <c r="J196">
        <v>-23</v>
      </c>
      <c r="K196" s="156">
        <v>6601.7699115044252</v>
      </c>
      <c r="L196" s="44">
        <v>3153</v>
      </c>
      <c r="M196" s="16">
        <v>0.45962099125364431</v>
      </c>
      <c r="N196" t="s">
        <v>397</v>
      </c>
    </row>
    <row r="197" spans="1:14" x14ac:dyDescent="0.25">
      <c r="A197" s="1">
        <v>44167</v>
      </c>
      <c r="B197">
        <v>11570</v>
      </c>
      <c r="C197">
        <v>9690</v>
      </c>
      <c r="D197">
        <v>1880</v>
      </c>
      <c r="E197">
        <v>940780</v>
      </c>
      <c r="F197">
        <v>944266</v>
      </c>
      <c r="G197">
        <v>3486</v>
      </c>
      <c r="H197">
        <v>3486</v>
      </c>
      <c r="I197">
        <v>3490</v>
      </c>
      <c r="J197">
        <v>4</v>
      </c>
      <c r="K197" s="156">
        <v>3327.4336283185844</v>
      </c>
      <c r="L197" s="44">
        <v>1606</v>
      </c>
      <c r="M197" s="16">
        <v>0.46017191977077365</v>
      </c>
      <c r="N197" t="s">
        <v>398</v>
      </c>
    </row>
    <row r="198" spans="1:14" x14ac:dyDescent="0.25">
      <c r="A198" s="1">
        <v>44167</v>
      </c>
      <c r="B198">
        <v>14070</v>
      </c>
      <c r="C198">
        <v>12730</v>
      </c>
      <c r="D198">
        <v>1340</v>
      </c>
      <c r="E198">
        <v>412878</v>
      </c>
      <c r="F198">
        <v>415648</v>
      </c>
      <c r="G198">
        <v>2770</v>
      </c>
      <c r="H198">
        <v>2770</v>
      </c>
      <c r="I198">
        <v>2768</v>
      </c>
      <c r="J198">
        <v>-2</v>
      </c>
      <c r="K198" s="156">
        <v>2371.6814159292039</v>
      </c>
      <c r="L198" s="44">
        <v>1430</v>
      </c>
      <c r="M198" s="16">
        <v>0.51661849710982655</v>
      </c>
      <c r="N198" t="s">
        <v>417</v>
      </c>
    </row>
    <row r="199" spans="1:14" x14ac:dyDescent="0.25">
      <c r="A199" s="1">
        <v>44168</v>
      </c>
      <c r="B199">
        <v>14140</v>
      </c>
      <c r="C199">
        <v>11140</v>
      </c>
      <c r="D199">
        <v>3000</v>
      </c>
      <c r="E199">
        <v>732008</v>
      </c>
      <c r="F199">
        <v>737808</v>
      </c>
      <c r="G199">
        <v>5800</v>
      </c>
      <c r="H199">
        <v>5800</v>
      </c>
      <c r="I199">
        <v>5364</v>
      </c>
      <c r="J199">
        <v>-436</v>
      </c>
      <c r="K199" s="156">
        <v>5309.7345132743367</v>
      </c>
      <c r="L199" s="44">
        <v>2800</v>
      </c>
      <c r="M199" s="16">
        <v>0.52199850857568975</v>
      </c>
      <c r="N199" t="s">
        <v>397</v>
      </c>
    </row>
    <row r="200" spans="1:14" x14ac:dyDescent="0.25">
      <c r="A200" s="1">
        <v>44169</v>
      </c>
      <c r="B200">
        <v>11620</v>
      </c>
      <c r="C200">
        <v>9540</v>
      </c>
      <c r="D200">
        <v>2080</v>
      </c>
      <c r="E200">
        <v>944275</v>
      </c>
      <c r="F200">
        <v>947975</v>
      </c>
      <c r="G200">
        <v>3700</v>
      </c>
      <c r="H200">
        <v>3700</v>
      </c>
      <c r="I200">
        <v>3440</v>
      </c>
      <c r="J200">
        <v>-260</v>
      </c>
      <c r="K200" s="156">
        <v>3681.4159292035401</v>
      </c>
      <c r="L200" s="44">
        <v>1620</v>
      </c>
      <c r="M200" s="16">
        <v>0.47093023255813954</v>
      </c>
      <c r="N200" t="s">
        <v>398</v>
      </c>
    </row>
    <row r="201" spans="1:14" x14ac:dyDescent="0.25">
      <c r="A201" s="1">
        <v>44169</v>
      </c>
      <c r="B201">
        <v>12720</v>
      </c>
      <c r="C201">
        <v>10210</v>
      </c>
      <c r="D201">
        <v>2510</v>
      </c>
      <c r="E201">
        <v>415648</v>
      </c>
      <c r="F201">
        <v>420180</v>
      </c>
      <c r="G201">
        <v>4532</v>
      </c>
      <c r="H201">
        <v>4532</v>
      </c>
      <c r="I201">
        <v>1877</v>
      </c>
      <c r="J201">
        <v>-2655</v>
      </c>
      <c r="K201" s="156">
        <v>4442.4778761061953</v>
      </c>
      <c r="L201" s="44">
        <v>2022</v>
      </c>
      <c r="M201" s="16">
        <v>1.0772509323388386</v>
      </c>
      <c r="N201" t="s">
        <v>417</v>
      </c>
    </row>
    <row r="202" spans="1:14" x14ac:dyDescent="0.25">
      <c r="A202" s="1">
        <v>44169</v>
      </c>
      <c r="B202">
        <v>12720</v>
      </c>
      <c r="C202">
        <v>10210</v>
      </c>
      <c r="D202">
        <v>2510</v>
      </c>
      <c r="E202">
        <v>415648</v>
      </c>
      <c r="F202">
        <v>420180</v>
      </c>
      <c r="G202">
        <v>4532</v>
      </c>
      <c r="H202">
        <v>4532</v>
      </c>
      <c r="I202">
        <v>4528</v>
      </c>
      <c r="J202">
        <v>-4</v>
      </c>
      <c r="K202" s="156">
        <v>4442.4778761061953</v>
      </c>
      <c r="L202" s="44">
        <v>2022</v>
      </c>
      <c r="M202" s="16">
        <v>0.44655477031802121</v>
      </c>
      <c r="N202" t="s">
        <v>417</v>
      </c>
    </row>
    <row r="203" spans="1:14" x14ac:dyDescent="0.25">
      <c r="A203" s="1">
        <v>44169</v>
      </c>
      <c r="B203">
        <v>14530</v>
      </c>
      <c r="C203">
        <v>10430</v>
      </c>
      <c r="D203">
        <v>4100</v>
      </c>
      <c r="E203">
        <v>737808</v>
      </c>
      <c r="F203">
        <v>745000</v>
      </c>
      <c r="G203">
        <v>7192</v>
      </c>
      <c r="H203">
        <v>7192</v>
      </c>
      <c r="I203">
        <v>7180</v>
      </c>
      <c r="J203">
        <v>-12</v>
      </c>
      <c r="K203" s="156">
        <v>7256.637168141594</v>
      </c>
      <c r="L203" s="44">
        <v>3092</v>
      </c>
      <c r="M203" s="16">
        <v>0.43064066852367688</v>
      </c>
      <c r="N203" t="s">
        <v>397</v>
      </c>
    </row>
    <row r="204" spans="1:14" x14ac:dyDescent="0.25">
      <c r="A204" s="1">
        <v>44169</v>
      </c>
      <c r="B204">
        <v>11620</v>
      </c>
      <c r="C204">
        <v>9540</v>
      </c>
      <c r="D204">
        <v>2080</v>
      </c>
      <c r="E204">
        <v>944275</v>
      </c>
      <c r="F204">
        <v>947975</v>
      </c>
      <c r="G204">
        <v>3700</v>
      </c>
      <c r="H204">
        <v>3700</v>
      </c>
      <c r="I204">
        <v>3700</v>
      </c>
      <c r="J204">
        <v>0</v>
      </c>
      <c r="K204" s="156">
        <v>3681.4159292035401</v>
      </c>
      <c r="L204" s="44">
        <v>1620</v>
      </c>
      <c r="M204" s="16">
        <v>0.43783783783783786</v>
      </c>
      <c r="N204" t="s">
        <v>398</v>
      </c>
    </row>
    <row r="205" spans="1:14" x14ac:dyDescent="0.25">
      <c r="A205" s="1">
        <v>44172</v>
      </c>
      <c r="B205">
        <v>12060</v>
      </c>
      <c r="C205">
        <v>8920</v>
      </c>
      <c r="D205">
        <v>3140</v>
      </c>
      <c r="E205">
        <v>947975</v>
      </c>
      <c r="F205">
        <v>953848</v>
      </c>
      <c r="G205">
        <v>5873</v>
      </c>
      <c r="H205">
        <v>5873</v>
      </c>
      <c r="I205">
        <v>5880</v>
      </c>
      <c r="J205">
        <v>7</v>
      </c>
      <c r="K205" s="156">
        <v>5557.5221238938057</v>
      </c>
      <c r="L205" s="44">
        <v>2733</v>
      </c>
      <c r="M205" s="16">
        <v>0.46479591836734696</v>
      </c>
      <c r="N205" t="s">
        <v>398</v>
      </c>
    </row>
    <row r="206" spans="1:14" x14ac:dyDescent="0.25">
      <c r="A206" s="1">
        <v>44174</v>
      </c>
      <c r="B206">
        <v>12360</v>
      </c>
      <c r="C206">
        <v>10940</v>
      </c>
      <c r="D206">
        <v>1420</v>
      </c>
      <c r="E206">
        <v>420180</v>
      </c>
      <c r="F206">
        <v>422993</v>
      </c>
      <c r="G206">
        <v>2813</v>
      </c>
      <c r="H206">
        <v>2813</v>
      </c>
      <c r="I206">
        <v>2812</v>
      </c>
      <c r="J206">
        <v>-1</v>
      </c>
      <c r="K206" s="156">
        <v>2513.2743362831861</v>
      </c>
      <c r="L206" s="44">
        <v>1393</v>
      </c>
      <c r="M206" s="16">
        <v>0.49537695590327169</v>
      </c>
      <c r="N206" t="s">
        <v>417</v>
      </c>
    </row>
    <row r="207" spans="1:14" x14ac:dyDescent="0.25">
      <c r="A207" s="1">
        <v>44174</v>
      </c>
      <c r="B207">
        <v>12360</v>
      </c>
      <c r="C207">
        <v>10940</v>
      </c>
      <c r="D207">
        <v>1420</v>
      </c>
      <c r="E207">
        <v>420180</v>
      </c>
      <c r="F207">
        <v>422993</v>
      </c>
      <c r="G207">
        <v>2813</v>
      </c>
      <c r="H207">
        <v>2813</v>
      </c>
      <c r="I207">
        <v>2812</v>
      </c>
      <c r="J207">
        <v>-1</v>
      </c>
      <c r="K207" s="156">
        <v>2513.2743362831861</v>
      </c>
      <c r="L207" s="44">
        <v>1393</v>
      </c>
      <c r="M207" s="16">
        <v>0.49537695590327169</v>
      </c>
      <c r="N207" t="s">
        <v>417</v>
      </c>
    </row>
    <row r="208" spans="1:14" x14ac:dyDescent="0.25">
      <c r="A208" s="1">
        <v>44174</v>
      </c>
      <c r="B208">
        <v>12360</v>
      </c>
      <c r="C208">
        <v>10940</v>
      </c>
      <c r="D208">
        <v>1420</v>
      </c>
      <c r="E208">
        <v>420180</v>
      </c>
      <c r="F208">
        <v>422993</v>
      </c>
      <c r="G208">
        <v>2813</v>
      </c>
      <c r="H208">
        <v>2813</v>
      </c>
      <c r="I208">
        <v>2812</v>
      </c>
      <c r="J208">
        <v>-1</v>
      </c>
      <c r="K208" s="156">
        <v>2513.2743362831861</v>
      </c>
      <c r="L208" s="44">
        <v>1393</v>
      </c>
      <c r="M208" s="16">
        <v>0.49537695590327169</v>
      </c>
      <c r="N208" t="s">
        <v>417</v>
      </c>
    </row>
    <row r="209" spans="1:14" x14ac:dyDescent="0.25">
      <c r="A209" s="1">
        <v>44174</v>
      </c>
      <c r="B209">
        <v>11200</v>
      </c>
      <c r="C209">
        <v>9760</v>
      </c>
      <c r="D209">
        <v>1440</v>
      </c>
      <c r="E209">
        <v>953848</v>
      </c>
      <c r="F209">
        <v>956573</v>
      </c>
      <c r="G209">
        <v>2725</v>
      </c>
      <c r="H209">
        <v>2725</v>
      </c>
      <c r="I209">
        <v>2725</v>
      </c>
      <c r="J209">
        <v>0</v>
      </c>
      <c r="K209" s="156">
        <v>2548.6725663716816</v>
      </c>
      <c r="L209" s="44">
        <v>1285</v>
      </c>
      <c r="M209" s="16">
        <v>0.47155963302752296</v>
      </c>
      <c r="N209" t="s">
        <v>398</v>
      </c>
    </row>
    <row r="210" spans="1:14" x14ac:dyDescent="0.25">
      <c r="A210" s="1">
        <v>44175</v>
      </c>
      <c r="B210">
        <v>11520</v>
      </c>
      <c r="C210">
        <v>9470</v>
      </c>
      <c r="D210">
        <v>2050</v>
      </c>
      <c r="E210">
        <v>956573</v>
      </c>
      <c r="F210">
        <v>960633</v>
      </c>
      <c r="G210">
        <v>4060</v>
      </c>
      <c r="H210">
        <v>4060</v>
      </c>
      <c r="I210">
        <v>3880</v>
      </c>
      <c r="J210">
        <v>-180</v>
      </c>
      <c r="K210" s="156">
        <v>3628.318584070797</v>
      </c>
      <c r="L210" s="44">
        <v>2010</v>
      </c>
      <c r="M210" s="16">
        <v>0.51804123711340211</v>
      </c>
      <c r="N210" t="s">
        <v>398</v>
      </c>
    </row>
    <row r="211" spans="1:14" x14ac:dyDescent="0.25">
      <c r="A211" s="1">
        <v>44176</v>
      </c>
      <c r="B211">
        <v>14010</v>
      </c>
      <c r="C211">
        <v>10570</v>
      </c>
      <c r="D211">
        <v>3440</v>
      </c>
      <c r="E211">
        <v>745000</v>
      </c>
      <c r="F211">
        <v>751332</v>
      </c>
      <c r="G211">
        <v>6332</v>
      </c>
      <c r="H211">
        <v>6332</v>
      </c>
      <c r="I211">
        <v>6330</v>
      </c>
      <c r="J211">
        <v>-2</v>
      </c>
      <c r="K211" s="156">
        <v>6088.49557522124</v>
      </c>
      <c r="L211" s="44">
        <v>2892</v>
      </c>
      <c r="M211" s="16">
        <v>0.45687203791469194</v>
      </c>
      <c r="N211" t="s">
        <v>397</v>
      </c>
    </row>
    <row r="212" spans="1:14" x14ac:dyDescent="0.25">
      <c r="A212" s="1">
        <v>44176</v>
      </c>
      <c r="B212">
        <v>14010</v>
      </c>
      <c r="C212">
        <v>10570</v>
      </c>
      <c r="D212">
        <v>3440</v>
      </c>
      <c r="E212">
        <v>745000</v>
      </c>
      <c r="F212">
        <v>751332</v>
      </c>
      <c r="G212">
        <v>6332</v>
      </c>
      <c r="H212">
        <v>6332</v>
      </c>
      <c r="I212">
        <v>6330</v>
      </c>
      <c r="J212">
        <v>-2</v>
      </c>
      <c r="K212" s="156">
        <v>6088.49557522124</v>
      </c>
      <c r="L212" s="44">
        <v>2892</v>
      </c>
      <c r="M212" s="16">
        <v>0.45687203791469194</v>
      </c>
      <c r="N212" t="s">
        <v>397</v>
      </c>
    </row>
    <row r="213" spans="1:14" x14ac:dyDescent="0.25">
      <c r="A213" s="1">
        <v>44176</v>
      </c>
      <c r="B213">
        <v>11880</v>
      </c>
      <c r="C213">
        <v>9710</v>
      </c>
      <c r="D213">
        <v>2170</v>
      </c>
      <c r="E213">
        <v>960633</v>
      </c>
      <c r="F213">
        <v>964611</v>
      </c>
      <c r="G213">
        <v>3978</v>
      </c>
      <c r="H213">
        <v>3978</v>
      </c>
      <c r="I213">
        <v>3970</v>
      </c>
      <c r="J213">
        <v>-8</v>
      </c>
      <c r="K213" s="156">
        <v>3840.7079646017701</v>
      </c>
      <c r="L213" s="44">
        <v>1808</v>
      </c>
      <c r="M213" s="16">
        <v>0.45541561712846346</v>
      </c>
      <c r="N213" t="s">
        <v>398</v>
      </c>
    </row>
    <row r="214" spans="1:14" x14ac:dyDescent="0.25">
      <c r="A214" s="1">
        <v>44176</v>
      </c>
      <c r="B214">
        <v>14030</v>
      </c>
      <c r="C214">
        <v>12520</v>
      </c>
      <c r="D214">
        <v>1510</v>
      </c>
      <c r="E214">
        <v>422993</v>
      </c>
      <c r="F214">
        <v>425923</v>
      </c>
      <c r="G214">
        <v>2930</v>
      </c>
      <c r="H214">
        <v>2930</v>
      </c>
      <c r="I214">
        <v>2930</v>
      </c>
      <c r="J214">
        <v>0</v>
      </c>
      <c r="K214" s="156">
        <v>2672.5663716814161</v>
      </c>
      <c r="L214" s="44">
        <v>1420</v>
      </c>
      <c r="M214" s="16">
        <v>0.48464163822525597</v>
      </c>
      <c r="N214" t="s">
        <v>417</v>
      </c>
    </row>
    <row r="215" spans="1:14" x14ac:dyDescent="0.25">
      <c r="A215" s="1">
        <v>44176</v>
      </c>
      <c r="B215">
        <v>14030</v>
      </c>
      <c r="C215">
        <v>12520</v>
      </c>
      <c r="D215">
        <v>1510</v>
      </c>
      <c r="E215">
        <v>422993</v>
      </c>
      <c r="F215">
        <v>425923</v>
      </c>
      <c r="G215">
        <v>2930</v>
      </c>
      <c r="H215">
        <v>2930</v>
      </c>
      <c r="I215">
        <v>2930</v>
      </c>
      <c r="J215">
        <v>0</v>
      </c>
      <c r="K215" s="156">
        <v>2672.5663716814161</v>
      </c>
      <c r="L215" s="44">
        <v>1420</v>
      </c>
      <c r="M215" s="16">
        <v>0.48464163822525597</v>
      </c>
      <c r="N215" t="s">
        <v>417</v>
      </c>
    </row>
    <row r="216" spans="1:14" x14ac:dyDescent="0.25">
      <c r="A216" s="1">
        <v>44176</v>
      </c>
      <c r="B216">
        <v>14030</v>
      </c>
      <c r="C216">
        <v>12520</v>
      </c>
      <c r="D216">
        <v>1510</v>
      </c>
      <c r="E216">
        <v>422993</v>
      </c>
      <c r="F216">
        <v>425923</v>
      </c>
      <c r="G216">
        <v>2930</v>
      </c>
      <c r="H216">
        <v>2930</v>
      </c>
      <c r="I216">
        <v>2930</v>
      </c>
      <c r="J216">
        <v>0</v>
      </c>
      <c r="K216" s="156">
        <v>2672.5663716814161</v>
      </c>
      <c r="L216" s="44">
        <v>1420</v>
      </c>
      <c r="M216" s="16">
        <v>0.48464163822525597</v>
      </c>
      <c r="N216" t="s">
        <v>417</v>
      </c>
    </row>
    <row r="217" spans="1:14" x14ac:dyDescent="0.25">
      <c r="A217" s="1">
        <v>44179</v>
      </c>
      <c r="B217">
        <v>14410</v>
      </c>
      <c r="C217">
        <v>11650</v>
      </c>
      <c r="D217">
        <v>2760</v>
      </c>
      <c r="E217">
        <v>751332</v>
      </c>
      <c r="F217">
        <v>756266</v>
      </c>
      <c r="G217">
        <v>4934</v>
      </c>
      <c r="H217">
        <v>4934</v>
      </c>
      <c r="I217">
        <v>4910</v>
      </c>
      <c r="J217">
        <v>-24</v>
      </c>
      <c r="K217" s="156">
        <v>4884.9557522123896</v>
      </c>
      <c r="L217" s="44">
        <v>2174</v>
      </c>
      <c r="M217" s="16">
        <v>0.44276985743380853</v>
      </c>
      <c r="N217" t="s">
        <v>397</v>
      </c>
    </row>
    <row r="218" spans="1:14" x14ac:dyDescent="0.25">
      <c r="A218" s="1">
        <v>44179</v>
      </c>
      <c r="B218">
        <v>42550</v>
      </c>
      <c r="C218">
        <v>29300</v>
      </c>
      <c r="D218">
        <v>13250</v>
      </c>
      <c r="E218">
        <v>425923</v>
      </c>
      <c r="F218">
        <v>451034</v>
      </c>
      <c r="G218">
        <v>25111</v>
      </c>
      <c r="H218">
        <v>25111</v>
      </c>
      <c r="I218">
        <v>25107</v>
      </c>
      <c r="J218">
        <v>-4</v>
      </c>
      <c r="K218" s="156">
        <v>23451.327433628321</v>
      </c>
      <c r="L218" s="44">
        <v>11861</v>
      </c>
      <c r="M218" s="16">
        <v>0.47241805074282073</v>
      </c>
      <c r="N218" t="s">
        <v>417</v>
      </c>
    </row>
    <row r="219" spans="1:14" x14ac:dyDescent="0.25">
      <c r="A219" s="1">
        <v>44180</v>
      </c>
      <c r="B219">
        <v>11710</v>
      </c>
      <c r="C219">
        <v>9900</v>
      </c>
      <c r="D219">
        <v>1810</v>
      </c>
      <c r="E219">
        <v>964611</v>
      </c>
      <c r="F219">
        <v>968113</v>
      </c>
      <c r="G219">
        <v>3502</v>
      </c>
      <c r="H219">
        <v>3502</v>
      </c>
      <c r="I219">
        <v>3450</v>
      </c>
      <c r="J219">
        <v>-52</v>
      </c>
      <c r="K219" s="156">
        <v>3203.5398230088499</v>
      </c>
      <c r="L219" s="44">
        <v>1692</v>
      </c>
      <c r="M219" s="16">
        <v>0.49043478260869566</v>
      </c>
      <c r="N219" t="s">
        <v>398</v>
      </c>
    </row>
    <row r="220" spans="1:14" x14ac:dyDescent="0.25">
      <c r="A220" s="1">
        <v>44180</v>
      </c>
      <c r="B220">
        <v>14010</v>
      </c>
      <c r="C220">
        <v>9090</v>
      </c>
      <c r="D220">
        <v>4920</v>
      </c>
      <c r="E220">
        <v>451034</v>
      </c>
      <c r="F220">
        <v>460163</v>
      </c>
      <c r="G220">
        <v>9129</v>
      </c>
      <c r="H220">
        <v>9129</v>
      </c>
      <c r="I220">
        <v>6429</v>
      </c>
      <c r="J220">
        <v>-2700</v>
      </c>
      <c r="K220" s="156">
        <v>8707.9646017699124</v>
      </c>
      <c r="L220" s="44">
        <v>4209</v>
      </c>
      <c r="M220" s="16">
        <v>0.65468968735417643</v>
      </c>
      <c r="N220" t="s">
        <v>417</v>
      </c>
    </row>
    <row r="221" spans="1:14" x14ac:dyDescent="0.25">
      <c r="A221" s="1">
        <v>44180</v>
      </c>
      <c r="B221">
        <v>14010</v>
      </c>
      <c r="C221">
        <v>9090</v>
      </c>
      <c r="D221">
        <v>4920</v>
      </c>
      <c r="E221">
        <v>451034</v>
      </c>
      <c r="F221">
        <v>460163</v>
      </c>
      <c r="G221">
        <v>9129</v>
      </c>
      <c r="H221">
        <v>9129</v>
      </c>
      <c r="I221">
        <v>9129</v>
      </c>
      <c r="J221">
        <v>0</v>
      </c>
      <c r="K221" s="156">
        <v>8707.9646017699124</v>
      </c>
      <c r="L221" s="44">
        <v>4209</v>
      </c>
      <c r="M221" s="16">
        <v>0.46105816628327306</v>
      </c>
      <c r="N221" t="s">
        <v>417</v>
      </c>
    </row>
    <row r="222" spans="1:14" x14ac:dyDescent="0.25">
      <c r="A222" s="1">
        <v>44181</v>
      </c>
      <c r="B222">
        <v>11680</v>
      </c>
      <c r="C222">
        <v>8530</v>
      </c>
      <c r="D222">
        <v>3150</v>
      </c>
      <c r="E222">
        <v>968063</v>
      </c>
      <c r="F222">
        <v>968423</v>
      </c>
      <c r="G222">
        <v>360</v>
      </c>
      <c r="H222">
        <v>360</v>
      </c>
      <c r="I222">
        <v>380</v>
      </c>
      <c r="J222">
        <v>20</v>
      </c>
      <c r="K222" s="156">
        <v>5575.2212389380538</v>
      </c>
      <c r="L222" s="44">
        <v>-2790</v>
      </c>
      <c r="M222" s="16">
        <v>-7.3421052631578947</v>
      </c>
      <c r="N222" t="s">
        <v>398</v>
      </c>
    </row>
    <row r="223" spans="1:14" x14ac:dyDescent="0.25">
      <c r="A223" s="1">
        <v>44181</v>
      </c>
      <c r="B223">
        <v>28830</v>
      </c>
      <c r="C223">
        <v>19480</v>
      </c>
      <c r="D223">
        <v>9350</v>
      </c>
      <c r="E223">
        <v>756266</v>
      </c>
      <c r="F223">
        <v>773191</v>
      </c>
      <c r="G223">
        <v>16925</v>
      </c>
      <c r="H223">
        <v>16925</v>
      </c>
      <c r="I223">
        <v>16902</v>
      </c>
      <c r="J223">
        <v>-23</v>
      </c>
      <c r="K223" s="156">
        <v>16548.672566371682</v>
      </c>
      <c r="L223" s="44">
        <v>7575</v>
      </c>
      <c r="M223" s="16">
        <v>0.44817181398651046</v>
      </c>
      <c r="N223" t="s">
        <v>397</v>
      </c>
    </row>
    <row r="224" spans="1:14" x14ac:dyDescent="0.25">
      <c r="A224" s="1">
        <v>44181</v>
      </c>
      <c r="B224">
        <v>28830</v>
      </c>
      <c r="C224">
        <v>19480</v>
      </c>
      <c r="D224">
        <v>9350</v>
      </c>
      <c r="E224">
        <v>756266</v>
      </c>
      <c r="F224">
        <v>773191</v>
      </c>
      <c r="G224">
        <v>16925</v>
      </c>
      <c r="H224">
        <v>16925</v>
      </c>
      <c r="I224">
        <v>16902</v>
      </c>
      <c r="J224">
        <v>-23</v>
      </c>
      <c r="K224" s="156">
        <v>16548.672566371682</v>
      </c>
      <c r="L224" s="44">
        <v>7575</v>
      </c>
      <c r="M224" s="16">
        <v>0.44817181398651046</v>
      </c>
      <c r="N224" t="s">
        <v>397</v>
      </c>
    </row>
    <row r="225" spans="1:14" x14ac:dyDescent="0.25">
      <c r="A225" s="1">
        <v>44182</v>
      </c>
      <c r="B225">
        <v>13990</v>
      </c>
      <c r="C225">
        <v>9170</v>
      </c>
      <c r="D225">
        <v>4820</v>
      </c>
      <c r="E225">
        <v>460163</v>
      </c>
      <c r="F225">
        <v>468874</v>
      </c>
      <c r="G225">
        <v>8711</v>
      </c>
      <c r="H225">
        <v>8711</v>
      </c>
      <c r="I225">
        <v>8709</v>
      </c>
      <c r="J225">
        <v>-2</v>
      </c>
      <c r="K225" s="156">
        <v>8530.9734513274343</v>
      </c>
      <c r="L225" s="44">
        <v>3891</v>
      </c>
      <c r="M225" s="16">
        <v>0.44677919393730625</v>
      </c>
      <c r="N225" t="s">
        <v>417</v>
      </c>
    </row>
    <row r="226" spans="1:14" x14ac:dyDescent="0.25">
      <c r="A226" s="1">
        <v>44183</v>
      </c>
      <c r="B226">
        <v>14350</v>
      </c>
      <c r="C226">
        <v>10620</v>
      </c>
      <c r="D226">
        <v>3730</v>
      </c>
      <c r="E226">
        <v>774991</v>
      </c>
      <c r="F226">
        <v>781700</v>
      </c>
      <c r="G226">
        <v>6709</v>
      </c>
      <c r="H226">
        <v>6709</v>
      </c>
      <c r="I226">
        <v>6712</v>
      </c>
      <c r="J226">
        <v>3</v>
      </c>
      <c r="K226" s="156">
        <v>6601.7699115044252</v>
      </c>
      <c r="L226" s="44">
        <v>2979</v>
      </c>
      <c r="M226" s="16">
        <v>0.44383194278903454</v>
      </c>
      <c r="N226" t="s">
        <v>397</v>
      </c>
    </row>
    <row r="227" spans="1:14" x14ac:dyDescent="0.25">
      <c r="A227" s="1">
        <v>44183</v>
      </c>
      <c r="B227">
        <v>14350</v>
      </c>
      <c r="C227">
        <v>10620</v>
      </c>
      <c r="D227">
        <v>3730</v>
      </c>
      <c r="E227">
        <v>773191</v>
      </c>
      <c r="F227">
        <v>774991</v>
      </c>
      <c r="G227">
        <v>1800</v>
      </c>
      <c r="H227">
        <v>1800</v>
      </c>
      <c r="I227">
        <v>1800</v>
      </c>
      <c r="J227">
        <v>0</v>
      </c>
      <c r="K227" s="156">
        <v>6601.7699115044252</v>
      </c>
      <c r="L227" s="44">
        <v>-1930</v>
      </c>
      <c r="M227" s="16">
        <v>-1.0722222222222222</v>
      </c>
      <c r="N227" t="s">
        <v>397</v>
      </c>
    </row>
    <row r="228" spans="1:14" x14ac:dyDescent="0.25">
      <c r="A228" s="1">
        <v>44186</v>
      </c>
      <c r="B228">
        <v>14370</v>
      </c>
      <c r="C228">
        <v>10960</v>
      </c>
      <c r="D228">
        <v>3410</v>
      </c>
      <c r="E228">
        <v>781700</v>
      </c>
      <c r="F228">
        <v>787817</v>
      </c>
      <c r="G228">
        <v>6117</v>
      </c>
      <c r="H228">
        <v>6117</v>
      </c>
      <c r="I228">
        <v>6090</v>
      </c>
      <c r="J228">
        <v>-27</v>
      </c>
      <c r="K228" s="156">
        <v>6035.3982300884963</v>
      </c>
      <c r="L228" s="44">
        <v>2707</v>
      </c>
      <c r="M228" s="16">
        <v>0.44449917898193758</v>
      </c>
      <c r="N228" t="s">
        <v>397</v>
      </c>
    </row>
    <row r="229" spans="1:14" x14ac:dyDescent="0.25">
      <c r="A229" s="1">
        <v>44186</v>
      </c>
      <c r="B229">
        <v>14370</v>
      </c>
      <c r="C229">
        <v>10960</v>
      </c>
      <c r="D229">
        <v>3410</v>
      </c>
      <c r="E229">
        <v>781700</v>
      </c>
      <c r="F229">
        <v>787817</v>
      </c>
      <c r="G229">
        <v>6117</v>
      </c>
      <c r="H229">
        <v>6117</v>
      </c>
      <c r="I229">
        <v>6090</v>
      </c>
      <c r="J229">
        <v>-27</v>
      </c>
      <c r="K229" s="156">
        <v>6035.3982300884963</v>
      </c>
      <c r="L229" s="44">
        <v>2707</v>
      </c>
      <c r="M229" s="16">
        <v>0.44449917898193758</v>
      </c>
      <c r="N229" t="s">
        <v>397</v>
      </c>
    </row>
    <row r="230" spans="1:14" x14ac:dyDescent="0.25">
      <c r="A230" s="1">
        <v>44186</v>
      </c>
      <c r="B230">
        <v>14030</v>
      </c>
      <c r="C230">
        <v>9400</v>
      </c>
      <c r="D230">
        <v>4630</v>
      </c>
      <c r="E230">
        <v>472824</v>
      </c>
      <c r="F230">
        <v>481324</v>
      </c>
      <c r="G230">
        <v>8500</v>
      </c>
      <c r="H230">
        <v>8500</v>
      </c>
      <c r="I230">
        <v>8500</v>
      </c>
      <c r="J230">
        <v>0</v>
      </c>
      <c r="K230" s="156">
        <v>8194.6902654867263</v>
      </c>
      <c r="L230" s="44">
        <v>3870</v>
      </c>
      <c r="M230" s="16">
        <v>0.45529411764705885</v>
      </c>
      <c r="N230" t="s">
        <v>417</v>
      </c>
    </row>
    <row r="231" spans="1:14" x14ac:dyDescent="0.25">
      <c r="A231" s="1">
        <v>44186</v>
      </c>
      <c r="B231">
        <v>11550</v>
      </c>
      <c r="C231">
        <v>10370</v>
      </c>
      <c r="D231">
        <v>1180</v>
      </c>
      <c r="E231">
        <v>968423</v>
      </c>
      <c r="F231">
        <v>970523</v>
      </c>
      <c r="G231">
        <v>2100</v>
      </c>
      <c r="H231">
        <v>2100</v>
      </c>
      <c r="I231">
        <v>2100</v>
      </c>
      <c r="J231">
        <v>0</v>
      </c>
      <c r="K231" s="156">
        <v>2088.4955752212391</v>
      </c>
      <c r="L231" s="44">
        <v>920</v>
      </c>
      <c r="M231" s="16">
        <v>0.43809523809523809</v>
      </c>
      <c r="N231" t="s">
        <v>398</v>
      </c>
    </row>
    <row r="232" spans="1:14" x14ac:dyDescent="0.25">
      <c r="A232" s="1">
        <v>44187</v>
      </c>
      <c r="B232">
        <v>12130</v>
      </c>
      <c r="C232">
        <v>10110</v>
      </c>
      <c r="D232">
        <v>2020</v>
      </c>
      <c r="E232">
        <v>970523</v>
      </c>
      <c r="F232">
        <v>974292</v>
      </c>
      <c r="G232">
        <v>3769</v>
      </c>
      <c r="H232">
        <v>3769</v>
      </c>
      <c r="I232">
        <v>3712</v>
      </c>
      <c r="J232">
        <v>-57</v>
      </c>
      <c r="K232" s="156">
        <v>3575.2212389380534</v>
      </c>
      <c r="L232" s="44">
        <v>1749</v>
      </c>
      <c r="M232" s="16">
        <v>0.47117456896551724</v>
      </c>
      <c r="N232" t="s">
        <v>398</v>
      </c>
    </row>
    <row r="233" spans="1:14" x14ac:dyDescent="0.25">
      <c r="A233" s="1">
        <v>44187</v>
      </c>
      <c r="B233">
        <v>13750</v>
      </c>
      <c r="C233">
        <v>11020</v>
      </c>
      <c r="D233">
        <v>2730</v>
      </c>
      <c r="E233">
        <v>481324</v>
      </c>
      <c r="F233">
        <v>486390</v>
      </c>
      <c r="G233">
        <v>5066</v>
      </c>
      <c r="H233">
        <v>5066</v>
      </c>
      <c r="I233">
        <v>3835</v>
      </c>
      <c r="J233">
        <v>-1231</v>
      </c>
      <c r="K233" s="156">
        <v>4831.8584070796469</v>
      </c>
      <c r="L233" s="44">
        <v>2336</v>
      </c>
      <c r="M233" s="16">
        <v>0.60912646675358539</v>
      </c>
      <c r="N233" t="s">
        <v>417</v>
      </c>
    </row>
    <row r="234" spans="1:14" x14ac:dyDescent="0.25">
      <c r="A234" s="1">
        <v>44187</v>
      </c>
      <c r="B234">
        <v>13750</v>
      </c>
      <c r="C234">
        <v>11020</v>
      </c>
      <c r="D234">
        <v>2730</v>
      </c>
      <c r="E234">
        <v>481324</v>
      </c>
      <c r="F234">
        <v>486390</v>
      </c>
      <c r="G234">
        <v>5066</v>
      </c>
      <c r="H234">
        <v>5066</v>
      </c>
      <c r="I234">
        <v>5066</v>
      </c>
      <c r="J234">
        <v>0</v>
      </c>
      <c r="K234" s="156">
        <v>4831.8584070796469</v>
      </c>
      <c r="L234" s="44">
        <v>2336</v>
      </c>
      <c r="M234" s="16">
        <v>0.46111330438215553</v>
      </c>
      <c r="N234" t="s">
        <v>417</v>
      </c>
    </row>
    <row r="235" spans="1:14" x14ac:dyDescent="0.25">
      <c r="A235" s="1">
        <v>44187</v>
      </c>
      <c r="B235">
        <v>14090</v>
      </c>
      <c r="C235">
        <v>11450</v>
      </c>
      <c r="D235">
        <v>2640</v>
      </c>
      <c r="E235">
        <v>787817</v>
      </c>
      <c r="F235">
        <v>792772</v>
      </c>
      <c r="G235">
        <v>4955</v>
      </c>
      <c r="H235">
        <v>4955</v>
      </c>
      <c r="I235">
        <v>4930</v>
      </c>
      <c r="J235">
        <v>-25</v>
      </c>
      <c r="K235" s="156">
        <v>4672.5663716814161</v>
      </c>
      <c r="L235" s="44">
        <v>2315</v>
      </c>
      <c r="M235" s="16">
        <v>0.4695740365111562</v>
      </c>
      <c r="N235" t="s">
        <v>397</v>
      </c>
    </row>
    <row r="236" spans="1:14" x14ac:dyDescent="0.25">
      <c r="A236" s="1">
        <v>44187</v>
      </c>
      <c r="B236">
        <v>14090</v>
      </c>
      <c r="C236">
        <v>11450</v>
      </c>
      <c r="D236">
        <v>2640</v>
      </c>
      <c r="E236">
        <v>787817</v>
      </c>
      <c r="F236">
        <v>792772</v>
      </c>
      <c r="G236">
        <v>4955</v>
      </c>
      <c r="H236">
        <v>4955</v>
      </c>
      <c r="I236">
        <v>4930</v>
      </c>
      <c r="J236">
        <v>-25</v>
      </c>
      <c r="K236" s="156">
        <v>4672.5663716814161</v>
      </c>
      <c r="L236" s="44">
        <v>2315</v>
      </c>
      <c r="M236" s="16">
        <v>0.4695740365111562</v>
      </c>
      <c r="N236" t="s">
        <v>397</v>
      </c>
    </row>
    <row r="237" spans="1:14" x14ac:dyDescent="0.25">
      <c r="A237" s="1">
        <v>44188</v>
      </c>
      <c r="B237">
        <v>13820</v>
      </c>
      <c r="C237">
        <v>10120</v>
      </c>
      <c r="D237">
        <v>3700</v>
      </c>
      <c r="E237">
        <v>486390</v>
      </c>
      <c r="F237">
        <v>493099</v>
      </c>
      <c r="G237">
        <v>6709</v>
      </c>
      <c r="H237">
        <v>6709</v>
      </c>
      <c r="I237">
        <v>6705</v>
      </c>
      <c r="J237">
        <v>-4</v>
      </c>
      <c r="K237" s="156">
        <v>6548.6725663716825</v>
      </c>
      <c r="L237" s="44">
        <v>3009</v>
      </c>
      <c r="M237" s="16">
        <v>0.4487695749440716</v>
      </c>
      <c r="N237" t="s">
        <v>417</v>
      </c>
    </row>
    <row r="238" spans="1:14" x14ac:dyDescent="0.25">
      <c r="A238" s="1">
        <v>44188</v>
      </c>
      <c r="B238">
        <v>11650</v>
      </c>
      <c r="C238">
        <v>8700</v>
      </c>
      <c r="D238">
        <v>2950</v>
      </c>
      <c r="E238">
        <v>974602</v>
      </c>
      <c r="F238">
        <v>979811</v>
      </c>
      <c r="G238">
        <v>5209</v>
      </c>
      <c r="H238">
        <v>5209</v>
      </c>
      <c r="I238">
        <v>5520</v>
      </c>
      <c r="J238">
        <v>311</v>
      </c>
      <c r="K238" s="156">
        <v>5221.2389380530976</v>
      </c>
      <c r="L238" s="44">
        <v>2259</v>
      </c>
      <c r="M238" s="16">
        <v>0.40923913043478261</v>
      </c>
      <c r="N238" t="s">
        <v>398</v>
      </c>
    </row>
    <row r="239" spans="1:14" x14ac:dyDescent="0.25">
      <c r="A239" s="1">
        <v>44188</v>
      </c>
      <c r="B239">
        <v>11650</v>
      </c>
      <c r="C239">
        <v>8700</v>
      </c>
      <c r="D239">
        <v>2950</v>
      </c>
      <c r="E239">
        <v>974602</v>
      </c>
      <c r="F239">
        <v>979811</v>
      </c>
      <c r="G239">
        <v>5209</v>
      </c>
      <c r="H239">
        <v>5209</v>
      </c>
      <c r="I239">
        <v>5520</v>
      </c>
      <c r="J239">
        <v>311</v>
      </c>
      <c r="K239" s="156">
        <v>5221.2389380530976</v>
      </c>
      <c r="L239" s="44">
        <v>2259</v>
      </c>
      <c r="M239" s="16">
        <v>0.40923913043478261</v>
      </c>
      <c r="N239" t="s">
        <v>398</v>
      </c>
    </row>
    <row r="240" spans="1:14" x14ac:dyDescent="0.25">
      <c r="A240" s="1">
        <v>44189</v>
      </c>
      <c r="B240">
        <v>14120</v>
      </c>
      <c r="C240">
        <v>12160</v>
      </c>
      <c r="D240">
        <v>1960</v>
      </c>
      <c r="E240">
        <v>792772</v>
      </c>
      <c r="F240">
        <v>796184</v>
      </c>
      <c r="G240">
        <v>3412</v>
      </c>
      <c r="H240">
        <v>3412</v>
      </c>
      <c r="I240">
        <v>3388</v>
      </c>
      <c r="J240">
        <v>-24</v>
      </c>
      <c r="K240" s="156">
        <v>3469.0265486725666</v>
      </c>
      <c r="L240" s="44">
        <v>1452</v>
      </c>
      <c r="M240" s="16">
        <v>0.42857142857142855</v>
      </c>
      <c r="N240" t="s">
        <v>397</v>
      </c>
    </row>
    <row r="241" spans="1:14" x14ac:dyDescent="0.25">
      <c r="A241" s="1">
        <v>44189</v>
      </c>
      <c r="B241">
        <v>11770</v>
      </c>
      <c r="C241">
        <v>10480</v>
      </c>
      <c r="D241">
        <v>1290</v>
      </c>
      <c r="E241">
        <v>979811</v>
      </c>
      <c r="F241">
        <v>982209</v>
      </c>
      <c r="G241">
        <v>2398</v>
      </c>
      <c r="H241">
        <v>2398</v>
      </c>
      <c r="I241">
        <v>2400</v>
      </c>
      <c r="J241">
        <v>2</v>
      </c>
      <c r="K241" s="156">
        <v>2283.1858407079649</v>
      </c>
      <c r="L241" s="44">
        <v>1108</v>
      </c>
      <c r="M241" s="16">
        <v>0.46166666666666667</v>
      </c>
      <c r="N241" t="s">
        <v>398</v>
      </c>
    </row>
    <row r="242" spans="1:14" x14ac:dyDescent="0.25">
      <c r="A242" s="1">
        <v>44189</v>
      </c>
      <c r="B242">
        <v>11770</v>
      </c>
      <c r="C242">
        <v>10480</v>
      </c>
      <c r="D242">
        <v>1290</v>
      </c>
      <c r="E242">
        <v>979811</v>
      </c>
      <c r="F242">
        <v>982209</v>
      </c>
      <c r="G242">
        <v>2398</v>
      </c>
      <c r="H242">
        <v>2398</v>
      </c>
      <c r="I242">
        <v>2400</v>
      </c>
      <c r="J242">
        <v>2</v>
      </c>
      <c r="K242" s="156">
        <v>2283.1858407079649</v>
      </c>
      <c r="L242" s="44">
        <v>1108</v>
      </c>
      <c r="M242" s="16">
        <v>0.46166666666666667</v>
      </c>
      <c r="N242" t="s">
        <v>398</v>
      </c>
    </row>
    <row r="243" spans="1:14" x14ac:dyDescent="0.25">
      <c r="A243" s="1">
        <v>44187</v>
      </c>
      <c r="B243">
        <v>12130</v>
      </c>
      <c r="C243">
        <v>10110</v>
      </c>
      <c r="D243">
        <v>2020</v>
      </c>
      <c r="E243">
        <v>970523</v>
      </c>
      <c r="F243">
        <v>974292</v>
      </c>
      <c r="G243">
        <v>3769</v>
      </c>
      <c r="H243">
        <v>3769</v>
      </c>
      <c r="I243">
        <v>3775</v>
      </c>
      <c r="J243">
        <v>6</v>
      </c>
      <c r="K243" s="156">
        <v>3575.2212389380534</v>
      </c>
      <c r="L243" s="44">
        <v>1749</v>
      </c>
      <c r="M243" s="16">
        <v>0.46331125827814568</v>
      </c>
      <c r="N243" t="s">
        <v>398</v>
      </c>
    </row>
    <row r="244" spans="1:14" x14ac:dyDescent="0.25">
      <c r="A244" s="1">
        <v>44191</v>
      </c>
      <c r="B244">
        <v>14120</v>
      </c>
      <c r="C244">
        <v>11120</v>
      </c>
      <c r="D244">
        <v>3000</v>
      </c>
      <c r="E244">
        <v>796184</v>
      </c>
      <c r="F244">
        <v>801276</v>
      </c>
      <c r="G244">
        <v>5092</v>
      </c>
      <c r="H244">
        <v>5092</v>
      </c>
      <c r="I244">
        <v>5080</v>
      </c>
      <c r="J244">
        <v>-12</v>
      </c>
      <c r="K244" s="156">
        <v>5309.7345132743367</v>
      </c>
      <c r="L244" s="44">
        <v>2092</v>
      </c>
      <c r="M244" s="16">
        <v>0.41181102362204725</v>
      </c>
      <c r="N244" t="s">
        <v>397</v>
      </c>
    </row>
    <row r="245" spans="1:14" x14ac:dyDescent="0.25">
      <c r="A245" s="1">
        <v>44193</v>
      </c>
      <c r="B245">
        <v>13790</v>
      </c>
      <c r="C245">
        <v>13150</v>
      </c>
      <c r="D245">
        <v>640</v>
      </c>
      <c r="E245">
        <v>493099</v>
      </c>
      <c r="F245">
        <v>494216</v>
      </c>
      <c r="G245">
        <v>1117</v>
      </c>
      <c r="H245">
        <v>1117</v>
      </c>
      <c r="I245">
        <v>1117</v>
      </c>
      <c r="J245">
        <v>0</v>
      </c>
      <c r="K245" s="156">
        <v>1132.7433628318586</v>
      </c>
      <c r="L245" s="44">
        <v>477</v>
      </c>
      <c r="M245" s="16">
        <v>0.42703670546105638</v>
      </c>
      <c r="N245" t="s">
        <v>417</v>
      </c>
    </row>
    <row r="246" spans="1:14" x14ac:dyDescent="0.25">
      <c r="A246" s="1">
        <v>44193</v>
      </c>
      <c r="B246">
        <v>12220</v>
      </c>
      <c r="C246">
        <v>11170</v>
      </c>
      <c r="D246">
        <v>1050</v>
      </c>
      <c r="E246">
        <v>801276</v>
      </c>
      <c r="F246">
        <v>805400</v>
      </c>
      <c r="G246">
        <v>4124</v>
      </c>
      <c r="H246">
        <v>4124</v>
      </c>
      <c r="I246">
        <v>4100</v>
      </c>
      <c r="J246">
        <v>-24</v>
      </c>
      <c r="K246" s="156">
        <v>1858.4070796460178</v>
      </c>
      <c r="L246" s="44">
        <v>3074</v>
      </c>
      <c r="M246" s="16">
        <v>0.74975609756097561</v>
      </c>
      <c r="N246" t="s">
        <v>397</v>
      </c>
    </row>
    <row r="247" spans="1:14" x14ac:dyDescent="0.25">
      <c r="A247" s="1">
        <v>44194</v>
      </c>
      <c r="B247">
        <v>11720</v>
      </c>
      <c r="C247">
        <v>8030</v>
      </c>
      <c r="D247">
        <v>3690</v>
      </c>
      <c r="E247">
        <v>982210</v>
      </c>
      <c r="F247">
        <v>979029</v>
      </c>
      <c r="G247">
        <v>-3181</v>
      </c>
      <c r="H247">
        <v>-3181</v>
      </c>
      <c r="I247">
        <v>6830</v>
      </c>
      <c r="J247">
        <v>10011</v>
      </c>
      <c r="K247" s="156">
        <v>6530.9734513274343</v>
      </c>
      <c r="L247" s="44">
        <v>-6871</v>
      </c>
      <c r="M247" s="16">
        <v>-1.0060029282576868</v>
      </c>
      <c r="N247" t="s">
        <v>398</v>
      </c>
    </row>
    <row r="248" spans="1:14" x14ac:dyDescent="0.25">
      <c r="A248" s="1">
        <v>44194</v>
      </c>
      <c r="B248">
        <v>11720</v>
      </c>
      <c r="C248">
        <v>8030</v>
      </c>
      <c r="D248">
        <v>3690</v>
      </c>
      <c r="E248">
        <v>982210</v>
      </c>
      <c r="F248">
        <v>989029</v>
      </c>
      <c r="G248">
        <v>6819</v>
      </c>
      <c r="H248">
        <v>6819</v>
      </c>
      <c r="I248">
        <v>6830</v>
      </c>
      <c r="J248">
        <v>11</v>
      </c>
      <c r="K248" s="156">
        <v>6530.9734513274343</v>
      </c>
      <c r="L248" s="44">
        <v>3129</v>
      </c>
      <c r="M248" s="16">
        <v>0.45812591508052708</v>
      </c>
      <c r="N248" t="s">
        <v>398</v>
      </c>
    </row>
    <row r="249" spans="1:14" x14ac:dyDescent="0.25">
      <c r="A249" s="1">
        <v>44194</v>
      </c>
      <c r="B249">
        <v>11720</v>
      </c>
      <c r="C249">
        <v>8030</v>
      </c>
      <c r="D249">
        <v>3690</v>
      </c>
      <c r="E249">
        <v>982210</v>
      </c>
      <c r="F249">
        <v>989029</v>
      </c>
      <c r="G249">
        <v>6819</v>
      </c>
      <c r="H249">
        <v>6819</v>
      </c>
      <c r="I249">
        <v>6830</v>
      </c>
      <c r="J249">
        <v>11</v>
      </c>
      <c r="K249" s="156">
        <v>6530.9734513274343</v>
      </c>
      <c r="L249" s="44">
        <v>3129</v>
      </c>
      <c r="M249" s="16">
        <v>0.45812591508052708</v>
      </c>
      <c r="N249" t="s">
        <v>398</v>
      </c>
    </row>
    <row r="250" spans="1:14" x14ac:dyDescent="0.25">
      <c r="A250" s="1">
        <v>44195</v>
      </c>
      <c r="B250">
        <v>14270</v>
      </c>
      <c r="C250">
        <v>10660</v>
      </c>
      <c r="D250">
        <v>3610</v>
      </c>
      <c r="E250">
        <v>805570</v>
      </c>
      <c r="F250">
        <v>812370</v>
      </c>
      <c r="G250">
        <v>6800</v>
      </c>
      <c r="H250">
        <v>6800</v>
      </c>
      <c r="I250">
        <v>6800</v>
      </c>
      <c r="J250">
        <v>0</v>
      </c>
      <c r="K250" s="156">
        <v>6389.3805309734516</v>
      </c>
      <c r="L250" s="44">
        <v>3190</v>
      </c>
      <c r="M250" s="16">
        <v>0.46911764705882353</v>
      </c>
      <c r="N250" t="s">
        <v>397</v>
      </c>
    </row>
    <row r="251" spans="1:14" x14ac:dyDescent="0.25">
      <c r="A251" s="1">
        <v>44195</v>
      </c>
      <c r="B251">
        <v>11970</v>
      </c>
      <c r="C251">
        <v>8060</v>
      </c>
      <c r="D251">
        <v>3910</v>
      </c>
      <c r="E251">
        <v>989029</v>
      </c>
      <c r="F251">
        <v>996209</v>
      </c>
      <c r="G251">
        <v>7180</v>
      </c>
      <c r="H251">
        <v>7180</v>
      </c>
      <c r="I251">
        <v>7030</v>
      </c>
      <c r="J251">
        <v>-150</v>
      </c>
      <c r="K251" s="156">
        <v>6920.3539823008859</v>
      </c>
      <c r="L251" s="44">
        <v>3270</v>
      </c>
      <c r="M251" s="16">
        <v>0.46514935988620199</v>
      </c>
      <c r="N251" t="s">
        <v>398</v>
      </c>
    </row>
    <row r="252" spans="1:14" x14ac:dyDescent="0.25">
      <c r="A252" s="1">
        <v>44195</v>
      </c>
      <c r="B252">
        <v>11970</v>
      </c>
      <c r="C252">
        <v>8060</v>
      </c>
      <c r="D252">
        <v>3910</v>
      </c>
      <c r="E252">
        <v>989029</v>
      </c>
      <c r="F252">
        <v>996209</v>
      </c>
      <c r="G252">
        <v>7180</v>
      </c>
      <c r="H252">
        <v>7180</v>
      </c>
      <c r="I252">
        <v>7030</v>
      </c>
      <c r="J252">
        <v>-150</v>
      </c>
      <c r="K252" s="156">
        <v>6920.3539823008859</v>
      </c>
      <c r="L252" s="44">
        <v>3270</v>
      </c>
      <c r="M252" s="16">
        <v>0.46514935988620199</v>
      </c>
      <c r="N252" t="s">
        <v>398</v>
      </c>
    </row>
    <row r="253" spans="1:14" x14ac:dyDescent="0.25">
      <c r="A253" s="1">
        <v>44195</v>
      </c>
      <c r="B253">
        <v>11970</v>
      </c>
      <c r="C253">
        <v>8060</v>
      </c>
      <c r="D253">
        <v>3910</v>
      </c>
      <c r="E253">
        <v>989029</v>
      </c>
      <c r="F253">
        <v>996209</v>
      </c>
      <c r="G253">
        <v>7180</v>
      </c>
      <c r="H253">
        <v>7180</v>
      </c>
      <c r="I253">
        <v>7180</v>
      </c>
      <c r="J253">
        <v>0</v>
      </c>
      <c r="K253" s="156">
        <v>6920.3539823008859</v>
      </c>
      <c r="L253" s="44">
        <v>3270</v>
      </c>
      <c r="M253" s="16">
        <v>0.45543175487465182</v>
      </c>
      <c r="N253" t="s">
        <v>398</v>
      </c>
    </row>
    <row r="254" spans="1:14" x14ac:dyDescent="0.25">
      <c r="A254" s="1">
        <v>44196</v>
      </c>
      <c r="B254">
        <v>11970</v>
      </c>
      <c r="C254">
        <v>8530</v>
      </c>
      <c r="D254">
        <v>3440</v>
      </c>
      <c r="E254">
        <v>996209</v>
      </c>
      <c r="F254">
        <v>1000710</v>
      </c>
      <c r="G254">
        <v>4501</v>
      </c>
      <c r="H254">
        <v>4501</v>
      </c>
      <c r="I254">
        <v>4490</v>
      </c>
      <c r="J254">
        <v>-11</v>
      </c>
      <c r="K254" s="156">
        <v>6088.49557522124</v>
      </c>
      <c r="L254" s="44">
        <v>1061</v>
      </c>
      <c r="M254" s="16">
        <v>0.23630289532293985</v>
      </c>
      <c r="N254" t="s">
        <v>398</v>
      </c>
    </row>
    <row r="255" spans="1:14" x14ac:dyDescent="0.25">
      <c r="A255" s="1">
        <v>44196</v>
      </c>
      <c r="B255">
        <v>11970</v>
      </c>
      <c r="C255">
        <v>8530</v>
      </c>
      <c r="D255">
        <v>3440</v>
      </c>
      <c r="E255">
        <v>996209</v>
      </c>
      <c r="F255">
        <v>1000710</v>
      </c>
      <c r="G255">
        <v>4501</v>
      </c>
      <c r="H255">
        <v>4501</v>
      </c>
      <c r="I255">
        <v>4490</v>
      </c>
      <c r="J255">
        <v>-11</v>
      </c>
      <c r="K255" s="156">
        <v>6088.49557522124</v>
      </c>
      <c r="L255" s="44">
        <v>1061</v>
      </c>
      <c r="M255" s="16">
        <v>0.23630289532293985</v>
      </c>
      <c r="N255" t="s">
        <v>398</v>
      </c>
    </row>
    <row r="256" spans="1:14" x14ac:dyDescent="0.25">
      <c r="A256" s="1">
        <v>44196</v>
      </c>
      <c r="B256">
        <v>11950</v>
      </c>
      <c r="C256">
        <v>9550</v>
      </c>
      <c r="D256">
        <v>2400</v>
      </c>
      <c r="E256">
        <v>996209</v>
      </c>
      <c r="F256">
        <v>1000710</v>
      </c>
      <c r="G256">
        <v>4501</v>
      </c>
      <c r="H256">
        <v>4501</v>
      </c>
      <c r="I256">
        <v>4490</v>
      </c>
      <c r="J256">
        <v>-11</v>
      </c>
      <c r="K256" s="156">
        <v>4247.787610619469</v>
      </c>
      <c r="L256" s="44">
        <v>2101</v>
      </c>
      <c r="M256" s="16">
        <v>0.46792873051224942</v>
      </c>
      <c r="N256" t="s">
        <v>398</v>
      </c>
    </row>
    <row r="257" spans="1:14" x14ac:dyDescent="0.25">
      <c r="A257" s="1">
        <v>44200</v>
      </c>
      <c r="B257">
        <v>14120</v>
      </c>
      <c r="C257">
        <v>8910</v>
      </c>
      <c r="D257">
        <v>5210</v>
      </c>
      <c r="E257">
        <v>814170</v>
      </c>
      <c r="F257">
        <v>823020</v>
      </c>
      <c r="G257">
        <v>8850</v>
      </c>
      <c r="H257">
        <v>8850</v>
      </c>
      <c r="I257">
        <v>8990</v>
      </c>
      <c r="J257">
        <v>140</v>
      </c>
      <c r="K257" s="156">
        <v>9221.2389380530985</v>
      </c>
      <c r="L257" s="44">
        <v>3640</v>
      </c>
      <c r="M257" s="16">
        <v>0.40489432703003336</v>
      </c>
      <c r="N257" t="s">
        <v>397</v>
      </c>
    </row>
    <row r="258" spans="1:14" x14ac:dyDescent="0.25">
      <c r="A258" s="1">
        <v>44200</v>
      </c>
      <c r="B258">
        <v>12060</v>
      </c>
      <c r="C258">
        <v>8430</v>
      </c>
      <c r="D258">
        <v>3630</v>
      </c>
      <c r="E258">
        <v>1000710</v>
      </c>
      <c r="F258">
        <v>1007445</v>
      </c>
      <c r="G258">
        <v>6735</v>
      </c>
      <c r="H258">
        <v>6735</v>
      </c>
      <c r="I258">
        <v>6735</v>
      </c>
      <c r="J258">
        <v>0</v>
      </c>
      <c r="K258" s="156">
        <v>6424.7787610619471</v>
      </c>
      <c r="L258" s="44">
        <v>3105</v>
      </c>
      <c r="M258" s="16">
        <v>0.46102449888641428</v>
      </c>
      <c r="N258" t="s">
        <v>398</v>
      </c>
    </row>
    <row r="259" spans="1:14" x14ac:dyDescent="0.25">
      <c r="A259" s="1">
        <v>44201</v>
      </c>
      <c r="B259">
        <v>14120</v>
      </c>
      <c r="C259">
        <v>11560</v>
      </c>
      <c r="D259">
        <v>2560</v>
      </c>
      <c r="E259">
        <v>220000</v>
      </c>
      <c r="F259">
        <v>222000</v>
      </c>
      <c r="G259">
        <v>2000</v>
      </c>
      <c r="H259">
        <v>2000</v>
      </c>
      <c r="I259">
        <v>4550</v>
      </c>
      <c r="J259">
        <v>2550</v>
      </c>
      <c r="K259" s="156">
        <v>4530.9734513274343</v>
      </c>
      <c r="L259" s="44">
        <v>-560</v>
      </c>
      <c r="M259" s="16">
        <v>-0.12307692307692308</v>
      </c>
      <c r="N259" t="s">
        <v>397</v>
      </c>
    </row>
    <row r="260" spans="1:14" x14ac:dyDescent="0.25">
      <c r="A260" s="1">
        <v>44201</v>
      </c>
      <c r="B260">
        <v>11970</v>
      </c>
      <c r="C260">
        <v>8530</v>
      </c>
      <c r="D260">
        <v>3440</v>
      </c>
      <c r="E260">
        <v>88516</v>
      </c>
      <c r="F260">
        <v>94776</v>
      </c>
      <c r="G260">
        <v>6260</v>
      </c>
      <c r="H260">
        <v>6260</v>
      </c>
      <c r="I260">
        <v>4930</v>
      </c>
      <c r="J260">
        <v>-1330</v>
      </c>
      <c r="K260" s="156">
        <v>6088.49557522124</v>
      </c>
      <c r="L260" s="44">
        <v>2820</v>
      </c>
      <c r="M260" s="16">
        <v>0.57200811359026371</v>
      </c>
      <c r="N260" t="s">
        <v>398</v>
      </c>
    </row>
    <row r="261" spans="1:14" x14ac:dyDescent="0.25">
      <c r="A261" s="1">
        <v>44202</v>
      </c>
      <c r="B261">
        <v>11970</v>
      </c>
      <c r="C261">
        <v>8530</v>
      </c>
      <c r="D261">
        <v>3440</v>
      </c>
      <c r="E261">
        <v>88516</v>
      </c>
      <c r="F261">
        <v>94776</v>
      </c>
      <c r="G261">
        <v>6260</v>
      </c>
      <c r="H261">
        <v>6260</v>
      </c>
      <c r="I261">
        <v>1400</v>
      </c>
      <c r="J261">
        <v>-4860</v>
      </c>
      <c r="K261" s="156">
        <v>6088.49557522124</v>
      </c>
      <c r="L261" s="44">
        <v>2820</v>
      </c>
      <c r="M261" s="16">
        <v>2.0142857142857142</v>
      </c>
      <c r="N261" t="s">
        <v>417</v>
      </c>
    </row>
    <row r="262" spans="1:14" x14ac:dyDescent="0.25">
      <c r="A262" s="1">
        <v>44202</v>
      </c>
      <c r="B262">
        <v>14130</v>
      </c>
      <c r="C262">
        <v>13520</v>
      </c>
      <c r="D262">
        <v>610</v>
      </c>
      <c r="E262">
        <v>464217</v>
      </c>
      <c r="F262">
        <v>495617</v>
      </c>
      <c r="G262">
        <v>31400</v>
      </c>
      <c r="H262">
        <v>31400</v>
      </c>
      <c r="I262">
        <v>1400</v>
      </c>
      <c r="J262">
        <v>-30000</v>
      </c>
      <c r="K262" s="156">
        <v>1079.6460176991152</v>
      </c>
      <c r="L262" s="44">
        <v>30790</v>
      </c>
      <c r="M262" s="16">
        <v>21.992857142857144</v>
      </c>
      <c r="N262" t="s">
        <v>417</v>
      </c>
    </row>
    <row r="263" spans="1:14" x14ac:dyDescent="0.25">
      <c r="A263" s="1">
        <v>44202</v>
      </c>
      <c r="B263">
        <v>11690</v>
      </c>
      <c r="C263">
        <v>9840</v>
      </c>
      <c r="D263">
        <v>1850</v>
      </c>
      <c r="E263">
        <v>1012368</v>
      </c>
      <c r="F263">
        <v>1015758</v>
      </c>
      <c r="G263">
        <v>3390</v>
      </c>
      <c r="H263">
        <v>3390</v>
      </c>
      <c r="I263">
        <v>3027</v>
      </c>
      <c r="J263">
        <v>-363</v>
      </c>
      <c r="K263" s="156">
        <v>3274.3362831858412</v>
      </c>
      <c r="L263" s="44">
        <v>1540</v>
      </c>
      <c r="M263" s="16">
        <v>0.50875454245127194</v>
      </c>
      <c r="N263" t="s">
        <v>398</v>
      </c>
    </row>
    <row r="264" spans="1:14" x14ac:dyDescent="0.25">
      <c r="A264" s="1">
        <v>44202</v>
      </c>
      <c r="B264">
        <v>11690</v>
      </c>
      <c r="C264">
        <v>9840</v>
      </c>
      <c r="D264">
        <v>1850</v>
      </c>
      <c r="E264">
        <v>1012368</v>
      </c>
      <c r="F264">
        <v>1015758</v>
      </c>
      <c r="G264">
        <v>3390</v>
      </c>
      <c r="H264">
        <v>3390</v>
      </c>
      <c r="I264">
        <v>3440</v>
      </c>
      <c r="J264">
        <v>50</v>
      </c>
      <c r="K264" s="156">
        <v>3274.3362831858412</v>
      </c>
      <c r="L264" s="44">
        <v>1540</v>
      </c>
      <c r="M264" s="16">
        <v>0.44767441860465118</v>
      </c>
      <c r="N264" t="s">
        <v>398</v>
      </c>
    </row>
    <row r="265" spans="1:14" x14ac:dyDescent="0.25">
      <c r="A265" s="1">
        <v>44202</v>
      </c>
      <c r="B265">
        <v>11690</v>
      </c>
      <c r="C265">
        <v>9840</v>
      </c>
      <c r="D265">
        <v>1850</v>
      </c>
      <c r="E265">
        <v>1012368</v>
      </c>
      <c r="F265">
        <v>1015758</v>
      </c>
      <c r="G265">
        <v>3390</v>
      </c>
      <c r="H265">
        <v>3390</v>
      </c>
      <c r="I265">
        <v>3440</v>
      </c>
      <c r="J265">
        <v>50</v>
      </c>
      <c r="K265" s="156">
        <v>3274.3362831858412</v>
      </c>
      <c r="L265" s="44">
        <v>1540</v>
      </c>
      <c r="M265" s="16">
        <v>0.44767441860465118</v>
      </c>
      <c r="N265" t="s">
        <v>398</v>
      </c>
    </row>
    <row r="266" spans="1:14" x14ac:dyDescent="0.25">
      <c r="A266" s="1">
        <v>44202</v>
      </c>
      <c r="B266">
        <v>11690</v>
      </c>
      <c r="C266">
        <v>9840</v>
      </c>
      <c r="D266">
        <v>1850</v>
      </c>
      <c r="E266">
        <v>1012368</v>
      </c>
      <c r="F266">
        <v>1015758</v>
      </c>
      <c r="G266">
        <v>3390</v>
      </c>
      <c r="H266">
        <v>3390</v>
      </c>
      <c r="I266">
        <v>3440</v>
      </c>
      <c r="J266">
        <v>50</v>
      </c>
      <c r="K266" s="156">
        <v>3274.3362831858412</v>
      </c>
      <c r="L266" s="44">
        <v>1540</v>
      </c>
      <c r="M266" s="16">
        <v>0.44767441860465118</v>
      </c>
      <c r="N266" t="s">
        <v>398</v>
      </c>
    </row>
    <row r="267" spans="1:14" x14ac:dyDescent="0.25">
      <c r="A267" s="1">
        <v>44203</v>
      </c>
      <c r="B267">
        <v>14520</v>
      </c>
      <c r="C267">
        <v>10560</v>
      </c>
      <c r="D267">
        <v>3960</v>
      </c>
      <c r="E267">
        <v>837701</v>
      </c>
      <c r="F267">
        <v>844948</v>
      </c>
      <c r="G267">
        <v>7247</v>
      </c>
      <c r="H267">
        <v>7247</v>
      </c>
      <c r="I267">
        <v>7237</v>
      </c>
      <c r="J267">
        <v>-10</v>
      </c>
      <c r="K267" s="156">
        <v>7008.849557522125</v>
      </c>
      <c r="L267" s="44">
        <v>3287</v>
      </c>
      <c r="M267" s="16">
        <v>0.45419372668232694</v>
      </c>
      <c r="N267" t="s">
        <v>397</v>
      </c>
    </row>
    <row r="268" spans="1:14" x14ac:dyDescent="0.25">
      <c r="A268" s="1">
        <v>44204</v>
      </c>
      <c r="B268">
        <v>28700</v>
      </c>
      <c r="C268">
        <v>19850</v>
      </c>
      <c r="D268">
        <v>8850</v>
      </c>
      <c r="E268">
        <v>844948</v>
      </c>
      <c r="F268">
        <v>861647</v>
      </c>
      <c r="G268">
        <v>16699</v>
      </c>
      <c r="H268">
        <v>16699</v>
      </c>
      <c r="I268">
        <v>14880</v>
      </c>
      <c r="J268">
        <v>-1819</v>
      </c>
      <c r="K268" s="156">
        <v>15663.716814159294</v>
      </c>
      <c r="L268" s="44">
        <v>7849</v>
      </c>
      <c r="M268" s="16">
        <v>0.52748655913978493</v>
      </c>
      <c r="N268" t="s">
        <v>397</v>
      </c>
    </row>
    <row r="269" spans="1:14" x14ac:dyDescent="0.25">
      <c r="A269" s="1">
        <v>44204</v>
      </c>
      <c r="B269">
        <v>28700</v>
      </c>
      <c r="C269">
        <v>19850</v>
      </c>
      <c r="D269">
        <v>8850</v>
      </c>
      <c r="E269">
        <v>844948</v>
      </c>
      <c r="F269">
        <v>861647</v>
      </c>
      <c r="G269">
        <v>16699</v>
      </c>
      <c r="H269">
        <v>16699</v>
      </c>
      <c r="I269">
        <v>16680</v>
      </c>
      <c r="J269">
        <v>-19</v>
      </c>
      <c r="K269" s="156">
        <v>15663.716814159294</v>
      </c>
      <c r="L269" s="44">
        <v>7849</v>
      </c>
      <c r="M269" s="16">
        <v>0.47056354916067145</v>
      </c>
      <c r="N269" t="s">
        <v>397</v>
      </c>
    </row>
    <row r="270" spans="1:14" x14ac:dyDescent="0.25">
      <c r="A270" s="1">
        <v>44204</v>
      </c>
      <c r="B270">
        <v>9240</v>
      </c>
      <c r="C270">
        <v>8030</v>
      </c>
      <c r="D270">
        <v>1210</v>
      </c>
      <c r="E270">
        <v>1015758</v>
      </c>
      <c r="F270">
        <v>1020792</v>
      </c>
      <c r="G270">
        <v>5034</v>
      </c>
      <c r="H270">
        <v>5034</v>
      </c>
      <c r="I270">
        <v>5030</v>
      </c>
      <c r="J270">
        <v>-4</v>
      </c>
      <c r="K270" s="156">
        <v>2141.5929203539827</v>
      </c>
      <c r="L270" s="44">
        <v>3824</v>
      </c>
      <c r="M270" s="16">
        <v>0.76023856858846917</v>
      </c>
      <c r="N270" t="s">
        <v>398</v>
      </c>
    </row>
    <row r="271" spans="1:14" x14ac:dyDescent="0.25">
      <c r="A271" s="1">
        <v>44204</v>
      </c>
      <c r="B271">
        <v>13440</v>
      </c>
      <c r="C271">
        <v>10670</v>
      </c>
      <c r="D271">
        <v>2770</v>
      </c>
      <c r="E271">
        <v>495617</v>
      </c>
      <c r="F271">
        <v>500730</v>
      </c>
      <c r="G271">
        <v>5113</v>
      </c>
      <c r="H271">
        <v>5113</v>
      </c>
      <c r="I271">
        <v>5112</v>
      </c>
      <c r="J271">
        <v>-1</v>
      </c>
      <c r="K271" s="156">
        <v>4902.6548672566378</v>
      </c>
      <c r="L271" s="44">
        <v>2343</v>
      </c>
      <c r="M271" s="16">
        <v>0.45833333333333331</v>
      </c>
      <c r="N271" t="s">
        <v>417</v>
      </c>
    </row>
    <row r="272" spans="1:14" x14ac:dyDescent="0.25">
      <c r="A272" s="1">
        <v>44207</v>
      </c>
      <c r="B272">
        <v>14460</v>
      </c>
      <c r="C272">
        <v>11110</v>
      </c>
      <c r="D272">
        <v>3350</v>
      </c>
      <c r="E272">
        <v>861647</v>
      </c>
      <c r="F272">
        <v>868013</v>
      </c>
      <c r="G272">
        <v>6366</v>
      </c>
      <c r="H272">
        <v>6366</v>
      </c>
      <c r="I272">
        <v>4240</v>
      </c>
      <c r="J272">
        <v>-2126</v>
      </c>
      <c r="K272" s="156">
        <v>5929.2035398230091</v>
      </c>
      <c r="L272" s="44">
        <v>3016</v>
      </c>
      <c r="M272" s="16">
        <v>0.71132075471698109</v>
      </c>
      <c r="N272" t="s">
        <v>397</v>
      </c>
    </row>
    <row r="273" spans="1:14" x14ac:dyDescent="0.25">
      <c r="A273" s="1">
        <v>44207</v>
      </c>
      <c r="B273">
        <v>14460</v>
      </c>
      <c r="C273">
        <v>11110</v>
      </c>
      <c r="D273">
        <v>3350</v>
      </c>
      <c r="E273">
        <v>861647</v>
      </c>
      <c r="F273">
        <v>868013</v>
      </c>
      <c r="G273">
        <v>6366</v>
      </c>
      <c r="H273">
        <v>6366</v>
      </c>
      <c r="I273">
        <v>6340</v>
      </c>
      <c r="J273">
        <v>-26</v>
      </c>
      <c r="K273" s="156">
        <v>5929.2035398230091</v>
      </c>
      <c r="L273" s="44">
        <v>3016</v>
      </c>
      <c r="M273" s="16">
        <v>0.47570977917981072</v>
      </c>
      <c r="N273" t="s">
        <v>397</v>
      </c>
    </row>
    <row r="274" spans="1:14" x14ac:dyDescent="0.25">
      <c r="A274" s="1">
        <v>44208</v>
      </c>
      <c r="B274">
        <v>14300</v>
      </c>
      <c r="C274">
        <v>12760</v>
      </c>
      <c r="D274">
        <v>1540</v>
      </c>
      <c r="E274">
        <v>868013</v>
      </c>
      <c r="F274">
        <v>870838</v>
      </c>
      <c r="G274">
        <v>2825</v>
      </c>
      <c r="H274">
        <v>2825</v>
      </c>
      <c r="I274">
        <v>2800</v>
      </c>
      <c r="J274">
        <v>-25</v>
      </c>
      <c r="K274" s="156">
        <v>2725.6637168141597</v>
      </c>
      <c r="L274" s="44">
        <v>1285</v>
      </c>
      <c r="M274" s="16">
        <v>0.45892857142857141</v>
      </c>
      <c r="N274" t="s">
        <v>397</v>
      </c>
    </row>
    <row r="275" spans="1:14" x14ac:dyDescent="0.25">
      <c r="A275" s="1">
        <v>44210</v>
      </c>
      <c r="B275">
        <v>23810</v>
      </c>
      <c r="C275">
        <v>18970</v>
      </c>
      <c r="D275">
        <v>4840</v>
      </c>
      <c r="E275">
        <v>1020792</v>
      </c>
      <c r="F275">
        <v>1030265</v>
      </c>
      <c r="G275">
        <v>9473</v>
      </c>
      <c r="H275">
        <v>9473</v>
      </c>
      <c r="I275">
        <v>6974</v>
      </c>
      <c r="J275">
        <v>-2499</v>
      </c>
      <c r="K275" s="156">
        <v>8566.3716814159307</v>
      </c>
      <c r="L275" s="44">
        <v>4633</v>
      </c>
      <c r="M275" s="16">
        <v>0.66432463435618005</v>
      </c>
      <c r="N275" t="s">
        <v>398</v>
      </c>
    </row>
    <row r="276" spans="1:14" x14ac:dyDescent="0.25">
      <c r="A276" s="1">
        <v>44210</v>
      </c>
      <c r="B276">
        <v>23810</v>
      </c>
      <c r="C276">
        <v>18970</v>
      </c>
      <c r="D276">
        <v>4840</v>
      </c>
      <c r="E276">
        <v>1020792</v>
      </c>
      <c r="F276">
        <v>1030265</v>
      </c>
      <c r="G276">
        <v>9473</v>
      </c>
      <c r="H276">
        <v>9473</v>
      </c>
      <c r="I276">
        <v>9474</v>
      </c>
      <c r="J276">
        <v>1</v>
      </c>
      <c r="K276" s="156">
        <v>8566.3716814159307</v>
      </c>
      <c r="L276" s="44">
        <v>4633</v>
      </c>
      <c r="M276" s="16">
        <v>0.48902258813595101</v>
      </c>
      <c r="N276" t="s">
        <v>398</v>
      </c>
    </row>
    <row r="277" spans="1:14" x14ac:dyDescent="0.25">
      <c r="A277" s="1">
        <v>44210</v>
      </c>
      <c r="B277">
        <v>13040</v>
      </c>
      <c r="C277">
        <v>11700</v>
      </c>
      <c r="D277">
        <v>1340</v>
      </c>
      <c r="E277">
        <v>500730</v>
      </c>
      <c r="F277">
        <v>503077</v>
      </c>
      <c r="G277">
        <v>2347</v>
      </c>
      <c r="H277">
        <v>2347</v>
      </c>
      <c r="I277">
        <v>2346</v>
      </c>
      <c r="J277">
        <v>-1</v>
      </c>
      <c r="K277" s="156">
        <v>2371.6814159292039</v>
      </c>
      <c r="L277" s="44">
        <v>1007</v>
      </c>
      <c r="M277" s="16">
        <v>0.42924126172208016</v>
      </c>
      <c r="N277" t="s">
        <v>417</v>
      </c>
    </row>
    <row r="278" spans="1:14" x14ac:dyDescent="0.25">
      <c r="A278" s="1">
        <v>44211</v>
      </c>
      <c r="B278">
        <v>11700</v>
      </c>
      <c r="C278">
        <v>10170</v>
      </c>
      <c r="D278">
        <v>1530</v>
      </c>
      <c r="E278">
        <v>503077</v>
      </c>
      <c r="F278">
        <v>506023</v>
      </c>
      <c r="G278">
        <v>2946</v>
      </c>
      <c r="H278">
        <v>2946</v>
      </c>
      <c r="I278">
        <v>2945</v>
      </c>
      <c r="J278">
        <v>-1</v>
      </c>
      <c r="K278" s="156">
        <v>2707.964601769912</v>
      </c>
      <c r="L278" s="44">
        <v>1416</v>
      </c>
      <c r="M278" s="16">
        <v>0.48081494057724955</v>
      </c>
      <c r="N278" t="s">
        <v>417</v>
      </c>
    </row>
    <row r="279" spans="1:14" x14ac:dyDescent="0.25">
      <c r="A279" s="1">
        <v>44211</v>
      </c>
      <c r="B279">
        <v>12080</v>
      </c>
      <c r="C279">
        <v>10210</v>
      </c>
      <c r="D279">
        <v>1870</v>
      </c>
      <c r="E279">
        <v>1030265</v>
      </c>
      <c r="F279">
        <v>1033668</v>
      </c>
      <c r="G279">
        <v>3403</v>
      </c>
      <c r="H279">
        <v>3403</v>
      </c>
      <c r="I279">
        <v>3415</v>
      </c>
      <c r="J279">
        <v>12</v>
      </c>
      <c r="K279" s="156">
        <v>3309.7345132743367</v>
      </c>
      <c r="L279" s="44">
        <v>1533</v>
      </c>
      <c r="M279" s="16">
        <v>0.44890190336749636</v>
      </c>
      <c r="N279" t="s">
        <v>398</v>
      </c>
    </row>
    <row r="280" spans="1:14" x14ac:dyDescent="0.25">
      <c r="A280" s="1">
        <v>44211</v>
      </c>
      <c r="B280">
        <v>12080</v>
      </c>
      <c r="C280">
        <v>10210</v>
      </c>
      <c r="D280">
        <v>1870</v>
      </c>
      <c r="E280">
        <v>1030265</v>
      </c>
      <c r="F280">
        <v>1033668</v>
      </c>
      <c r="G280">
        <v>3403</v>
      </c>
      <c r="H280">
        <v>3403</v>
      </c>
      <c r="I280">
        <v>3415</v>
      </c>
      <c r="J280">
        <v>12</v>
      </c>
      <c r="K280" s="156">
        <v>3309.7345132743367</v>
      </c>
      <c r="L280" s="44">
        <v>1533</v>
      </c>
      <c r="M280" s="16">
        <v>0.44890190336749636</v>
      </c>
      <c r="N280" t="s">
        <v>398</v>
      </c>
    </row>
    <row r="281" spans="1:14" x14ac:dyDescent="0.25">
      <c r="A281" s="1">
        <v>44214</v>
      </c>
      <c r="B281">
        <v>14500</v>
      </c>
      <c r="C281">
        <v>11910</v>
      </c>
      <c r="D281">
        <v>2590</v>
      </c>
      <c r="E281">
        <v>12870838</v>
      </c>
      <c r="F281">
        <v>12875385</v>
      </c>
      <c r="G281">
        <v>4547</v>
      </c>
      <c r="H281">
        <v>4547</v>
      </c>
      <c r="I281">
        <v>4520</v>
      </c>
      <c r="J281">
        <v>-27</v>
      </c>
      <c r="K281" s="156">
        <v>4584.070796460177</v>
      </c>
      <c r="L281" s="44">
        <v>1957</v>
      </c>
      <c r="M281" s="16">
        <v>0.43296460176991153</v>
      </c>
      <c r="N281" t="s">
        <v>397</v>
      </c>
    </row>
    <row r="282" spans="1:14" x14ac:dyDescent="0.25">
      <c r="A282" s="1">
        <v>44215</v>
      </c>
      <c r="B282">
        <v>14210</v>
      </c>
      <c r="C282">
        <v>12280</v>
      </c>
      <c r="D282">
        <v>1930</v>
      </c>
      <c r="E282">
        <v>12875385</v>
      </c>
      <c r="F282">
        <v>12878861</v>
      </c>
      <c r="G282">
        <v>3476</v>
      </c>
      <c r="H282">
        <v>3476</v>
      </c>
      <c r="I282">
        <v>3450</v>
      </c>
      <c r="J282">
        <v>-26</v>
      </c>
      <c r="K282" s="156">
        <v>3415.9292035398234</v>
      </c>
      <c r="L282" s="44">
        <v>1546</v>
      </c>
      <c r="M282" s="16">
        <v>0.44811594202898553</v>
      </c>
      <c r="N282" t="s">
        <v>397</v>
      </c>
    </row>
    <row r="283" spans="1:14" x14ac:dyDescent="0.25">
      <c r="A283" s="1">
        <v>44215</v>
      </c>
      <c r="B283">
        <v>11790</v>
      </c>
      <c r="C283">
        <v>9410</v>
      </c>
      <c r="D283">
        <v>2380</v>
      </c>
      <c r="E283">
        <v>1033668</v>
      </c>
      <c r="F283">
        <v>1038058</v>
      </c>
      <c r="G283">
        <v>4390</v>
      </c>
      <c r="H283">
        <v>4390</v>
      </c>
      <c r="I283">
        <v>3990</v>
      </c>
      <c r="J283">
        <v>-400</v>
      </c>
      <c r="K283" s="156">
        <v>4212.3893805309735</v>
      </c>
      <c r="L283" s="44">
        <v>2010</v>
      </c>
      <c r="M283" s="16">
        <v>0.50375939849624063</v>
      </c>
      <c r="N283" t="s">
        <v>398</v>
      </c>
    </row>
    <row r="284" spans="1:14" x14ac:dyDescent="0.25">
      <c r="A284" s="1">
        <v>44215</v>
      </c>
      <c r="B284">
        <v>11790</v>
      </c>
      <c r="C284">
        <v>9410</v>
      </c>
      <c r="D284">
        <v>2380</v>
      </c>
      <c r="E284">
        <v>1033668</v>
      </c>
      <c r="F284">
        <v>1038058</v>
      </c>
      <c r="G284">
        <v>4390</v>
      </c>
      <c r="H284">
        <v>4390</v>
      </c>
      <c r="I284">
        <v>4390</v>
      </c>
      <c r="J284">
        <v>0</v>
      </c>
      <c r="K284" s="156">
        <v>4212.3893805309735</v>
      </c>
      <c r="L284" s="44">
        <v>2010</v>
      </c>
      <c r="M284" s="16">
        <v>0.45785876993166286</v>
      </c>
      <c r="N284" t="s">
        <v>398</v>
      </c>
    </row>
    <row r="285" spans="1:14" x14ac:dyDescent="0.25">
      <c r="A285" s="1">
        <v>44216</v>
      </c>
      <c r="B285">
        <v>11970</v>
      </c>
      <c r="C285">
        <v>8530</v>
      </c>
      <c r="D285">
        <v>3440</v>
      </c>
      <c r="E285">
        <v>88516</v>
      </c>
      <c r="F285">
        <v>94776</v>
      </c>
      <c r="G285">
        <v>6260</v>
      </c>
      <c r="H285">
        <v>6260</v>
      </c>
      <c r="I285">
        <v>3280</v>
      </c>
      <c r="J285">
        <v>-2980</v>
      </c>
      <c r="K285" s="156">
        <v>6088.49557522124</v>
      </c>
      <c r="L285" s="44">
        <v>2820</v>
      </c>
      <c r="M285" s="16">
        <v>0.8597560975609756</v>
      </c>
      <c r="N285" t="s">
        <v>398</v>
      </c>
    </row>
    <row r="286" spans="1:14" x14ac:dyDescent="0.25">
      <c r="A286" s="1">
        <v>44216</v>
      </c>
      <c r="B286">
        <v>11970</v>
      </c>
      <c r="C286">
        <v>8530</v>
      </c>
      <c r="D286">
        <v>3440</v>
      </c>
      <c r="E286">
        <v>88516</v>
      </c>
      <c r="F286">
        <v>94776</v>
      </c>
      <c r="G286">
        <v>6260</v>
      </c>
      <c r="H286">
        <v>6260</v>
      </c>
      <c r="I286">
        <v>3280</v>
      </c>
      <c r="J286">
        <v>-2980</v>
      </c>
      <c r="K286" s="156">
        <v>6088.49557522124</v>
      </c>
      <c r="L286" s="44">
        <v>2820</v>
      </c>
      <c r="M286" s="16">
        <v>0.8597560975609756</v>
      </c>
      <c r="N286" t="s">
        <v>398</v>
      </c>
    </row>
    <row r="287" spans="1:14" x14ac:dyDescent="0.25">
      <c r="A287" s="1">
        <v>44217</v>
      </c>
      <c r="B287">
        <v>14000</v>
      </c>
      <c r="C287">
        <v>9750</v>
      </c>
      <c r="D287">
        <v>4250</v>
      </c>
      <c r="E287">
        <v>12878861</v>
      </c>
      <c r="F287">
        <v>12886915</v>
      </c>
      <c r="G287">
        <v>8054</v>
      </c>
      <c r="H287">
        <v>8054</v>
      </c>
      <c r="I287">
        <v>8030</v>
      </c>
      <c r="J287">
        <v>-24</v>
      </c>
      <c r="K287" s="156">
        <v>7522.1238938053102</v>
      </c>
      <c r="L287" s="44">
        <v>3804</v>
      </c>
      <c r="M287" s="16">
        <v>0.47372353673723538</v>
      </c>
      <c r="N287" t="s">
        <v>397</v>
      </c>
    </row>
    <row r="288" spans="1:14" x14ac:dyDescent="0.25">
      <c r="A288" s="1">
        <v>44217</v>
      </c>
      <c r="B288">
        <v>14000</v>
      </c>
      <c r="C288">
        <v>9750</v>
      </c>
      <c r="D288">
        <v>4250</v>
      </c>
      <c r="E288">
        <v>12878861</v>
      </c>
      <c r="F288">
        <v>12886915</v>
      </c>
      <c r="G288">
        <v>8054</v>
      </c>
      <c r="H288">
        <v>8054</v>
      </c>
      <c r="I288">
        <v>8030</v>
      </c>
      <c r="J288">
        <v>-24</v>
      </c>
      <c r="K288" s="156">
        <v>7522.1238938053102</v>
      </c>
      <c r="L288" s="44">
        <v>3804</v>
      </c>
      <c r="M288" s="16">
        <v>0.47372353673723538</v>
      </c>
      <c r="N288" t="s">
        <v>397</v>
      </c>
    </row>
    <row r="289" spans="1:14" x14ac:dyDescent="0.25">
      <c r="A289" s="1">
        <v>44218</v>
      </c>
      <c r="B289">
        <v>14270</v>
      </c>
      <c r="C289">
        <v>9980</v>
      </c>
      <c r="D289">
        <v>4290</v>
      </c>
      <c r="E289">
        <v>12886915</v>
      </c>
      <c r="F289">
        <v>12895119</v>
      </c>
      <c r="G289">
        <v>8204</v>
      </c>
      <c r="H289">
        <v>8204</v>
      </c>
      <c r="I289">
        <v>8180</v>
      </c>
      <c r="J289">
        <v>-24</v>
      </c>
      <c r="K289" s="156">
        <v>7592.920353982302</v>
      </c>
      <c r="L289" s="44">
        <v>3914</v>
      </c>
      <c r="M289" s="16">
        <v>0.47848410757946208</v>
      </c>
      <c r="N289" t="s">
        <v>397</v>
      </c>
    </row>
    <row r="290" spans="1:14" x14ac:dyDescent="0.25">
      <c r="A290" s="1">
        <v>44218</v>
      </c>
      <c r="B290">
        <v>11840</v>
      </c>
      <c r="C290">
        <v>8590</v>
      </c>
      <c r="D290">
        <v>3250</v>
      </c>
      <c r="E290">
        <v>1041324</v>
      </c>
      <c r="F290">
        <v>1044953</v>
      </c>
      <c r="G290">
        <v>3629</v>
      </c>
      <c r="H290">
        <v>3629</v>
      </c>
      <c r="I290">
        <v>6130</v>
      </c>
      <c r="J290">
        <v>2501</v>
      </c>
      <c r="K290" s="156">
        <v>5752.2123893805319</v>
      </c>
      <c r="L290" s="44">
        <v>379</v>
      </c>
      <c r="M290" s="16">
        <v>6.1827079934747148E-2</v>
      </c>
      <c r="N290" t="s">
        <v>398</v>
      </c>
    </row>
    <row r="291" spans="1:14" x14ac:dyDescent="0.25">
      <c r="A291" s="1">
        <v>44218</v>
      </c>
      <c r="B291">
        <v>11840</v>
      </c>
      <c r="C291">
        <v>8590</v>
      </c>
      <c r="D291">
        <v>3250</v>
      </c>
      <c r="E291">
        <v>1041324</v>
      </c>
      <c r="F291">
        <v>1047453</v>
      </c>
      <c r="G291">
        <v>6129</v>
      </c>
      <c r="H291">
        <v>6129</v>
      </c>
      <c r="I291">
        <v>6130</v>
      </c>
      <c r="J291">
        <v>1</v>
      </c>
      <c r="K291" s="156">
        <v>5752.2123893805319</v>
      </c>
      <c r="L291" s="44">
        <v>2879</v>
      </c>
      <c r="M291" s="16">
        <v>0.46965742251223491</v>
      </c>
      <c r="N291" t="s">
        <v>398</v>
      </c>
    </row>
    <row r="292" spans="1:14" x14ac:dyDescent="0.25">
      <c r="A292" s="1">
        <v>44221</v>
      </c>
      <c r="B292">
        <v>14350</v>
      </c>
      <c r="C292">
        <v>11580</v>
      </c>
      <c r="D292">
        <v>2770</v>
      </c>
      <c r="E292">
        <v>12895119</v>
      </c>
      <c r="F292">
        <v>12900232</v>
      </c>
      <c r="G292">
        <v>5113</v>
      </c>
      <c r="H292">
        <v>5113</v>
      </c>
      <c r="I292">
        <v>5090</v>
      </c>
      <c r="J292">
        <v>-23</v>
      </c>
      <c r="K292" s="156">
        <v>4902.6548672566378</v>
      </c>
      <c r="L292" s="44">
        <v>2343</v>
      </c>
      <c r="M292" s="16">
        <v>0.46031434184675835</v>
      </c>
      <c r="N292" t="s">
        <v>397</v>
      </c>
    </row>
    <row r="293" spans="1:14" x14ac:dyDescent="0.25">
      <c r="A293" s="1">
        <v>44222</v>
      </c>
      <c r="B293">
        <v>12950</v>
      </c>
      <c r="C293">
        <v>9450</v>
      </c>
      <c r="D293">
        <v>3500</v>
      </c>
      <c r="E293">
        <v>506023</v>
      </c>
      <c r="F293">
        <v>512797</v>
      </c>
      <c r="G293">
        <v>6774</v>
      </c>
      <c r="H293">
        <v>6774</v>
      </c>
      <c r="I293">
        <v>6802</v>
      </c>
      <c r="J293">
        <v>28</v>
      </c>
      <c r="K293" s="156">
        <v>6194.6902654867263</v>
      </c>
      <c r="L293" s="44">
        <v>3274</v>
      </c>
      <c r="M293" s="16">
        <v>0.48132902087621288</v>
      </c>
      <c r="N293" t="s">
        <v>417</v>
      </c>
    </row>
    <row r="294" spans="1:14" x14ac:dyDescent="0.25">
      <c r="A294" s="1">
        <v>44222</v>
      </c>
      <c r="B294">
        <v>12010</v>
      </c>
      <c r="C294">
        <v>8620</v>
      </c>
      <c r="D294">
        <v>3390</v>
      </c>
      <c r="E294">
        <v>1047454</v>
      </c>
      <c r="F294">
        <v>1050587</v>
      </c>
      <c r="G294">
        <v>3133</v>
      </c>
      <c r="H294">
        <v>3133</v>
      </c>
      <c r="I294">
        <v>3040</v>
      </c>
      <c r="J294">
        <v>-93</v>
      </c>
      <c r="K294" s="156">
        <v>6000.0000000000009</v>
      </c>
      <c r="L294" s="44">
        <v>-257</v>
      </c>
      <c r="M294" s="16">
        <v>-8.4539473684210525E-2</v>
      </c>
      <c r="N294" t="s">
        <v>398</v>
      </c>
    </row>
    <row r="295" spans="1:14" x14ac:dyDescent="0.25">
      <c r="A295" s="1">
        <v>44222</v>
      </c>
      <c r="B295">
        <v>12010</v>
      </c>
      <c r="C295">
        <v>8620</v>
      </c>
      <c r="D295">
        <v>3390</v>
      </c>
      <c r="E295">
        <v>1047454</v>
      </c>
      <c r="F295">
        <v>1053987</v>
      </c>
      <c r="G295">
        <v>6533</v>
      </c>
      <c r="H295">
        <v>6533</v>
      </c>
      <c r="I295">
        <v>6540</v>
      </c>
      <c r="J295">
        <v>7</v>
      </c>
      <c r="K295" s="156">
        <v>6000.0000000000009</v>
      </c>
      <c r="L295" s="44">
        <v>3143</v>
      </c>
      <c r="M295" s="16">
        <v>0.48058103975535166</v>
      </c>
      <c r="N295" t="s">
        <v>398</v>
      </c>
    </row>
    <row r="296" spans="1:14" x14ac:dyDescent="0.25">
      <c r="A296" s="1">
        <v>44222</v>
      </c>
      <c r="B296">
        <v>12010</v>
      </c>
      <c r="C296">
        <v>8620</v>
      </c>
      <c r="D296">
        <v>3390</v>
      </c>
      <c r="E296">
        <v>1047454</v>
      </c>
      <c r="F296">
        <v>1053987</v>
      </c>
      <c r="G296">
        <v>6533</v>
      </c>
      <c r="H296">
        <v>6533</v>
      </c>
      <c r="I296">
        <v>6540</v>
      </c>
      <c r="J296">
        <v>7</v>
      </c>
      <c r="K296" s="156">
        <v>6000.0000000000009</v>
      </c>
      <c r="L296" s="44">
        <v>3143</v>
      </c>
      <c r="M296" s="16">
        <v>0.48058103975535166</v>
      </c>
      <c r="N296" t="s">
        <v>398</v>
      </c>
    </row>
    <row r="297" spans="1:14" x14ac:dyDescent="0.25">
      <c r="A297" s="1">
        <v>44222</v>
      </c>
      <c r="B297">
        <v>13980</v>
      </c>
      <c r="C297">
        <v>12190</v>
      </c>
      <c r="D297">
        <v>1790</v>
      </c>
      <c r="E297">
        <v>12900232</v>
      </c>
      <c r="F297">
        <v>12903338</v>
      </c>
      <c r="G297">
        <v>3106</v>
      </c>
      <c r="H297">
        <v>3106</v>
      </c>
      <c r="I297">
        <v>3083</v>
      </c>
      <c r="J297">
        <v>-23</v>
      </c>
      <c r="K297" s="156">
        <v>3168.1415929203545</v>
      </c>
      <c r="L297" s="44">
        <v>1316</v>
      </c>
      <c r="M297" s="16">
        <v>0.42685695750891989</v>
      </c>
      <c r="N297" t="s">
        <v>397</v>
      </c>
    </row>
    <row r="298" spans="1:14" x14ac:dyDescent="0.25">
      <c r="A298" s="1">
        <v>44223</v>
      </c>
      <c r="B298">
        <v>11970</v>
      </c>
      <c r="C298">
        <v>8530</v>
      </c>
      <c r="D298">
        <v>3440</v>
      </c>
      <c r="E298">
        <v>1053987</v>
      </c>
      <c r="F298">
        <v>1057495</v>
      </c>
      <c r="G298">
        <v>3508</v>
      </c>
      <c r="H298">
        <v>3508</v>
      </c>
      <c r="I298">
        <v>3490</v>
      </c>
      <c r="J298">
        <v>-18</v>
      </c>
      <c r="K298" s="156">
        <v>6088.49557522124</v>
      </c>
      <c r="L298" s="44">
        <v>68</v>
      </c>
      <c r="M298" s="16">
        <v>1.9484240687679084E-2</v>
      </c>
      <c r="N298" t="s">
        <v>398</v>
      </c>
    </row>
    <row r="299" spans="1:14" x14ac:dyDescent="0.25">
      <c r="A299" s="1">
        <v>44223</v>
      </c>
      <c r="B299">
        <v>11970</v>
      </c>
      <c r="C299">
        <v>8530</v>
      </c>
      <c r="D299">
        <v>3440</v>
      </c>
      <c r="E299">
        <v>1053987</v>
      </c>
      <c r="F299">
        <v>1057495</v>
      </c>
      <c r="G299">
        <v>3508</v>
      </c>
      <c r="H299">
        <v>3508</v>
      </c>
      <c r="I299">
        <v>3490</v>
      </c>
      <c r="J299">
        <v>-18</v>
      </c>
      <c r="K299" s="156">
        <v>6088.49557522124</v>
      </c>
      <c r="L299" s="44">
        <v>68</v>
      </c>
      <c r="M299" s="16">
        <v>1.9484240687679084E-2</v>
      </c>
      <c r="N299" t="s">
        <v>398</v>
      </c>
    </row>
    <row r="300" spans="1:14" x14ac:dyDescent="0.25">
      <c r="A300" s="1">
        <v>44224</v>
      </c>
      <c r="B300">
        <v>24520</v>
      </c>
      <c r="C300">
        <v>19120</v>
      </c>
      <c r="D300">
        <v>5400</v>
      </c>
      <c r="E300">
        <v>12903338</v>
      </c>
      <c r="F300">
        <v>12913207</v>
      </c>
      <c r="G300">
        <v>9869</v>
      </c>
      <c r="H300">
        <v>9869</v>
      </c>
      <c r="I300">
        <v>6607</v>
      </c>
      <c r="J300">
        <v>-3262</v>
      </c>
      <c r="K300" s="156">
        <v>9557.5221238938066</v>
      </c>
      <c r="L300" s="44">
        <v>4469</v>
      </c>
      <c r="M300" s="16">
        <v>0.67640381413652184</v>
      </c>
      <c r="N300" t="s">
        <v>397</v>
      </c>
    </row>
    <row r="301" spans="1:14" x14ac:dyDescent="0.25">
      <c r="A301" s="1">
        <v>44224</v>
      </c>
      <c r="B301">
        <v>24520</v>
      </c>
      <c r="C301">
        <v>19120</v>
      </c>
      <c r="D301">
        <v>5400</v>
      </c>
      <c r="E301">
        <v>12903338</v>
      </c>
      <c r="F301">
        <v>12913207</v>
      </c>
      <c r="G301">
        <v>9869</v>
      </c>
      <c r="H301">
        <v>9869</v>
      </c>
      <c r="I301">
        <v>9857</v>
      </c>
      <c r="J301">
        <v>-12</v>
      </c>
      <c r="K301" s="156">
        <v>9557.5221238938066</v>
      </c>
      <c r="L301" s="44">
        <v>4469</v>
      </c>
      <c r="M301" s="16">
        <v>0.45338338236786041</v>
      </c>
      <c r="N301" t="s">
        <v>397</v>
      </c>
    </row>
    <row r="302" spans="1:14" x14ac:dyDescent="0.25">
      <c r="A302" s="1">
        <v>44225</v>
      </c>
      <c r="B302">
        <v>11720</v>
      </c>
      <c r="C302">
        <v>8530</v>
      </c>
      <c r="D302">
        <v>3190</v>
      </c>
      <c r="E302">
        <v>1057495</v>
      </c>
      <c r="F302">
        <v>1062228</v>
      </c>
      <c r="G302">
        <v>4733</v>
      </c>
      <c r="H302">
        <v>4733</v>
      </c>
      <c r="I302">
        <v>4730</v>
      </c>
      <c r="J302">
        <v>-3</v>
      </c>
      <c r="K302" s="156">
        <v>5646.0176991150447</v>
      </c>
      <c r="L302" s="44">
        <v>1543</v>
      </c>
      <c r="M302" s="16">
        <v>0.32621564482029597</v>
      </c>
      <c r="N302" t="s">
        <v>398</v>
      </c>
    </row>
    <row r="303" spans="1:14" x14ac:dyDescent="0.25">
      <c r="A303" s="1">
        <v>44225</v>
      </c>
      <c r="B303">
        <v>11720</v>
      </c>
      <c r="C303">
        <v>8530</v>
      </c>
      <c r="D303">
        <v>3190</v>
      </c>
      <c r="E303">
        <v>1057495</v>
      </c>
      <c r="F303">
        <v>1062228</v>
      </c>
      <c r="G303">
        <v>4733</v>
      </c>
      <c r="H303">
        <v>4733</v>
      </c>
      <c r="I303">
        <v>4730</v>
      </c>
      <c r="J303">
        <v>-3</v>
      </c>
      <c r="K303" s="156">
        <v>5646.0176991150447</v>
      </c>
      <c r="L303" s="44">
        <v>1543</v>
      </c>
      <c r="M303" s="16">
        <v>0.32621564482029597</v>
      </c>
      <c r="N303" t="s">
        <v>398</v>
      </c>
    </row>
    <row r="304" spans="1:14" x14ac:dyDescent="0.25">
      <c r="A304" s="1">
        <v>44225</v>
      </c>
      <c r="B304">
        <v>13890</v>
      </c>
      <c r="C304">
        <v>10400</v>
      </c>
      <c r="D304">
        <v>3490</v>
      </c>
      <c r="E304">
        <v>12913207</v>
      </c>
      <c r="F304">
        <v>12919464</v>
      </c>
      <c r="G304">
        <v>6257</v>
      </c>
      <c r="H304">
        <v>6257</v>
      </c>
      <c r="I304">
        <v>6255</v>
      </c>
      <c r="J304">
        <v>-2</v>
      </c>
      <c r="K304" s="156">
        <v>6176.9911504424781</v>
      </c>
      <c r="L304" s="44">
        <v>2767</v>
      </c>
      <c r="M304" s="16">
        <v>0.44236610711430857</v>
      </c>
      <c r="N304" t="s">
        <v>397</v>
      </c>
    </row>
    <row r="305" spans="1:14" x14ac:dyDescent="0.25">
      <c r="A305" s="1">
        <v>44225</v>
      </c>
      <c r="B305">
        <v>13890</v>
      </c>
      <c r="C305">
        <v>10400</v>
      </c>
      <c r="D305">
        <v>3490</v>
      </c>
      <c r="E305">
        <v>12913207</v>
      </c>
      <c r="F305">
        <v>12919464</v>
      </c>
      <c r="G305">
        <v>6257</v>
      </c>
      <c r="H305">
        <v>6257</v>
      </c>
      <c r="I305">
        <v>6255</v>
      </c>
      <c r="J305">
        <v>-2</v>
      </c>
      <c r="K305" s="156">
        <v>6176.9911504424781</v>
      </c>
      <c r="L305" s="44">
        <v>2767</v>
      </c>
      <c r="M305" s="16">
        <v>0.44236610711430857</v>
      </c>
      <c r="N305" t="s">
        <v>397</v>
      </c>
    </row>
    <row r="306" spans="1:14" x14ac:dyDescent="0.25">
      <c r="A306" s="1">
        <v>44228</v>
      </c>
      <c r="B306">
        <v>13490</v>
      </c>
      <c r="C306">
        <v>11740</v>
      </c>
      <c r="D306">
        <v>1750</v>
      </c>
      <c r="E306">
        <v>12919464</v>
      </c>
      <c r="F306">
        <v>12924512</v>
      </c>
      <c r="G306">
        <v>5048</v>
      </c>
      <c r="H306">
        <v>5048</v>
      </c>
      <c r="I306">
        <v>6010</v>
      </c>
      <c r="J306">
        <v>962</v>
      </c>
      <c r="K306" s="156">
        <v>3097.3451327433631</v>
      </c>
      <c r="L306" s="44">
        <v>3298</v>
      </c>
      <c r="M306" s="16">
        <v>0.54875207986688856</v>
      </c>
      <c r="N306" t="s">
        <v>397</v>
      </c>
    </row>
    <row r="307" spans="1:14" x14ac:dyDescent="0.25">
      <c r="A307" s="1">
        <v>44228</v>
      </c>
      <c r="B307">
        <v>13490</v>
      </c>
      <c r="C307">
        <v>11740</v>
      </c>
      <c r="D307">
        <v>1750</v>
      </c>
      <c r="E307">
        <v>12919464</v>
      </c>
      <c r="F307">
        <v>12924512</v>
      </c>
      <c r="G307">
        <v>5048</v>
      </c>
      <c r="H307">
        <v>5048</v>
      </c>
      <c r="I307">
        <v>5020</v>
      </c>
      <c r="J307">
        <v>-28</v>
      </c>
      <c r="K307" s="156">
        <v>3097.3451327433631</v>
      </c>
      <c r="L307" s="44">
        <v>3298</v>
      </c>
      <c r="M307" s="16">
        <v>0.65697211155378488</v>
      </c>
      <c r="N307" t="s">
        <v>397</v>
      </c>
    </row>
    <row r="308" spans="1:14" x14ac:dyDescent="0.25">
      <c r="A308" s="1">
        <v>44229</v>
      </c>
      <c r="B308">
        <v>13170</v>
      </c>
      <c r="C308">
        <v>8360</v>
      </c>
      <c r="D308">
        <v>4810</v>
      </c>
      <c r="E308">
        <v>513797</v>
      </c>
      <c r="F308">
        <v>517371</v>
      </c>
      <c r="G308">
        <v>3574</v>
      </c>
      <c r="H308">
        <v>3574</v>
      </c>
      <c r="I308">
        <v>4391</v>
      </c>
      <c r="J308">
        <v>817</v>
      </c>
      <c r="K308" s="156">
        <v>8513.2743362831861</v>
      </c>
      <c r="L308" s="44">
        <v>-1236</v>
      </c>
      <c r="M308" s="16">
        <v>-0.28148485538601686</v>
      </c>
      <c r="N308" t="s">
        <v>417</v>
      </c>
    </row>
    <row r="309" spans="1:14" x14ac:dyDescent="0.25">
      <c r="A309" s="1">
        <v>44229</v>
      </c>
      <c r="B309">
        <v>13170</v>
      </c>
      <c r="C309">
        <v>8360</v>
      </c>
      <c r="D309">
        <v>4810</v>
      </c>
      <c r="E309">
        <v>513797</v>
      </c>
      <c r="F309">
        <v>517371</v>
      </c>
      <c r="G309">
        <v>3574</v>
      </c>
      <c r="H309">
        <v>3574</v>
      </c>
      <c r="I309">
        <v>4531</v>
      </c>
      <c r="J309">
        <v>957</v>
      </c>
      <c r="K309" s="156">
        <v>8513.2743362831861</v>
      </c>
      <c r="L309" s="44">
        <v>-1236</v>
      </c>
      <c r="M309" s="16">
        <v>-0.27278746413595234</v>
      </c>
      <c r="N309" t="s">
        <v>417</v>
      </c>
    </row>
    <row r="310" spans="1:14" x14ac:dyDescent="0.25">
      <c r="A310" s="1">
        <v>44229</v>
      </c>
      <c r="B310">
        <v>13170</v>
      </c>
      <c r="C310">
        <v>8360</v>
      </c>
      <c r="D310">
        <v>4810</v>
      </c>
      <c r="E310">
        <v>512797</v>
      </c>
      <c r="F310">
        <v>517371</v>
      </c>
      <c r="G310">
        <v>4574</v>
      </c>
      <c r="H310">
        <v>4574</v>
      </c>
      <c r="I310">
        <v>4531</v>
      </c>
      <c r="J310">
        <v>-43</v>
      </c>
      <c r="K310" s="156">
        <v>8513.2743362831861</v>
      </c>
      <c r="L310" s="44">
        <v>-236</v>
      </c>
      <c r="M310" s="16">
        <v>-5.2085632310748177E-2</v>
      </c>
      <c r="N310" t="s">
        <v>417</v>
      </c>
    </row>
    <row r="311" spans="1:14" x14ac:dyDescent="0.25">
      <c r="A311" s="1">
        <v>44229</v>
      </c>
      <c r="B311">
        <v>11840</v>
      </c>
      <c r="C311">
        <v>8270</v>
      </c>
      <c r="D311">
        <v>3570</v>
      </c>
      <c r="E311">
        <v>1062228</v>
      </c>
      <c r="F311">
        <v>1068150</v>
      </c>
      <c r="G311">
        <v>5922</v>
      </c>
      <c r="H311">
        <v>5922</v>
      </c>
      <c r="I311">
        <v>5930</v>
      </c>
      <c r="J311">
        <v>8</v>
      </c>
      <c r="K311" s="156">
        <v>6318.5840707964608</v>
      </c>
      <c r="L311" s="44">
        <v>2352</v>
      </c>
      <c r="M311" s="16">
        <v>0.39662731871838114</v>
      </c>
      <c r="N311" t="s">
        <v>398</v>
      </c>
    </row>
    <row r="312" spans="1:14" x14ac:dyDescent="0.25">
      <c r="A312" s="1">
        <v>44229</v>
      </c>
      <c r="B312">
        <v>13170</v>
      </c>
      <c r="C312">
        <v>8360</v>
      </c>
      <c r="D312">
        <v>4810</v>
      </c>
      <c r="E312">
        <v>512797</v>
      </c>
      <c r="F312">
        <v>517371</v>
      </c>
      <c r="G312">
        <v>4574</v>
      </c>
      <c r="H312">
        <v>4574</v>
      </c>
      <c r="I312">
        <v>4531</v>
      </c>
      <c r="J312">
        <v>-43</v>
      </c>
      <c r="K312" s="156">
        <v>8513.2743362831861</v>
      </c>
      <c r="L312" s="44">
        <v>-236</v>
      </c>
      <c r="M312" s="16">
        <v>-5.2085632310748177E-2</v>
      </c>
      <c r="N312" t="s">
        <v>417</v>
      </c>
    </row>
    <row r="313" spans="1:14" x14ac:dyDescent="0.25">
      <c r="A313" s="1">
        <v>44230</v>
      </c>
      <c r="B313">
        <v>11360</v>
      </c>
      <c r="C313">
        <v>10390</v>
      </c>
      <c r="D313">
        <v>970</v>
      </c>
      <c r="E313">
        <v>1068150</v>
      </c>
      <c r="F313">
        <v>1070801</v>
      </c>
      <c r="G313">
        <v>2651</v>
      </c>
      <c r="H313">
        <v>2651</v>
      </c>
      <c r="I313">
        <v>2660</v>
      </c>
      <c r="J313">
        <v>9</v>
      </c>
      <c r="K313" s="156">
        <v>1716.8141592920356</v>
      </c>
      <c r="L313" s="44">
        <v>1681</v>
      </c>
      <c r="M313" s="16">
        <v>0.63195488721804516</v>
      </c>
      <c r="N313" t="s">
        <v>398</v>
      </c>
    </row>
    <row r="314" spans="1:14" x14ac:dyDescent="0.25">
      <c r="A314" s="1">
        <v>44230</v>
      </c>
      <c r="B314">
        <v>11360</v>
      </c>
      <c r="C314">
        <v>10390</v>
      </c>
      <c r="D314">
        <v>970</v>
      </c>
      <c r="E314">
        <v>1068150</v>
      </c>
      <c r="F314">
        <v>1070801</v>
      </c>
      <c r="G314">
        <v>2651</v>
      </c>
      <c r="H314">
        <v>2651</v>
      </c>
      <c r="I314">
        <v>2660</v>
      </c>
      <c r="J314">
        <v>9</v>
      </c>
      <c r="K314" s="156">
        <v>1716.8141592920356</v>
      </c>
      <c r="L314" s="44">
        <v>1681</v>
      </c>
      <c r="M314" s="16">
        <v>0.63195488721804516</v>
      </c>
      <c r="N314" t="s">
        <v>398</v>
      </c>
    </row>
    <row r="315" spans="1:14" x14ac:dyDescent="0.25">
      <c r="A315" s="1">
        <v>44230</v>
      </c>
      <c r="B315">
        <v>11360</v>
      </c>
      <c r="C315">
        <v>10390</v>
      </c>
      <c r="D315">
        <v>970</v>
      </c>
      <c r="E315">
        <v>1068150</v>
      </c>
      <c r="F315">
        <v>1070801</v>
      </c>
      <c r="G315">
        <v>2651</v>
      </c>
      <c r="H315">
        <v>2651</v>
      </c>
      <c r="I315">
        <v>2660</v>
      </c>
      <c r="J315">
        <v>9</v>
      </c>
      <c r="K315" s="156">
        <v>1716.8141592920356</v>
      </c>
      <c r="L315" s="44">
        <v>1681</v>
      </c>
      <c r="M315" s="16">
        <v>0.63195488721804516</v>
      </c>
      <c r="N315" t="s">
        <v>398</v>
      </c>
    </row>
    <row r="316" spans="1:14" x14ac:dyDescent="0.25">
      <c r="A316" s="1">
        <v>44231</v>
      </c>
      <c r="B316">
        <v>14510</v>
      </c>
      <c r="C316">
        <v>10660</v>
      </c>
      <c r="D316">
        <v>3850</v>
      </c>
      <c r="E316">
        <v>12924512</v>
      </c>
      <c r="F316">
        <v>12931452</v>
      </c>
      <c r="G316">
        <v>6940</v>
      </c>
      <c r="H316">
        <v>6940</v>
      </c>
      <c r="I316">
        <v>6930</v>
      </c>
      <c r="J316">
        <v>-10</v>
      </c>
      <c r="K316" s="156">
        <v>6814.1592920353987</v>
      </c>
      <c r="L316" s="44">
        <v>3090</v>
      </c>
      <c r="M316" s="16">
        <v>0.44588744588744589</v>
      </c>
      <c r="N316" t="s">
        <v>397</v>
      </c>
    </row>
    <row r="317" spans="1:14" x14ac:dyDescent="0.25">
      <c r="A317" s="1">
        <v>44232</v>
      </c>
      <c r="B317">
        <v>14230</v>
      </c>
      <c r="C317">
        <v>9450</v>
      </c>
      <c r="D317">
        <v>4780</v>
      </c>
      <c r="E317">
        <v>12931452</v>
      </c>
      <c r="F317">
        <v>12940199</v>
      </c>
      <c r="G317">
        <v>8747</v>
      </c>
      <c r="H317">
        <v>8747</v>
      </c>
      <c r="I317">
        <v>6040</v>
      </c>
      <c r="J317">
        <v>-2707</v>
      </c>
      <c r="K317" s="156">
        <v>8460.1769911504434</v>
      </c>
      <c r="L317" s="44">
        <v>3967</v>
      </c>
      <c r="M317" s="16">
        <v>0.65678807947019868</v>
      </c>
      <c r="N317" t="s">
        <v>397</v>
      </c>
    </row>
    <row r="318" spans="1:14" x14ac:dyDescent="0.25">
      <c r="A318" s="1">
        <v>44232</v>
      </c>
      <c r="B318">
        <v>14230</v>
      </c>
      <c r="C318">
        <v>9450</v>
      </c>
      <c r="D318">
        <v>4780</v>
      </c>
      <c r="E318">
        <v>12931452</v>
      </c>
      <c r="F318">
        <v>12940199</v>
      </c>
      <c r="G318">
        <v>8747</v>
      </c>
      <c r="H318">
        <v>8747</v>
      </c>
      <c r="I318">
        <v>8740</v>
      </c>
      <c r="J318">
        <v>-7</v>
      </c>
      <c r="K318" s="156">
        <v>8460.1769911504434</v>
      </c>
      <c r="L318" s="44">
        <v>3967</v>
      </c>
      <c r="M318" s="16">
        <v>0.45389016018306638</v>
      </c>
      <c r="N318" t="s">
        <v>397</v>
      </c>
    </row>
    <row r="319" spans="1:14" x14ac:dyDescent="0.25">
      <c r="A319" s="1">
        <v>44232</v>
      </c>
      <c r="B319">
        <v>11960</v>
      </c>
      <c r="C319">
        <v>9920</v>
      </c>
      <c r="D319">
        <v>2040</v>
      </c>
      <c r="E319">
        <v>1070801</v>
      </c>
      <c r="F319">
        <v>1074494</v>
      </c>
      <c r="G319">
        <v>3693</v>
      </c>
      <c r="H319">
        <v>3693</v>
      </c>
      <c r="I319">
        <v>3725</v>
      </c>
      <c r="J319">
        <v>32</v>
      </c>
      <c r="K319" s="156">
        <v>3610.6194690265488</v>
      </c>
      <c r="L319" s="44">
        <v>1653</v>
      </c>
      <c r="M319" s="16">
        <v>0.44375838926174499</v>
      </c>
      <c r="N319" t="s">
        <v>398</v>
      </c>
    </row>
    <row r="320" spans="1:14" x14ac:dyDescent="0.25">
      <c r="A320" s="1">
        <v>44232</v>
      </c>
      <c r="B320">
        <v>11960</v>
      </c>
      <c r="C320">
        <v>9920</v>
      </c>
      <c r="D320">
        <v>2040</v>
      </c>
      <c r="E320">
        <v>1070801</v>
      </c>
      <c r="F320">
        <v>1074494</v>
      </c>
      <c r="G320">
        <v>3693</v>
      </c>
      <c r="H320">
        <v>3693</v>
      </c>
      <c r="I320">
        <v>3725</v>
      </c>
      <c r="J320">
        <v>32</v>
      </c>
      <c r="K320" s="156">
        <v>3610.6194690265488</v>
      </c>
      <c r="L320" s="44">
        <v>1653</v>
      </c>
      <c r="M320" s="16">
        <v>0.44375838926174499</v>
      </c>
      <c r="N320" t="s">
        <v>398</v>
      </c>
    </row>
    <row r="321" spans="1:14" x14ac:dyDescent="0.25">
      <c r="A321" s="1">
        <v>44235</v>
      </c>
      <c r="B321">
        <v>29420</v>
      </c>
      <c r="C321">
        <v>18910</v>
      </c>
      <c r="D321">
        <v>10510</v>
      </c>
      <c r="E321">
        <v>12940199</v>
      </c>
      <c r="F321">
        <v>12957530</v>
      </c>
      <c r="G321">
        <v>17331</v>
      </c>
      <c r="H321">
        <v>17331</v>
      </c>
      <c r="I321">
        <v>17360</v>
      </c>
      <c r="J321">
        <v>29</v>
      </c>
      <c r="K321" s="156">
        <v>18601.769911504427</v>
      </c>
      <c r="L321" s="44">
        <v>6821</v>
      </c>
      <c r="M321" s="16">
        <v>0.39291474654377878</v>
      </c>
      <c r="N321" t="s">
        <v>397</v>
      </c>
    </row>
    <row r="322" spans="1:14" x14ac:dyDescent="0.25">
      <c r="A322" s="1">
        <v>44235</v>
      </c>
      <c r="B322">
        <v>28460</v>
      </c>
      <c r="C322">
        <v>18910</v>
      </c>
      <c r="D322">
        <v>9550</v>
      </c>
      <c r="E322">
        <v>12940199</v>
      </c>
      <c r="F322">
        <v>12957530</v>
      </c>
      <c r="G322">
        <v>17331</v>
      </c>
      <c r="H322">
        <v>17331</v>
      </c>
      <c r="I322">
        <v>17360</v>
      </c>
      <c r="J322">
        <v>29</v>
      </c>
      <c r="K322" s="156">
        <v>16902.654867256639</v>
      </c>
      <c r="L322" s="44">
        <v>7781</v>
      </c>
      <c r="M322" s="16">
        <v>0.44821428571428573</v>
      </c>
      <c r="N322" t="s">
        <v>397</v>
      </c>
    </row>
    <row r="323" spans="1:14" x14ac:dyDescent="0.25">
      <c r="A323" s="1">
        <v>44236</v>
      </c>
      <c r="B323">
        <v>11970</v>
      </c>
      <c r="C323">
        <v>8530</v>
      </c>
      <c r="D323">
        <v>3440</v>
      </c>
      <c r="E323">
        <v>88516</v>
      </c>
      <c r="F323">
        <v>94776</v>
      </c>
      <c r="G323">
        <v>6260</v>
      </c>
      <c r="H323">
        <v>6260</v>
      </c>
      <c r="I323">
        <v>2430</v>
      </c>
      <c r="J323">
        <v>-3830</v>
      </c>
      <c r="K323" s="156">
        <v>6088.49557522124</v>
      </c>
      <c r="L323" s="44">
        <v>2820</v>
      </c>
      <c r="M323" s="16">
        <v>1.1604938271604939</v>
      </c>
      <c r="N323" t="s">
        <v>398</v>
      </c>
    </row>
    <row r="324" spans="1:14" x14ac:dyDescent="0.25">
      <c r="A324" s="1">
        <v>44236</v>
      </c>
      <c r="B324">
        <v>11970</v>
      </c>
      <c r="C324">
        <v>8530</v>
      </c>
      <c r="D324">
        <v>3440</v>
      </c>
      <c r="E324">
        <v>8170</v>
      </c>
      <c r="F324">
        <v>11920</v>
      </c>
      <c r="G324">
        <v>3750</v>
      </c>
      <c r="H324">
        <v>3750</v>
      </c>
      <c r="I324">
        <v>3430</v>
      </c>
      <c r="J324">
        <v>-320</v>
      </c>
      <c r="K324" s="156">
        <v>6088.49557522124</v>
      </c>
      <c r="L324" s="44">
        <v>310</v>
      </c>
      <c r="M324" s="16">
        <v>9.0379008746355682E-2</v>
      </c>
      <c r="N324" t="s">
        <v>398</v>
      </c>
    </row>
    <row r="325" spans="1:14" x14ac:dyDescent="0.25">
      <c r="A325" s="1">
        <v>44236</v>
      </c>
      <c r="B325">
        <v>11920</v>
      </c>
      <c r="C325">
        <v>8170</v>
      </c>
      <c r="D325">
        <v>3750</v>
      </c>
      <c r="E325">
        <v>1074495</v>
      </c>
      <c r="F325">
        <v>1080426</v>
      </c>
      <c r="G325">
        <v>5931</v>
      </c>
      <c r="H325">
        <v>5931</v>
      </c>
      <c r="I325">
        <v>3430</v>
      </c>
      <c r="J325">
        <v>-2501</v>
      </c>
      <c r="K325" s="156">
        <v>6637.1681415929206</v>
      </c>
      <c r="L325" s="44">
        <v>2181</v>
      </c>
      <c r="M325" s="16">
        <v>0.63586005830903791</v>
      </c>
      <c r="N325" t="s">
        <v>398</v>
      </c>
    </row>
    <row r="326" spans="1:14" x14ac:dyDescent="0.25">
      <c r="A326" s="1">
        <v>44236</v>
      </c>
      <c r="B326">
        <v>13860</v>
      </c>
      <c r="C326">
        <v>11670</v>
      </c>
      <c r="D326">
        <v>2190</v>
      </c>
      <c r="E326">
        <v>12957530</v>
      </c>
      <c r="F326">
        <v>12961751</v>
      </c>
      <c r="G326">
        <v>4221</v>
      </c>
      <c r="H326">
        <v>4221</v>
      </c>
      <c r="I326">
        <v>4197</v>
      </c>
      <c r="J326">
        <v>-24</v>
      </c>
      <c r="K326" s="156">
        <v>3876.106194690266</v>
      </c>
      <c r="L326" s="44">
        <v>2031</v>
      </c>
      <c r="M326" s="16">
        <v>0.48391708363116509</v>
      </c>
      <c r="N326" t="s">
        <v>397</v>
      </c>
    </row>
    <row r="327" spans="1:14" x14ac:dyDescent="0.25">
      <c r="A327" s="1">
        <v>44236</v>
      </c>
      <c r="B327">
        <v>11920</v>
      </c>
      <c r="C327">
        <v>8170</v>
      </c>
      <c r="D327">
        <v>3750</v>
      </c>
      <c r="E327">
        <v>1074495</v>
      </c>
      <c r="F327">
        <v>1080426</v>
      </c>
      <c r="G327">
        <v>5931</v>
      </c>
      <c r="H327">
        <v>5931</v>
      </c>
      <c r="I327">
        <v>6970</v>
      </c>
      <c r="J327">
        <v>1039</v>
      </c>
      <c r="K327" s="156">
        <v>6637.1681415929206</v>
      </c>
      <c r="L327" s="44">
        <v>2181</v>
      </c>
      <c r="M327" s="16">
        <v>0.31291248206599714</v>
      </c>
      <c r="N327" t="s">
        <v>398</v>
      </c>
    </row>
    <row r="328" spans="1:14" x14ac:dyDescent="0.25">
      <c r="A328" s="1">
        <v>44236</v>
      </c>
      <c r="B328">
        <v>11920</v>
      </c>
      <c r="C328">
        <v>8170</v>
      </c>
      <c r="D328">
        <v>3750</v>
      </c>
      <c r="E328">
        <v>1074495</v>
      </c>
      <c r="F328">
        <v>1080426</v>
      </c>
      <c r="G328">
        <v>5931</v>
      </c>
      <c r="H328">
        <v>5931</v>
      </c>
      <c r="I328">
        <v>6970</v>
      </c>
      <c r="J328">
        <v>1039</v>
      </c>
      <c r="K328" s="156">
        <v>6637.1681415929206</v>
      </c>
      <c r="L328" s="44">
        <v>2181</v>
      </c>
      <c r="M328" s="16">
        <v>0.31291248206599714</v>
      </c>
      <c r="N328" t="s">
        <v>398</v>
      </c>
    </row>
    <row r="329" spans="1:14" x14ac:dyDescent="0.25">
      <c r="A329" s="1">
        <v>44236</v>
      </c>
      <c r="B329">
        <v>13860</v>
      </c>
      <c r="C329">
        <v>11670</v>
      </c>
      <c r="D329">
        <v>2190</v>
      </c>
      <c r="E329">
        <v>12957530</v>
      </c>
      <c r="F329">
        <v>12961751</v>
      </c>
      <c r="G329">
        <v>4221</v>
      </c>
      <c r="H329">
        <v>4221</v>
      </c>
      <c r="I329">
        <v>4197</v>
      </c>
      <c r="J329">
        <v>-24</v>
      </c>
      <c r="K329" s="156">
        <v>3876.106194690266</v>
      </c>
      <c r="L329" s="44">
        <v>2031</v>
      </c>
      <c r="M329" s="16">
        <v>0.48391708363116509</v>
      </c>
      <c r="N329" t="s">
        <v>397</v>
      </c>
    </row>
    <row r="330" spans="1:14" x14ac:dyDescent="0.25">
      <c r="A330" s="1">
        <v>44238</v>
      </c>
      <c r="B330">
        <v>13950</v>
      </c>
      <c r="C330">
        <v>8990</v>
      </c>
      <c r="D330">
        <v>4960</v>
      </c>
      <c r="E330">
        <v>12941751</v>
      </c>
      <c r="F330">
        <v>12970909</v>
      </c>
      <c r="G330">
        <v>29158</v>
      </c>
      <c r="H330">
        <v>29158</v>
      </c>
      <c r="I330">
        <v>9104</v>
      </c>
      <c r="J330">
        <v>-20054</v>
      </c>
      <c r="K330" s="156">
        <v>8778.7610619469033</v>
      </c>
      <c r="L330" s="44">
        <v>24198</v>
      </c>
      <c r="M330" s="16">
        <v>2.6579525483304041</v>
      </c>
      <c r="N330" t="s">
        <v>397</v>
      </c>
    </row>
    <row r="331" spans="1:14" x14ac:dyDescent="0.25">
      <c r="A331" s="1">
        <v>44238</v>
      </c>
      <c r="B331">
        <v>13950</v>
      </c>
      <c r="C331">
        <v>8990</v>
      </c>
      <c r="D331">
        <v>4960</v>
      </c>
      <c r="E331">
        <v>12961571</v>
      </c>
      <c r="F331">
        <v>12970909</v>
      </c>
      <c r="G331">
        <v>9338</v>
      </c>
      <c r="H331">
        <v>9338</v>
      </c>
      <c r="I331">
        <v>9104</v>
      </c>
      <c r="J331">
        <v>-234</v>
      </c>
      <c r="K331" s="156">
        <v>8778.7610619469033</v>
      </c>
      <c r="L331" s="44">
        <v>4378</v>
      </c>
      <c r="M331" s="16">
        <v>0.48088752196836554</v>
      </c>
      <c r="N331" t="s">
        <v>397</v>
      </c>
    </row>
    <row r="332" spans="1:14" x14ac:dyDescent="0.25">
      <c r="A332" s="1">
        <v>44238</v>
      </c>
      <c r="B332">
        <v>13950</v>
      </c>
      <c r="C332">
        <v>8990</v>
      </c>
      <c r="D332">
        <v>4960</v>
      </c>
      <c r="E332">
        <v>12961751</v>
      </c>
      <c r="F332">
        <v>12970909</v>
      </c>
      <c r="G332">
        <v>9158</v>
      </c>
      <c r="H332">
        <v>9158</v>
      </c>
      <c r="I332">
        <v>9104</v>
      </c>
      <c r="J332">
        <v>-54</v>
      </c>
      <c r="K332" s="156">
        <v>8778.7610619469033</v>
      </c>
      <c r="L332" s="44">
        <v>4198</v>
      </c>
      <c r="M332" s="16">
        <v>0.46111599297012301</v>
      </c>
      <c r="N332" t="s">
        <v>397</v>
      </c>
    </row>
    <row r="333" spans="1:14" x14ac:dyDescent="0.25">
      <c r="A333" s="1">
        <v>44239</v>
      </c>
      <c r="B333">
        <v>14160</v>
      </c>
      <c r="C333">
        <v>9980</v>
      </c>
      <c r="D333">
        <v>4180</v>
      </c>
      <c r="E333">
        <v>12970909</v>
      </c>
      <c r="F333">
        <v>12978282</v>
      </c>
      <c r="G333">
        <v>7373</v>
      </c>
      <c r="H333">
        <v>7373</v>
      </c>
      <c r="I333">
        <v>7370</v>
      </c>
      <c r="J333">
        <v>-3</v>
      </c>
      <c r="K333" s="156">
        <v>7398.2300884955757</v>
      </c>
      <c r="L333" s="44">
        <v>3193</v>
      </c>
      <c r="M333" s="16">
        <v>0.4332428765264586</v>
      </c>
      <c r="N333" t="s">
        <v>397</v>
      </c>
    </row>
    <row r="334" spans="1:14" x14ac:dyDescent="0.25">
      <c r="A334" s="1">
        <v>44239</v>
      </c>
      <c r="B334">
        <v>11740</v>
      </c>
      <c r="C334">
        <v>7870</v>
      </c>
      <c r="D334">
        <v>3870</v>
      </c>
      <c r="E334">
        <v>1081426</v>
      </c>
      <c r="F334">
        <v>1086793</v>
      </c>
      <c r="G334">
        <v>5367</v>
      </c>
      <c r="H334">
        <v>5367</v>
      </c>
      <c r="I334">
        <v>5144</v>
      </c>
      <c r="J334">
        <v>-223</v>
      </c>
      <c r="K334" s="156">
        <v>6849.5575221238942</v>
      </c>
      <c r="L334" s="44">
        <v>1497</v>
      </c>
      <c r="M334" s="16">
        <v>0.29101866251944014</v>
      </c>
      <c r="N334" t="s">
        <v>398</v>
      </c>
    </row>
    <row r="335" spans="1:14" x14ac:dyDescent="0.25">
      <c r="A335" s="1">
        <v>44239</v>
      </c>
      <c r="B335">
        <v>11740</v>
      </c>
      <c r="C335">
        <v>7870</v>
      </c>
      <c r="D335">
        <v>3870</v>
      </c>
      <c r="E335">
        <v>1081426</v>
      </c>
      <c r="F335">
        <v>1088393</v>
      </c>
      <c r="G335">
        <v>6967</v>
      </c>
      <c r="H335">
        <v>6967</v>
      </c>
      <c r="I335">
        <v>6984</v>
      </c>
      <c r="J335">
        <v>17</v>
      </c>
      <c r="K335" s="156">
        <v>6849.5575221238942</v>
      </c>
      <c r="L335" s="44">
        <v>3097</v>
      </c>
      <c r="M335" s="16">
        <v>0.44344215349369986</v>
      </c>
      <c r="N335" t="s">
        <v>398</v>
      </c>
    </row>
    <row r="336" spans="1:14" x14ac:dyDescent="0.25">
      <c r="A336" s="1">
        <v>44239</v>
      </c>
      <c r="B336">
        <v>11740</v>
      </c>
      <c r="C336">
        <v>7870</v>
      </c>
      <c r="D336">
        <v>3870</v>
      </c>
      <c r="E336">
        <v>1081426</v>
      </c>
      <c r="F336">
        <v>1088393</v>
      </c>
      <c r="G336">
        <v>6967</v>
      </c>
      <c r="H336">
        <v>6967</v>
      </c>
      <c r="I336">
        <v>6984</v>
      </c>
      <c r="J336">
        <v>17</v>
      </c>
      <c r="K336" s="156">
        <v>6849.5575221238942</v>
      </c>
      <c r="L336" s="44">
        <v>3097</v>
      </c>
      <c r="M336" s="16">
        <v>0.44344215349369986</v>
      </c>
      <c r="N336" t="s">
        <v>398</v>
      </c>
    </row>
    <row r="337" spans="1:14" x14ac:dyDescent="0.25">
      <c r="A337" s="1">
        <v>44239</v>
      </c>
      <c r="B337">
        <v>11740</v>
      </c>
      <c r="C337">
        <v>7870</v>
      </c>
      <c r="D337">
        <v>3870</v>
      </c>
      <c r="E337">
        <v>1081426</v>
      </c>
      <c r="F337">
        <v>1088393</v>
      </c>
      <c r="G337">
        <v>6967</v>
      </c>
      <c r="H337">
        <v>6967</v>
      </c>
      <c r="I337">
        <v>6984</v>
      </c>
      <c r="J337">
        <v>17</v>
      </c>
      <c r="K337" s="156">
        <v>6849.5575221238942</v>
      </c>
      <c r="L337" s="44">
        <v>3097</v>
      </c>
      <c r="M337" s="16">
        <v>0.44344215349369986</v>
      </c>
      <c r="N337" t="s">
        <v>398</v>
      </c>
    </row>
    <row r="338" spans="1:14" x14ac:dyDescent="0.25">
      <c r="A338" s="1">
        <v>44242</v>
      </c>
      <c r="B338">
        <v>10100</v>
      </c>
      <c r="C338">
        <v>9560</v>
      </c>
      <c r="D338">
        <v>540</v>
      </c>
      <c r="E338">
        <v>517371</v>
      </c>
      <c r="F338">
        <v>518371</v>
      </c>
      <c r="G338">
        <v>1000</v>
      </c>
      <c r="H338">
        <v>1000</v>
      </c>
      <c r="I338">
        <v>1000</v>
      </c>
      <c r="J338">
        <v>0</v>
      </c>
      <c r="K338" s="156">
        <v>955.75221238938059</v>
      </c>
      <c r="L338" s="44">
        <v>460</v>
      </c>
      <c r="M338" s="16">
        <v>0.46</v>
      </c>
      <c r="N338" t="s">
        <v>417</v>
      </c>
    </row>
    <row r="339" spans="1:14" x14ac:dyDescent="0.25">
      <c r="A339" s="1">
        <v>44242</v>
      </c>
      <c r="B339">
        <v>14230</v>
      </c>
      <c r="C339">
        <v>10470</v>
      </c>
      <c r="D339">
        <v>3760</v>
      </c>
      <c r="E339">
        <v>12978282</v>
      </c>
      <c r="F339">
        <v>12984580</v>
      </c>
      <c r="G339">
        <v>6298</v>
      </c>
      <c r="H339">
        <v>6298</v>
      </c>
      <c r="I339">
        <v>6306</v>
      </c>
      <c r="J339">
        <v>8</v>
      </c>
      <c r="K339" s="156">
        <v>6654.8672566371688</v>
      </c>
      <c r="L339" s="44">
        <v>2538</v>
      </c>
      <c r="M339" s="16">
        <v>0.40247383444338725</v>
      </c>
      <c r="N339" t="s">
        <v>397</v>
      </c>
    </row>
    <row r="340" spans="1:14" x14ac:dyDescent="0.25">
      <c r="A340" s="1">
        <v>44243</v>
      </c>
      <c r="B340">
        <v>14250</v>
      </c>
      <c r="C340">
        <v>10350</v>
      </c>
      <c r="D340">
        <v>3900</v>
      </c>
      <c r="E340">
        <v>12984580</v>
      </c>
      <c r="F340">
        <v>12991883</v>
      </c>
      <c r="G340">
        <v>7303</v>
      </c>
      <c r="H340">
        <v>7303</v>
      </c>
      <c r="I340">
        <v>5290</v>
      </c>
      <c r="J340">
        <v>-2013</v>
      </c>
      <c r="K340" s="156">
        <v>6902.6548672566378</v>
      </c>
      <c r="L340" s="44">
        <v>3403</v>
      </c>
      <c r="M340" s="16">
        <v>0.64328922495274099</v>
      </c>
      <c r="N340" t="s">
        <v>397</v>
      </c>
    </row>
    <row r="341" spans="1:14" x14ac:dyDescent="0.25">
      <c r="A341" s="1">
        <v>44243</v>
      </c>
      <c r="B341">
        <v>14250</v>
      </c>
      <c r="C341">
        <v>10350</v>
      </c>
      <c r="D341">
        <v>3900</v>
      </c>
      <c r="E341">
        <v>12984580</v>
      </c>
      <c r="F341">
        <v>12991883</v>
      </c>
      <c r="G341">
        <v>7303</v>
      </c>
      <c r="H341">
        <v>7303</v>
      </c>
      <c r="I341">
        <v>7290</v>
      </c>
      <c r="J341">
        <v>-13</v>
      </c>
      <c r="K341" s="156">
        <v>6902.6548672566378</v>
      </c>
      <c r="L341" s="44">
        <v>3403</v>
      </c>
      <c r="M341" s="16">
        <v>0.46680384087791493</v>
      </c>
      <c r="N341" t="s">
        <v>397</v>
      </c>
    </row>
    <row r="342" spans="1:14" x14ac:dyDescent="0.25">
      <c r="A342" s="1">
        <v>44244</v>
      </c>
      <c r="B342">
        <v>11030</v>
      </c>
      <c r="C342">
        <v>7950</v>
      </c>
      <c r="D342">
        <v>3080</v>
      </c>
      <c r="E342">
        <v>1088394</v>
      </c>
      <c r="F342">
        <v>1091638</v>
      </c>
      <c r="G342">
        <v>3244</v>
      </c>
      <c r="H342">
        <v>3244</v>
      </c>
      <c r="I342">
        <v>3270</v>
      </c>
      <c r="J342">
        <v>26</v>
      </c>
      <c r="K342" s="156">
        <v>5451.3274336283193</v>
      </c>
      <c r="L342" s="44">
        <v>164</v>
      </c>
      <c r="M342" s="16">
        <v>5.0152905198776757E-2</v>
      </c>
      <c r="N342" t="s">
        <v>398</v>
      </c>
    </row>
    <row r="343" spans="1:14" x14ac:dyDescent="0.25">
      <c r="A343" s="1">
        <v>44245</v>
      </c>
      <c r="B343">
        <v>12250</v>
      </c>
      <c r="C343">
        <v>10430</v>
      </c>
      <c r="D343">
        <v>1820</v>
      </c>
      <c r="E343">
        <v>530322</v>
      </c>
      <c r="F343">
        <v>533682</v>
      </c>
      <c r="G343">
        <v>3360</v>
      </c>
      <c r="H343">
        <v>3360</v>
      </c>
      <c r="I343">
        <v>3360</v>
      </c>
      <c r="J343">
        <v>0</v>
      </c>
      <c r="K343" s="156">
        <v>3221.2389380530976</v>
      </c>
      <c r="L343" s="44">
        <v>1540</v>
      </c>
      <c r="M343" s="16">
        <v>0.45833333333333331</v>
      </c>
      <c r="N343" t="s">
        <v>417</v>
      </c>
    </row>
    <row r="344" spans="1:14" x14ac:dyDescent="0.25">
      <c r="A344" s="1">
        <v>44246</v>
      </c>
      <c r="B344">
        <v>14100</v>
      </c>
      <c r="C344">
        <v>10180</v>
      </c>
      <c r="D344">
        <v>3920</v>
      </c>
      <c r="E344">
        <v>12881863</v>
      </c>
      <c r="F344">
        <v>12998736</v>
      </c>
      <c r="G344">
        <v>116873</v>
      </c>
      <c r="H344">
        <v>116873</v>
      </c>
      <c r="I344">
        <v>6850</v>
      </c>
      <c r="J344">
        <v>-110023</v>
      </c>
      <c r="K344" s="156">
        <v>6938.0530973451332</v>
      </c>
      <c r="L344" s="44">
        <v>112953</v>
      </c>
      <c r="M344" s="16">
        <v>16.489489051094889</v>
      </c>
      <c r="N344" t="s">
        <v>397</v>
      </c>
    </row>
    <row r="345" spans="1:14" x14ac:dyDescent="0.25">
      <c r="A345" s="1">
        <v>44246</v>
      </c>
      <c r="B345">
        <v>14100</v>
      </c>
      <c r="C345">
        <v>10180</v>
      </c>
      <c r="D345">
        <v>3920</v>
      </c>
      <c r="E345">
        <v>12991863</v>
      </c>
      <c r="F345">
        <v>12998736</v>
      </c>
      <c r="G345">
        <v>6873</v>
      </c>
      <c r="H345">
        <v>6873</v>
      </c>
      <c r="I345">
        <v>6850</v>
      </c>
      <c r="J345">
        <v>-23</v>
      </c>
      <c r="K345" s="156">
        <v>6938.0530973451332</v>
      </c>
      <c r="L345" s="44">
        <v>2953</v>
      </c>
      <c r="M345" s="16">
        <v>0.4310948905109489</v>
      </c>
      <c r="N345" t="s">
        <v>397</v>
      </c>
    </row>
    <row r="346" spans="1:14" x14ac:dyDescent="0.25">
      <c r="A346" s="1">
        <v>44246</v>
      </c>
      <c r="B346">
        <v>14100</v>
      </c>
      <c r="C346">
        <v>10180</v>
      </c>
      <c r="D346">
        <v>3920</v>
      </c>
      <c r="E346">
        <v>12991863</v>
      </c>
      <c r="F346">
        <v>12998736</v>
      </c>
      <c r="G346">
        <v>6873</v>
      </c>
      <c r="H346">
        <v>6873</v>
      </c>
      <c r="I346">
        <v>6850</v>
      </c>
      <c r="J346">
        <v>-23</v>
      </c>
      <c r="K346" s="156">
        <v>6938.0530973451332</v>
      </c>
      <c r="L346" s="44">
        <v>2953</v>
      </c>
      <c r="M346" s="16">
        <v>0.4310948905109489</v>
      </c>
      <c r="N346" t="s">
        <v>397</v>
      </c>
    </row>
    <row r="347" spans="1:14" x14ac:dyDescent="0.25">
      <c r="A347" s="1">
        <v>44246</v>
      </c>
      <c r="B347">
        <v>12150</v>
      </c>
      <c r="C347">
        <v>8190</v>
      </c>
      <c r="D347">
        <v>3960</v>
      </c>
      <c r="E347">
        <v>1094131</v>
      </c>
      <c r="F347">
        <v>1101234</v>
      </c>
      <c r="G347">
        <v>7103</v>
      </c>
      <c r="H347">
        <v>7103</v>
      </c>
      <c r="I347">
        <v>7110</v>
      </c>
      <c r="J347">
        <v>7</v>
      </c>
      <c r="K347" s="156">
        <v>7008.849557522125</v>
      </c>
      <c r="L347" s="44">
        <v>3143</v>
      </c>
      <c r="M347" s="16">
        <v>0.44205344585091422</v>
      </c>
      <c r="N347" t="s">
        <v>398</v>
      </c>
    </row>
    <row r="348" spans="1:14" x14ac:dyDescent="0.25">
      <c r="A348" s="1">
        <v>44246</v>
      </c>
      <c r="B348">
        <v>12150</v>
      </c>
      <c r="C348">
        <v>8190</v>
      </c>
      <c r="D348">
        <v>3960</v>
      </c>
      <c r="E348">
        <v>1094131</v>
      </c>
      <c r="F348">
        <v>1101234</v>
      </c>
      <c r="G348">
        <v>7103</v>
      </c>
      <c r="H348">
        <v>7103</v>
      </c>
      <c r="I348">
        <v>7110</v>
      </c>
      <c r="J348">
        <v>7</v>
      </c>
      <c r="K348" s="156">
        <v>7008.849557522125</v>
      </c>
      <c r="L348" s="44">
        <v>3143</v>
      </c>
      <c r="M348" s="16">
        <v>0.44205344585091422</v>
      </c>
      <c r="N348" t="s">
        <v>398</v>
      </c>
    </row>
    <row r="349" spans="1:14" x14ac:dyDescent="0.25">
      <c r="A349" s="1">
        <v>44243</v>
      </c>
      <c r="B349">
        <v>14250</v>
      </c>
      <c r="C349">
        <v>10350</v>
      </c>
      <c r="D349">
        <v>3900</v>
      </c>
      <c r="E349">
        <v>12984580</v>
      </c>
      <c r="F349">
        <v>12991883</v>
      </c>
      <c r="G349">
        <v>7303</v>
      </c>
      <c r="H349">
        <v>7303</v>
      </c>
      <c r="I349">
        <v>7290</v>
      </c>
      <c r="J349">
        <v>-13</v>
      </c>
      <c r="K349" s="156">
        <v>6902.6548672566378</v>
      </c>
      <c r="L349" s="44">
        <v>3403</v>
      </c>
      <c r="M349" s="16">
        <v>0.46680384087791493</v>
      </c>
      <c r="N349" t="s">
        <v>397</v>
      </c>
    </row>
    <row r="350" spans="1:14" x14ac:dyDescent="0.25">
      <c r="A350" s="1">
        <v>44249</v>
      </c>
      <c r="B350">
        <v>14320</v>
      </c>
      <c r="C350">
        <v>10780</v>
      </c>
      <c r="D350">
        <v>3540</v>
      </c>
      <c r="E350">
        <v>12998736</v>
      </c>
      <c r="F350">
        <v>13005061</v>
      </c>
      <c r="G350">
        <v>6325</v>
      </c>
      <c r="H350">
        <v>6325</v>
      </c>
      <c r="I350">
        <v>6310</v>
      </c>
      <c r="J350">
        <v>-15</v>
      </c>
      <c r="K350" s="156">
        <v>6265.4867256637172</v>
      </c>
      <c r="L350" s="44">
        <v>2785</v>
      </c>
      <c r="M350" s="16">
        <v>0.44136291600633915</v>
      </c>
      <c r="N350" t="s">
        <v>397</v>
      </c>
    </row>
    <row r="351" spans="1:14" x14ac:dyDescent="0.25">
      <c r="A351" s="1">
        <v>44250</v>
      </c>
      <c r="B351">
        <v>13190</v>
      </c>
      <c r="C351">
        <v>10860</v>
      </c>
      <c r="D351">
        <v>2330</v>
      </c>
      <c r="E351">
        <v>13005061</v>
      </c>
      <c r="F351">
        <v>13009524</v>
      </c>
      <c r="G351">
        <v>4463</v>
      </c>
      <c r="H351">
        <v>4463</v>
      </c>
      <c r="I351">
        <v>4430</v>
      </c>
      <c r="J351">
        <v>-33</v>
      </c>
      <c r="K351" s="156">
        <v>4123.8938053097345</v>
      </c>
      <c r="L351" s="44">
        <v>2133</v>
      </c>
      <c r="M351" s="16">
        <v>0.481489841986456</v>
      </c>
      <c r="N351" t="s">
        <v>397</v>
      </c>
    </row>
    <row r="352" spans="1:14" x14ac:dyDescent="0.25">
      <c r="A352" s="1">
        <v>44250</v>
      </c>
      <c r="B352">
        <v>11560</v>
      </c>
      <c r="C352">
        <v>9780</v>
      </c>
      <c r="D352">
        <v>1780</v>
      </c>
      <c r="E352">
        <v>1101234</v>
      </c>
      <c r="F352">
        <v>1104334</v>
      </c>
      <c r="G352">
        <v>3100</v>
      </c>
      <c r="H352">
        <v>3100</v>
      </c>
      <c r="I352">
        <v>3095</v>
      </c>
      <c r="J352">
        <v>-5</v>
      </c>
      <c r="K352" s="156">
        <v>3150.4424778761063</v>
      </c>
      <c r="L352" s="44">
        <v>1320</v>
      </c>
      <c r="M352" s="16">
        <v>0.42649434571890144</v>
      </c>
      <c r="N352" t="s">
        <v>398</v>
      </c>
    </row>
    <row r="353" spans="1:14" x14ac:dyDescent="0.25">
      <c r="A353" s="1">
        <v>44250</v>
      </c>
      <c r="B353">
        <v>11560</v>
      </c>
      <c r="C353">
        <v>9780</v>
      </c>
      <c r="D353">
        <v>1780</v>
      </c>
      <c r="E353">
        <v>1101234</v>
      </c>
      <c r="F353">
        <v>1104334</v>
      </c>
      <c r="G353">
        <v>3100</v>
      </c>
      <c r="H353">
        <v>3100</v>
      </c>
      <c r="I353">
        <v>3095</v>
      </c>
      <c r="J353">
        <v>-5</v>
      </c>
      <c r="K353" s="156">
        <v>3150.4424778761063</v>
      </c>
      <c r="L353" s="44">
        <v>1320</v>
      </c>
      <c r="M353" s="16">
        <v>0.42649434571890144</v>
      </c>
      <c r="N353" t="s">
        <v>398</v>
      </c>
    </row>
    <row r="354" spans="1:14" x14ac:dyDescent="0.25">
      <c r="A354" s="1">
        <v>44251</v>
      </c>
      <c r="B354">
        <v>11980</v>
      </c>
      <c r="C354">
        <v>9290</v>
      </c>
      <c r="D354">
        <v>2690</v>
      </c>
      <c r="E354">
        <v>1104334</v>
      </c>
      <c r="F354">
        <v>1109444</v>
      </c>
      <c r="G354">
        <v>5110</v>
      </c>
      <c r="H354">
        <v>5110</v>
      </c>
      <c r="I354">
        <v>5130</v>
      </c>
      <c r="J354">
        <v>20</v>
      </c>
      <c r="K354" s="156">
        <v>4761.0619469026551</v>
      </c>
      <c r="L354" s="44">
        <v>2420</v>
      </c>
      <c r="M354" s="16">
        <v>0.47173489278752434</v>
      </c>
      <c r="N354" t="s">
        <v>398</v>
      </c>
    </row>
    <row r="355" spans="1:14" x14ac:dyDescent="0.25">
      <c r="A355" s="1">
        <v>44251</v>
      </c>
      <c r="B355">
        <v>11980</v>
      </c>
      <c r="C355">
        <v>9290</v>
      </c>
      <c r="D355">
        <v>2690</v>
      </c>
      <c r="E355">
        <v>1104334</v>
      </c>
      <c r="F355">
        <v>1109444</v>
      </c>
      <c r="G355">
        <v>5110</v>
      </c>
      <c r="H355">
        <v>5110</v>
      </c>
      <c r="I355">
        <v>5130</v>
      </c>
      <c r="J355">
        <v>20</v>
      </c>
      <c r="K355" s="156">
        <v>4761.0619469026551</v>
      </c>
      <c r="L355" s="44">
        <v>2420</v>
      </c>
      <c r="M355" s="16">
        <v>0.47173489278752434</v>
      </c>
      <c r="N355" t="s">
        <v>398</v>
      </c>
    </row>
    <row r="356" spans="1:14" x14ac:dyDescent="0.25">
      <c r="A356" s="1">
        <v>44252</v>
      </c>
      <c r="B356">
        <v>11970</v>
      </c>
      <c r="C356">
        <v>8530</v>
      </c>
      <c r="D356">
        <v>3440</v>
      </c>
      <c r="E356">
        <v>88516</v>
      </c>
      <c r="F356">
        <v>94776</v>
      </c>
      <c r="G356">
        <v>6260</v>
      </c>
      <c r="H356">
        <v>6260</v>
      </c>
      <c r="I356">
        <v>5780</v>
      </c>
      <c r="J356">
        <v>-480</v>
      </c>
      <c r="K356" s="156">
        <v>6088.49557522124</v>
      </c>
      <c r="L356" s="44">
        <v>2820</v>
      </c>
      <c r="M356" s="16">
        <v>0.48788927335640137</v>
      </c>
      <c r="N356" t="s">
        <v>417</v>
      </c>
    </row>
    <row r="357" spans="1:14" x14ac:dyDescent="0.25">
      <c r="A357" s="1">
        <v>44252</v>
      </c>
      <c r="B357">
        <v>11970</v>
      </c>
      <c r="C357">
        <v>8530</v>
      </c>
      <c r="D357">
        <v>3440</v>
      </c>
      <c r="E357">
        <v>88516</v>
      </c>
      <c r="F357">
        <v>94776</v>
      </c>
      <c r="G357">
        <v>6260</v>
      </c>
      <c r="H357">
        <v>6260</v>
      </c>
      <c r="I357">
        <v>6130</v>
      </c>
      <c r="J357">
        <v>-130</v>
      </c>
      <c r="K357" s="156">
        <v>6088.49557522124</v>
      </c>
      <c r="L357" s="44">
        <v>2820</v>
      </c>
      <c r="M357" s="16">
        <v>0.46003262642740622</v>
      </c>
      <c r="N357" t="s">
        <v>417</v>
      </c>
    </row>
    <row r="358" spans="1:14" x14ac:dyDescent="0.25">
      <c r="A358" s="1">
        <v>44252</v>
      </c>
      <c r="B358">
        <v>11970</v>
      </c>
      <c r="C358">
        <v>8530</v>
      </c>
      <c r="D358">
        <v>3440</v>
      </c>
      <c r="E358">
        <v>88516</v>
      </c>
      <c r="F358">
        <v>94776</v>
      </c>
      <c r="G358">
        <v>6260</v>
      </c>
      <c r="H358">
        <v>6260</v>
      </c>
      <c r="I358">
        <v>6130</v>
      </c>
      <c r="J358">
        <v>-130</v>
      </c>
      <c r="K358" s="156">
        <v>6088.49557522124</v>
      </c>
      <c r="L358" s="44">
        <v>2820</v>
      </c>
      <c r="M358" s="16">
        <v>0.46003262642740622</v>
      </c>
      <c r="N358" t="s">
        <v>417</v>
      </c>
    </row>
    <row r="359" spans="1:14" x14ac:dyDescent="0.25">
      <c r="A359" s="1">
        <v>44253</v>
      </c>
      <c r="B359">
        <v>14210</v>
      </c>
      <c r="C359">
        <v>10050</v>
      </c>
      <c r="D359">
        <v>4160</v>
      </c>
      <c r="E359">
        <v>13015767</v>
      </c>
      <c r="F359">
        <v>13022916</v>
      </c>
      <c r="G359">
        <v>7149</v>
      </c>
      <c r="H359">
        <v>7149</v>
      </c>
      <c r="I359">
        <v>7134</v>
      </c>
      <c r="J359">
        <v>-15</v>
      </c>
      <c r="K359" s="156">
        <v>7362.8318584070803</v>
      </c>
      <c r="L359" s="44">
        <v>2989</v>
      </c>
      <c r="M359" s="16">
        <v>0.41897953462293241</v>
      </c>
      <c r="N359" t="s">
        <v>397</v>
      </c>
    </row>
    <row r="360" spans="1:14" x14ac:dyDescent="0.25">
      <c r="A360" s="1">
        <v>44253</v>
      </c>
      <c r="B360">
        <v>11980</v>
      </c>
      <c r="C360">
        <v>9350</v>
      </c>
      <c r="D360">
        <v>2630</v>
      </c>
      <c r="E360">
        <v>1109444</v>
      </c>
      <c r="F360">
        <v>1114254</v>
      </c>
      <c r="G360">
        <v>4810</v>
      </c>
      <c r="H360">
        <v>4810</v>
      </c>
      <c r="I360">
        <v>4800</v>
      </c>
      <c r="J360">
        <v>-10</v>
      </c>
      <c r="K360" s="156">
        <v>4654.8672566371688</v>
      </c>
      <c r="L360" s="44">
        <v>2180</v>
      </c>
      <c r="M360" s="16">
        <v>0.45416666666666666</v>
      </c>
      <c r="N360" t="s">
        <v>398</v>
      </c>
    </row>
    <row r="361" spans="1:14" x14ac:dyDescent="0.25">
      <c r="A361" s="1">
        <v>44253</v>
      </c>
      <c r="B361">
        <v>11980</v>
      </c>
      <c r="C361">
        <v>9350</v>
      </c>
      <c r="D361">
        <v>2630</v>
      </c>
      <c r="E361">
        <v>1109444</v>
      </c>
      <c r="F361">
        <v>1114254</v>
      </c>
      <c r="G361">
        <v>4810</v>
      </c>
      <c r="H361">
        <v>4810</v>
      </c>
      <c r="I361">
        <v>4800</v>
      </c>
      <c r="J361">
        <v>-10</v>
      </c>
      <c r="K361" s="156">
        <v>4654.8672566371688</v>
      </c>
      <c r="L361" s="44">
        <v>2180</v>
      </c>
      <c r="M361" s="16">
        <v>0.45416666666666666</v>
      </c>
      <c r="N361" t="s">
        <v>398</v>
      </c>
    </row>
    <row r="362" spans="1:14" x14ac:dyDescent="0.25">
      <c r="A362" s="1">
        <v>44256</v>
      </c>
      <c r="B362">
        <v>14230</v>
      </c>
      <c r="C362">
        <v>13540</v>
      </c>
      <c r="D362">
        <v>690</v>
      </c>
      <c r="E362">
        <v>13022916</v>
      </c>
      <c r="F362">
        <v>13028451</v>
      </c>
      <c r="G362">
        <v>5535</v>
      </c>
      <c r="H362">
        <v>5535</v>
      </c>
      <c r="I362">
        <v>5520</v>
      </c>
      <c r="J362">
        <v>-15</v>
      </c>
      <c r="K362" s="156">
        <v>1221.2389380530974</v>
      </c>
      <c r="L362" s="44">
        <v>4845</v>
      </c>
      <c r="M362" s="16">
        <v>0.87771739130434778</v>
      </c>
      <c r="N362" t="s">
        <v>397</v>
      </c>
    </row>
    <row r="363" spans="1:14" x14ac:dyDescent="0.25">
      <c r="A363" s="1">
        <v>44257</v>
      </c>
      <c r="B363">
        <v>11590</v>
      </c>
      <c r="C363">
        <v>7990</v>
      </c>
      <c r="D363">
        <v>3600</v>
      </c>
      <c r="E363">
        <v>1114255</v>
      </c>
      <c r="F363">
        <v>1120852</v>
      </c>
      <c r="G363">
        <v>6597</v>
      </c>
      <c r="H363">
        <v>6597</v>
      </c>
      <c r="I363">
        <v>6600</v>
      </c>
      <c r="J363">
        <v>3</v>
      </c>
      <c r="K363" s="156">
        <v>6371.6814159292044</v>
      </c>
      <c r="L363" s="44">
        <v>2997</v>
      </c>
      <c r="M363" s="16">
        <v>0.4540909090909091</v>
      </c>
      <c r="N363" t="s">
        <v>398</v>
      </c>
    </row>
    <row r="364" spans="1:14" x14ac:dyDescent="0.25">
      <c r="A364" s="1">
        <v>44257</v>
      </c>
      <c r="B364">
        <v>11590</v>
      </c>
      <c r="C364">
        <v>7990</v>
      </c>
      <c r="D364">
        <v>3600</v>
      </c>
      <c r="E364">
        <v>1114255</v>
      </c>
      <c r="F364">
        <v>1120852</v>
      </c>
      <c r="G364">
        <v>6597</v>
      </c>
      <c r="H364">
        <v>6597</v>
      </c>
      <c r="I364">
        <v>6600</v>
      </c>
      <c r="J364">
        <v>3</v>
      </c>
      <c r="K364" s="156">
        <v>6371.6814159292044</v>
      </c>
      <c r="L364" s="44">
        <v>2997</v>
      </c>
      <c r="M364" s="16">
        <v>0.4540909090909091</v>
      </c>
      <c r="N364" t="s">
        <v>398</v>
      </c>
    </row>
    <row r="365" spans="1:14" x14ac:dyDescent="0.25">
      <c r="A365" s="1">
        <v>44258</v>
      </c>
      <c r="B365">
        <v>12030</v>
      </c>
      <c r="C365">
        <v>8240</v>
      </c>
      <c r="D365">
        <v>3790</v>
      </c>
      <c r="E365">
        <v>1120852</v>
      </c>
      <c r="F365">
        <v>1128184</v>
      </c>
      <c r="G365">
        <v>7332</v>
      </c>
      <c r="H365">
        <v>7332</v>
      </c>
      <c r="I365">
        <v>7330</v>
      </c>
      <c r="J365">
        <v>-2</v>
      </c>
      <c r="K365" s="156">
        <v>6707.9646017699124</v>
      </c>
      <c r="L365" s="44">
        <v>3542</v>
      </c>
      <c r="M365" s="16">
        <v>0.48321964529331513</v>
      </c>
      <c r="N365" t="s">
        <v>398</v>
      </c>
    </row>
    <row r="366" spans="1:14" x14ac:dyDescent="0.25">
      <c r="A366" s="1">
        <v>44260</v>
      </c>
      <c r="B366">
        <v>13600</v>
      </c>
      <c r="C366">
        <v>10020</v>
      </c>
      <c r="D366">
        <v>3580</v>
      </c>
      <c r="E366">
        <v>13028451</v>
      </c>
      <c r="F366">
        <v>13034834</v>
      </c>
      <c r="G366">
        <v>6383</v>
      </c>
      <c r="H366">
        <v>6383</v>
      </c>
      <c r="I366">
        <v>6360</v>
      </c>
      <c r="J366">
        <v>-23</v>
      </c>
      <c r="K366" s="156">
        <v>6336.2831858407089</v>
      </c>
      <c r="L366" s="44">
        <v>2803</v>
      </c>
      <c r="M366" s="16">
        <v>0.44072327044025156</v>
      </c>
      <c r="N366" t="s">
        <v>397</v>
      </c>
    </row>
    <row r="367" spans="1:14" x14ac:dyDescent="0.25">
      <c r="A367" s="1">
        <v>44263</v>
      </c>
      <c r="B367">
        <v>13010</v>
      </c>
      <c r="C367">
        <v>10240</v>
      </c>
      <c r="D367">
        <v>2770</v>
      </c>
      <c r="E367">
        <v>13034834</v>
      </c>
      <c r="F367">
        <v>13039908</v>
      </c>
      <c r="G367">
        <v>5074</v>
      </c>
      <c r="H367">
        <v>5074</v>
      </c>
      <c r="I367">
        <v>5070</v>
      </c>
      <c r="J367">
        <v>-4</v>
      </c>
      <c r="K367" s="156">
        <v>4902.6548672566378</v>
      </c>
      <c r="L367" s="44">
        <v>2304</v>
      </c>
      <c r="M367" s="16">
        <v>0.45443786982248519</v>
      </c>
      <c r="N367" t="s">
        <v>397</v>
      </c>
    </row>
    <row r="368" spans="1:14" x14ac:dyDescent="0.25">
      <c r="A368" s="1">
        <v>44264</v>
      </c>
      <c r="B368">
        <v>13130</v>
      </c>
      <c r="C368">
        <v>10020</v>
      </c>
      <c r="D368">
        <v>3110</v>
      </c>
      <c r="E368">
        <v>539327</v>
      </c>
      <c r="F368">
        <v>545140</v>
      </c>
      <c r="G368">
        <v>5813</v>
      </c>
      <c r="H368">
        <v>5813</v>
      </c>
      <c r="I368">
        <v>5800</v>
      </c>
      <c r="J368">
        <v>-13</v>
      </c>
      <c r="K368" s="156">
        <v>5504.424778761062</v>
      </c>
      <c r="L368" s="44">
        <v>2703</v>
      </c>
      <c r="M368" s="16">
        <v>0.46603448275862069</v>
      </c>
      <c r="N368" t="s">
        <v>417</v>
      </c>
    </row>
    <row r="369" spans="1:14" x14ac:dyDescent="0.25">
      <c r="A369" s="1">
        <v>44265</v>
      </c>
      <c r="B369">
        <v>11970</v>
      </c>
      <c r="C369">
        <v>8530</v>
      </c>
      <c r="D369">
        <v>3440</v>
      </c>
      <c r="E369">
        <v>88516</v>
      </c>
      <c r="F369">
        <v>94776</v>
      </c>
      <c r="G369">
        <v>6260</v>
      </c>
      <c r="H369">
        <v>6260</v>
      </c>
      <c r="I369">
        <v>3150</v>
      </c>
      <c r="J369">
        <v>-3110</v>
      </c>
      <c r="K369" s="156">
        <v>6088.49557522124</v>
      </c>
      <c r="L369" s="44">
        <v>2820</v>
      </c>
      <c r="M369" s="16">
        <v>0.89523809523809528</v>
      </c>
      <c r="N369" t="s">
        <v>398</v>
      </c>
    </row>
    <row r="370" spans="1:14" x14ac:dyDescent="0.25">
      <c r="A370" s="1">
        <v>44266</v>
      </c>
      <c r="B370">
        <v>10020</v>
      </c>
      <c r="C370">
        <v>8960</v>
      </c>
      <c r="D370">
        <v>1060</v>
      </c>
      <c r="E370">
        <v>545140</v>
      </c>
      <c r="F370">
        <v>547001</v>
      </c>
      <c r="G370">
        <v>1861</v>
      </c>
      <c r="H370">
        <v>1861</v>
      </c>
      <c r="I370">
        <v>1861</v>
      </c>
      <c r="J370">
        <v>0</v>
      </c>
      <c r="K370" s="156">
        <v>1876.1061946902657</v>
      </c>
      <c r="L370" s="44">
        <v>801</v>
      </c>
      <c r="M370" s="16">
        <v>0.43041375604513704</v>
      </c>
      <c r="N370" t="s">
        <v>417</v>
      </c>
    </row>
    <row r="371" spans="1:14" x14ac:dyDescent="0.25">
      <c r="A371" s="1">
        <v>44267</v>
      </c>
      <c r="B371">
        <v>10260</v>
      </c>
      <c r="C371">
        <v>9550</v>
      </c>
      <c r="D371">
        <v>710</v>
      </c>
      <c r="E371">
        <v>1131314</v>
      </c>
      <c r="F371">
        <v>1132634</v>
      </c>
      <c r="G371">
        <v>1320</v>
      </c>
      <c r="H371">
        <v>1320</v>
      </c>
      <c r="I371">
        <v>1320</v>
      </c>
      <c r="J371">
        <v>0</v>
      </c>
      <c r="K371" s="156">
        <v>1256.6371681415931</v>
      </c>
      <c r="L371" s="44">
        <v>610</v>
      </c>
      <c r="M371" s="16">
        <v>0.4621212121212121</v>
      </c>
      <c r="N371" t="s">
        <v>398</v>
      </c>
    </row>
    <row r="372" spans="1:14" x14ac:dyDescent="0.25">
      <c r="A372" s="1">
        <v>44267</v>
      </c>
      <c r="B372">
        <v>10260</v>
      </c>
      <c r="C372">
        <v>9550</v>
      </c>
      <c r="D372">
        <v>710</v>
      </c>
      <c r="E372">
        <v>1131314</v>
      </c>
      <c r="F372">
        <v>1132634</v>
      </c>
      <c r="G372">
        <v>1320</v>
      </c>
      <c r="H372">
        <v>1320</v>
      </c>
      <c r="I372">
        <v>1320</v>
      </c>
      <c r="J372">
        <v>0</v>
      </c>
      <c r="K372" s="156">
        <v>1256.6371681415931</v>
      </c>
      <c r="L372" s="44">
        <v>610</v>
      </c>
      <c r="M372" s="16">
        <v>0.4621212121212121</v>
      </c>
      <c r="N372" t="s">
        <v>398</v>
      </c>
    </row>
    <row r="373" spans="1:14" x14ac:dyDescent="0.25">
      <c r="A373" s="1">
        <v>44267</v>
      </c>
      <c r="B373">
        <v>22420</v>
      </c>
      <c r="C373">
        <v>18410</v>
      </c>
      <c r="D373">
        <v>4010</v>
      </c>
      <c r="E373">
        <v>13039908</v>
      </c>
      <c r="F373">
        <v>13047100</v>
      </c>
      <c r="G373">
        <v>7192</v>
      </c>
      <c r="H373">
        <v>7192</v>
      </c>
      <c r="I373">
        <v>7180</v>
      </c>
      <c r="J373">
        <v>-12</v>
      </c>
      <c r="K373" s="156">
        <v>7097.3451327433631</v>
      </c>
      <c r="L373" s="44">
        <v>3182</v>
      </c>
      <c r="M373" s="16">
        <v>0.44317548746518104</v>
      </c>
      <c r="N373" t="s">
        <v>397</v>
      </c>
    </row>
    <row r="374" spans="1:14" x14ac:dyDescent="0.25">
      <c r="A374" s="1">
        <v>44267</v>
      </c>
      <c r="B374">
        <v>22420</v>
      </c>
      <c r="C374">
        <v>18410</v>
      </c>
      <c r="D374">
        <v>4010</v>
      </c>
      <c r="E374">
        <v>13039908</v>
      </c>
      <c r="F374">
        <v>13047100</v>
      </c>
      <c r="G374">
        <v>7192</v>
      </c>
      <c r="H374">
        <v>7192</v>
      </c>
      <c r="I374">
        <v>7180</v>
      </c>
      <c r="J374">
        <v>-12</v>
      </c>
      <c r="K374" s="156">
        <v>7097.3451327433631</v>
      </c>
      <c r="L374" s="44">
        <v>3182</v>
      </c>
      <c r="M374" s="16">
        <v>0.44317548746518104</v>
      </c>
      <c r="N374" t="s">
        <v>397</v>
      </c>
    </row>
    <row r="375" spans="1:14" x14ac:dyDescent="0.25">
      <c r="A375" s="1">
        <v>44267</v>
      </c>
      <c r="B375">
        <v>22420</v>
      </c>
      <c r="C375">
        <v>18410</v>
      </c>
      <c r="D375">
        <v>4010</v>
      </c>
      <c r="E375">
        <v>13039908</v>
      </c>
      <c r="F375">
        <v>13047100</v>
      </c>
      <c r="G375">
        <v>7192</v>
      </c>
      <c r="H375">
        <v>7192</v>
      </c>
      <c r="I375">
        <v>7180</v>
      </c>
      <c r="J375">
        <v>-12</v>
      </c>
      <c r="K375" s="156">
        <v>7097.3451327433631</v>
      </c>
      <c r="L375" s="44">
        <v>3182</v>
      </c>
      <c r="M375" s="16">
        <v>0.44317548746518104</v>
      </c>
      <c r="N375" t="s">
        <v>397</v>
      </c>
    </row>
    <row r="376" spans="1:14" x14ac:dyDescent="0.25">
      <c r="A376" s="1">
        <v>44270</v>
      </c>
      <c r="B376">
        <v>25510</v>
      </c>
      <c r="C376">
        <v>18330</v>
      </c>
      <c r="D376">
        <v>7180</v>
      </c>
      <c r="E376">
        <v>13047100</v>
      </c>
      <c r="F376">
        <v>13059923</v>
      </c>
      <c r="G376">
        <v>12823</v>
      </c>
      <c r="H376">
        <v>12823</v>
      </c>
      <c r="I376">
        <v>12795</v>
      </c>
      <c r="J376">
        <v>-28</v>
      </c>
      <c r="K376" s="156">
        <v>12707.964601769912</v>
      </c>
      <c r="L376" s="44">
        <v>5643</v>
      </c>
      <c r="M376" s="16">
        <v>0.44103165298944902</v>
      </c>
      <c r="N376" t="s">
        <v>397</v>
      </c>
    </row>
    <row r="377" spans="1:14" x14ac:dyDescent="0.25">
      <c r="A377" s="1">
        <v>44270</v>
      </c>
      <c r="B377">
        <v>20530</v>
      </c>
      <c r="C377">
        <v>16570</v>
      </c>
      <c r="D377">
        <v>3960</v>
      </c>
      <c r="E377">
        <v>1132634</v>
      </c>
      <c r="F377">
        <v>1139862</v>
      </c>
      <c r="G377">
        <v>7228</v>
      </c>
      <c r="H377">
        <v>7228</v>
      </c>
      <c r="I377">
        <v>6740</v>
      </c>
      <c r="J377">
        <v>-488</v>
      </c>
      <c r="K377" s="156">
        <v>7008.849557522125</v>
      </c>
      <c r="L377" s="44">
        <v>3268</v>
      </c>
      <c r="M377" s="16">
        <v>0.48486646884272999</v>
      </c>
      <c r="N377" t="s">
        <v>398</v>
      </c>
    </row>
    <row r="378" spans="1:14" x14ac:dyDescent="0.25">
      <c r="A378" s="1">
        <v>44270</v>
      </c>
      <c r="B378">
        <v>20530</v>
      </c>
      <c r="C378">
        <v>16570</v>
      </c>
      <c r="D378">
        <v>3960</v>
      </c>
      <c r="E378">
        <v>1132634</v>
      </c>
      <c r="F378">
        <v>1139862</v>
      </c>
      <c r="G378">
        <v>7228</v>
      </c>
      <c r="H378">
        <v>7228</v>
      </c>
      <c r="I378">
        <v>7240</v>
      </c>
      <c r="J378">
        <v>12</v>
      </c>
      <c r="K378" s="156">
        <v>7008.849557522125</v>
      </c>
      <c r="L378" s="44">
        <v>3268</v>
      </c>
      <c r="M378" s="16">
        <v>0.45138121546961324</v>
      </c>
      <c r="N378" t="s">
        <v>398</v>
      </c>
    </row>
    <row r="379" spans="1:14" x14ac:dyDescent="0.25">
      <c r="A379" s="1">
        <v>44272</v>
      </c>
      <c r="B379">
        <v>10720</v>
      </c>
      <c r="C379">
        <v>10330</v>
      </c>
      <c r="D379">
        <v>390</v>
      </c>
      <c r="E379">
        <v>88516</v>
      </c>
      <c r="F379">
        <v>94776</v>
      </c>
      <c r="G379">
        <v>6260</v>
      </c>
      <c r="H379">
        <v>6260</v>
      </c>
      <c r="I379">
        <v>1020</v>
      </c>
      <c r="J379">
        <v>-5240</v>
      </c>
      <c r="K379" s="156">
        <v>690.26548672566378</v>
      </c>
      <c r="L379" s="44">
        <v>5870</v>
      </c>
      <c r="M379" s="16">
        <v>5.7549019607843137</v>
      </c>
      <c r="N379" t="s">
        <v>398</v>
      </c>
    </row>
    <row r="380" spans="1:14" x14ac:dyDescent="0.25">
      <c r="A380" s="1">
        <v>44272</v>
      </c>
      <c r="B380">
        <v>10720</v>
      </c>
      <c r="C380">
        <v>10330</v>
      </c>
      <c r="D380">
        <v>390</v>
      </c>
      <c r="E380">
        <v>1139862</v>
      </c>
      <c r="F380">
        <v>1140882</v>
      </c>
      <c r="G380">
        <v>1020</v>
      </c>
      <c r="H380">
        <v>1020</v>
      </c>
      <c r="I380">
        <v>1020</v>
      </c>
      <c r="J380">
        <v>0</v>
      </c>
      <c r="K380" s="156">
        <v>690.26548672566378</v>
      </c>
      <c r="L380" s="44">
        <v>630</v>
      </c>
      <c r="M380" s="16">
        <v>0.61764705882352944</v>
      </c>
      <c r="N380" t="s">
        <v>398</v>
      </c>
    </row>
    <row r="381" spans="1:14" x14ac:dyDescent="0.25">
      <c r="A381" s="1">
        <v>44272</v>
      </c>
      <c r="B381">
        <v>10720</v>
      </c>
      <c r="C381">
        <v>10330</v>
      </c>
      <c r="D381">
        <v>390</v>
      </c>
      <c r="E381">
        <v>1139862</v>
      </c>
      <c r="F381">
        <v>1140882</v>
      </c>
      <c r="G381">
        <v>1020</v>
      </c>
      <c r="H381">
        <v>1020</v>
      </c>
      <c r="I381">
        <v>1020</v>
      </c>
      <c r="J381">
        <v>0</v>
      </c>
      <c r="K381" s="156">
        <v>690.26548672566378</v>
      </c>
      <c r="L381" s="44">
        <v>630</v>
      </c>
      <c r="M381" s="16">
        <v>0.61764705882352944</v>
      </c>
      <c r="N381" t="s">
        <v>398</v>
      </c>
    </row>
    <row r="382" spans="1:14" x14ac:dyDescent="0.25">
      <c r="A382" s="1">
        <v>44275</v>
      </c>
      <c r="B382">
        <v>10780</v>
      </c>
      <c r="C382">
        <v>9160</v>
      </c>
      <c r="D382">
        <v>1620</v>
      </c>
      <c r="E382">
        <v>1147856</v>
      </c>
      <c r="F382">
        <v>1150611</v>
      </c>
      <c r="G382">
        <v>2755</v>
      </c>
      <c r="H382">
        <v>2755</v>
      </c>
      <c r="I382">
        <v>2590</v>
      </c>
      <c r="J382">
        <v>-165</v>
      </c>
      <c r="K382" s="156">
        <v>2867.2566371681419</v>
      </c>
      <c r="L382" s="44">
        <v>1135</v>
      </c>
      <c r="M382" s="16">
        <v>0.43822393822393824</v>
      </c>
      <c r="N382" t="s">
        <v>398</v>
      </c>
    </row>
    <row r="383" spans="1:14" x14ac:dyDescent="0.25">
      <c r="A383" s="1">
        <v>44275</v>
      </c>
      <c r="B383">
        <v>10780</v>
      </c>
      <c r="C383">
        <v>9160</v>
      </c>
      <c r="D383">
        <v>1620</v>
      </c>
      <c r="E383">
        <v>1147856</v>
      </c>
      <c r="F383">
        <v>1150611</v>
      </c>
      <c r="G383">
        <v>2755</v>
      </c>
      <c r="H383">
        <v>2755</v>
      </c>
      <c r="I383">
        <v>2800</v>
      </c>
      <c r="J383">
        <v>45</v>
      </c>
      <c r="K383" s="156">
        <v>2867.2566371681419</v>
      </c>
      <c r="L383" s="44">
        <v>1135</v>
      </c>
      <c r="M383" s="16">
        <v>0.40535714285714286</v>
      </c>
      <c r="N383" t="s">
        <v>398</v>
      </c>
    </row>
    <row r="384" spans="1:14" x14ac:dyDescent="0.25">
      <c r="A384" s="1">
        <v>44273</v>
      </c>
      <c r="B384">
        <v>13130</v>
      </c>
      <c r="C384">
        <v>11280</v>
      </c>
      <c r="D384">
        <v>1850</v>
      </c>
      <c r="E384">
        <v>13059923</v>
      </c>
      <c r="F384">
        <v>13063568</v>
      </c>
      <c r="G384">
        <v>3645</v>
      </c>
      <c r="H384">
        <v>3645</v>
      </c>
      <c r="I384">
        <v>3545</v>
      </c>
      <c r="J384">
        <v>-100</v>
      </c>
      <c r="K384" s="156">
        <v>3274.3362831858412</v>
      </c>
      <c r="L384" s="44">
        <v>1795</v>
      </c>
      <c r="M384" s="16">
        <v>0.50634696755994357</v>
      </c>
      <c r="N384" t="s">
        <v>397</v>
      </c>
    </row>
    <row r="385" spans="1:14" x14ac:dyDescent="0.25">
      <c r="A385" s="1">
        <v>44273</v>
      </c>
      <c r="B385">
        <v>13130</v>
      </c>
      <c r="C385">
        <v>11280</v>
      </c>
      <c r="D385">
        <v>1850</v>
      </c>
      <c r="E385">
        <v>13059923</v>
      </c>
      <c r="F385">
        <v>13063568</v>
      </c>
      <c r="G385">
        <v>3645</v>
      </c>
      <c r="H385">
        <v>3645</v>
      </c>
      <c r="I385">
        <v>3645</v>
      </c>
      <c r="J385">
        <v>0</v>
      </c>
      <c r="K385" s="156">
        <v>3274.3362831858412</v>
      </c>
      <c r="L385" s="44">
        <v>1795</v>
      </c>
      <c r="M385" s="16">
        <v>0.49245541838134432</v>
      </c>
      <c r="N385" t="s">
        <v>397</v>
      </c>
    </row>
    <row r="386" spans="1:14" x14ac:dyDescent="0.25">
      <c r="A386" s="1">
        <v>44273</v>
      </c>
      <c r="B386">
        <v>13130</v>
      </c>
      <c r="C386">
        <v>11280</v>
      </c>
      <c r="D386">
        <v>1850</v>
      </c>
      <c r="E386">
        <v>13059923</v>
      </c>
      <c r="F386">
        <v>13063568</v>
      </c>
      <c r="G386">
        <v>3645</v>
      </c>
      <c r="H386">
        <v>3645</v>
      </c>
      <c r="I386">
        <v>3645</v>
      </c>
      <c r="J386">
        <v>0</v>
      </c>
      <c r="K386" s="156">
        <v>3274.3362831858412</v>
      </c>
      <c r="L386" s="44">
        <v>1795</v>
      </c>
      <c r="M386" s="16">
        <v>0.49245541838134432</v>
      </c>
      <c r="N386" t="s">
        <v>397</v>
      </c>
    </row>
    <row r="387" spans="1:14" x14ac:dyDescent="0.25">
      <c r="A387" s="1">
        <v>44273</v>
      </c>
      <c r="B387">
        <v>11910</v>
      </c>
      <c r="C387">
        <v>8360</v>
      </c>
      <c r="D387">
        <v>3550</v>
      </c>
      <c r="E387">
        <v>1140884</v>
      </c>
      <c r="F387">
        <v>1148856</v>
      </c>
      <c r="G387">
        <v>7972</v>
      </c>
      <c r="H387">
        <v>7972</v>
      </c>
      <c r="I387">
        <v>7010</v>
      </c>
      <c r="J387">
        <v>-962</v>
      </c>
      <c r="K387" s="156">
        <v>6283.1858407079653</v>
      </c>
      <c r="L387" s="44">
        <v>4422</v>
      </c>
      <c r="M387" s="16">
        <v>0.6308131241084165</v>
      </c>
      <c r="N387" t="s">
        <v>398</v>
      </c>
    </row>
    <row r="388" spans="1:14" x14ac:dyDescent="0.25">
      <c r="A388" s="1">
        <v>44273</v>
      </c>
      <c r="B388">
        <v>11910</v>
      </c>
      <c r="C388">
        <v>8360</v>
      </c>
      <c r="D388">
        <v>3550</v>
      </c>
      <c r="E388">
        <v>1140884</v>
      </c>
      <c r="F388">
        <v>1147856</v>
      </c>
      <c r="G388">
        <v>6972</v>
      </c>
      <c r="H388">
        <v>6972</v>
      </c>
      <c r="I388">
        <v>7010</v>
      </c>
      <c r="J388">
        <v>38</v>
      </c>
      <c r="K388" s="156">
        <v>6283.1858407079653</v>
      </c>
      <c r="L388" s="44">
        <v>3422</v>
      </c>
      <c r="M388" s="16">
        <v>0.48815977175463621</v>
      </c>
      <c r="N388" t="s">
        <v>398</v>
      </c>
    </row>
    <row r="389" spans="1:14" x14ac:dyDescent="0.25">
      <c r="A389" s="1">
        <v>44273</v>
      </c>
      <c r="B389">
        <v>11910</v>
      </c>
      <c r="C389">
        <v>8360</v>
      </c>
      <c r="D389">
        <v>3550</v>
      </c>
      <c r="E389">
        <v>1140884</v>
      </c>
      <c r="F389">
        <v>1147856</v>
      </c>
      <c r="G389">
        <v>6972</v>
      </c>
      <c r="H389">
        <v>6972</v>
      </c>
      <c r="I389">
        <v>7010</v>
      </c>
      <c r="J389">
        <v>38</v>
      </c>
      <c r="K389" s="156">
        <v>6283.1858407079653</v>
      </c>
      <c r="L389" s="44">
        <v>3422</v>
      </c>
      <c r="M389" s="16">
        <v>0.48815977175463621</v>
      </c>
      <c r="N389" t="s">
        <v>398</v>
      </c>
    </row>
    <row r="390" spans="1:14" x14ac:dyDescent="0.25">
      <c r="A390" s="1">
        <v>44277</v>
      </c>
      <c r="B390">
        <v>22190</v>
      </c>
      <c r="C390">
        <v>19400</v>
      </c>
      <c r="D390">
        <v>2790</v>
      </c>
      <c r="E390">
        <v>13062680</v>
      </c>
      <c r="F390">
        <v>13067400</v>
      </c>
      <c r="G390">
        <v>4720</v>
      </c>
      <c r="H390">
        <v>4720</v>
      </c>
      <c r="I390">
        <v>4690</v>
      </c>
      <c r="J390">
        <v>-30</v>
      </c>
      <c r="K390" s="156">
        <v>4938.0530973451332</v>
      </c>
      <c r="L390" s="44">
        <v>1930</v>
      </c>
      <c r="M390" s="16">
        <v>0.4115138592750533</v>
      </c>
      <c r="N390" t="s">
        <v>397</v>
      </c>
    </row>
    <row r="391" spans="1:14" x14ac:dyDescent="0.25">
      <c r="A391" s="1">
        <v>44277</v>
      </c>
      <c r="B391">
        <v>22190</v>
      </c>
      <c r="C391">
        <v>19400</v>
      </c>
      <c r="D391">
        <v>2790</v>
      </c>
      <c r="E391">
        <v>13062680</v>
      </c>
      <c r="F391">
        <v>13067400</v>
      </c>
      <c r="G391">
        <v>4720</v>
      </c>
      <c r="H391">
        <v>4720</v>
      </c>
      <c r="I391">
        <v>4690</v>
      </c>
      <c r="J391">
        <v>-30</v>
      </c>
      <c r="K391" s="156">
        <v>4938.0530973451332</v>
      </c>
      <c r="L391" s="44">
        <v>1930</v>
      </c>
      <c r="M391" s="16">
        <v>0.4115138592750533</v>
      </c>
      <c r="N391" t="s">
        <v>397</v>
      </c>
    </row>
    <row r="392" spans="1:14" x14ac:dyDescent="0.25">
      <c r="A392" s="1">
        <v>44278</v>
      </c>
      <c r="B392">
        <v>13700</v>
      </c>
      <c r="C392">
        <v>11220</v>
      </c>
      <c r="D392">
        <v>2480</v>
      </c>
      <c r="E392">
        <v>13067400</v>
      </c>
      <c r="F392">
        <v>13071923</v>
      </c>
      <c r="G392">
        <v>4523</v>
      </c>
      <c r="H392">
        <v>4523</v>
      </c>
      <c r="I392">
        <v>4500</v>
      </c>
      <c r="J392">
        <v>-23</v>
      </c>
      <c r="K392" s="156">
        <v>4389.3805309734516</v>
      </c>
      <c r="L392" s="44">
        <v>2043</v>
      </c>
      <c r="M392" s="16">
        <v>0.45400000000000001</v>
      </c>
      <c r="N392" t="s">
        <v>397</v>
      </c>
    </row>
    <row r="393" spans="1:14" x14ac:dyDescent="0.25">
      <c r="A393" s="1">
        <v>44278</v>
      </c>
      <c r="B393">
        <v>11970</v>
      </c>
      <c r="C393">
        <v>8530</v>
      </c>
      <c r="D393">
        <v>3440</v>
      </c>
      <c r="E393">
        <v>88516</v>
      </c>
      <c r="F393">
        <v>94776</v>
      </c>
      <c r="G393">
        <v>6260</v>
      </c>
      <c r="H393">
        <v>6260</v>
      </c>
      <c r="I393">
        <v>302</v>
      </c>
      <c r="J393">
        <v>-5958</v>
      </c>
      <c r="K393" s="156">
        <v>6088.49557522124</v>
      </c>
      <c r="L393" s="44">
        <v>2820</v>
      </c>
      <c r="M393" s="16">
        <v>9.3377483443708602</v>
      </c>
      <c r="N393" t="s">
        <v>398</v>
      </c>
    </row>
    <row r="394" spans="1:14" x14ac:dyDescent="0.25">
      <c r="A394" s="1">
        <v>44279</v>
      </c>
      <c r="B394">
        <v>11970</v>
      </c>
      <c r="C394">
        <v>8530</v>
      </c>
      <c r="D394">
        <v>3440</v>
      </c>
      <c r="E394">
        <v>88516</v>
      </c>
      <c r="F394">
        <v>94776</v>
      </c>
      <c r="G394">
        <v>6260</v>
      </c>
      <c r="H394">
        <v>6260</v>
      </c>
      <c r="I394">
        <v>8708</v>
      </c>
      <c r="J394">
        <v>2448</v>
      </c>
      <c r="K394" s="156">
        <v>6088.49557522124</v>
      </c>
      <c r="L394" s="44">
        <v>2820</v>
      </c>
      <c r="M394" s="16">
        <v>0.32384014699127239</v>
      </c>
      <c r="N394" t="s">
        <v>417</v>
      </c>
    </row>
    <row r="395" spans="1:14" x14ac:dyDescent="0.25">
      <c r="A395" s="1">
        <v>44279</v>
      </c>
      <c r="B395">
        <v>20140</v>
      </c>
      <c r="C395">
        <v>15700</v>
      </c>
      <c r="D395">
        <v>4440</v>
      </c>
      <c r="E395">
        <v>547000</v>
      </c>
      <c r="F395">
        <v>555709</v>
      </c>
      <c r="G395">
        <v>8709</v>
      </c>
      <c r="H395">
        <v>8709</v>
      </c>
      <c r="I395">
        <v>8708</v>
      </c>
      <c r="J395">
        <v>-1</v>
      </c>
      <c r="K395" s="156">
        <v>7858.4070796460182</v>
      </c>
      <c r="L395" s="44">
        <v>4269</v>
      </c>
      <c r="M395" s="16">
        <v>0.49023886081763896</v>
      </c>
      <c r="N395" t="s">
        <v>417</v>
      </c>
    </row>
    <row r="396" spans="1:14" x14ac:dyDescent="0.25">
      <c r="A396" s="1">
        <v>44279</v>
      </c>
      <c r="B396">
        <v>13980</v>
      </c>
      <c r="C396">
        <v>11120</v>
      </c>
      <c r="D396">
        <v>2860</v>
      </c>
      <c r="E396">
        <v>13071923</v>
      </c>
      <c r="F396">
        <v>13077039</v>
      </c>
      <c r="G396">
        <v>5116</v>
      </c>
      <c r="H396">
        <v>5116</v>
      </c>
      <c r="I396">
        <v>4890</v>
      </c>
      <c r="J396">
        <v>-226</v>
      </c>
      <c r="K396" s="156">
        <v>5061.9469026548677</v>
      </c>
      <c r="L396" s="44">
        <v>2256</v>
      </c>
      <c r="M396" s="16">
        <v>0.46134969325153374</v>
      </c>
      <c r="N396" t="s">
        <v>397</v>
      </c>
    </row>
    <row r="397" spans="1:14" x14ac:dyDescent="0.25">
      <c r="A397" s="1">
        <v>44279</v>
      </c>
      <c r="B397">
        <v>13980</v>
      </c>
      <c r="C397">
        <v>11120</v>
      </c>
      <c r="D397">
        <v>2860</v>
      </c>
      <c r="E397">
        <v>13071923</v>
      </c>
      <c r="F397">
        <v>13077039</v>
      </c>
      <c r="G397">
        <v>5116</v>
      </c>
      <c r="H397">
        <v>5116</v>
      </c>
      <c r="I397">
        <v>5090</v>
      </c>
      <c r="J397">
        <v>-26</v>
      </c>
      <c r="K397" s="156">
        <v>5061.9469026548677</v>
      </c>
      <c r="L397" s="44">
        <v>2256</v>
      </c>
      <c r="M397" s="16">
        <v>0.44322200392927308</v>
      </c>
      <c r="N397" t="s">
        <v>397</v>
      </c>
    </row>
    <row r="398" spans="1:14" x14ac:dyDescent="0.25">
      <c r="A398" s="1">
        <v>44279</v>
      </c>
      <c r="B398">
        <v>13980</v>
      </c>
      <c r="C398">
        <v>11120</v>
      </c>
      <c r="D398">
        <v>2860</v>
      </c>
      <c r="E398">
        <v>13071923</v>
      </c>
      <c r="F398">
        <v>13077039</v>
      </c>
      <c r="G398">
        <v>5116</v>
      </c>
      <c r="H398">
        <v>5116</v>
      </c>
      <c r="I398">
        <v>5090</v>
      </c>
      <c r="J398">
        <v>-26</v>
      </c>
      <c r="K398" s="156">
        <v>5061.9469026548677</v>
      </c>
      <c r="L398" s="44">
        <v>2256</v>
      </c>
      <c r="M398" s="16">
        <v>0.44322200392927308</v>
      </c>
      <c r="N398" t="s">
        <v>397</v>
      </c>
    </row>
    <row r="399" spans="1:14" x14ac:dyDescent="0.25">
      <c r="A399" s="1">
        <v>44280</v>
      </c>
      <c r="B399">
        <v>14190</v>
      </c>
      <c r="C399">
        <v>11450</v>
      </c>
      <c r="D399">
        <v>2740</v>
      </c>
      <c r="E399">
        <v>13077030</v>
      </c>
      <c r="F399">
        <v>13082250</v>
      </c>
      <c r="G399">
        <v>5220</v>
      </c>
      <c r="H399">
        <v>5220</v>
      </c>
      <c r="I399">
        <v>4828</v>
      </c>
      <c r="J399">
        <v>-392</v>
      </c>
      <c r="K399" s="156">
        <v>4849.5575221238942</v>
      </c>
      <c r="L399" s="44">
        <v>2480</v>
      </c>
      <c r="M399" s="16">
        <v>0.51367025683512846</v>
      </c>
      <c r="N399" t="s">
        <v>397</v>
      </c>
    </row>
    <row r="400" spans="1:14" x14ac:dyDescent="0.25">
      <c r="A400" s="1">
        <v>44280</v>
      </c>
      <c r="B400">
        <v>14190</v>
      </c>
      <c r="C400">
        <v>11450</v>
      </c>
      <c r="D400">
        <v>2740</v>
      </c>
      <c r="E400">
        <v>13077030</v>
      </c>
      <c r="F400">
        <v>13082250</v>
      </c>
      <c r="G400">
        <v>5220</v>
      </c>
      <c r="H400">
        <v>5220</v>
      </c>
      <c r="I400">
        <v>5228</v>
      </c>
      <c r="J400">
        <v>8</v>
      </c>
      <c r="K400" s="156">
        <v>4849.5575221238942</v>
      </c>
      <c r="L400" s="44">
        <v>2480</v>
      </c>
      <c r="M400" s="16">
        <v>0.47436878347360367</v>
      </c>
      <c r="N400" t="s">
        <v>397</v>
      </c>
    </row>
    <row r="401" spans="1:14" x14ac:dyDescent="0.25">
      <c r="A401" s="1">
        <v>44281</v>
      </c>
      <c r="B401">
        <v>26570</v>
      </c>
      <c r="C401">
        <v>19910</v>
      </c>
      <c r="D401">
        <v>6660</v>
      </c>
      <c r="E401">
        <v>13082250</v>
      </c>
      <c r="F401">
        <v>13094291</v>
      </c>
      <c r="G401">
        <v>12041</v>
      </c>
      <c r="H401">
        <v>12041</v>
      </c>
      <c r="I401">
        <v>12010</v>
      </c>
      <c r="J401">
        <v>-31</v>
      </c>
      <c r="K401" s="156">
        <v>11787.610619469027</v>
      </c>
      <c r="L401" s="44">
        <v>5381</v>
      </c>
      <c r="M401" s="16">
        <v>0.44804329725228975</v>
      </c>
      <c r="N401" t="s">
        <v>397</v>
      </c>
    </row>
    <row r="402" spans="1:14" x14ac:dyDescent="0.25">
      <c r="A402" s="1">
        <v>44284</v>
      </c>
      <c r="B402">
        <v>14000</v>
      </c>
      <c r="C402">
        <v>9630</v>
      </c>
      <c r="D402">
        <v>4370</v>
      </c>
      <c r="E402">
        <v>13094291</v>
      </c>
      <c r="F402">
        <v>13102854</v>
      </c>
      <c r="G402">
        <v>8563</v>
      </c>
      <c r="H402">
        <v>8563</v>
      </c>
      <c r="I402">
        <v>8540</v>
      </c>
      <c r="J402">
        <v>-23</v>
      </c>
      <c r="K402" s="156">
        <v>7734.5132743362838</v>
      </c>
      <c r="L402" s="44">
        <v>4193</v>
      </c>
      <c r="M402" s="16">
        <v>0.49098360655737705</v>
      </c>
      <c r="N402" t="s">
        <v>397</v>
      </c>
    </row>
    <row r="403" spans="1:14" x14ac:dyDescent="0.25">
      <c r="A403" s="1">
        <v>44284</v>
      </c>
      <c r="B403">
        <v>14000</v>
      </c>
      <c r="C403">
        <v>9630</v>
      </c>
      <c r="D403">
        <v>4370</v>
      </c>
      <c r="E403">
        <v>13094291</v>
      </c>
      <c r="F403">
        <v>13102854</v>
      </c>
      <c r="G403">
        <v>8563</v>
      </c>
      <c r="H403">
        <v>8563</v>
      </c>
      <c r="I403">
        <v>8540</v>
      </c>
      <c r="J403">
        <v>-23</v>
      </c>
      <c r="K403" s="156">
        <v>7734.5132743362838</v>
      </c>
      <c r="L403" s="44">
        <v>4193</v>
      </c>
      <c r="M403" s="16">
        <v>0.49098360655737705</v>
      </c>
      <c r="N403" t="s">
        <v>397</v>
      </c>
    </row>
    <row r="404" spans="1:14" x14ac:dyDescent="0.25">
      <c r="A404" s="1">
        <v>44285</v>
      </c>
      <c r="B404">
        <v>13350</v>
      </c>
      <c r="C404">
        <v>9720</v>
      </c>
      <c r="D404">
        <v>3630</v>
      </c>
      <c r="E404">
        <v>555709</v>
      </c>
      <c r="F404">
        <v>562329</v>
      </c>
      <c r="G404">
        <v>6620</v>
      </c>
      <c r="H404">
        <v>6620</v>
      </c>
      <c r="I404">
        <v>6620</v>
      </c>
      <c r="J404">
        <v>0</v>
      </c>
      <c r="K404" s="156">
        <v>6424.7787610619471</v>
      </c>
      <c r="L404" s="44">
        <v>2990</v>
      </c>
      <c r="M404" s="16">
        <v>0.45166163141993959</v>
      </c>
      <c r="N404" t="s">
        <v>417</v>
      </c>
    </row>
    <row r="405" spans="1:14" x14ac:dyDescent="0.25">
      <c r="A405" s="1">
        <v>44278</v>
      </c>
      <c r="B405">
        <v>10880</v>
      </c>
      <c r="C405">
        <v>10410</v>
      </c>
      <c r="D405">
        <v>470</v>
      </c>
      <c r="E405">
        <v>1150913</v>
      </c>
      <c r="F405">
        <v>1151913</v>
      </c>
      <c r="G405">
        <v>1000</v>
      </c>
      <c r="H405">
        <v>1000</v>
      </c>
      <c r="I405">
        <v>1000</v>
      </c>
      <c r="J405">
        <v>0</v>
      </c>
      <c r="K405" s="156">
        <v>831.8584070796461</v>
      </c>
      <c r="L405" s="44">
        <v>530</v>
      </c>
      <c r="M405" s="16">
        <v>0.53</v>
      </c>
      <c r="N405" t="s">
        <v>398</v>
      </c>
    </row>
    <row r="406" spans="1:14" x14ac:dyDescent="0.25">
      <c r="A406" s="1">
        <v>44286</v>
      </c>
      <c r="B406">
        <v>13180</v>
      </c>
      <c r="C406">
        <v>11130</v>
      </c>
      <c r="D406">
        <v>2050</v>
      </c>
      <c r="E406">
        <v>13102854</v>
      </c>
      <c r="F406">
        <v>13106756</v>
      </c>
      <c r="G406">
        <v>3902</v>
      </c>
      <c r="H406">
        <v>3902</v>
      </c>
      <c r="I406">
        <v>3900</v>
      </c>
      <c r="J406">
        <v>-2</v>
      </c>
      <c r="K406" s="156">
        <v>3628.318584070797</v>
      </c>
      <c r="L406" s="44">
        <v>1852</v>
      </c>
      <c r="M406" s="16">
        <v>0.47487179487179487</v>
      </c>
      <c r="N406" t="s">
        <v>397</v>
      </c>
    </row>
    <row r="407" spans="1:14" x14ac:dyDescent="0.25">
      <c r="A407" s="1">
        <v>44286</v>
      </c>
      <c r="B407">
        <v>13180</v>
      </c>
      <c r="C407">
        <v>11130</v>
      </c>
      <c r="D407">
        <v>2050</v>
      </c>
      <c r="E407">
        <v>13102854</v>
      </c>
      <c r="F407">
        <v>13106756</v>
      </c>
      <c r="G407">
        <v>3902</v>
      </c>
      <c r="H407">
        <v>3902</v>
      </c>
      <c r="I407">
        <v>3900</v>
      </c>
      <c r="J407">
        <v>-2</v>
      </c>
      <c r="K407" s="156">
        <v>3628.318584070797</v>
      </c>
      <c r="L407" s="44">
        <v>1852</v>
      </c>
      <c r="M407" s="16">
        <v>0.47487179487179487</v>
      </c>
      <c r="N407" t="s">
        <v>397</v>
      </c>
    </row>
    <row r="408" spans="1:14" x14ac:dyDescent="0.25">
      <c r="A408" s="1">
        <v>44286</v>
      </c>
      <c r="B408">
        <v>11970</v>
      </c>
      <c r="C408">
        <v>8530</v>
      </c>
      <c r="D408">
        <v>3440</v>
      </c>
      <c r="E408">
        <v>88516</v>
      </c>
      <c r="F408">
        <v>94776</v>
      </c>
      <c r="G408">
        <v>6260</v>
      </c>
      <c r="H408">
        <v>6260</v>
      </c>
      <c r="I408">
        <v>4921</v>
      </c>
      <c r="J408">
        <v>-1339</v>
      </c>
      <c r="K408" s="156">
        <v>6088.49557522124</v>
      </c>
      <c r="L408" s="44">
        <v>2820</v>
      </c>
      <c r="M408" s="16">
        <v>0.57305425726478354</v>
      </c>
      <c r="N408" t="s">
        <v>417</v>
      </c>
    </row>
    <row r="409" spans="1:14" x14ac:dyDescent="0.25">
      <c r="A409" s="1">
        <v>44286</v>
      </c>
      <c r="B409">
        <v>13620</v>
      </c>
      <c r="C409">
        <v>11010</v>
      </c>
      <c r="D409">
        <v>2610</v>
      </c>
      <c r="E409">
        <v>562329</v>
      </c>
      <c r="F409">
        <v>567386</v>
      </c>
      <c r="G409">
        <v>5057</v>
      </c>
      <c r="H409">
        <v>5057</v>
      </c>
      <c r="I409">
        <v>4921</v>
      </c>
      <c r="J409">
        <v>-136</v>
      </c>
      <c r="K409" s="156">
        <v>4619.4690265486734</v>
      </c>
      <c r="L409" s="44">
        <v>2447</v>
      </c>
      <c r="M409" s="16">
        <v>0.497256655151392</v>
      </c>
      <c r="N409" t="s">
        <v>417</v>
      </c>
    </row>
    <row r="410" spans="1:14" x14ac:dyDescent="0.25">
      <c r="A410" s="1">
        <v>44286</v>
      </c>
      <c r="B410">
        <v>13620</v>
      </c>
      <c r="C410">
        <v>11010</v>
      </c>
      <c r="D410">
        <v>2610</v>
      </c>
      <c r="E410">
        <v>562329</v>
      </c>
      <c r="F410">
        <v>567386</v>
      </c>
      <c r="G410">
        <v>5057</v>
      </c>
      <c r="H410">
        <v>5057</v>
      </c>
      <c r="I410">
        <v>5387</v>
      </c>
      <c r="J410">
        <v>330</v>
      </c>
      <c r="K410" s="156">
        <v>4619.4690265486734</v>
      </c>
      <c r="L410" s="44">
        <v>2447</v>
      </c>
      <c r="M410" s="16">
        <v>0.45424169296454425</v>
      </c>
      <c r="N410" t="s">
        <v>417</v>
      </c>
    </row>
    <row r="411" spans="1:14" x14ac:dyDescent="0.25">
      <c r="A411" s="1">
        <v>44286</v>
      </c>
      <c r="B411">
        <v>13620</v>
      </c>
      <c r="C411">
        <v>11010</v>
      </c>
      <c r="D411">
        <v>2610</v>
      </c>
      <c r="E411">
        <v>562329</v>
      </c>
      <c r="F411">
        <v>567386</v>
      </c>
      <c r="G411">
        <v>5057</v>
      </c>
      <c r="H411">
        <v>5057</v>
      </c>
      <c r="I411">
        <v>5057</v>
      </c>
      <c r="J411">
        <v>0</v>
      </c>
      <c r="K411" s="156">
        <v>4619.4690265486734</v>
      </c>
      <c r="L411" s="44">
        <v>2447</v>
      </c>
      <c r="M411" s="16">
        <v>0.48388372552896974</v>
      </c>
      <c r="N411" t="s">
        <v>417</v>
      </c>
    </row>
    <row r="412" spans="1:14" x14ac:dyDescent="0.25">
      <c r="A412" s="1">
        <v>44287</v>
      </c>
      <c r="B412">
        <v>12960</v>
      </c>
      <c r="C412">
        <v>10610</v>
      </c>
      <c r="D412">
        <v>2350</v>
      </c>
      <c r="E412">
        <v>13106756</v>
      </c>
      <c r="F412">
        <v>13111243</v>
      </c>
      <c r="G412">
        <v>4487</v>
      </c>
      <c r="H412">
        <v>4487</v>
      </c>
      <c r="I412">
        <v>4460</v>
      </c>
      <c r="J412">
        <v>-27</v>
      </c>
      <c r="K412" s="156">
        <v>4159.2920353982308</v>
      </c>
      <c r="L412" s="44">
        <v>2137</v>
      </c>
      <c r="M412" s="16">
        <v>0.47914798206278025</v>
      </c>
      <c r="N412" t="s">
        <v>397</v>
      </c>
    </row>
    <row r="413" spans="1:14" x14ac:dyDescent="0.25">
      <c r="A413" s="1">
        <v>44291</v>
      </c>
      <c r="B413">
        <v>11010</v>
      </c>
      <c r="C413">
        <v>9790</v>
      </c>
      <c r="D413">
        <v>1220</v>
      </c>
      <c r="E413">
        <v>567386</v>
      </c>
      <c r="F413">
        <v>569686</v>
      </c>
      <c r="G413">
        <v>2300</v>
      </c>
      <c r="H413">
        <v>2300</v>
      </c>
      <c r="I413">
        <v>2300</v>
      </c>
      <c r="J413">
        <v>0</v>
      </c>
      <c r="K413" s="156">
        <v>2159.2920353982304</v>
      </c>
      <c r="L413" s="44">
        <v>1080</v>
      </c>
      <c r="M413" s="16">
        <v>0.46956521739130436</v>
      </c>
      <c r="N413" t="s">
        <v>417</v>
      </c>
    </row>
    <row r="414" spans="1:14" x14ac:dyDescent="0.25">
      <c r="A414" s="1">
        <v>44289</v>
      </c>
      <c r="B414">
        <v>10320</v>
      </c>
      <c r="C414">
        <v>9400</v>
      </c>
      <c r="D414">
        <v>920</v>
      </c>
      <c r="E414">
        <v>1151912</v>
      </c>
      <c r="F414">
        <v>1153737</v>
      </c>
      <c r="G414">
        <v>1825</v>
      </c>
      <c r="H414">
        <v>1825</v>
      </c>
      <c r="I414">
        <v>1825</v>
      </c>
      <c r="J414">
        <v>0</v>
      </c>
      <c r="K414" s="156">
        <v>1628.3185840707965</v>
      </c>
      <c r="L414" s="44">
        <v>905</v>
      </c>
      <c r="M414" s="16">
        <v>0.49589041095890413</v>
      </c>
      <c r="N414" t="s">
        <v>398</v>
      </c>
    </row>
    <row r="415" spans="1:14" x14ac:dyDescent="0.25">
      <c r="A415" s="1">
        <v>44289</v>
      </c>
      <c r="B415">
        <v>10320</v>
      </c>
      <c r="C415">
        <v>9400</v>
      </c>
      <c r="D415">
        <v>920</v>
      </c>
      <c r="E415">
        <v>1151912</v>
      </c>
      <c r="F415">
        <v>1153737</v>
      </c>
      <c r="G415">
        <v>1825</v>
      </c>
      <c r="H415">
        <v>1825</v>
      </c>
      <c r="I415">
        <v>1825</v>
      </c>
      <c r="J415">
        <v>0</v>
      </c>
      <c r="K415" s="156">
        <v>1628.3185840707965</v>
      </c>
      <c r="L415" s="44">
        <v>905</v>
      </c>
      <c r="M415" s="16">
        <v>0.49589041095890413</v>
      </c>
      <c r="N415" t="s">
        <v>398</v>
      </c>
    </row>
    <row r="416" spans="1:14" x14ac:dyDescent="0.25">
      <c r="A416" s="1">
        <v>44292</v>
      </c>
      <c r="B416">
        <v>11040</v>
      </c>
      <c r="C416">
        <v>9260</v>
      </c>
      <c r="D416">
        <v>1780</v>
      </c>
      <c r="E416">
        <v>1153737</v>
      </c>
      <c r="F416">
        <v>1156986</v>
      </c>
      <c r="G416">
        <v>3249</v>
      </c>
      <c r="H416">
        <v>3249</v>
      </c>
      <c r="I416">
        <v>3280</v>
      </c>
      <c r="J416">
        <v>31</v>
      </c>
      <c r="K416" s="156">
        <v>3150.4424778761063</v>
      </c>
      <c r="L416" s="44">
        <v>1469</v>
      </c>
      <c r="M416" s="16">
        <v>0.44786585365853659</v>
      </c>
      <c r="N416" t="s">
        <v>398</v>
      </c>
    </row>
    <row r="417" spans="1:14" x14ac:dyDescent="0.25">
      <c r="A417" s="1">
        <v>44292</v>
      </c>
      <c r="B417">
        <v>11040</v>
      </c>
      <c r="C417">
        <v>9260</v>
      </c>
      <c r="D417">
        <v>1780</v>
      </c>
      <c r="E417">
        <v>1153737</v>
      </c>
      <c r="F417">
        <v>1156986</v>
      </c>
      <c r="G417">
        <v>3249</v>
      </c>
      <c r="H417">
        <v>3249</v>
      </c>
      <c r="I417">
        <v>3280</v>
      </c>
      <c r="J417">
        <v>31</v>
      </c>
      <c r="K417" s="156">
        <v>3150.4424778761063</v>
      </c>
      <c r="L417" s="44">
        <v>1469</v>
      </c>
      <c r="M417" s="16">
        <v>0.44786585365853659</v>
      </c>
      <c r="N417" t="s">
        <v>398</v>
      </c>
    </row>
    <row r="418" spans="1:14" x14ac:dyDescent="0.25">
      <c r="A418" s="1">
        <v>44293</v>
      </c>
      <c r="B418">
        <v>11060</v>
      </c>
      <c r="C418">
        <v>9880</v>
      </c>
      <c r="D418">
        <v>1180</v>
      </c>
      <c r="E418">
        <v>1156986</v>
      </c>
      <c r="F418">
        <v>1159319</v>
      </c>
      <c r="G418">
        <v>2333</v>
      </c>
      <c r="H418">
        <v>2333</v>
      </c>
      <c r="I418">
        <v>2335</v>
      </c>
      <c r="J418">
        <v>2</v>
      </c>
      <c r="K418" s="156">
        <v>2088.4955752212391</v>
      </c>
      <c r="L418" s="44">
        <v>1153</v>
      </c>
      <c r="M418" s="16">
        <v>0.49379014989293363</v>
      </c>
      <c r="N418" t="s">
        <v>398</v>
      </c>
    </row>
    <row r="419" spans="1:14" x14ac:dyDescent="0.25">
      <c r="A419" s="1">
        <v>44294</v>
      </c>
      <c r="B419">
        <v>12770</v>
      </c>
      <c r="C419">
        <v>10830</v>
      </c>
      <c r="D419">
        <v>1940</v>
      </c>
      <c r="E419">
        <v>1159319</v>
      </c>
      <c r="F419">
        <v>1162820</v>
      </c>
      <c r="G419">
        <v>3501</v>
      </c>
      <c r="H419">
        <v>3501</v>
      </c>
      <c r="I419">
        <v>3502</v>
      </c>
      <c r="J419">
        <v>1</v>
      </c>
      <c r="K419" s="156">
        <v>3433.6283185840712</v>
      </c>
      <c r="L419" s="44">
        <v>1561</v>
      </c>
      <c r="M419" s="16">
        <v>0.44574528840662481</v>
      </c>
      <c r="N419" t="s">
        <v>398</v>
      </c>
    </row>
    <row r="420" spans="1:14" x14ac:dyDescent="0.25">
      <c r="A420" s="1">
        <v>44294</v>
      </c>
      <c r="B420">
        <v>12770</v>
      </c>
      <c r="C420">
        <v>10830</v>
      </c>
      <c r="D420">
        <v>1940</v>
      </c>
      <c r="E420">
        <v>1159319</v>
      </c>
      <c r="F420">
        <v>1162820</v>
      </c>
      <c r="G420">
        <v>3501</v>
      </c>
      <c r="H420">
        <v>3501</v>
      </c>
      <c r="I420">
        <v>3502</v>
      </c>
      <c r="J420">
        <v>1</v>
      </c>
      <c r="K420" s="156">
        <v>3433.6283185840712</v>
      </c>
      <c r="L420" s="44">
        <v>1561</v>
      </c>
      <c r="M420" s="16">
        <v>0.44574528840662481</v>
      </c>
      <c r="N420" t="s">
        <v>398</v>
      </c>
    </row>
    <row r="421" spans="1:14" x14ac:dyDescent="0.25">
      <c r="A421" s="1">
        <v>44295</v>
      </c>
      <c r="B421">
        <v>13070</v>
      </c>
      <c r="C421">
        <v>8920</v>
      </c>
      <c r="D421">
        <v>4150</v>
      </c>
      <c r="E421">
        <v>13111243</v>
      </c>
      <c r="F421">
        <v>13119050</v>
      </c>
      <c r="G421">
        <v>7807</v>
      </c>
      <c r="H421">
        <v>7807</v>
      </c>
      <c r="I421">
        <v>5184</v>
      </c>
      <c r="J421">
        <v>-2623</v>
      </c>
      <c r="K421" s="156">
        <v>7345.1327433628321</v>
      </c>
      <c r="L421" s="44">
        <v>3657</v>
      </c>
      <c r="M421" s="16">
        <v>0.70543981481481477</v>
      </c>
      <c r="N421" t="s">
        <v>397</v>
      </c>
    </row>
    <row r="422" spans="1:14" x14ac:dyDescent="0.25">
      <c r="A422" s="1">
        <v>44298</v>
      </c>
      <c r="B422">
        <v>28430</v>
      </c>
      <c r="C422">
        <v>12917</v>
      </c>
      <c r="D422">
        <v>15513</v>
      </c>
      <c r="E422">
        <v>13119050</v>
      </c>
      <c r="F422">
        <v>13130732</v>
      </c>
      <c r="G422">
        <v>11682</v>
      </c>
      <c r="H422">
        <v>11682</v>
      </c>
      <c r="I422">
        <v>11650</v>
      </c>
      <c r="J422">
        <v>-32</v>
      </c>
      <c r="K422" s="156">
        <v>27456.637168141595</v>
      </c>
      <c r="L422" s="44">
        <v>-3831</v>
      </c>
      <c r="M422" s="16">
        <v>-0.3288412017167382</v>
      </c>
      <c r="N422" t="s">
        <v>397</v>
      </c>
    </row>
    <row r="423" spans="1:14" x14ac:dyDescent="0.25">
      <c r="A423" s="1">
        <v>44298</v>
      </c>
      <c r="B423">
        <v>10830</v>
      </c>
      <c r="C423">
        <v>8530</v>
      </c>
      <c r="D423">
        <v>2300</v>
      </c>
      <c r="E423">
        <v>1162820</v>
      </c>
      <c r="F423">
        <v>1168198</v>
      </c>
      <c r="G423">
        <v>5378</v>
      </c>
      <c r="H423">
        <v>5378</v>
      </c>
      <c r="I423">
        <v>5380</v>
      </c>
      <c r="J423">
        <v>2</v>
      </c>
      <c r="K423" s="156">
        <v>4070.7964601769913</v>
      </c>
      <c r="L423" s="44">
        <v>3078</v>
      </c>
      <c r="M423" s="16">
        <v>0.57211895910780675</v>
      </c>
      <c r="N423" t="s">
        <v>398</v>
      </c>
    </row>
    <row r="424" spans="1:14" x14ac:dyDescent="0.25">
      <c r="A424" s="1">
        <v>44302</v>
      </c>
      <c r="B424">
        <v>12570</v>
      </c>
      <c r="C424">
        <v>10480</v>
      </c>
      <c r="D424">
        <v>2090</v>
      </c>
      <c r="E424">
        <v>13130732</v>
      </c>
      <c r="F424">
        <v>13134334</v>
      </c>
      <c r="G424">
        <v>3602</v>
      </c>
      <c r="H424">
        <v>3602</v>
      </c>
      <c r="I424">
        <v>3580</v>
      </c>
      <c r="J424">
        <v>-22</v>
      </c>
      <c r="K424" s="156">
        <v>3699.1150442477879</v>
      </c>
      <c r="L424" s="44">
        <v>1512</v>
      </c>
      <c r="M424" s="16">
        <v>0.4223463687150838</v>
      </c>
      <c r="N424" t="s">
        <v>397</v>
      </c>
    </row>
    <row r="425" spans="1:14" x14ac:dyDescent="0.25">
      <c r="A425" s="1">
        <v>44302</v>
      </c>
      <c r="B425">
        <v>11480</v>
      </c>
      <c r="C425">
        <v>7940</v>
      </c>
      <c r="D425">
        <v>3540</v>
      </c>
      <c r="E425">
        <v>1168198</v>
      </c>
      <c r="F425">
        <v>1174728</v>
      </c>
      <c r="G425">
        <v>6530</v>
      </c>
      <c r="H425">
        <v>6530</v>
      </c>
      <c r="I425">
        <v>6530</v>
      </c>
      <c r="J425">
        <v>0</v>
      </c>
      <c r="K425" s="156">
        <v>6265.4867256637172</v>
      </c>
      <c r="L425" s="44">
        <v>2990</v>
      </c>
      <c r="M425" s="16">
        <v>0.45788667687595713</v>
      </c>
      <c r="N425" t="s">
        <v>398</v>
      </c>
    </row>
    <row r="426" spans="1:14" x14ac:dyDescent="0.25">
      <c r="A426" s="1">
        <v>44305</v>
      </c>
      <c r="B426">
        <v>28550</v>
      </c>
      <c r="C426">
        <v>20480</v>
      </c>
      <c r="D426">
        <v>8070</v>
      </c>
      <c r="E426">
        <v>13134334</v>
      </c>
      <c r="F426">
        <v>13148637</v>
      </c>
      <c r="G426">
        <v>14303</v>
      </c>
      <c r="H426">
        <v>14303</v>
      </c>
      <c r="I426">
        <v>14269</v>
      </c>
      <c r="J426">
        <v>-34</v>
      </c>
      <c r="K426" s="156">
        <v>14283.185840707965</v>
      </c>
      <c r="L426" s="44">
        <v>6233</v>
      </c>
      <c r="M426" s="16">
        <v>0.4368210806643773</v>
      </c>
      <c r="N426" t="s">
        <v>397</v>
      </c>
    </row>
    <row r="427" spans="1:14" x14ac:dyDescent="0.25">
      <c r="A427" s="1">
        <v>44306</v>
      </c>
      <c r="B427">
        <v>14150</v>
      </c>
      <c r="C427">
        <v>12700</v>
      </c>
      <c r="D427">
        <v>1450</v>
      </c>
      <c r="E427">
        <v>13148637</v>
      </c>
      <c r="F427">
        <v>13151339</v>
      </c>
      <c r="G427">
        <v>2702</v>
      </c>
      <c r="H427">
        <v>2702</v>
      </c>
      <c r="I427">
        <v>2670</v>
      </c>
      <c r="J427">
        <v>-32</v>
      </c>
      <c r="K427" s="156">
        <v>2566.3716814159293</v>
      </c>
      <c r="L427" s="44">
        <v>1252</v>
      </c>
      <c r="M427" s="16">
        <v>0.46891385767790261</v>
      </c>
      <c r="N427" t="s">
        <v>397</v>
      </c>
    </row>
    <row r="428" spans="1:14" x14ac:dyDescent="0.25">
      <c r="A428" s="1">
        <v>44307</v>
      </c>
      <c r="B428">
        <v>13100</v>
      </c>
      <c r="C428">
        <v>8470</v>
      </c>
      <c r="D428">
        <v>4630</v>
      </c>
      <c r="E428">
        <v>569686</v>
      </c>
      <c r="F428">
        <v>578283</v>
      </c>
      <c r="G428">
        <v>8597</v>
      </c>
      <c r="H428">
        <v>8597</v>
      </c>
      <c r="I428">
        <v>8597</v>
      </c>
      <c r="J428">
        <v>0</v>
      </c>
      <c r="K428" s="156">
        <v>8194.6902654867263</v>
      </c>
      <c r="L428" s="44">
        <v>3967</v>
      </c>
      <c r="M428" s="16">
        <v>0.46144003722228683</v>
      </c>
      <c r="N428" t="s">
        <v>417</v>
      </c>
    </row>
    <row r="429" spans="1:14" x14ac:dyDescent="0.25">
      <c r="A429" s="1">
        <v>44307</v>
      </c>
      <c r="B429">
        <v>11620</v>
      </c>
      <c r="C429">
        <v>10260</v>
      </c>
      <c r="D429">
        <v>1360</v>
      </c>
      <c r="E429">
        <v>1175728</v>
      </c>
      <c r="F429">
        <v>1177085</v>
      </c>
      <c r="G429">
        <v>1357</v>
      </c>
      <c r="H429">
        <v>1357</v>
      </c>
      <c r="I429">
        <v>2360</v>
      </c>
      <c r="J429">
        <v>1003</v>
      </c>
      <c r="K429" s="156">
        <v>2407.0796460176994</v>
      </c>
      <c r="L429" s="44">
        <v>-3</v>
      </c>
      <c r="M429" s="16">
        <v>-1.271186440677966E-3</v>
      </c>
      <c r="N429" t="s">
        <v>398</v>
      </c>
    </row>
    <row r="430" spans="1:14" x14ac:dyDescent="0.25">
      <c r="A430" s="1">
        <v>44307</v>
      </c>
      <c r="B430">
        <v>11620</v>
      </c>
      <c r="C430">
        <v>10260</v>
      </c>
      <c r="D430">
        <v>1360</v>
      </c>
      <c r="E430">
        <v>1175728</v>
      </c>
      <c r="F430">
        <v>1177085</v>
      </c>
      <c r="G430">
        <v>1357</v>
      </c>
      <c r="H430">
        <v>1357</v>
      </c>
      <c r="I430">
        <v>2360</v>
      </c>
      <c r="J430">
        <v>1003</v>
      </c>
      <c r="K430" s="156">
        <v>2407.0796460176994</v>
      </c>
      <c r="L430" s="44">
        <v>-3</v>
      </c>
      <c r="M430" s="16">
        <v>-1.271186440677966E-3</v>
      </c>
      <c r="N430" t="s">
        <v>398</v>
      </c>
    </row>
    <row r="431" spans="1:14" x14ac:dyDescent="0.25">
      <c r="A431" s="1">
        <v>44307</v>
      </c>
      <c r="B431">
        <v>11620</v>
      </c>
      <c r="C431">
        <v>10260</v>
      </c>
      <c r="D431">
        <v>1360</v>
      </c>
      <c r="E431">
        <v>1174728</v>
      </c>
      <c r="F431">
        <v>1177085</v>
      </c>
      <c r="G431">
        <v>2357</v>
      </c>
      <c r="H431">
        <v>2357</v>
      </c>
      <c r="I431">
        <v>2360</v>
      </c>
      <c r="J431">
        <v>3</v>
      </c>
      <c r="K431" s="156">
        <v>2407.0796460176994</v>
      </c>
      <c r="L431" s="44">
        <v>997</v>
      </c>
      <c r="M431" s="16">
        <v>0.42245762711864404</v>
      </c>
      <c r="N431" t="s">
        <v>398</v>
      </c>
    </row>
    <row r="432" spans="1:14" x14ac:dyDescent="0.25">
      <c r="A432" s="1">
        <v>44308</v>
      </c>
      <c r="B432">
        <v>13460</v>
      </c>
      <c r="C432">
        <v>11040</v>
      </c>
      <c r="D432">
        <v>2420</v>
      </c>
      <c r="E432">
        <v>13151339</v>
      </c>
      <c r="F432">
        <v>13155502</v>
      </c>
      <c r="G432">
        <v>4163</v>
      </c>
      <c r="H432">
        <v>4163</v>
      </c>
      <c r="I432">
        <v>4140</v>
      </c>
      <c r="J432">
        <v>-23</v>
      </c>
      <c r="K432" s="156">
        <v>4283.1858407079653</v>
      </c>
      <c r="L432" s="44">
        <v>1743</v>
      </c>
      <c r="M432" s="16">
        <v>0.42101449275362318</v>
      </c>
      <c r="N432" t="s">
        <v>397</v>
      </c>
    </row>
    <row r="433" spans="1:14" x14ac:dyDescent="0.25">
      <c r="A433" s="1">
        <v>44309</v>
      </c>
      <c r="B433">
        <v>11150</v>
      </c>
      <c r="C433">
        <v>8610</v>
      </c>
      <c r="D433">
        <v>2540</v>
      </c>
      <c r="E433">
        <v>1177085</v>
      </c>
      <c r="F433">
        <v>1181834</v>
      </c>
      <c r="G433">
        <v>4749</v>
      </c>
      <c r="H433">
        <v>4749</v>
      </c>
      <c r="I433">
        <v>4750</v>
      </c>
      <c r="J433">
        <v>1</v>
      </c>
      <c r="K433" s="156">
        <v>4495.5752212389389</v>
      </c>
      <c r="L433" s="44">
        <v>2209</v>
      </c>
      <c r="M433" s="16">
        <v>0.46505263157894738</v>
      </c>
      <c r="N433" t="s">
        <v>398</v>
      </c>
    </row>
    <row r="434" spans="1:14" x14ac:dyDescent="0.25">
      <c r="A434" s="1">
        <v>44309</v>
      </c>
      <c r="B434">
        <v>11150</v>
      </c>
      <c r="C434">
        <v>8610</v>
      </c>
      <c r="D434">
        <v>2540</v>
      </c>
      <c r="E434">
        <v>1177085</v>
      </c>
      <c r="F434">
        <v>1181834</v>
      </c>
      <c r="G434">
        <v>4749</v>
      </c>
      <c r="H434">
        <v>4749</v>
      </c>
      <c r="I434">
        <v>4750</v>
      </c>
      <c r="J434">
        <v>1</v>
      </c>
      <c r="K434" s="156">
        <v>4495.5752212389389</v>
      </c>
      <c r="L434" s="44">
        <v>2209</v>
      </c>
      <c r="M434" s="16">
        <v>0.46505263157894738</v>
      </c>
      <c r="N434" t="s">
        <v>398</v>
      </c>
    </row>
    <row r="435" spans="1:14" x14ac:dyDescent="0.25">
      <c r="A435" s="1">
        <v>44309</v>
      </c>
      <c r="B435">
        <v>13470</v>
      </c>
      <c r="C435">
        <v>9810</v>
      </c>
      <c r="D435">
        <v>3660</v>
      </c>
      <c r="E435">
        <v>13155502</v>
      </c>
      <c r="F435">
        <v>13162000</v>
      </c>
      <c r="G435">
        <v>6498</v>
      </c>
      <c r="H435">
        <v>6498</v>
      </c>
      <c r="I435">
        <v>6470</v>
      </c>
      <c r="J435">
        <v>-28</v>
      </c>
      <c r="K435" s="156">
        <v>6477.8761061946907</v>
      </c>
      <c r="L435" s="44">
        <v>2838</v>
      </c>
      <c r="M435" s="16">
        <v>0.43863987635239565</v>
      </c>
      <c r="N435" t="s">
        <v>397</v>
      </c>
    </row>
    <row r="436" spans="1:14" x14ac:dyDescent="0.25">
      <c r="A436" s="1">
        <v>44310</v>
      </c>
      <c r="B436">
        <v>9630</v>
      </c>
      <c r="C436">
        <v>9440</v>
      </c>
      <c r="D436">
        <v>190</v>
      </c>
      <c r="E436">
        <v>578239</v>
      </c>
      <c r="F436">
        <v>578670</v>
      </c>
      <c r="G436">
        <v>431</v>
      </c>
      <c r="H436">
        <v>431</v>
      </c>
      <c r="I436">
        <v>431</v>
      </c>
      <c r="J436">
        <v>0</v>
      </c>
      <c r="K436" s="156">
        <v>336.28318584070797</v>
      </c>
      <c r="L436" s="44">
        <v>241</v>
      </c>
      <c r="M436" s="16">
        <v>0.55916473317865434</v>
      </c>
      <c r="N436" t="s">
        <v>417</v>
      </c>
    </row>
    <row r="437" spans="1:14" x14ac:dyDescent="0.25">
      <c r="A437" s="1">
        <v>44312</v>
      </c>
      <c r="B437">
        <v>28360</v>
      </c>
      <c r="C437">
        <v>21580</v>
      </c>
      <c r="D437">
        <v>6780</v>
      </c>
      <c r="E437">
        <v>13162000</v>
      </c>
      <c r="F437">
        <v>13174562</v>
      </c>
      <c r="G437">
        <v>12562</v>
      </c>
      <c r="H437">
        <v>12562</v>
      </c>
      <c r="I437">
        <v>12530</v>
      </c>
      <c r="J437">
        <v>-32</v>
      </c>
      <c r="K437" s="156">
        <v>12000.000000000002</v>
      </c>
      <c r="L437" s="44">
        <v>5782</v>
      </c>
      <c r="M437" s="16">
        <v>0.46145251396648046</v>
      </c>
      <c r="N437" t="s">
        <v>397</v>
      </c>
    </row>
    <row r="438" spans="1:14" x14ac:dyDescent="0.25">
      <c r="A438" s="1">
        <v>44312</v>
      </c>
      <c r="B438">
        <v>28360</v>
      </c>
      <c r="C438">
        <v>21580</v>
      </c>
      <c r="D438">
        <v>6780</v>
      </c>
      <c r="E438">
        <v>13162000</v>
      </c>
      <c r="F438">
        <v>13174562</v>
      </c>
      <c r="G438">
        <v>12562</v>
      </c>
      <c r="H438">
        <v>12562</v>
      </c>
      <c r="I438">
        <v>12530</v>
      </c>
      <c r="J438">
        <v>-32</v>
      </c>
      <c r="K438" s="156">
        <v>12000.000000000002</v>
      </c>
      <c r="L438" s="44">
        <v>5782</v>
      </c>
      <c r="M438" s="16">
        <v>0.46145251396648046</v>
      </c>
      <c r="N438" t="s">
        <v>397</v>
      </c>
    </row>
    <row r="439" spans="1:14" x14ac:dyDescent="0.25">
      <c r="A439" s="1">
        <v>44312</v>
      </c>
      <c r="B439">
        <v>11780</v>
      </c>
      <c r="C439">
        <v>8630</v>
      </c>
      <c r="D439">
        <v>3150</v>
      </c>
      <c r="E439">
        <v>1181834</v>
      </c>
      <c r="F439">
        <v>1187728</v>
      </c>
      <c r="G439">
        <v>5894</v>
      </c>
      <c r="H439">
        <v>5894</v>
      </c>
      <c r="I439">
        <v>5040</v>
      </c>
      <c r="J439">
        <v>-854</v>
      </c>
      <c r="K439" s="156">
        <v>5575.2212389380538</v>
      </c>
      <c r="L439" s="44">
        <v>2744</v>
      </c>
      <c r="M439" s="16">
        <v>0.5444444444444444</v>
      </c>
      <c r="N439" t="s">
        <v>398</v>
      </c>
    </row>
    <row r="440" spans="1:14" x14ac:dyDescent="0.25">
      <c r="A440" s="1">
        <v>44312</v>
      </c>
      <c r="B440">
        <v>11780</v>
      </c>
      <c r="C440">
        <v>8630</v>
      </c>
      <c r="D440">
        <v>3150</v>
      </c>
      <c r="E440">
        <v>1181834</v>
      </c>
      <c r="F440">
        <v>1187728</v>
      </c>
      <c r="G440">
        <v>5894</v>
      </c>
      <c r="H440">
        <v>5894</v>
      </c>
      <c r="I440">
        <v>5860</v>
      </c>
      <c r="J440">
        <v>-34</v>
      </c>
      <c r="K440" s="156">
        <v>5575.2212389380538</v>
      </c>
      <c r="L440" s="44">
        <v>2744</v>
      </c>
      <c r="M440" s="16">
        <v>0.46825938566552899</v>
      </c>
      <c r="N440" t="s">
        <v>398</v>
      </c>
    </row>
    <row r="441" spans="1:14" x14ac:dyDescent="0.25">
      <c r="A441" s="1">
        <v>44314</v>
      </c>
      <c r="B441">
        <v>10760</v>
      </c>
      <c r="C441">
        <v>9370</v>
      </c>
      <c r="D441">
        <v>1390</v>
      </c>
      <c r="E441">
        <v>1187728</v>
      </c>
      <c r="F441">
        <v>1190308</v>
      </c>
      <c r="G441">
        <v>2580</v>
      </c>
      <c r="H441">
        <v>2580</v>
      </c>
      <c r="I441">
        <v>2580</v>
      </c>
      <c r="J441">
        <v>0</v>
      </c>
      <c r="K441" s="156">
        <v>2460.1769911504425</v>
      </c>
      <c r="L441" s="44">
        <v>1190</v>
      </c>
      <c r="M441" s="16">
        <v>0.46124031007751937</v>
      </c>
      <c r="N441" t="s">
        <v>398</v>
      </c>
    </row>
    <row r="442" spans="1:14" x14ac:dyDescent="0.25">
      <c r="A442" s="1">
        <v>44316</v>
      </c>
      <c r="B442">
        <v>13070</v>
      </c>
      <c r="C442">
        <v>9740</v>
      </c>
      <c r="D442">
        <v>3330</v>
      </c>
      <c r="E442">
        <v>13174562</v>
      </c>
      <c r="F442">
        <v>13180700</v>
      </c>
      <c r="G442">
        <v>6138</v>
      </c>
      <c r="H442">
        <v>6138</v>
      </c>
      <c r="I442">
        <v>6120</v>
      </c>
      <c r="J442">
        <v>-18</v>
      </c>
      <c r="K442" s="156">
        <v>5893.8053097345137</v>
      </c>
      <c r="L442" s="44">
        <v>2808</v>
      </c>
      <c r="M442" s="16">
        <v>0.45882352941176469</v>
      </c>
      <c r="N442" t="s">
        <v>397</v>
      </c>
    </row>
    <row r="443" spans="1:14" x14ac:dyDescent="0.25">
      <c r="A443" s="1">
        <v>44319</v>
      </c>
      <c r="B443">
        <v>27300</v>
      </c>
      <c r="C443">
        <v>20000</v>
      </c>
      <c r="D443">
        <v>7300</v>
      </c>
      <c r="E443">
        <v>13180700</v>
      </c>
      <c r="F443">
        <v>13194890</v>
      </c>
      <c r="G443">
        <v>14190</v>
      </c>
      <c r="H443">
        <v>14190</v>
      </c>
      <c r="I443">
        <v>14070</v>
      </c>
      <c r="J443">
        <v>-120</v>
      </c>
      <c r="K443" s="156">
        <v>12920.353982300887</v>
      </c>
      <c r="L443" s="44">
        <v>6890</v>
      </c>
      <c r="M443" s="16">
        <v>0.48969438521677328</v>
      </c>
      <c r="N443" t="s">
        <v>397</v>
      </c>
    </row>
    <row r="444" spans="1:14" x14ac:dyDescent="0.25">
      <c r="A444" s="1">
        <v>44319</v>
      </c>
      <c r="B444">
        <v>11170</v>
      </c>
      <c r="C444">
        <v>8690</v>
      </c>
      <c r="D444">
        <v>2480</v>
      </c>
      <c r="E444">
        <v>1190308</v>
      </c>
      <c r="F444">
        <v>1194886</v>
      </c>
      <c r="G444">
        <v>4578</v>
      </c>
      <c r="H444">
        <v>4578</v>
      </c>
      <c r="I444">
        <v>4580</v>
      </c>
      <c r="J444">
        <v>2</v>
      </c>
      <c r="K444" s="156">
        <v>4389.3805309734516</v>
      </c>
      <c r="L444" s="44">
        <v>2098</v>
      </c>
      <c r="M444" s="16">
        <v>0.45807860262008732</v>
      </c>
      <c r="N444" t="s">
        <v>398</v>
      </c>
    </row>
    <row r="445" spans="1:14" x14ac:dyDescent="0.25">
      <c r="A445" s="1">
        <v>44320</v>
      </c>
      <c r="B445">
        <v>11250</v>
      </c>
      <c r="C445">
        <v>10100</v>
      </c>
      <c r="D445">
        <v>1150</v>
      </c>
      <c r="E445">
        <v>578670</v>
      </c>
      <c r="F445">
        <v>581050</v>
      </c>
      <c r="G445">
        <v>2380</v>
      </c>
      <c r="H445">
        <v>2380</v>
      </c>
      <c r="I445">
        <v>2380</v>
      </c>
      <c r="J445">
        <v>0</v>
      </c>
      <c r="K445" s="156">
        <v>2035.3982300884957</v>
      </c>
      <c r="L445" s="44">
        <v>1230</v>
      </c>
      <c r="M445" s="16">
        <v>0.51680672268907568</v>
      </c>
      <c r="N445" t="s">
        <v>417</v>
      </c>
    </row>
    <row r="446" spans="1:14" x14ac:dyDescent="0.25">
      <c r="A446" s="1">
        <v>44320</v>
      </c>
      <c r="B446">
        <v>11250</v>
      </c>
      <c r="C446">
        <v>10100</v>
      </c>
      <c r="D446">
        <v>1150</v>
      </c>
      <c r="E446">
        <v>578670</v>
      </c>
      <c r="F446">
        <v>581050</v>
      </c>
      <c r="G446">
        <v>2380</v>
      </c>
      <c r="H446">
        <v>2380</v>
      </c>
      <c r="I446">
        <v>2380</v>
      </c>
      <c r="J446">
        <v>0</v>
      </c>
      <c r="K446" s="156">
        <v>2035.3982300884957</v>
      </c>
      <c r="L446" s="44">
        <v>1230</v>
      </c>
      <c r="M446" s="16">
        <v>0.51680672268907568</v>
      </c>
      <c r="N446" t="s">
        <v>417</v>
      </c>
    </row>
    <row r="447" spans="1:14" x14ac:dyDescent="0.25">
      <c r="A447" s="1">
        <v>44320</v>
      </c>
      <c r="B447">
        <v>11880</v>
      </c>
      <c r="C447">
        <v>9370</v>
      </c>
      <c r="D447">
        <v>2510</v>
      </c>
      <c r="E447">
        <v>1194886</v>
      </c>
      <c r="F447">
        <v>1199741</v>
      </c>
      <c r="G447">
        <v>4855</v>
      </c>
      <c r="H447">
        <v>4855</v>
      </c>
      <c r="I447">
        <v>4860</v>
      </c>
      <c r="J447">
        <v>5</v>
      </c>
      <c r="K447" s="156">
        <v>4442.4778761061953</v>
      </c>
      <c r="L447" s="44">
        <v>2345</v>
      </c>
      <c r="M447" s="16">
        <v>0.48251028806584362</v>
      </c>
      <c r="N447" t="s">
        <v>398</v>
      </c>
    </row>
    <row r="448" spans="1:14" x14ac:dyDescent="0.25">
      <c r="A448" s="1">
        <v>44321</v>
      </c>
      <c r="B448">
        <v>11010</v>
      </c>
      <c r="C448">
        <v>9710</v>
      </c>
      <c r="D448">
        <v>1300</v>
      </c>
      <c r="E448">
        <v>1199742</v>
      </c>
      <c r="F448">
        <v>1202311</v>
      </c>
      <c r="G448">
        <v>2569</v>
      </c>
      <c r="H448">
        <v>2569</v>
      </c>
      <c r="I448">
        <v>2560</v>
      </c>
      <c r="J448">
        <v>-9</v>
      </c>
      <c r="K448" s="156">
        <v>2300.8849557522126</v>
      </c>
      <c r="L448" s="44">
        <v>1269</v>
      </c>
      <c r="M448" s="16">
        <v>0.49570312500000002</v>
      </c>
      <c r="N448" t="s">
        <v>398</v>
      </c>
    </row>
    <row r="449" spans="1:14" x14ac:dyDescent="0.25">
      <c r="A449" s="1">
        <v>44323</v>
      </c>
      <c r="B449">
        <v>12490</v>
      </c>
      <c r="C449">
        <v>10110</v>
      </c>
      <c r="D449">
        <v>2380</v>
      </c>
      <c r="E449">
        <v>13194470</v>
      </c>
      <c r="F449">
        <v>13199346</v>
      </c>
      <c r="G449">
        <v>4876</v>
      </c>
      <c r="H449">
        <v>4876</v>
      </c>
      <c r="I449">
        <v>4520</v>
      </c>
      <c r="J449">
        <v>-356</v>
      </c>
      <c r="K449" s="156">
        <v>4212.3893805309735</v>
      </c>
      <c r="L449" s="44">
        <v>2496</v>
      </c>
      <c r="M449" s="16">
        <v>0.55221238938053097</v>
      </c>
      <c r="N449" t="s">
        <v>397</v>
      </c>
    </row>
    <row r="450" spans="1:14" x14ac:dyDescent="0.25">
      <c r="A450" s="1">
        <v>44323</v>
      </c>
      <c r="B450">
        <v>12490</v>
      </c>
      <c r="C450">
        <v>10110</v>
      </c>
      <c r="D450">
        <v>2380</v>
      </c>
      <c r="E450">
        <v>13194790</v>
      </c>
      <c r="F450">
        <v>13199346</v>
      </c>
      <c r="G450">
        <v>4556</v>
      </c>
      <c r="H450">
        <v>4556</v>
      </c>
      <c r="I450">
        <v>4520</v>
      </c>
      <c r="J450">
        <v>-36</v>
      </c>
      <c r="K450" s="156">
        <v>4212.3893805309735</v>
      </c>
      <c r="L450" s="44">
        <v>2176</v>
      </c>
      <c r="M450" s="16">
        <v>0.48141592920353982</v>
      </c>
      <c r="N450" t="s">
        <v>397</v>
      </c>
    </row>
    <row r="451" spans="1:14" x14ac:dyDescent="0.25">
      <c r="A451" s="1">
        <v>44323</v>
      </c>
      <c r="B451">
        <v>11970</v>
      </c>
      <c r="C451">
        <v>8530</v>
      </c>
      <c r="D451">
        <v>3440</v>
      </c>
      <c r="E451">
        <v>88516</v>
      </c>
      <c r="F451">
        <v>94776</v>
      </c>
      <c r="G451">
        <v>6260</v>
      </c>
      <c r="H451">
        <v>6260</v>
      </c>
      <c r="I451">
        <v>6750</v>
      </c>
      <c r="J451">
        <v>490</v>
      </c>
      <c r="K451" s="156">
        <v>6088.49557522124</v>
      </c>
      <c r="L451" s="44">
        <v>2820</v>
      </c>
      <c r="M451" s="16">
        <v>0.4177777777777778</v>
      </c>
      <c r="N451" t="s">
        <v>398</v>
      </c>
    </row>
    <row r="452" spans="1:14" x14ac:dyDescent="0.25">
      <c r="A452" s="1">
        <v>44323</v>
      </c>
      <c r="B452">
        <v>11410</v>
      </c>
      <c r="C452">
        <v>8000</v>
      </c>
      <c r="D452">
        <v>3410</v>
      </c>
      <c r="E452">
        <v>1202312</v>
      </c>
      <c r="F452">
        <v>1209060</v>
      </c>
      <c r="G452">
        <v>6748</v>
      </c>
      <c r="H452">
        <v>6748</v>
      </c>
      <c r="I452">
        <v>6750</v>
      </c>
      <c r="J452">
        <v>2</v>
      </c>
      <c r="K452" s="156">
        <v>6035.3982300884963</v>
      </c>
      <c r="L452" s="44">
        <v>3338</v>
      </c>
      <c r="M452" s="16">
        <v>0.49451851851851852</v>
      </c>
      <c r="N452" t="s">
        <v>398</v>
      </c>
    </row>
    <row r="453" spans="1:14" x14ac:dyDescent="0.25">
      <c r="A453" s="1">
        <v>44323</v>
      </c>
      <c r="B453">
        <v>11410</v>
      </c>
      <c r="C453">
        <v>8000</v>
      </c>
      <c r="D453">
        <v>3410</v>
      </c>
      <c r="E453">
        <v>1202312</v>
      </c>
      <c r="F453">
        <v>1209060</v>
      </c>
      <c r="G453">
        <v>6748</v>
      </c>
      <c r="H453">
        <v>6748</v>
      </c>
      <c r="I453">
        <v>6750</v>
      </c>
      <c r="J453">
        <v>2</v>
      </c>
      <c r="K453" s="156">
        <v>6035.3982300884963</v>
      </c>
      <c r="L453" s="44">
        <v>3338</v>
      </c>
      <c r="M453" s="16">
        <v>0.49451851851851852</v>
      </c>
      <c r="N453" t="s">
        <v>398</v>
      </c>
    </row>
    <row r="454" spans="1:14" x14ac:dyDescent="0.25">
      <c r="A454" s="1">
        <v>44323</v>
      </c>
      <c r="B454">
        <v>11410</v>
      </c>
      <c r="C454">
        <v>8000</v>
      </c>
      <c r="D454">
        <v>3410</v>
      </c>
      <c r="E454">
        <v>1202312</v>
      </c>
      <c r="F454">
        <v>1209060</v>
      </c>
      <c r="G454">
        <v>6748</v>
      </c>
      <c r="H454">
        <v>6748</v>
      </c>
      <c r="I454">
        <v>6750</v>
      </c>
      <c r="J454">
        <v>2</v>
      </c>
      <c r="K454" s="156">
        <v>6035.3982300884963</v>
      </c>
      <c r="L454" s="44">
        <v>3338</v>
      </c>
      <c r="M454" s="16">
        <v>0.49451851851851852</v>
      </c>
      <c r="N454" t="s">
        <v>398</v>
      </c>
    </row>
    <row r="455" spans="1:14" x14ac:dyDescent="0.25">
      <c r="A455" s="1">
        <v>44326</v>
      </c>
      <c r="B455">
        <v>13840</v>
      </c>
      <c r="C455">
        <v>12520</v>
      </c>
      <c r="D455">
        <v>1320</v>
      </c>
      <c r="E455">
        <v>13199346</v>
      </c>
      <c r="F455">
        <v>13201826</v>
      </c>
      <c r="G455">
        <v>2480</v>
      </c>
      <c r="H455">
        <v>2480</v>
      </c>
      <c r="I455">
        <v>2460</v>
      </c>
      <c r="J455">
        <v>-20</v>
      </c>
      <c r="K455" s="156">
        <v>2336.283185840708</v>
      </c>
      <c r="L455" s="44">
        <v>1160</v>
      </c>
      <c r="M455" s="16">
        <v>0.47154471544715448</v>
      </c>
      <c r="N455" t="s">
        <v>397</v>
      </c>
    </row>
    <row r="456" spans="1:14" x14ac:dyDescent="0.25">
      <c r="A456" s="1">
        <v>44326</v>
      </c>
      <c r="B456">
        <v>13840</v>
      </c>
      <c r="C456">
        <v>12520</v>
      </c>
      <c r="D456">
        <v>1320</v>
      </c>
      <c r="E456">
        <v>13199346</v>
      </c>
      <c r="F456">
        <v>13201826</v>
      </c>
      <c r="G456">
        <v>2480</v>
      </c>
      <c r="H456">
        <v>2480</v>
      </c>
      <c r="I456">
        <v>2460</v>
      </c>
      <c r="J456">
        <v>-20</v>
      </c>
      <c r="K456" s="156">
        <v>2336.283185840708</v>
      </c>
      <c r="L456" s="44">
        <v>1160</v>
      </c>
      <c r="M456" s="16">
        <v>0.47154471544715448</v>
      </c>
      <c r="N456" t="s">
        <v>397</v>
      </c>
    </row>
    <row r="457" spans="1:14" x14ac:dyDescent="0.25">
      <c r="A457" s="1">
        <v>44328</v>
      </c>
      <c r="B457">
        <v>12000</v>
      </c>
      <c r="C457">
        <v>10330</v>
      </c>
      <c r="D457">
        <v>1670</v>
      </c>
      <c r="E457">
        <v>1209060</v>
      </c>
      <c r="F457">
        <v>1212320</v>
      </c>
      <c r="G457">
        <v>3260</v>
      </c>
      <c r="H457">
        <v>3260</v>
      </c>
      <c r="I457">
        <v>2750</v>
      </c>
      <c r="J457">
        <v>-510</v>
      </c>
      <c r="K457" s="156">
        <v>2955.7522123893809</v>
      </c>
      <c r="L457" s="44">
        <v>1590</v>
      </c>
      <c r="M457" s="16">
        <v>0.57818181818181813</v>
      </c>
      <c r="N457" t="s">
        <v>398</v>
      </c>
    </row>
    <row r="458" spans="1:14" x14ac:dyDescent="0.25">
      <c r="A458" s="1">
        <v>44328</v>
      </c>
      <c r="B458">
        <v>12000</v>
      </c>
      <c r="C458">
        <v>10330</v>
      </c>
      <c r="D458">
        <v>1670</v>
      </c>
      <c r="E458">
        <v>1209060</v>
      </c>
      <c r="F458">
        <v>1212320</v>
      </c>
      <c r="G458">
        <v>3260</v>
      </c>
      <c r="H458">
        <v>3260</v>
      </c>
      <c r="I458">
        <v>3250</v>
      </c>
      <c r="J458">
        <v>-10</v>
      </c>
      <c r="K458" s="156">
        <v>2955.7522123893809</v>
      </c>
      <c r="L458" s="44">
        <v>1590</v>
      </c>
      <c r="M458" s="16">
        <v>0.48923076923076925</v>
      </c>
      <c r="N458" t="s">
        <v>398</v>
      </c>
    </row>
    <row r="459" spans="1:14" x14ac:dyDescent="0.25">
      <c r="A459" s="1">
        <v>44328</v>
      </c>
      <c r="B459">
        <v>12000</v>
      </c>
      <c r="C459">
        <v>10330</v>
      </c>
      <c r="D459">
        <v>1670</v>
      </c>
      <c r="E459">
        <v>1209060</v>
      </c>
      <c r="F459">
        <v>1212320</v>
      </c>
      <c r="G459">
        <v>3260</v>
      </c>
      <c r="H459">
        <v>3260</v>
      </c>
      <c r="I459">
        <v>3250</v>
      </c>
      <c r="J459">
        <v>-10</v>
      </c>
      <c r="K459" s="156">
        <v>2955.7522123893809</v>
      </c>
      <c r="L459" s="44">
        <v>1590</v>
      </c>
      <c r="M459" s="16">
        <v>0.48923076923076925</v>
      </c>
      <c r="N459" t="s">
        <v>398</v>
      </c>
    </row>
    <row r="460" spans="1:14" x14ac:dyDescent="0.25">
      <c r="A460" s="1">
        <v>44328</v>
      </c>
      <c r="B460">
        <v>12000</v>
      </c>
      <c r="C460">
        <v>10330</v>
      </c>
      <c r="D460">
        <v>1670</v>
      </c>
      <c r="E460">
        <v>1209060</v>
      </c>
      <c r="F460">
        <v>1212320</v>
      </c>
      <c r="G460">
        <v>3260</v>
      </c>
      <c r="H460">
        <v>3260</v>
      </c>
      <c r="I460">
        <v>3250</v>
      </c>
      <c r="J460">
        <v>-10</v>
      </c>
      <c r="K460" s="156">
        <v>2955.7522123893809</v>
      </c>
      <c r="L460" s="44">
        <v>1590</v>
      </c>
      <c r="M460" s="16">
        <v>0.48923076923076925</v>
      </c>
      <c r="N460" t="s">
        <v>398</v>
      </c>
    </row>
    <row r="461" spans="1:14" x14ac:dyDescent="0.25">
      <c r="A461" s="1">
        <v>44330</v>
      </c>
      <c r="B461">
        <v>12520</v>
      </c>
      <c r="C461">
        <v>10750</v>
      </c>
      <c r="D461">
        <v>1770</v>
      </c>
      <c r="E461">
        <v>13191826</v>
      </c>
      <c r="F461">
        <v>13195490</v>
      </c>
      <c r="G461">
        <v>3664</v>
      </c>
      <c r="H461">
        <v>3664</v>
      </c>
      <c r="I461">
        <v>3620</v>
      </c>
      <c r="J461">
        <v>-44</v>
      </c>
      <c r="K461" s="156">
        <v>3132.7433628318586</v>
      </c>
      <c r="L461" s="44">
        <v>1894</v>
      </c>
      <c r="M461" s="16">
        <v>0.52320441988950273</v>
      </c>
      <c r="N461" t="s">
        <v>397</v>
      </c>
    </row>
    <row r="462" spans="1:14" x14ac:dyDescent="0.25">
      <c r="A462" s="1">
        <v>44330</v>
      </c>
      <c r="B462">
        <v>12520</v>
      </c>
      <c r="C462">
        <v>10750</v>
      </c>
      <c r="D462">
        <v>1770</v>
      </c>
      <c r="E462">
        <v>13191826</v>
      </c>
      <c r="F462">
        <v>13195490</v>
      </c>
      <c r="G462">
        <v>3664</v>
      </c>
      <c r="H462">
        <v>3664</v>
      </c>
      <c r="I462">
        <v>3620</v>
      </c>
      <c r="J462">
        <v>-44</v>
      </c>
      <c r="K462" s="156">
        <v>3132.7433628318586</v>
      </c>
      <c r="L462" s="44">
        <v>1894</v>
      </c>
      <c r="M462" s="16">
        <v>0.52320441988950273</v>
      </c>
      <c r="N462" t="s">
        <v>397</v>
      </c>
    </row>
    <row r="463" spans="1:14" x14ac:dyDescent="0.25">
      <c r="A463" s="1">
        <v>44330</v>
      </c>
      <c r="B463">
        <v>11710</v>
      </c>
      <c r="C463">
        <v>8430</v>
      </c>
      <c r="D463">
        <v>3280</v>
      </c>
      <c r="E463">
        <v>1212321</v>
      </c>
      <c r="F463">
        <v>1218879</v>
      </c>
      <c r="G463">
        <v>6558</v>
      </c>
      <c r="H463">
        <v>6558</v>
      </c>
      <c r="I463">
        <v>6590</v>
      </c>
      <c r="J463">
        <v>32</v>
      </c>
      <c r="K463" s="156">
        <v>5805.3097345132746</v>
      </c>
      <c r="L463" s="44">
        <v>3278</v>
      </c>
      <c r="M463" s="16">
        <v>0.49742033383915024</v>
      </c>
      <c r="N463" t="s">
        <v>398</v>
      </c>
    </row>
    <row r="464" spans="1:14" x14ac:dyDescent="0.25">
      <c r="A464" s="1">
        <v>44333</v>
      </c>
      <c r="B464">
        <v>13600</v>
      </c>
      <c r="C464">
        <v>11030</v>
      </c>
      <c r="D464">
        <v>2570</v>
      </c>
      <c r="E464">
        <v>13195490</v>
      </c>
      <c r="F464">
        <v>13200442</v>
      </c>
      <c r="G464">
        <v>4952</v>
      </c>
      <c r="H464">
        <v>4952</v>
      </c>
      <c r="I464">
        <v>4930</v>
      </c>
      <c r="J464">
        <v>-22</v>
      </c>
      <c r="K464" s="156">
        <v>4548.6725663716816</v>
      </c>
      <c r="L464" s="44">
        <v>2382</v>
      </c>
      <c r="M464" s="16">
        <v>0.48316430020283974</v>
      </c>
      <c r="N464" t="s">
        <v>397</v>
      </c>
    </row>
    <row r="465" spans="1:14" x14ac:dyDescent="0.25">
      <c r="A465" s="1">
        <v>44333</v>
      </c>
      <c r="B465">
        <v>13600</v>
      </c>
      <c r="C465">
        <v>11030</v>
      </c>
      <c r="D465">
        <v>2570</v>
      </c>
      <c r="E465">
        <v>13195490</v>
      </c>
      <c r="F465">
        <v>13200442</v>
      </c>
      <c r="G465">
        <v>4952</v>
      </c>
      <c r="H465">
        <v>4952</v>
      </c>
      <c r="I465">
        <v>4930</v>
      </c>
      <c r="J465">
        <v>-22</v>
      </c>
      <c r="K465" s="156">
        <v>4548.6725663716816</v>
      </c>
      <c r="L465" s="44">
        <v>2382</v>
      </c>
      <c r="M465" s="16">
        <v>0.48316430020283974</v>
      </c>
      <c r="N465" t="s">
        <v>397</v>
      </c>
    </row>
    <row r="466" spans="1:14" x14ac:dyDescent="0.25">
      <c r="A466" s="1">
        <v>44334</v>
      </c>
      <c r="B466">
        <v>11970</v>
      </c>
      <c r="C466">
        <v>8530</v>
      </c>
      <c r="D466">
        <v>3440</v>
      </c>
      <c r="E466">
        <v>88516</v>
      </c>
      <c r="F466">
        <v>94776</v>
      </c>
      <c r="G466">
        <v>6260</v>
      </c>
      <c r="H466">
        <v>6260</v>
      </c>
      <c r="I466">
        <v>4470</v>
      </c>
      <c r="J466">
        <v>-1790</v>
      </c>
      <c r="K466" s="156">
        <v>6088.49557522124</v>
      </c>
      <c r="L466" s="44">
        <v>2820</v>
      </c>
      <c r="M466" s="16">
        <v>0.63087248322147649</v>
      </c>
      <c r="N466" t="s">
        <v>398</v>
      </c>
    </row>
    <row r="467" spans="1:14" x14ac:dyDescent="0.25">
      <c r="A467" s="1">
        <v>44334</v>
      </c>
      <c r="B467">
        <v>11970</v>
      </c>
      <c r="C467">
        <v>8530</v>
      </c>
      <c r="D467">
        <v>3440</v>
      </c>
      <c r="E467">
        <v>88516</v>
      </c>
      <c r="F467">
        <v>94776</v>
      </c>
      <c r="G467">
        <v>6260</v>
      </c>
      <c r="H467">
        <v>6260</v>
      </c>
      <c r="I467">
        <v>4920</v>
      </c>
      <c r="J467">
        <v>-1340</v>
      </c>
      <c r="K467" s="156">
        <v>6088.49557522124</v>
      </c>
      <c r="L467" s="44">
        <v>2820</v>
      </c>
      <c r="M467" s="16">
        <v>0.57317073170731703</v>
      </c>
      <c r="N467" t="s">
        <v>398</v>
      </c>
    </row>
    <row r="468" spans="1:14" x14ac:dyDescent="0.25">
      <c r="A468" s="1">
        <v>44335</v>
      </c>
      <c r="B468">
        <v>11970</v>
      </c>
      <c r="C468">
        <v>8530</v>
      </c>
      <c r="D468">
        <v>3440</v>
      </c>
      <c r="E468">
        <v>88516</v>
      </c>
      <c r="F468">
        <v>94776</v>
      </c>
      <c r="G468">
        <v>6260</v>
      </c>
      <c r="H468">
        <v>6260</v>
      </c>
      <c r="I468">
        <v>3130</v>
      </c>
      <c r="J468">
        <v>-3130</v>
      </c>
      <c r="K468" s="156">
        <v>6088.49557522124</v>
      </c>
      <c r="L468" s="44">
        <v>2820</v>
      </c>
      <c r="M468" s="16">
        <v>0.90095846645367417</v>
      </c>
      <c r="N468" t="s">
        <v>398</v>
      </c>
    </row>
    <row r="469" spans="1:14" x14ac:dyDescent="0.25">
      <c r="A469" s="1">
        <v>44335</v>
      </c>
      <c r="B469">
        <v>11970</v>
      </c>
      <c r="C469">
        <v>8530</v>
      </c>
      <c r="D469">
        <v>3440</v>
      </c>
      <c r="E469">
        <v>88516</v>
      </c>
      <c r="F469">
        <v>94776</v>
      </c>
      <c r="G469">
        <v>6260</v>
      </c>
      <c r="H469">
        <v>6260</v>
      </c>
      <c r="I469">
        <v>3130</v>
      </c>
      <c r="J469">
        <v>-3130</v>
      </c>
      <c r="K469" s="156">
        <v>6088.49557522124</v>
      </c>
      <c r="L469" s="44">
        <v>2820</v>
      </c>
      <c r="M469" s="16">
        <v>0.90095846645367417</v>
      </c>
      <c r="N469" t="s">
        <v>398</v>
      </c>
    </row>
    <row r="470" spans="1:14" x14ac:dyDescent="0.25">
      <c r="A470" s="1">
        <v>44336</v>
      </c>
      <c r="B470">
        <v>12500</v>
      </c>
      <c r="C470">
        <v>11020</v>
      </c>
      <c r="D470">
        <v>1480</v>
      </c>
      <c r="E470">
        <v>13200442</v>
      </c>
      <c r="F470">
        <v>13203348</v>
      </c>
      <c r="G470">
        <v>2906</v>
      </c>
      <c r="H470">
        <v>2906</v>
      </c>
      <c r="I470">
        <v>2890</v>
      </c>
      <c r="J470">
        <v>-16</v>
      </c>
      <c r="K470" s="156">
        <v>2619.4690265486729</v>
      </c>
      <c r="L470" s="44">
        <v>1426</v>
      </c>
      <c r="M470" s="16">
        <v>0.49342560553633219</v>
      </c>
      <c r="N470" t="s">
        <v>397</v>
      </c>
    </row>
    <row r="471" spans="1:14" x14ac:dyDescent="0.25">
      <c r="A471" s="1">
        <v>44337</v>
      </c>
      <c r="B471">
        <v>12310</v>
      </c>
      <c r="C471">
        <v>11090</v>
      </c>
      <c r="D471">
        <v>1220</v>
      </c>
      <c r="E471">
        <v>13203348</v>
      </c>
      <c r="F471">
        <v>13205770</v>
      </c>
      <c r="G471">
        <v>2422</v>
      </c>
      <c r="H471">
        <v>2422</v>
      </c>
      <c r="I471">
        <v>2400</v>
      </c>
      <c r="J471">
        <v>-22</v>
      </c>
      <c r="K471" s="156">
        <v>2159.2920353982304</v>
      </c>
      <c r="L471" s="44">
        <v>1202</v>
      </c>
      <c r="M471" s="16">
        <v>0.50083333333333335</v>
      </c>
      <c r="N471" t="s">
        <v>397</v>
      </c>
    </row>
    <row r="472" spans="1:14" x14ac:dyDescent="0.25">
      <c r="A472" s="1">
        <v>44337</v>
      </c>
      <c r="B472">
        <v>14010</v>
      </c>
      <c r="C472">
        <v>11030</v>
      </c>
      <c r="D472">
        <v>2980</v>
      </c>
      <c r="E472">
        <v>88516</v>
      </c>
      <c r="F472">
        <v>94776</v>
      </c>
      <c r="G472">
        <v>6260</v>
      </c>
      <c r="H472">
        <v>6260</v>
      </c>
      <c r="I472">
        <v>5373</v>
      </c>
      <c r="J472">
        <v>-887</v>
      </c>
      <c r="K472" s="156">
        <v>5274.3362831858412</v>
      </c>
      <c r="L472" s="44">
        <v>3280</v>
      </c>
      <c r="M472" s="16">
        <v>0.61045970593709287</v>
      </c>
      <c r="N472" t="s">
        <v>417</v>
      </c>
    </row>
    <row r="473" spans="1:14" x14ac:dyDescent="0.25">
      <c r="A473" s="1">
        <v>44337</v>
      </c>
      <c r="B473">
        <v>14010</v>
      </c>
      <c r="C473">
        <v>11030</v>
      </c>
      <c r="D473">
        <v>2980</v>
      </c>
      <c r="E473">
        <v>88516</v>
      </c>
      <c r="F473">
        <v>94776</v>
      </c>
      <c r="G473">
        <v>6260</v>
      </c>
      <c r="H473">
        <v>6260</v>
      </c>
      <c r="I473">
        <v>5373</v>
      </c>
      <c r="J473">
        <v>-887</v>
      </c>
      <c r="K473" s="156">
        <v>5274.3362831858412</v>
      </c>
      <c r="L473" s="44">
        <v>3280</v>
      </c>
      <c r="M473" s="16">
        <v>0.61045970593709287</v>
      </c>
      <c r="N473" t="s">
        <v>417</v>
      </c>
    </row>
    <row r="474" spans="1:14" x14ac:dyDescent="0.25">
      <c r="A474" s="1">
        <v>44337</v>
      </c>
      <c r="B474">
        <v>14010</v>
      </c>
      <c r="C474">
        <v>11030</v>
      </c>
      <c r="D474">
        <v>2980</v>
      </c>
      <c r="E474">
        <v>88516</v>
      </c>
      <c r="F474">
        <v>94776</v>
      </c>
      <c r="G474">
        <v>6260</v>
      </c>
      <c r="H474">
        <v>6260</v>
      </c>
      <c r="I474">
        <v>5373</v>
      </c>
      <c r="J474">
        <v>-887</v>
      </c>
      <c r="K474" s="156">
        <v>5274.3362831858412</v>
      </c>
      <c r="L474" s="44">
        <v>3280</v>
      </c>
      <c r="M474" s="16">
        <v>0.61045970593709287</v>
      </c>
      <c r="N474" t="s">
        <v>417</v>
      </c>
    </row>
    <row r="475" spans="1:14" x14ac:dyDescent="0.25">
      <c r="A475" s="1">
        <v>44340</v>
      </c>
      <c r="B475">
        <v>14140</v>
      </c>
      <c r="C475">
        <v>11230</v>
      </c>
      <c r="D475">
        <v>2910</v>
      </c>
      <c r="E475">
        <v>13205770</v>
      </c>
      <c r="F475">
        <v>13211714</v>
      </c>
      <c r="G475">
        <v>5944</v>
      </c>
      <c r="H475">
        <v>5944</v>
      </c>
      <c r="I475">
        <v>5911</v>
      </c>
      <c r="J475">
        <v>-33</v>
      </c>
      <c r="K475" s="156">
        <v>5150.4424778761068</v>
      </c>
      <c r="L475" s="44">
        <v>3034</v>
      </c>
      <c r="M475" s="16">
        <v>0.51328032481813568</v>
      </c>
      <c r="N475" t="s">
        <v>397</v>
      </c>
    </row>
    <row r="476" spans="1:14" x14ac:dyDescent="0.25">
      <c r="A476" s="1">
        <v>44340</v>
      </c>
      <c r="B476">
        <v>14140</v>
      </c>
      <c r="C476">
        <v>11230</v>
      </c>
      <c r="D476">
        <v>2910</v>
      </c>
      <c r="E476">
        <v>13205770</v>
      </c>
      <c r="F476">
        <v>13211714</v>
      </c>
      <c r="G476">
        <v>5944</v>
      </c>
      <c r="H476">
        <v>5944</v>
      </c>
      <c r="I476">
        <v>5911</v>
      </c>
      <c r="J476">
        <v>-33</v>
      </c>
      <c r="K476" s="156">
        <v>5150.4424778761068</v>
      </c>
      <c r="L476" s="44">
        <v>3034</v>
      </c>
      <c r="M476" s="16">
        <v>0.51328032481813568</v>
      </c>
      <c r="N476" t="s">
        <v>397</v>
      </c>
    </row>
    <row r="477" spans="1:14" x14ac:dyDescent="0.25">
      <c r="A477" s="1">
        <v>44342</v>
      </c>
      <c r="B477">
        <v>11970</v>
      </c>
      <c r="C477">
        <v>8530</v>
      </c>
      <c r="D477">
        <v>3440</v>
      </c>
      <c r="E477">
        <v>88516</v>
      </c>
      <c r="F477">
        <v>94776</v>
      </c>
      <c r="G477">
        <v>6260</v>
      </c>
      <c r="H477">
        <v>6260</v>
      </c>
      <c r="I477">
        <v>6520</v>
      </c>
      <c r="J477">
        <v>260</v>
      </c>
      <c r="K477" s="156">
        <v>6088.49557522124</v>
      </c>
      <c r="L477" s="44">
        <v>2820</v>
      </c>
      <c r="M477" s="16">
        <v>0.43251533742331288</v>
      </c>
      <c r="N477" t="s">
        <v>417</v>
      </c>
    </row>
    <row r="478" spans="1:14" x14ac:dyDescent="0.25">
      <c r="A478" s="1">
        <v>44342</v>
      </c>
      <c r="B478">
        <v>11970</v>
      </c>
      <c r="C478">
        <v>8530</v>
      </c>
      <c r="D478">
        <v>3440</v>
      </c>
      <c r="E478">
        <v>88516</v>
      </c>
      <c r="F478">
        <v>94776</v>
      </c>
      <c r="G478">
        <v>6260</v>
      </c>
      <c r="H478">
        <v>6260</v>
      </c>
      <c r="I478">
        <v>6670</v>
      </c>
      <c r="J478">
        <v>410</v>
      </c>
      <c r="K478" s="156">
        <v>6088.49557522124</v>
      </c>
      <c r="L478" s="44">
        <v>2820</v>
      </c>
      <c r="M478" s="16">
        <v>0.42278860569715143</v>
      </c>
      <c r="N478" t="s">
        <v>417</v>
      </c>
    </row>
    <row r="479" spans="1:14" x14ac:dyDescent="0.25">
      <c r="A479" s="1">
        <v>44342</v>
      </c>
      <c r="B479">
        <v>11970</v>
      </c>
      <c r="C479">
        <v>8530</v>
      </c>
      <c r="D479">
        <v>3440</v>
      </c>
      <c r="E479">
        <v>88516</v>
      </c>
      <c r="F479">
        <v>94776</v>
      </c>
      <c r="G479">
        <v>6260</v>
      </c>
      <c r="H479">
        <v>6260</v>
      </c>
      <c r="I479">
        <v>6670</v>
      </c>
      <c r="J479">
        <v>410</v>
      </c>
      <c r="K479" s="156">
        <v>6088.49557522124</v>
      </c>
      <c r="L479" s="44">
        <v>2820</v>
      </c>
      <c r="M479" s="16">
        <v>0.42278860569715143</v>
      </c>
      <c r="N479" t="s">
        <v>417</v>
      </c>
    </row>
    <row r="480" spans="1:14" x14ac:dyDescent="0.25">
      <c r="A480" s="1">
        <v>44342</v>
      </c>
      <c r="B480">
        <v>11970</v>
      </c>
      <c r="C480">
        <v>8530</v>
      </c>
      <c r="D480">
        <v>3440</v>
      </c>
      <c r="E480">
        <v>88516</v>
      </c>
      <c r="F480">
        <v>94776</v>
      </c>
      <c r="G480">
        <v>6260</v>
      </c>
      <c r="H480">
        <v>6260</v>
      </c>
      <c r="I480">
        <v>6720</v>
      </c>
      <c r="J480">
        <v>460</v>
      </c>
      <c r="K480" s="156">
        <v>6088.49557522124</v>
      </c>
      <c r="L480" s="44">
        <v>2820</v>
      </c>
      <c r="M480" s="16">
        <v>0.41964285714285715</v>
      </c>
      <c r="N480" t="s">
        <v>417</v>
      </c>
    </row>
    <row r="481" spans="1:14" x14ac:dyDescent="0.25">
      <c r="A481" s="1">
        <v>44342</v>
      </c>
      <c r="B481">
        <v>11970</v>
      </c>
      <c r="C481">
        <v>8530</v>
      </c>
      <c r="D481">
        <v>3440</v>
      </c>
      <c r="E481">
        <v>88516</v>
      </c>
      <c r="F481">
        <v>94776</v>
      </c>
      <c r="G481">
        <v>6260</v>
      </c>
      <c r="H481">
        <v>6260</v>
      </c>
      <c r="I481">
        <v>6820</v>
      </c>
      <c r="J481">
        <v>560</v>
      </c>
      <c r="K481" s="156">
        <v>6088.49557522124</v>
      </c>
      <c r="L481" s="44">
        <v>2820</v>
      </c>
      <c r="M481" s="16">
        <v>0.41348973607038125</v>
      </c>
      <c r="N481" t="s">
        <v>417</v>
      </c>
    </row>
    <row r="482" spans="1:14" x14ac:dyDescent="0.25">
      <c r="A482" s="1">
        <v>44342</v>
      </c>
      <c r="B482">
        <v>11970</v>
      </c>
      <c r="C482">
        <v>8530</v>
      </c>
      <c r="D482">
        <v>3440</v>
      </c>
      <c r="E482">
        <v>88516</v>
      </c>
      <c r="F482">
        <v>94776</v>
      </c>
      <c r="G482">
        <v>6260</v>
      </c>
      <c r="H482">
        <v>6260</v>
      </c>
      <c r="I482">
        <v>6720</v>
      </c>
      <c r="J482">
        <v>460</v>
      </c>
      <c r="K482" s="156">
        <v>6088.49557522124</v>
      </c>
      <c r="L482" s="44">
        <v>2820</v>
      </c>
      <c r="M482" s="16">
        <v>0.41964285714285715</v>
      </c>
      <c r="N482" t="s">
        <v>417</v>
      </c>
    </row>
    <row r="483" spans="1:14" x14ac:dyDescent="0.25">
      <c r="A483" s="1">
        <v>44342</v>
      </c>
      <c r="B483">
        <v>11970</v>
      </c>
      <c r="C483">
        <v>8530</v>
      </c>
      <c r="D483">
        <v>3440</v>
      </c>
      <c r="E483">
        <v>88516</v>
      </c>
      <c r="F483">
        <v>94776</v>
      </c>
      <c r="G483">
        <v>6260</v>
      </c>
      <c r="H483">
        <v>6260</v>
      </c>
      <c r="I483">
        <v>6720</v>
      </c>
      <c r="J483">
        <v>460</v>
      </c>
      <c r="K483" s="156">
        <v>6088.49557522124</v>
      </c>
      <c r="L483" s="44">
        <v>2820</v>
      </c>
      <c r="M483" s="16">
        <v>0.41964285714285715</v>
      </c>
      <c r="N483" t="s">
        <v>417</v>
      </c>
    </row>
    <row r="484" spans="1:14" x14ac:dyDescent="0.25">
      <c r="A484" s="1">
        <v>44344</v>
      </c>
      <c r="B484">
        <v>11580</v>
      </c>
      <c r="C484">
        <v>8360</v>
      </c>
      <c r="D484">
        <v>3220</v>
      </c>
      <c r="E484">
        <v>1229642</v>
      </c>
      <c r="F484">
        <v>1236213</v>
      </c>
      <c r="G484">
        <v>6571</v>
      </c>
      <c r="H484">
        <v>6571</v>
      </c>
      <c r="I484">
        <v>7569</v>
      </c>
      <c r="J484">
        <v>998</v>
      </c>
      <c r="K484" s="156">
        <v>5699.1150442477883</v>
      </c>
      <c r="L484" s="44">
        <v>3351</v>
      </c>
      <c r="M484" s="16">
        <v>0.44272691240586604</v>
      </c>
      <c r="N484" t="s">
        <v>398</v>
      </c>
    </row>
    <row r="485" spans="1:14" x14ac:dyDescent="0.25">
      <c r="A485" s="1">
        <v>44344</v>
      </c>
      <c r="B485">
        <v>11580</v>
      </c>
      <c r="C485">
        <v>8360</v>
      </c>
      <c r="D485">
        <v>3220</v>
      </c>
      <c r="E485">
        <v>1229642</v>
      </c>
      <c r="F485">
        <v>1236213</v>
      </c>
      <c r="G485">
        <v>6571</v>
      </c>
      <c r="H485">
        <v>6571</v>
      </c>
      <c r="I485">
        <v>7569</v>
      </c>
      <c r="J485">
        <v>998</v>
      </c>
      <c r="K485" s="156">
        <v>5699.1150442477883</v>
      </c>
      <c r="L485" s="44">
        <v>3351</v>
      </c>
      <c r="M485" s="16">
        <v>0.44272691240586604</v>
      </c>
      <c r="N485" t="s">
        <v>398</v>
      </c>
    </row>
    <row r="486" spans="1:14" x14ac:dyDescent="0.25">
      <c r="A486" s="1">
        <v>44344</v>
      </c>
      <c r="B486">
        <v>11580</v>
      </c>
      <c r="C486">
        <v>8360</v>
      </c>
      <c r="D486">
        <v>3220</v>
      </c>
      <c r="E486">
        <v>1229642</v>
      </c>
      <c r="F486">
        <v>1236213</v>
      </c>
      <c r="G486">
        <v>6571</v>
      </c>
      <c r="H486">
        <v>6571</v>
      </c>
      <c r="I486">
        <v>6570</v>
      </c>
      <c r="J486">
        <v>-1</v>
      </c>
      <c r="K486" s="156">
        <v>5699.1150442477883</v>
      </c>
      <c r="L486" s="44">
        <v>3351</v>
      </c>
      <c r="M486" s="16">
        <v>0.51004566210045665</v>
      </c>
      <c r="N486" t="s">
        <v>398</v>
      </c>
    </row>
    <row r="487" spans="1:14" x14ac:dyDescent="0.25">
      <c r="A487" s="1">
        <v>44348</v>
      </c>
      <c r="B487">
        <v>11930</v>
      </c>
      <c r="C487">
        <v>10560</v>
      </c>
      <c r="D487">
        <v>1370</v>
      </c>
      <c r="E487">
        <v>1236214</v>
      </c>
      <c r="F487">
        <v>1239813</v>
      </c>
      <c r="G487">
        <v>3599</v>
      </c>
      <c r="H487">
        <v>3599</v>
      </c>
      <c r="I487">
        <v>2590</v>
      </c>
      <c r="J487">
        <v>-1009</v>
      </c>
      <c r="K487" s="156">
        <v>2424.7787610619471</v>
      </c>
      <c r="L487" s="44">
        <v>2229</v>
      </c>
      <c r="M487" s="16">
        <v>0.86061776061776063</v>
      </c>
      <c r="N487" t="s">
        <v>398</v>
      </c>
    </row>
    <row r="488" spans="1:14" x14ac:dyDescent="0.25">
      <c r="A488" s="1">
        <v>44348</v>
      </c>
      <c r="B488">
        <v>11930</v>
      </c>
      <c r="C488">
        <v>10560</v>
      </c>
      <c r="D488">
        <v>1370</v>
      </c>
      <c r="E488">
        <v>1236214</v>
      </c>
      <c r="F488">
        <v>1238813</v>
      </c>
      <c r="G488">
        <v>2599</v>
      </c>
      <c r="H488">
        <v>2599</v>
      </c>
      <c r="I488">
        <v>2590</v>
      </c>
      <c r="J488">
        <v>-9</v>
      </c>
      <c r="K488" s="156">
        <v>2424.7787610619471</v>
      </c>
      <c r="L488" s="44">
        <v>1229</v>
      </c>
      <c r="M488" s="16">
        <v>0.47451737451737452</v>
      </c>
      <c r="N488" t="s">
        <v>398</v>
      </c>
    </row>
    <row r="489" spans="1:14" x14ac:dyDescent="0.25">
      <c r="A489" s="1">
        <v>44348</v>
      </c>
      <c r="B489">
        <v>11930</v>
      </c>
      <c r="C489">
        <v>10560</v>
      </c>
      <c r="D489">
        <v>1370</v>
      </c>
      <c r="E489">
        <v>1236214</v>
      </c>
      <c r="F489">
        <v>1238813</v>
      </c>
      <c r="G489">
        <v>2599</v>
      </c>
      <c r="H489">
        <v>2599</v>
      </c>
      <c r="I489">
        <v>2590</v>
      </c>
      <c r="J489">
        <v>-9</v>
      </c>
      <c r="K489" s="156">
        <v>2424.7787610619471</v>
      </c>
      <c r="L489" s="44">
        <v>1229</v>
      </c>
      <c r="M489" s="16">
        <v>0.47451737451737452</v>
      </c>
      <c r="N489" t="s">
        <v>398</v>
      </c>
    </row>
    <row r="490" spans="1:14" x14ac:dyDescent="0.25">
      <c r="A490" s="1">
        <v>44349</v>
      </c>
      <c r="B490">
        <v>11790</v>
      </c>
      <c r="C490">
        <v>10230</v>
      </c>
      <c r="D490">
        <v>1560</v>
      </c>
      <c r="E490">
        <v>1238813</v>
      </c>
      <c r="F490">
        <v>1242003</v>
      </c>
      <c r="G490">
        <v>3190</v>
      </c>
      <c r="H490">
        <v>3190</v>
      </c>
      <c r="I490">
        <v>3200</v>
      </c>
      <c r="J490">
        <v>10</v>
      </c>
      <c r="K490" s="156">
        <v>2761.0619469026551</v>
      </c>
      <c r="L490" s="44">
        <v>1630</v>
      </c>
      <c r="M490" s="16">
        <v>0.50937500000000002</v>
      </c>
      <c r="N490" t="s">
        <v>398</v>
      </c>
    </row>
    <row r="491" spans="1:14" x14ac:dyDescent="0.25">
      <c r="A491" s="1">
        <v>44351</v>
      </c>
      <c r="B491">
        <v>11130</v>
      </c>
      <c r="C491">
        <v>8390</v>
      </c>
      <c r="D491">
        <v>2740</v>
      </c>
      <c r="E491">
        <v>1242003</v>
      </c>
      <c r="F491">
        <v>1247754</v>
      </c>
      <c r="G491">
        <v>5751</v>
      </c>
      <c r="H491">
        <v>5751</v>
      </c>
      <c r="I491">
        <v>5755</v>
      </c>
      <c r="J491">
        <v>4</v>
      </c>
      <c r="K491" s="156">
        <v>4849.5575221238942</v>
      </c>
      <c r="L491" s="44">
        <v>3011</v>
      </c>
      <c r="M491" s="16">
        <v>0.52319721980886191</v>
      </c>
      <c r="N491" t="s">
        <v>398</v>
      </c>
    </row>
    <row r="492" spans="1:14" x14ac:dyDescent="0.25">
      <c r="A492" s="1">
        <v>44351</v>
      </c>
      <c r="B492">
        <v>11130</v>
      </c>
      <c r="C492">
        <v>8390</v>
      </c>
      <c r="D492">
        <v>2740</v>
      </c>
      <c r="E492">
        <v>1242003</v>
      </c>
      <c r="F492">
        <v>1247754</v>
      </c>
      <c r="G492">
        <v>5751</v>
      </c>
      <c r="H492">
        <v>5751</v>
      </c>
      <c r="I492">
        <v>5755</v>
      </c>
      <c r="J492">
        <v>4</v>
      </c>
      <c r="K492" s="156">
        <v>4849.5575221238942</v>
      </c>
      <c r="L492" s="44">
        <v>3011</v>
      </c>
      <c r="M492" s="16">
        <v>0.52319721980886191</v>
      </c>
      <c r="N492" t="s">
        <v>398</v>
      </c>
    </row>
    <row r="493" spans="1:14" x14ac:dyDescent="0.25">
      <c r="A493" s="1">
        <v>44355</v>
      </c>
      <c r="B493">
        <v>11070</v>
      </c>
      <c r="C493">
        <v>10460</v>
      </c>
      <c r="D493">
        <v>610</v>
      </c>
      <c r="E493">
        <v>593143</v>
      </c>
      <c r="F493">
        <v>594688</v>
      </c>
      <c r="G493">
        <v>1545</v>
      </c>
      <c r="H493">
        <v>1545</v>
      </c>
      <c r="I493">
        <v>1545</v>
      </c>
      <c r="J493">
        <v>0</v>
      </c>
      <c r="K493" s="156">
        <v>1079.6460176991152</v>
      </c>
      <c r="L493" s="44">
        <v>935</v>
      </c>
      <c r="M493" s="16">
        <v>0.60517799352750812</v>
      </c>
      <c r="N493" t="s">
        <v>417</v>
      </c>
    </row>
    <row r="494" spans="1:14" x14ac:dyDescent="0.25">
      <c r="A494" s="1">
        <v>44355</v>
      </c>
      <c r="B494">
        <v>12070</v>
      </c>
      <c r="C494">
        <v>8180</v>
      </c>
      <c r="D494">
        <v>3890</v>
      </c>
      <c r="E494">
        <v>1247754</v>
      </c>
      <c r="F494">
        <v>1254840</v>
      </c>
      <c r="G494">
        <v>7086</v>
      </c>
      <c r="H494">
        <v>7086</v>
      </c>
      <c r="I494">
        <v>6920</v>
      </c>
      <c r="J494">
        <v>-166</v>
      </c>
      <c r="K494" s="156">
        <v>6884.9557522123896</v>
      </c>
      <c r="L494" s="44">
        <v>3196</v>
      </c>
      <c r="M494" s="16">
        <v>0.46184971098265898</v>
      </c>
      <c r="N494" t="s">
        <v>398</v>
      </c>
    </row>
    <row r="495" spans="1:14" x14ac:dyDescent="0.25">
      <c r="A495" s="1">
        <v>44355</v>
      </c>
      <c r="B495">
        <v>12070</v>
      </c>
      <c r="C495">
        <v>8180</v>
      </c>
      <c r="D495">
        <v>3890</v>
      </c>
      <c r="E495">
        <v>1247754</v>
      </c>
      <c r="F495">
        <v>1254840</v>
      </c>
      <c r="G495">
        <v>7086</v>
      </c>
      <c r="H495">
        <v>7086</v>
      </c>
      <c r="I495">
        <v>7085</v>
      </c>
      <c r="J495">
        <v>-1</v>
      </c>
      <c r="K495" s="156">
        <v>6884.9557522123896</v>
      </c>
      <c r="L495" s="44">
        <v>3196</v>
      </c>
      <c r="M495" s="16">
        <v>0.45109386026817222</v>
      </c>
      <c r="N495" t="s">
        <v>398</v>
      </c>
    </row>
    <row r="496" spans="1:14" x14ac:dyDescent="0.25">
      <c r="A496" s="1">
        <v>44356</v>
      </c>
      <c r="B496">
        <v>11000</v>
      </c>
      <c r="C496">
        <v>10530</v>
      </c>
      <c r="D496">
        <v>470</v>
      </c>
      <c r="E496">
        <v>594688</v>
      </c>
      <c r="F496">
        <v>596038</v>
      </c>
      <c r="G496">
        <v>1350</v>
      </c>
      <c r="H496">
        <v>1350</v>
      </c>
      <c r="I496">
        <v>1350</v>
      </c>
      <c r="J496">
        <v>0</v>
      </c>
      <c r="K496" s="156">
        <v>831.8584070796461</v>
      </c>
      <c r="L496" s="44">
        <v>880</v>
      </c>
      <c r="M496" s="16">
        <v>0.6518518518518519</v>
      </c>
      <c r="N496" t="s">
        <v>417</v>
      </c>
    </row>
    <row r="497" spans="1:14" x14ac:dyDescent="0.25">
      <c r="A497" s="1">
        <v>44356</v>
      </c>
      <c r="B497">
        <v>11230</v>
      </c>
      <c r="C497">
        <v>9140</v>
      </c>
      <c r="D497">
        <v>2090</v>
      </c>
      <c r="E497">
        <v>1254840</v>
      </c>
      <c r="F497">
        <v>1258810</v>
      </c>
      <c r="G497">
        <v>3970</v>
      </c>
      <c r="H497">
        <v>3970</v>
      </c>
      <c r="I497">
        <v>3996</v>
      </c>
      <c r="J497">
        <v>26</v>
      </c>
      <c r="K497" s="156">
        <v>3699.1150442477879</v>
      </c>
      <c r="L497" s="44">
        <v>1880</v>
      </c>
      <c r="M497" s="16">
        <v>0.47047047047047047</v>
      </c>
      <c r="N497" t="s">
        <v>398</v>
      </c>
    </row>
    <row r="498" spans="1:14" x14ac:dyDescent="0.25">
      <c r="A498" s="1">
        <v>44356</v>
      </c>
      <c r="B498">
        <v>11230</v>
      </c>
      <c r="C498">
        <v>9140</v>
      </c>
      <c r="D498">
        <v>2090</v>
      </c>
      <c r="E498">
        <v>1254840</v>
      </c>
      <c r="F498">
        <v>1258810</v>
      </c>
      <c r="G498">
        <v>3970</v>
      </c>
      <c r="H498">
        <v>3970</v>
      </c>
      <c r="I498">
        <v>3996</v>
      </c>
      <c r="J498">
        <v>26</v>
      </c>
      <c r="K498" s="156">
        <v>3699.1150442477879</v>
      </c>
      <c r="L498" s="44">
        <v>1880</v>
      </c>
      <c r="M498" s="16">
        <v>0.47047047047047047</v>
      </c>
      <c r="N498" t="s">
        <v>398</v>
      </c>
    </row>
    <row r="499" spans="1:14" x14ac:dyDescent="0.25">
      <c r="A499" s="1">
        <v>44358</v>
      </c>
      <c r="B499">
        <v>12160</v>
      </c>
      <c r="C499">
        <v>8560</v>
      </c>
      <c r="D499">
        <v>3600</v>
      </c>
      <c r="E499">
        <v>1267259</v>
      </c>
      <c r="F499">
        <v>1260810</v>
      </c>
      <c r="G499">
        <v>-6449</v>
      </c>
      <c r="H499">
        <v>-6449</v>
      </c>
      <c r="I499">
        <v>6460</v>
      </c>
      <c r="J499">
        <v>12909</v>
      </c>
      <c r="K499" s="156">
        <v>6371.6814159292044</v>
      </c>
      <c r="L499" s="44">
        <v>-10049</v>
      </c>
      <c r="M499" s="16">
        <v>-1.5555727554179566</v>
      </c>
      <c r="N499" t="s">
        <v>398</v>
      </c>
    </row>
    <row r="500" spans="1:14" x14ac:dyDescent="0.25">
      <c r="A500" s="1">
        <v>44358</v>
      </c>
      <c r="B500">
        <v>12160</v>
      </c>
      <c r="C500">
        <v>8560</v>
      </c>
      <c r="D500">
        <v>3600</v>
      </c>
      <c r="E500">
        <v>1260810</v>
      </c>
      <c r="F500">
        <v>1267259</v>
      </c>
      <c r="G500">
        <v>6449</v>
      </c>
      <c r="H500">
        <v>6449</v>
      </c>
      <c r="I500">
        <v>6460</v>
      </c>
      <c r="J500">
        <v>11</v>
      </c>
      <c r="K500" s="156">
        <v>6371.6814159292044</v>
      </c>
      <c r="L500" s="44">
        <v>2849</v>
      </c>
      <c r="M500" s="16">
        <v>0.44102167182662538</v>
      </c>
      <c r="N500" t="s">
        <v>398</v>
      </c>
    </row>
    <row r="501" spans="1:14" x14ac:dyDescent="0.25">
      <c r="A501" s="1">
        <v>44358</v>
      </c>
      <c r="B501">
        <v>12900</v>
      </c>
      <c r="C501">
        <v>10020</v>
      </c>
      <c r="D501">
        <v>2880</v>
      </c>
      <c r="E501">
        <v>88516</v>
      </c>
      <c r="F501">
        <v>94776</v>
      </c>
      <c r="G501">
        <v>6260</v>
      </c>
      <c r="H501">
        <v>6260</v>
      </c>
      <c r="I501">
        <v>6109</v>
      </c>
      <c r="J501">
        <v>-151</v>
      </c>
      <c r="K501" s="156">
        <v>5097.3451327433631</v>
      </c>
      <c r="L501" s="44">
        <v>3380</v>
      </c>
      <c r="M501" s="16">
        <v>0.55328204288754301</v>
      </c>
      <c r="N501" t="s">
        <v>417</v>
      </c>
    </row>
    <row r="502" spans="1:14" x14ac:dyDescent="0.25">
      <c r="A502" s="1">
        <v>44358</v>
      </c>
      <c r="B502">
        <v>12900</v>
      </c>
      <c r="C502">
        <v>10020</v>
      </c>
      <c r="D502">
        <v>2880</v>
      </c>
      <c r="E502">
        <v>596038</v>
      </c>
      <c r="F502">
        <v>601757</v>
      </c>
      <c r="G502">
        <v>5719</v>
      </c>
      <c r="H502">
        <v>5719</v>
      </c>
      <c r="I502">
        <v>6109</v>
      </c>
      <c r="J502">
        <v>390</v>
      </c>
      <c r="K502" s="156">
        <v>5097.3451327433631</v>
      </c>
      <c r="L502" s="44">
        <v>2839</v>
      </c>
      <c r="M502" s="16">
        <v>0.46472417744311673</v>
      </c>
      <c r="N502" t="s">
        <v>417</v>
      </c>
    </row>
    <row r="503" spans="1:14" x14ac:dyDescent="0.25">
      <c r="A503" s="1">
        <v>44358</v>
      </c>
      <c r="B503">
        <v>12900</v>
      </c>
      <c r="C503">
        <v>10020</v>
      </c>
      <c r="D503">
        <v>2880</v>
      </c>
      <c r="E503">
        <v>596038</v>
      </c>
      <c r="F503">
        <v>601757</v>
      </c>
      <c r="G503">
        <v>5719</v>
      </c>
      <c r="H503">
        <v>5719</v>
      </c>
      <c r="I503">
        <v>6169</v>
      </c>
      <c r="J503">
        <v>450</v>
      </c>
      <c r="K503" s="156">
        <v>5097.3451327433631</v>
      </c>
      <c r="L503" s="44">
        <v>2839</v>
      </c>
      <c r="M503" s="16">
        <v>0.46020424704165991</v>
      </c>
      <c r="N503" t="s">
        <v>417</v>
      </c>
    </row>
    <row r="504" spans="1:14" x14ac:dyDescent="0.25">
      <c r="A504" s="1">
        <v>44358</v>
      </c>
      <c r="B504">
        <v>12900</v>
      </c>
      <c r="C504">
        <v>10020</v>
      </c>
      <c r="D504">
        <v>2880</v>
      </c>
      <c r="E504">
        <v>596038</v>
      </c>
      <c r="F504">
        <v>601757</v>
      </c>
      <c r="G504">
        <v>5719</v>
      </c>
      <c r="H504">
        <v>5719</v>
      </c>
      <c r="I504">
        <v>5669</v>
      </c>
      <c r="J504">
        <v>-50</v>
      </c>
      <c r="K504" s="156">
        <v>5097.3451327433631</v>
      </c>
      <c r="L504" s="44">
        <v>2839</v>
      </c>
      <c r="M504" s="16">
        <v>0.50079379079202679</v>
      </c>
      <c r="N504" t="s">
        <v>417</v>
      </c>
    </row>
    <row r="505" spans="1:14" x14ac:dyDescent="0.25">
      <c r="A505" s="1">
        <v>44362</v>
      </c>
      <c r="B505">
        <v>11620</v>
      </c>
      <c r="C505">
        <v>9400</v>
      </c>
      <c r="D505">
        <v>2220</v>
      </c>
      <c r="E505">
        <v>13225417</v>
      </c>
      <c r="F505">
        <v>13229627</v>
      </c>
      <c r="G505">
        <v>4210</v>
      </c>
      <c r="H505">
        <v>4210</v>
      </c>
      <c r="I505">
        <v>4170</v>
      </c>
      <c r="J505">
        <v>-40</v>
      </c>
      <c r="K505" s="156">
        <v>3929.2035398230091</v>
      </c>
      <c r="L505" s="44">
        <v>1990</v>
      </c>
      <c r="M505" s="16">
        <v>0.47721822541966424</v>
      </c>
      <c r="N505" t="s">
        <v>397</v>
      </c>
    </row>
    <row r="506" spans="1:14" x14ac:dyDescent="0.25">
      <c r="A506" s="1">
        <v>44362</v>
      </c>
      <c r="B506">
        <v>11780</v>
      </c>
      <c r="C506">
        <v>8850</v>
      </c>
      <c r="D506">
        <v>2930</v>
      </c>
      <c r="E506">
        <v>1267259</v>
      </c>
      <c r="F506">
        <v>1272780</v>
      </c>
      <c r="G506">
        <v>5521</v>
      </c>
      <c r="H506">
        <v>5521</v>
      </c>
      <c r="I506">
        <v>5860</v>
      </c>
      <c r="J506">
        <v>339</v>
      </c>
      <c r="K506" s="156">
        <v>5185.8407079646022</v>
      </c>
      <c r="L506" s="44">
        <v>2591</v>
      </c>
      <c r="M506" s="16">
        <v>0.44215017064846418</v>
      </c>
      <c r="N506" t="s">
        <v>398</v>
      </c>
    </row>
    <row r="507" spans="1:14" x14ac:dyDescent="0.25">
      <c r="A507" s="1">
        <v>44362</v>
      </c>
      <c r="B507">
        <v>11780</v>
      </c>
      <c r="C507">
        <v>8850</v>
      </c>
      <c r="D507">
        <v>2930</v>
      </c>
      <c r="E507">
        <v>1267259</v>
      </c>
      <c r="F507">
        <v>1272780</v>
      </c>
      <c r="G507">
        <v>5521</v>
      </c>
      <c r="H507">
        <v>5521</v>
      </c>
      <c r="I507">
        <v>5860</v>
      </c>
      <c r="J507">
        <v>339</v>
      </c>
      <c r="K507" s="156">
        <v>5185.8407079646022</v>
      </c>
      <c r="L507" s="44">
        <v>2591</v>
      </c>
      <c r="M507" s="16">
        <v>0.44215017064846418</v>
      </c>
      <c r="N507" t="s">
        <v>398</v>
      </c>
    </row>
    <row r="508" spans="1:14" x14ac:dyDescent="0.25">
      <c r="A508" s="1">
        <v>44362</v>
      </c>
      <c r="B508">
        <v>11780</v>
      </c>
      <c r="C508">
        <v>8850</v>
      </c>
      <c r="D508">
        <v>2930</v>
      </c>
      <c r="E508">
        <v>1267259</v>
      </c>
      <c r="F508">
        <v>1272780</v>
      </c>
      <c r="G508">
        <v>5521</v>
      </c>
      <c r="H508">
        <v>5521</v>
      </c>
      <c r="I508">
        <v>5520</v>
      </c>
      <c r="J508">
        <v>-1</v>
      </c>
      <c r="K508" s="156">
        <v>5185.8407079646022</v>
      </c>
      <c r="L508" s="44">
        <v>2591</v>
      </c>
      <c r="M508" s="16">
        <v>0.46938405797101451</v>
      </c>
      <c r="N508" t="s">
        <v>398</v>
      </c>
    </row>
    <row r="509" spans="1:14" x14ac:dyDescent="0.25">
      <c r="A509" s="1">
        <v>44363</v>
      </c>
      <c r="B509">
        <v>11600</v>
      </c>
      <c r="C509">
        <v>9120</v>
      </c>
      <c r="D509">
        <v>2480</v>
      </c>
      <c r="E509">
        <v>1272780</v>
      </c>
      <c r="F509">
        <v>1277308</v>
      </c>
      <c r="G509">
        <v>4528</v>
      </c>
      <c r="H509">
        <v>4528</v>
      </c>
      <c r="I509">
        <v>4525</v>
      </c>
      <c r="J509">
        <v>-3</v>
      </c>
      <c r="K509" s="156">
        <v>4389.3805309734516</v>
      </c>
      <c r="L509" s="44">
        <v>2048</v>
      </c>
      <c r="M509" s="16">
        <v>0.45259668508287293</v>
      </c>
      <c r="N509" t="s">
        <v>398</v>
      </c>
    </row>
    <row r="510" spans="1:14" x14ac:dyDescent="0.25">
      <c r="A510" s="1">
        <v>44365</v>
      </c>
      <c r="B510">
        <v>11880</v>
      </c>
      <c r="C510">
        <v>9260</v>
      </c>
      <c r="D510">
        <v>2620</v>
      </c>
      <c r="E510">
        <v>1277308</v>
      </c>
      <c r="F510">
        <v>1282095</v>
      </c>
      <c r="G510">
        <v>4787</v>
      </c>
      <c r="H510">
        <v>4787</v>
      </c>
      <c r="I510">
        <v>4645</v>
      </c>
      <c r="J510">
        <v>-142</v>
      </c>
      <c r="K510" s="156">
        <v>4637.1681415929206</v>
      </c>
      <c r="L510" s="44">
        <v>2167</v>
      </c>
      <c r="M510" s="16">
        <v>0.46652314316469323</v>
      </c>
      <c r="N510" t="s">
        <v>398</v>
      </c>
    </row>
    <row r="511" spans="1:14" x14ac:dyDescent="0.25">
      <c r="A511" s="1">
        <v>44365</v>
      </c>
      <c r="B511">
        <v>11880</v>
      </c>
      <c r="C511">
        <v>9260</v>
      </c>
      <c r="D511">
        <v>2620</v>
      </c>
      <c r="E511">
        <v>1277308</v>
      </c>
      <c r="F511">
        <v>1282095</v>
      </c>
      <c r="G511">
        <v>4787</v>
      </c>
      <c r="H511">
        <v>4787</v>
      </c>
      <c r="I511">
        <v>4785</v>
      </c>
      <c r="J511">
        <v>-2</v>
      </c>
      <c r="K511" s="156">
        <v>4637.1681415929206</v>
      </c>
      <c r="L511" s="44">
        <v>2167</v>
      </c>
      <c r="M511" s="16">
        <v>0.45287356321839078</v>
      </c>
      <c r="N511" t="s">
        <v>398</v>
      </c>
    </row>
    <row r="512" spans="1:14" x14ac:dyDescent="0.25">
      <c r="A512" s="1">
        <v>44365</v>
      </c>
      <c r="B512">
        <v>11880</v>
      </c>
      <c r="C512">
        <v>9260</v>
      </c>
      <c r="D512">
        <v>2620</v>
      </c>
      <c r="E512">
        <v>1277308</v>
      </c>
      <c r="F512">
        <v>1282095</v>
      </c>
      <c r="G512">
        <v>4787</v>
      </c>
      <c r="H512">
        <v>4787</v>
      </c>
      <c r="I512">
        <v>4785</v>
      </c>
      <c r="J512">
        <v>-2</v>
      </c>
      <c r="K512" s="156">
        <v>4637.1681415929206</v>
      </c>
      <c r="L512" s="44">
        <v>2167</v>
      </c>
      <c r="M512" s="16">
        <v>0.45287356321839078</v>
      </c>
      <c r="N512" t="s">
        <v>398</v>
      </c>
    </row>
    <row r="513" spans="1:14" x14ac:dyDescent="0.25">
      <c r="A513" s="1">
        <v>44368</v>
      </c>
      <c r="B513">
        <v>13900</v>
      </c>
      <c r="C513">
        <v>11660</v>
      </c>
      <c r="D513">
        <v>2240</v>
      </c>
      <c r="E513">
        <v>88516</v>
      </c>
      <c r="F513">
        <v>94776</v>
      </c>
      <c r="G513">
        <v>6260</v>
      </c>
      <c r="H513">
        <v>6260</v>
      </c>
      <c r="I513">
        <v>4300</v>
      </c>
      <c r="J513">
        <v>-1960</v>
      </c>
      <c r="K513" s="156">
        <v>3964.601769911505</v>
      </c>
      <c r="L513" s="44">
        <v>4020</v>
      </c>
      <c r="M513" s="16">
        <v>0.93488372093023253</v>
      </c>
      <c r="N513" t="s">
        <v>417</v>
      </c>
    </row>
    <row r="514" spans="1:14" x14ac:dyDescent="0.25">
      <c r="A514" s="1">
        <v>44368</v>
      </c>
      <c r="B514">
        <v>13900</v>
      </c>
      <c r="C514">
        <v>11660</v>
      </c>
      <c r="D514">
        <v>2240</v>
      </c>
      <c r="E514">
        <v>601757</v>
      </c>
      <c r="F514">
        <v>606057</v>
      </c>
      <c r="G514">
        <v>4300</v>
      </c>
      <c r="H514">
        <v>4300</v>
      </c>
      <c r="I514">
        <v>4300</v>
      </c>
      <c r="J514">
        <v>0</v>
      </c>
      <c r="K514" s="156">
        <v>3964.601769911505</v>
      </c>
      <c r="L514" s="44">
        <v>2060</v>
      </c>
      <c r="M514" s="16">
        <v>0.47906976744186047</v>
      </c>
      <c r="N514" t="s">
        <v>417</v>
      </c>
    </row>
    <row r="515" spans="1:14" x14ac:dyDescent="0.25">
      <c r="A515" s="1">
        <v>44369</v>
      </c>
      <c r="B515">
        <v>11830</v>
      </c>
      <c r="C515">
        <v>8190</v>
      </c>
      <c r="D515">
        <v>3640</v>
      </c>
      <c r="E515">
        <v>1282096</v>
      </c>
      <c r="F515">
        <v>1289080</v>
      </c>
      <c r="G515">
        <v>6984</v>
      </c>
      <c r="H515">
        <v>6984</v>
      </c>
      <c r="I515">
        <v>1330</v>
      </c>
      <c r="J515">
        <v>-5654</v>
      </c>
      <c r="K515" s="156">
        <v>6442.4778761061953</v>
      </c>
      <c r="L515" s="44">
        <v>3344</v>
      </c>
      <c r="M515" s="16">
        <v>2.5142857142857142</v>
      </c>
      <c r="N515" t="s">
        <v>398</v>
      </c>
    </row>
    <row r="516" spans="1:14" x14ac:dyDescent="0.25">
      <c r="A516" s="1">
        <v>44369</v>
      </c>
      <c r="B516">
        <v>11830</v>
      </c>
      <c r="C516">
        <v>8190</v>
      </c>
      <c r="D516">
        <v>3640</v>
      </c>
      <c r="E516">
        <v>1282096</v>
      </c>
      <c r="F516">
        <v>1289080</v>
      </c>
      <c r="G516">
        <v>6984</v>
      </c>
      <c r="H516">
        <v>6984</v>
      </c>
      <c r="I516">
        <v>6990</v>
      </c>
      <c r="J516">
        <v>6</v>
      </c>
      <c r="K516" s="156">
        <v>6442.4778761061953</v>
      </c>
      <c r="L516" s="44">
        <v>3344</v>
      </c>
      <c r="M516" s="16">
        <v>0.47839771101573675</v>
      </c>
      <c r="N516" t="s">
        <v>398</v>
      </c>
    </row>
    <row r="517" spans="1:14" x14ac:dyDescent="0.25">
      <c r="A517" s="1">
        <v>44370</v>
      </c>
      <c r="B517">
        <v>12000</v>
      </c>
      <c r="C517">
        <v>10870</v>
      </c>
      <c r="D517">
        <v>1130</v>
      </c>
      <c r="E517">
        <v>1289080</v>
      </c>
      <c r="F517">
        <v>1293258</v>
      </c>
      <c r="G517">
        <v>4178</v>
      </c>
      <c r="H517">
        <v>4178</v>
      </c>
      <c r="I517">
        <v>3320</v>
      </c>
      <c r="J517">
        <v>-858</v>
      </c>
      <c r="K517" s="156">
        <v>2000.0000000000002</v>
      </c>
      <c r="L517" s="44">
        <v>3048</v>
      </c>
      <c r="M517" s="16">
        <v>0.91807228915662653</v>
      </c>
      <c r="N517" t="s">
        <v>398</v>
      </c>
    </row>
    <row r="518" spans="1:14" x14ac:dyDescent="0.25">
      <c r="A518" s="1">
        <v>44370</v>
      </c>
      <c r="B518">
        <v>12000</v>
      </c>
      <c r="C518">
        <v>10870</v>
      </c>
      <c r="D518">
        <v>1130</v>
      </c>
      <c r="E518">
        <v>1289080</v>
      </c>
      <c r="F518">
        <v>1293258</v>
      </c>
      <c r="G518">
        <v>4178</v>
      </c>
      <c r="H518">
        <v>4178</v>
      </c>
      <c r="I518">
        <v>4170</v>
      </c>
      <c r="J518">
        <v>-8</v>
      </c>
      <c r="K518" s="156">
        <v>2000.0000000000002</v>
      </c>
      <c r="L518" s="44">
        <v>3048</v>
      </c>
      <c r="M518" s="16">
        <v>0.73093525179856111</v>
      </c>
      <c r="N518" t="s">
        <v>398</v>
      </c>
    </row>
    <row r="519" spans="1:14" x14ac:dyDescent="0.25">
      <c r="A519" s="1">
        <v>44370</v>
      </c>
      <c r="B519">
        <v>12000</v>
      </c>
      <c r="C519">
        <v>10870</v>
      </c>
      <c r="D519">
        <v>1130</v>
      </c>
      <c r="E519">
        <v>1289080</v>
      </c>
      <c r="F519">
        <v>1293258</v>
      </c>
      <c r="G519">
        <v>4178</v>
      </c>
      <c r="H519">
        <v>4178</v>
      </c>
      <c r="I519">
        <v>4170</v>
      </c>
      <c r="J519">
        <v>-8</v>
      </c>
      <c r="K519" s="156">
        <v>2000.0000000000002</v>
      </c>
      <c r="L519" s="44">
        <v>3048</v>
      </c>
      <c r="M519" s="16">
        <v>0.73093525179856111</v>
      </c>
      <c r="N519" t="s">
        <v>398</v>
      </c>
    </row>
    <row r="520" spans="1:14" x14ac:dyDescent="0.25">
      <c r="A520" s="1">
        <v>44372</v>
      </c>
      <c r="B520">
        <v>12220</v>
      </c>
      <c r="C520">
        <v>8090</v>
      </c>
      <c r="D520">
        <v>4130</v>
      </c>
      <c r="E520">
        <v>1293258</v>
      </c>
      <c r="F520">
        <v>1300918</v>
      </c>
      <c r="G520">
        <v>7660</v>
      </c>
      <c r="H520">
        <v>7660</v>
      </c>
      <c r="I520">
        <v>7660</v>
      </c>
      <c r="J520">
        <v>0</v>
      </c>
      <c r="K520" s="156">
        <v>7309.7345132743367</v>
      </c>
      <c r="L520" s="44">
        <v>3530</v>
      </c>
      <c r="M520" s="16">
        <v>0.46083550913838123</v>
      </c>
      <c r="N520" t="s">
        <v>398</v>
      </c>
    </row>
    <row r="521" spans="1:14" x14ac:dyDescent="0.25">
      <c r="A521" s="1">
        <v>44372</v>
      </c>
      <c r="B521">
        <v>12220</v>
      </c>
      <c r="C521">
        <v>8090</v>
      </c>
      <c r="D521">
        <v>4130</v>
      </c>
      <c r="E521">
        <v>1293258</v>
      </c>
      <c r="F521">
        <v>1300918</v>
      </c>
      <c r="G521">
        <v>7660</v>
      </c>
      <c r="H521">
        <v>7660</v>
      </c>
      <c r="I521">
        <v>7660</v>
      </c>
      <c r="J521">
        <v>0</v>
      </c>
      <c r="K521" s="156">
        <v>7309.7345132743367</v>
      </c>
      <c r="L521" s="44">
        <v>3530</v>
      </c>
      <c r="M521" s="16">
        <v>0.46083550913838123</v>
      </c>
      <c r="N521" t="s">
        <v>398</v>
      </c>
    </row>
    <row r="522" spans="1:14" x14ac:dyDescent="0.25">
      <c r="A522" s="1">
        <v>44375</v>
      </c>
      <c r="B522">
        <v>12330</v>
      </c>
      <c r="C522">
        <v>8960</v>
      </c>
      <c r="D522">
        <v>3370</v>
      </c>
      <c r="E522">
        <v>13229627</v>
      </c>
      <c r="F522">
        <v>13235351</v>
      </c>
      <c r="G522">
        <v>5724</v>
      </c>
      <c r="H522">
        <v>5724</v>
      </c>
      <c r="I522">
        <v>5700</v>
      </c>
      <c r="J522">
        <v>-24</v>
      </c>
      <c r="K522" s="156">
        <v>5964.6017699115046</v>
      </c>
      <c r="L522" s="44">
        <v>2354</v>
      </c>
      <c r="M522" s="16">
        <v>0.4129824561403509</v>
      </c>
      <c r="N522" t="s">
        <v>397</v>
      </c>
    </row>
    <row r="523" spans="1:14" x14ac:dyDescent="0.25">
      <c r="A523" s="1">
        <v>44377</v>
      </c>
      <c r="B523">
        <v>28760</v>
      </c>
      <c r="C523">
        <v>19180</v>
      </c>
      <c r="D523">
        <v>9580</v>
      </c>
      <c r="E523">
        <v>13235351</v>
      </c>
      <c r="F523">
        <v>13252813</v>
      </c>
      <c r="G523">
        <v>17462</v>
      </c>
      <c r="H523">
        <v>17462</v>
      </c>
      <c r="I523">
        <v>17450</v>
      </c>
      <c r="J523">
        <v>-12</v>
      </c>
      <c r="K523" s="156">
        <v>16955.752212389383</v>
      </c>
      <c r="L523" s="44">
        <v>7882</v>
      </c>
      <c r="M523" s="16">
        <v>0.45169054441260748</v>
      </c>
      <c r="N523" t="s">
        <v>397</v>
      </c>
    </row>
    <row r="524" spans="1:14" x14ac:dyDescent="0.25">
      <c r="A524" s="1">
        <v>44378</v>
      </c>
      <c r="B524">
        <v>14220</v>
      </c>
      <c r="C524">
        <v>12910</v>
      </c>
      <c r="D524">
        <v>1310</v>
      </c>
      <c r="E524">
        <v>13252813</v>
      </c>
      <c r="F524">
        <v>13255398</v>
      </c>
      <c r="G524">
        <v>2585</v>
      </c>
      <c r="H524">
        <v>2585</v>
      </c>
      <c r="I524">
        <v>2690</v>
      </c>
      <c r="J524">
        <v>105</v>
      </c>
      <c r="K524" s="156">
        <v>2318.5840707964603</v>
      </c>
      <c r="L524" s="44">
        <v>1275</v>
      </c>
      <c r="M524" s="16">
        <v>0.47397769516728627</v>
      </c>
      <c r="N524" t="s">
        <v>397</v>
      </c>
    </row>
    <row r="525" spans="1:14" x14ac:dyDescent="0.25">
      <c r="A525" s="1">
        <v>44378</v>
      </c>
      <c r="B525">
        <v>14220</v>
      </c>
      <c r="C525">
        <v>12910</v>
      </c>
      <c r="D525">
        <v>1310</v>
      </c>
      <c r="E525">
        <v>13252813</v>
      </c>
      <c r="F525">
        <v>13255398</v>
      </c>
      <c r="G525">
        <v>2585</v>
      </c>
      <c r="H525">
        <v>2585</v>
      </c>
      <c r="I525">
        <v>2580</v>
      </c>
      <c r="J525">
        <v>-5</v>
      </c>
      <c r="K525" s="156">
        <v>2318.5840707964603</v>
      </c>
      <c r="L525" s="44">
        <v>1275</v>
      </c>
      <c r="M525" s="16">
        <v>0.4941860465116279</v>
      </c>
      <c r="N525" t="s">
        <v>397</v>
      </c>
    </row>
    <row r="526" spans="1:14" x14ac:dyDescent="0.25">
      <c r="A526" s="1">
        <v>44379</v>
      </c>
      <c r="B526">
        <v>14300</v>
      </c>
      <c r="C526">
        <v>10300</v>
      </c>
      <c r="D526">
        <v>4000</v>
      </c>
      <c r="E526">
        <v>13255398</v>
      </c>
      <c r="F526">
        <v>13262676</v>
      </c>
      <c r="G526">
        <v>7278</v>
      </c>
      <c r="H526">
        <v>7278</v>
      </c>
      <c r="I526">
        <v>7230</v>
      </c>
      <c r="J526">
        <v>-48</v>
      </c>
      <c r="K526" s="156">
        <v>7079.6460176991159</v>
      </c>
      <c r="L526" s="44">
        <v>3278</v>
      </c>
      <c r="M526" s="16">
        <v>0.45338865836791148</v>
      </c>
      <c r="N526" t="s">
        <v>397</v>
      </c>
    </row>
    <row r="527" spans="1:14" x14ac:dyDescent="0.25">
      <c r="A527" s="1">
        <v>44379</v>
      </c>
      <c r="B527">
        <v>11970</v>
      </c>
      <c r="C527">
        <v>8680</v>
      </c>
      <c r="D527">
        <v>3290</v>
      </c>
      <c r="E527">
        <v>1300918</v>
      </c>
      <c r="F527">
        <v>1307142</v>
      </c>
      <c r="G527">
        <v>6224</v>
      </c>
      <c r="H527">
        <v>6224</v>
      </c>
      <c r="I527">
        <v>6240</v>
      </c>
      <c r="J527">
        <v>16</v>
      </c>
      <c r="K527" s="156">
        <v>5823.0088495575228</v>
      </c>
      <c r="L527" s="44">
        <v>2934</v>
      </c>
      <c r="M527" s="16">
        <v>0.47019230769230769</v>
      </c>
      <c r="N527" t="s">
        <v>398</v>
      </c>
    </row>
    <row r="528" spans="1:14" x14ac:dyDescent="0.25">
      <c r="A528" s="1">
        <v>44379</v>
      </c>
      <c r="B528">
        <v>11970</v>
      </c>
      <c r="C528">
        <v>8680</v>
      </c>
      <c r="D528">
        <v>3290</v>
      </c>
      <c r="E528">
        <v>1300918</v>
      </c>
      <c r="F528">
        <v>1307142</v>
      </c>
      <c r="G528">
        <v>6224</v>
      </c>
      <c r="H528">
        <v>6224</v>
      </c>
      <c r="I528">
        <v>6240</v>
      </c>
      <c r="J528">
        <v>16</v>
      </c>
      <c r="K528" s="156">
        <v>5823.0088495575228</v>
      </c>
      <c r="L528" s="44">
        <v>2934</v>
      </c>
      <c r="M528" s="16">
        <v>0.47019230769230769</v>
      </c>
      <c r="N528" t="s">
        <v>398</v>
      </c>
    </row>
    <row r="529" spans="1:14" x14ac:dyDescent="0.25">
      <c r="A529" s="1">
        <v>44382</v>
      </c>
      <c r="B529">
        <v>27990</v>
      </c>
      <c r="C529">
        <v>23660</v>
      </c>
      <c r="D529">
        <v>4330</v>
      </c>
      <c r="E529">
        <v>13262676</v>
      </c>
      <c r="F529">
        <v>13270925</v>
      </c>
      <c r="G529">
        <v>8249</v>
      </c>
      <c r="H529">
        <v>8249</v>
      </c>
      <c r="I529">
        <v>8230</v>
      </c>
      <c r="J529">
        <v>-19</v>
      </c>
      <c r="K529" s="156">
        <v>7663.7168141592929</v>
      </c>
      <c r="L529" s="44">
        <v>3919</v>
      </c>
      <c r="M529" s="16">
        <v>0.47618469015795867</v>
      </c>
      <c r="N529" t="s">
        <v>397</v>
      </c>
    </row>
    <row r="530" spans="1:14" x14ac:dyDescent="0.25">
      <c r="A530" s="1">
        <v>44383</v>
      </c>
      <c r="B530">
        <v>11010</v>
      </c>
      <c r="C530">
        <v>8110</v>
      </c>
      <c r="D530">
        <v>2900</v>
      </c>
      <c r="E530">
        <v>1307377</v>
      </c>
      <c r="F530">
        <v>1312727</v>
      </c>
      <c r="G530">
        <v>5350</v>
      </c>
      <c r="H530">
        <v>5350</v>
      </c>
      <c r="I530">
        <v>5350</v>
      </c>
      <c r="J530">
        <v>0</v>
      </c>
      <c r="K530" s="156">
        <v>5132.7433628318586</v>
      </c>
      <c r="L530" s="44">
        <v>2450</v>
      </c>
      <c r="M530" s="16">
        <v>0.45794392523364486</v>
      </c>
      <c r="N530" t="s">
        <v>398</v>
      </c>
    </row>
    <row r="531" spans="1:14" x14ac:dyDescent="0.25">
      <c r="A531" s="1">
        <v>44384</v>
      </c>
      <c r="B531">
        <v>42410</v>
      </c>
      <c r="C531">
        <v>31740</v>
      </c>
      <c r="D531">
        <v>10670</v>
      </c>
      <c r="E531">
        <v>13270925</v>
      </c>
      <c r="F531">
        <v>13290300</v>
      </c>
      <c r="G531">
        <v>19375</v>
      </c>
      <c r="H531">
        <v>19375</v>
      </c>
      <c r="I531">
        <v>19370</v>
      </c>
      <c r="J531">
        <v>-5</v>
      </c>
      <c r="K531" s="156">
        <v>18884.955752212391</v>
      </c>
      <c r="L531" s="44">
        <v>8705</v>
      </c>
      <c r="M531" s="16">
        <v>0.44940629839958701</v>
      </c>
      <c r="N531" t="s">
        <v>397</v>
      </c>
    </row>
    <row r="532" spans="1:14" x14ac:dyDescent="0.25">
      <c r="A532" s="1">
        <v>44384</v>
      </c>
      <c r="B532">
        <v>11670</v>
      </c>
      <c r="C532">
        <v>9400</v>
      </c>
      <c r="D532">
        <v>2270</v>
      </c>
      <c r="E532">
        <v>1312727</v>
      </c>
      <c r="F532">
        <v>1316749</v>
      </c>
      <c r="G532">
        <v>4022</v>
      </c>
      <c r="H532">
        <v>4022</v>
      </c>
      <c r="I532">
        <v>4010</v>
      </c>
      <c r="J532">
        <v>-12</v>
      </c>
      <c r="K532" s="156">
        <v>4017.6991150442482</v>
      </c>
      <c r="L532" s="44">
        <v>1752</v>
      </c>
      <c r="M532" s="16">
        <v>0.43690773067331673</v>
      </c>
      <c r="N532" t="s">
        <v>398</v>
      </c>
    </row>
    <row r="533" spans="1:14" x14ac:dyDescent="0.25">
      <c r="A533" s="1">
        <v>44384</v>
      </c>
      <c r="B533">
        <v>11670</v>
      </c>
      <c r="C533">
        <v>9400</v>
      </c>
      <c r="D533">
        <v>2270</v>
      </c>
      <c r="E533">
        <v>1312727</v>
      </c>
      <c r="F533">
        <v>1316749</v>
      </c>
      <c r="G533">
        <v>4022</v>
      </c>
      <c r="H533">
        <v>4022</v>
      </c>
      <c r="I533">
        <v>4010</v>
      </c>
      <c r="J533">
        <v>-12</v>
      </c>
      <c r="K533" s="156">
        <v>4017.6991150442482</v>
      </c>
      <c r="L533" s="44">
        <v>1752</v>
      </c>
      <c r="M533" s="16">
        <v>0.43690773067331673</v>
      </c>
      <c r="N533" t="s">
        <v>398</v>
      </c>
    </row>
    <row r="534" spans="1:14" x14ac:dyDescent="0.25">
      <c r="A534" s="1">
        <v>44384</v>
      </c>
      <c r="B534">
        <v>11670</v>
      </c>
      <c r="C534">
        <v>9400</v>
      </c>
      <c r="D534">
        <v>2270</v>
      </c>
      <c r="E534">
        <v>1312727</v>
      </c>
      <c r="F534">
        <v>1316749</v>
      </c>
      <c r="G534">
        <v>4022</v>
      </c>
      <c r="H534">
        <v>4022</v>
      </c>
      <c r="I534">
        <v>4010</v>
      </c>
      <c r="J534">
        <v>-12</v>
      </c>
      <c r="K534" s="156">
        <v>4017.6991150442482</v>
      </c>
      <c r="L534" s="44">
        <v>1752</v>
      </c>
      <c r="M534" s="16">
        <v>0.43690773067331673</v>
      </c>
      <c r="N534" t="s">
        <v>398</v>
      </c>
    </row>
    <row r="535" spans="1:14" x14ac:dyDescent="0.25">
      <c r="A535" s="1">
        <v>44385</v>
      </c>
      <c r="B535">
        <v>13590</v>
      </c>
      <c r="C535">
        <v>10470</v>
      </c>
      <c r="D535">
        <v>3120</v>
      </c>
      <c r="E535">
        <v>13290300</v>
      </c>
      <c r="F535">
        <v>13295920</v>
      </c>
      <c r="G535">
        <v>5620</v>
      </c>
      <c r="H535">
        <v>5620</v>
      </c>
      <c r="I535">
        <v>5600</v>
      </c>
      <c r="J535">
        <v>-20</v>
      </c>
      <c r="K535" s="156">
        <v>5522.1238938053102</v>
      </c>
      <c r="L535" s="44">
        <v>2500</v>
      </c>
      <c r="M535" s="16">
        <v>0.44642857142857145</v>
      </c>
      <c r="N535" t="s">
        <v>397</v>
      </c>
    </row>
    <row r="536" spans="1:14" x14ac:dyDescent="0.25">
      <c r="A536" s="1">
        <v>44386</v>
      </c>
      <c r="B536">
        <v>11560</v>
      </c>
      <c r="C536">
        <v>9020</v>
      </c>
      <c r="D536">
        <v>2540</v>
      </c>
      <c r="E536">
        <v>1314749</v>
      </c>
      <c r="F536">
        <v>1321862</v>
      </c>
      <c r="G536">
        <v>7113</v>
      </c>
      <c r="H536">
        <v>7113</v>
      </c>
      <c r="I536">
        <v>5140</v>
      </c>
      <c r="J536">
        <v>-1973</v>
      </c>
      <c r="K536" s="156">
        <v>4495.5752212389389</v>
      </c>
      <c r="L536" s="44">
        <v>4573</v>
      </c>
      <c r="M536" s="16">
        <v>0.88968871595330734</v>
      </c>
      <c r="N536" t="s">
        <v>398</v>
      </c>
    </row>
    <row r="537" spans="1:14" x14ac:dyDescent="0.25">
      <c r="A537" s="1">
        <v>44386</v>
      </c>
      <c r="B537">
        <v>11560</v>
      </c>
      <c r="C537">
        <v>9020</v>
      </c>
      <c r="D537">
        <v>2540</v>
      </c>
      <c r="E537">
        <v>1316749</v>
      </c>
      <c r="F537">
        <v>1321862</v>
      </c>
      <c r="G537">
        <v>5113</v>
      </c>
      <c r="H537">
        <v>5113</v>
      </c>
      <c r="I537">
        <v>5140</v>
      </c>
      <c r="J537">
        <v>27</v>
      </c>
      <c r="K537" s="156">
        <v>4495.5752212389389</v>
      </c>
      <c r="L537" s="44">
        <v>2573</v>
      </c>
      <c r="M537" s="16">
        <v>0.50058365758754864</v>
      </c>
      <c r="N537" t="s">
        <v>398</v>
      </c>
    </row>
    <row r="538" spans="1:14" x14ac:dyDescent="0.25">
      <c r="A538" s="1">
        <v>44386</v>
      </c>
      <c r="B538">
        <v>11560</v>
      </c>
      <c r="C538">
        <v>9020</v>
      </c>
      <c r="D538">
        <v>2540</v>
      </c>
      <c r="E538">
        <v>1316749</v>
      </c>
      <c r="F538">
        <v>1321862</v>
      </c>
      <c r="G538">
        <v>5113</v>
      </c>
      <c r="H538">
        <v>5113</v>
      </c>
      <c r="I538">
        <v>5140</v>
      </c>
      <c r="J538">
        <v>27</v>
      </c>
      <c r="K538" s="156">
        <v>4495.5752212389389</v>
      </c>
      <c r="L538" s="44">
        <v>2573</v>
      </c>
      <c r="M538" s="16">
        <v>0.50058365758754864</v>
      </c>
      <c r="N538" t="s">
        <v>398</v>
      </c>
    </row>
    <row r="539" spans="1:14" x14ac:dyDescent="0.25">
      <c r="A539" s="1">
        <v>44386</v>
      </c>
      <c r="B539">
        <v>14350</v>
      </c>
      <c r="C539">
        <v>11830</v>
      </c>
      <c r="D539">
        <v>2520</v>
      </c>
      <c r="E539">
        <v>13295920</v>
      </c>
      <c r="F539">
        <v>13300695</v>
      </c>
      <c r="G539">
        <v>4775</v>
      </c>
      <c r="H539">
        <v>4775</v>
      </c>
      <c r="I539">
        <v>4750</v>
      </c>
      <c r="J539">
        <v>-25</v>
      </c>
      <c r="K539" s="156">
        <v>4460.1769911504425</v>
      </c>
      <c r="L539" s="44">
        <v>2255</v>
      </c>
      <c r="M539" s="16">
        <v>0.47473684210526318</v>
      </c>
      <c r="N539" t="s">
        <v>397</v>
      </c>
    </row>
    <row r="540" spans="1:14" x14ac:dyDescent="0.25">
      <c r="A540" s="1">
        <v>44386</v>
      </c>
      <c r="B540">
        <v>14350</v>
      </c>
      <c r="C540">
        <v>11830</v>
      </c>
      <c r="D540">
        <v>2520</v>
      </c>
      <c r="E540">
        <v>13295920</v>
      </c>
      <c r="F540">
        <v>13300695</v>
      </c>
      <c r="G540">
        <v>4775</v>
      </c>
      <c r="H540">
        <v>4775</v>
      </c>
      <c r="I540">
        <v>4750</v>
      </c>
      <c r="J540">
        <v>-25</v>
      </c>
      <c r="K540" s="156">
        <v>4460.1769911504425</v>
      </c>
      <c r="L540" s="44">
        <v>2255</v>
      </c>
      <c r="M540" s="16">
        <v>0.47473684210526318</v>
      </c>
      <c r="N540" t="s">
        <v>397</v>
      </c>
    </row>
    <row r="541" spans="1:14" x14ac:dyDescent="0.25">
      <c r="A541" s="1">
        <v>44389</v>
      </c>
      <c r="B541">
        <v>14380</v>
      </c>
      <c r="C541">
        <v>12930</v>
      </c>
      <c r="D541">
        <v>1450</v>
      </c>
      <c r="E541">
        <v>13300695</v>
      </c>
      <c r="F541">
        <v>13303488</v>
      </c>
      <c r="G541">
        <v>2793</v>
      </c>
      <c r="H541">
        <v>2793</v>
      </c>
      <c r="I541">
        <v>2793</v>
      </c>
      <c r="J541">
        <v>0</v>
      </c>
      <c r="K541" s="156">
        <v>2566.3716814159293</v>
      </c>
      <c r="L541" s="44">
        <v>1343</v>
      </c>
      <c r="M541" s="16">
        <v>0.48084496956677408</v>
      </c>
      <c r="N541" t="s">
        <v>397</v>
      </c>
    </row>
    <row r="542" spans="1:14" x14ac:dyDescent="0.25">
      <c r="A542" s="1">
        <v>44389</v>
      </c>
      <c r="B542">
        <v>14380</v>
      </c>
      <c r="C542">
        <v>12930</v>
      </c>
      <c r="D542">
        <v>1450</v>
      </c>
      <c r="E542">
        <v>13300695</v>
      </c>
      <c r="F542">
        <v>13303488</v>
      </c>
      <c r="G542">
        <v>2793</v>
      </c>
      <c r="H542">
        <v>2793</v>
      </c>
      <c r="I542">
        <v>2793</v>
      </c>
      <c r="J542">
        <v>0</v>
      </c>
      <c r="K542" s="156">
        <v>2566.3716814159293</v>
      </c>
      <c r="L542" s="44">
        <v>1343</v>
      </c>
      <c r="M542" s="16">
        <v>0.48084496956677408</v>
      </c>
      <c r="N542" t="s">
        <v>397</v>
      </c>
    </row>
    <row r="543" spans="1:14" x14ac:dyDescent="0.25">
      <c r="A543" s="1">
        <v>44389</v>
      </c>
      <c r="B543">
        <v>11970</v>
      </c>
      <c r="C543">
        <v>8530</v>
      </c>
      <c r="D543">
        <v>3440</v>
      </c>
      <c r="E543">
        <v>1321862</v>
      </c>
      <c r="F543">
        <v>1322862</v>
      </c>
      <c r="G543">
        <v>1000</v>
      </c>
      <c r="H543">
        <v>1000</v>
      </c>
      <c r="I543">
        <v>1000</v>
      </c>
      <c r="J543">
        <v>0</v>
      </c>
      <c r="K543" s="156">
        <v>6088.49557522124</v>
      </c>
      <c r="L543" s="44">
        <v>-2440</v>
      </c>
      <c r="M543" s="16">
        <v>-2.44</v>
      </c>
      <c r="N543" t="s">
        <v>398</v>
      </c>
    </row>
    <row r="544" spans="1:14" x14ac:dyDescent="0.25">
      <c r="A544" s="1">
        <v>44389</v>
      </c>
      <c r="B544">
        <v>14380</v>
      </c>
      <c r="C544">
        <v>12930</v>
      </c>
      <c r="D544">
        <v>1450</v>
      </c>
      <c r="E544">
        <v>13300695</v>
      </c>
      <c r="F544">
        <v>13303488</v>
      </c>
      <c r="G544">
        <v>2793</v>
      </c>
      <c r="H544">
        <v>2793</v>
      </c>
      <c r="I544">
        <v>2793</v>
      </c>
      <c r="J544">
        <v>0</v>
      </c>
      <c r="K544" s="156">
        <v>2566.3716814159293</v>
      </c>
      <c r="L544" s="44">
        <v>1343</v>
      </c>
      <c r="M544" s="16">
        <v>0.48084496956677408</v>
      </c>
      <c r="N544" t="s">
        <v>397</v>
      </c>
    </row>
    <row r="545" spans="1:14" x14ac:dyDescent="0.25">
      <c r="A545" s="1">
        <v>44389</v>
      </c>
      <c r="B545">
        <v>14380</v>
      </c>
      <c r="C545">
        <v>12930</v>
      </c>
      <c r="D545">
        <v>1450</v>
      </c>
      <c r="E545">
        <v>13300695</v>
      </c>
      <c r="F545">
        <v>13303488</v>
      </c>
      <c r="G545">
        <v>2793</v>
      </c>
      <c r="H545">
        <v>2793</v>
      </c>
      <c r="I545">
        <v>2793</v>
      </c>
      <c r="J545">
        <v>0</v>
      </c>
      <c r="K545" s="156">
        <v>2566.3716814159293</v>
      </c>
      <c r="L545" s="44">
        <v>1343</v>
      </c>
      <c r="M545" s="16">
        <v>0.48084496956677408</v>
      </c>
      <c r="N545" t="s">
        <v>397</v>
      </c>
    </row>
    <row r="546" spans="1:14" x14ac:dyDescent="0.25">
      <c r="A546" s="1">
        <v>44389</v>
      </c>
      <c r="B546">
        <v>14380</v>
      </c>
      <c r="C546">
        <v>12930</v>
      </c>
      <c r="D546">
        <v>1450</v>
      </c>
      <c r="E546">
        <v>13300695</v>
      </c>
      <c r="F546">
        <v>13303408</v>
      </c>
      <c r="G546">
        <v>2713</v>
      </c>
      <c r="H546">
        <v>2713</v>
      </c>
      <c r="I546">
        <v>2713</v>
      </c>
      <c r="J546">
        <v>0</v>
      </c>
      <c r="K546" s="156">
        <v>2566.3716814159293</v>
      </c>
      <c r="L546" s="44">
        <v>1263</v>
      </c>
      <c r="M546" s="16">
        <v>0.4655363066715813</v>
      </c>
      <c r="N546" t="s">
        <v>397</v>
      </c>
    </row>
    <row r="547" spans="1:14" x14ac:dyDescent="0.25">
      <c r="A547" s="1">
        <v>44390</v>
      </c>
      <c r="B547">
        <v>14060</v>
      </c>
      <c r="C547">
        <v>9890</v>
      </c>
      <c r="D547">
        <v>4170</v>
      </c>
      <c r="E547">
        <v>606057</v>
      </c>
      <c r="F547">
        <v>613707</v>
      </c>
      <c r="G547">
        <v>7650</v>
      </c>
      <c r="H547">
        <v>7650</v>
      </c>
      <c r="I547">
        <v>900</v>
      </c>
      <c r="J547">
        <v>-6750</v>
      </c>
      <c r="K547" s="156">
        <v>7380.5309734513285</v>
      </c>
      <c r="L547" s="44">
        <v>3480</v>
      </c>
      <c r="M547" s="16">
        <v>3.8666666666666667</v>
      </c>
      <c r="N547" t="s">
        <v>417</v>
      </c>
    </row>
    <row r="548" spans="1:14" x14ac:dyDescent="0.25">
      <c r="A548" s="1">
        <v>44390</v>
      </c>
      <c r="B548">
        <v>11540</v>
      </c>
      <c r="C548">
        <v>9770</v>
      </c>
      <c r="D548">
        <v>1770</v>
      </c>
      <c r="E548">
        <v>1322862</v>
      </c>
      <c r="F548">
        <v>1326162</v>
      </c>
      <c r="G548">
        <v>3300</v>
      </c>
      <c r="H548">
        <v>3300</v>
      </c>
      <c r="I548">
        <v>3300</v>
      </c>
      <c r="J548">
        <v>0</v>
      </c>
      <c r="K548" s="156">
        <v>3132.7433628318586</v>
      </c>
      <c r="L548" s="44">
        <v>1530</v>
      </c>
      <c r="M548" s="16">
        <v>0.46363636363636362</v>
      </c>
      <c r="N548" t="s">
        <v>398</v>
      </c>
    </row>
    <row r="549" spans="1:14" x14ac:dyDescent="0.25">
      <c r="A549" s="1">
        <v>44390</v>
      </c>
      <c r="B549">
        <v>14240</v>
      </c>
      <c r="C549">
        <v>9530</v>
      </c>
      <c r="D549">
        <v>4710</v>
      </c>
      <c r="E549">
        <v>13303718</v>
      </c>
      <c r="F549">
        <v>13312252</v>
      </c>
      <c r="G549">
        <v>8534</v>
      </c>
      <c r="H549">
        <v>8534</v>
      </c>
      <c r="I549">
        <v>8530</v>
      </c>
      <c r="J549">
        <v>-4</v>
      </c>
      <c r="K549" s="156">
        <v>8336.283185840708</v>
      </c>
      <c r="L549" s="44">
        <v>3824</v>
      </c>
      <c r="M549" s="16">
        <v>0.44830011723329427</v>
      </c>
      <c r="N549" t="s">
        <v>397</v>
      </c>
    </row>
    <row r="550" spans="1:14" x14ac:dyDescent="0.25">
      <c r="A550" s="1">
        <v>44390</v>
      </c>
      <c r="B550">
        <v>14060</v>
      </c>
      <c r="C550">
        <v>9890</v>
      </c>
      <c r="D550">
        <v>4170</v>
      </c>
      <c r="E550">
        <v>606057</v>
      </c>
      <c r="F550">
        <v>613707</v>
      </c>
      <c r="G550">
        <v>7650</v>
      </c>
      <c r="H550">
        <v>7650</v>
      </c>
      <c r="I550">
        <v>7650</v>
      </c>
      <c r="J550">
        <v>0</v>
      </c>
      <c r="K550" s="156">
        <v>7380.5309734513285</v>
      </c>
      <c r="L550" s="44">
        <v>3480</v>
      </c>
      <c r="M550" s="16">
        <v>0.45490196078431372</v>
      </c>
      <c r="N550" t="s">
        <v>417</v>
      </c>
    </row>
    <row r="551" spans="1:14" x14ac:dyDescent="0.25">
      <c r="A551" s="1">
        <v>44391</v>
      </c>
      <c r="B551">
        <v>14010</v>
      </c>
      <c r="C551">
        <v>11990</v>
      </c>
      <c r="D551">
        <v>2020</v>
      </c>
      <c r="E551">
        <v>13312252</v>
      </c>
      <c r="F551">
        <v>13316005</v>
      </c>
      <c r="G551">
        <v>3753</v>
      </c>
      <c r="H551">
        <v>3753</v>
      </c>
      <c r="I551">
        <v>3740</v>
      </c>
      <c r="J551">
        <v>-13</v>
      </c>
      <c r="K551" s="156">
        <v>3575.2212389380534</v>
      </c>
      <c r="L551" s="44">
        <v>1733</v>
      </c>
      <c r="M551" s="16">
        <v>0.46336898395721926</v>
      </c>
      <c r="N551" t="s">
        <v>397</v>
      </c>
    </row>
    <row r="552" spans="1:14" x14ac:dyDescent="0.25">
      <c r="A552" s="1">
        <v>44391</v>
      </c>
      <c r="B552">
        <v>14010</v>
      </c>
      <c r="C552">
        <v>11990</v>
      </c>
      <c r="D552">
        <v>2020</v>
      </c>
      <c r="E552">
        <v>13312252</v>
      </c>
      <c r="F552">
        <v>13316005</v>
      </c>
      <c r="G552">
        <v>3753</v>
      </c>
      <c r="H552">
        <v>3753</v>
      </c>
      <c r="I552">
        <v>3740</v>
      </c>
      <c r="J552">
        <v>-13</v>
      </c>
      <c r="K552" s="156">
        <v>3575.2212389380534</v>
      </c>
      <c r="L552" s="44">
        <v>1733</v>
      </c>
      <c r="M552" s="16">
        <v>0.46336898395721926</v>
      </c>
      <c r="N552" t="s">
        <v>397</v>
      </c>
    </row>
    <row r="553" spans="1:14" x14ac:dyDescent="0.25">
      <c r="A553" s="1">
        <v>44391</v>
      </c>
      <c r="B553">
        <v>10960</v>
      </c>
      <c r="C553">
        <v>8940</v>
      </c>
      <c r="D553">
        <v>2020</v>
      </c>
      <c r="E553">
        <v>1326162</v>
      </c>
      <c r="F553">
        <v>1329994</v>
      </c>
      <c r="G553">
        <v>3832</v>
      </c>
      <c r="H553">
        <v>3832</v>
      </c>
      <c r="I553">
        <v>3832</v>
      </c>
      <c r="J553">
        <v>0</v>
      </c>
      <c r="K553" s="156">
        <v>3575.2212389380534</v>
      </c>
      <c r="L553" s="44">
        <v>1812</v>
      </c>
      <c r="M553" s="16">
        <v>0.47286012526096033</v>
      </c>
      <c r="N553" t="s">
        <v>398</v>
      </c>
    </row>
    <row r="554" spans="1:14" x14ac:dyDescent="0.25">
      <c r="A554" s="1">
        <v>44393</v>
      </c>
      <c r="B554">
        <v>14170</v>
      </c>
      <c r="C554">
        <v>10460</v>
      </c>
      <c r="D554">
        <v>3710</v>
      </c>
      <c r="E554">
        <v>13316005</v>
      </c>
      <c r="F554">
        <v>13323039</v>
      </c>
      <c r="G554">
        <v>7034</v>
      </c>
      <c r="H554">
        <v>7034</v>
      </c>
      <c r="I554">
        <v>6821</v>
      </c>
      <c r="J554">
        <v>-213</v>
      </c>
      <c r="K554" s="156">
        <v>6566.3716814159297</v>
      </c>
      <c r="L554" s="44">
        <v>3324</v>
      </c>
      <c r="M554" s="16">
        <v>0.48731857498900455</v>
      </c>
      <c r="N554" t="s">
        <v>397</v>
      </c>
    </row>
    <row r="555" spans="1:14" x14ac:dyDescent="0.25">
      <c r="A555" s="1">
        <v>44393</v>
      </c>
      <c r="B555">
        <v>14170</v>
      </c>
      <c r="C555">
        <v>10460</v>
      </c>
      <c r="D555">
        <v>3710</v>
      </c>
      <c r="E555">
        <v>13316005</v>
      </c>
      <c r="F555">
        <v>13323039</v>
      </c>
      <c r="G555">
        <v>7034</v>
      </c>
      <c r="H555">
        <v>7034</v>
      </c>
      <c r="I555">
        <v>6821</v>
      </c>
      <c r="J555">
        <v>-213</v>
      </c>
      <c r="K555" s="156">
        <v>6566.3716814159297</v>
      </c>
      <c r="L555" s="44">
        <v>3324</v>
      </c>
      <c r="M555" s="16">
        <v>0.48731857498900455</v>
      </c>
      <c r="N555" t="s">
        <v>397</v>
      </c>
    </row>
    <row r="556" spans="1:14" x14ac:dyDescent="0.25">
      <c r="A556" s="1">
        <v>44394</v>
      </c>
      <c r="B556">
        <v>14340</v>
      </c>
      <c r="C556">
        <v>11750</v>
      </c>
      <c r="D556">
        <v>2590</v>
      </c>
      <c r="E556">
        <v>13323039</v>
      </c>
      <c r="F556">
        <v>13327626</v>
      </c>
      <c r="G556">
        <v>4587</v>
      </c>
      <c r="H556">
        <v>4587</v>
      </c>
      <c r="I556">
        <v>4587</v>
      </c>
      <c r="J556">
        <v>0</v>
      </c>
      <c r="K556" s="156">
        <v>4584.070796460177</v>
      </c>
      <c r="L556" s="44">
        <v>1997</v>
      </c>
      <c r="M556" s="16">
        <v>0.43536080226727708</v>
      </c>
      <c r="N556" t="s">
        <v>397</v>
      </c>
    </row>
    <row r="557" spans="1:14" x14ac:dyDescent="0.25">
      <c r="A557" s="1">
        <v>44394</v>
      </c>
      <c r="B557">
        <v>14340</v>
      </c>
      <c r="C557">
        <v>11750</v>
      </c>
      <c r="D557">
        <v>2590</v>
      </c>
      <c r="E557">
        <v>13323039</v>
      </c>
      <c r="F557">
        <v>13327626</v>
      </c>
      <c r="G557">
        <v>4587</v>
      </c>
      <c r="H557">
        <v>4587</v>
      </c>
      <c r="I557">
        <v>4587</v>
      </c>
      <c r="J557">
        <v>0</v>
      </c>
      <c r="K557" s="156">
        <v>4584.070796460177</v>
      </c>
      <c r="L557" s="44">
        <v>1997</v>
      </c>
      <c r="M557" s="16">
        <v>0.43536080226727708</v>
      </c>
      <c r="N557" t="s">
        <v>397</v>
      </c>
    </row>
    <row r="558" spans="1:14" x14ac:dyDescent="0.25">
      <c r="A558" s="1">
        <v>44389</v>
      </c>
      <c r="B558">
        <v>14380</v>
      </c>
      <c r="C558">
        <v>12930</v>
      </c>
      <c r="D558">
        <v>1450</v>
      </c>
      <c r="E558">
        <v>13300695</v>
      </c>
      <c r="F558">
        <v>13303408</v>
      </c>
      <c r="G558">
        <v>2713</v>
      </c>
      <c r="H558">
        <v>2713</v>
      </c>
      <c r="I558">
        <v>2878</v>
      </c>
      <c r="J558">
        <v>165</v>
      </c>
      <c r="K558" s="156">
        <v>2566.3716814159293</v>
      </c>
      <c r="L558" s="44">
        <v>1263</v>
      </c>
      <c r="M558" s="16">
        <v>0.43884642112578182</v>
      </c>
      <c r="N558" t="s">
        <v>397</v>
      </c>
    </row>
    <row r="559" spans="1:14" x14ac:dyDescent="0.25">
      <c r="A559" s="1">
        <v>44396</v>
      </c>
      <c r="B559">
        <v>14520</v>
      </c>
      <c r="C559">
        <v>12340</v>
      </c>
      <c r="D559">
        <v>2180</v>
      </c>
      <c r="E559">
        <v>13317778</v>
      </c>
      <c r="F559">
        <v>13321663</v>
      </c>
      <c r="G559">
        <v>3885</v>
      </c>
      <c r="H559">
        <v>3885</v>
      </c>
      <c r="I559">
        <v>3880</v>
      </c>
      <c r="J559">
        <v>-5</v>
      </c>
      <c r="K559" s="156">
        <v>3858.4070796460182</v>
      </c>
      <c r="L559" s="44">
        <v>1705</v>
      </c>
      <c r="M559" s="16">
        <v>0.43943298969072164</v>
      </c>
      <c r="N559" t="s">
        <v>397</v>
      </c>
    </row>
    <row r="560" spans="1:14" x14ac:dyDescent="0.25">
      <c r="A560" s="1">
        <v>44396</v>
      </c>
      <c r="B560">
        <v>14520</v>
      </c>
      <c r="C560">
        <v>12340</v>
      </c>
      <c r="D560">
        <v>2180</v>
      </c>
      <c r="E560">
        <v>13317778</v>
      </c>
      <c r="F560">
        <v>13321663</v>
      </c>
      <c r="G560">
        <v>3885</v>
      </c>
      <c r="H560">
        <v>3885</v>
      </c>
      <c r="I560">
        <v>3880</v>
      </c>
      <c r="J560">
        <v>-5</v>
      </c>
      <c r="K560" s="156">
        <v>3858.4070796460182</v>
      </c>
      <c r="L560" s="44">
        <v>1705</v>
      </c>
      <c r="M560" s="16">
        <v>0.43943298969072164</v>
      </c>
      <c r="N560" t="s">
        <v>397</v>
      </c>
    </row>
    <row r="561" spans="1:14" x14ac:dyDescent="0.25">
      <c r="A561" s="1">
        <v>44396</v>
      </c>
      <c r="B561">
        <v>14520</v>
      </c>
      <c r="C561">
        <v>12340</v>
      </c>
      <c r="D561">
        <v>2180</v>
      </c>
      <c r="E561">
        <v>13317778</v>
      </c>
      <c r="F561">
        <v>13321663</v>
      </c>
      <c r="G561">
        <v>3885</v>
      </c>
      <c r="H561">
        <v>3885</v>
      </c>
      <c r="I561">
        <v>3880</v>
      </c>
      <c r="J561">
        <v>-5</v>
      </c>
      <c r="K561" s="156">
        <v>3858.4070796460182</v>
      </c>
      <c r="L561" s="44">
        <v>1705</v>
      </c>
      <c r="M561" s="16">
        <v>0.43943298969072164</v>
      </c>
      <c r="N561" t="s">
        <v>397</v>
      </c>
    </row>
    <row r="562" spans="1:14" x14ac:dyDescent="0.25">
      <c r="A562" s="1">
        <v>44397</v>
      </c>
      <c r="B562">
        <v>13970</v>
      </c>
      <c r="C562">
        <v>11080</v>
      </c>
      <c r="D562">
        <v>2890</v>
      </c>
      <c r="E562">
        <v>13321663</v>
      </c>
      <c r="F562">
        <v>13326908</v>
      </c>
      <c r="G562">
        <v>5245</v>
      </c>
      <c r="H562">
        <v>5245</v>
      </c>
      <c r="I562">
        <v>5240</v>
      </c>
      <c r="J562">
        <v>-5</v>
      </c>
      <c r="K562" s="156">
        <v>5115.0442477876113</v>
      </c>
      <c r="L562" s="44">
        <v>2355</v>
      </c>
      <c r="M562" s="16">
        <v>0.44942748091603052</v>
      </c>
      <c r="N562" t="s">
        <v>397</v>
      </c>
    </row>
    <row r="563" spans="1:14" x14ac:dyDescent="0.25">
      <c r="A563" s="1">
        <v>44397</v>
      </c>
      <c r="B563">
        <v>13970</v>
      </c>
      <c r="C563">
        <v>11080</v>
      </c>
      <c r="D563">
        <v>2890</v>
      </c>
      <c r="E563">
        <v>13321663</v>
      </c>
      <c r="F563">
        <v>13326908</v>
      </c>
      <c r="G563">
        <v>5245</v>
      </c>
      <c r="H563">
        <v>5245</v>
      </c>
      <c r="I563">
        <v>5240</v>
      </c>
      <c r="J563">
        <v>-5</v>
      </c>
      <c r="K563" s="156">
        <v>5115.0442477876113</v>
      </c>
      <c r="L563" s="44">
        <v>2355</v>
      </c>
      <c r="M563" s="16">
        <v>0.44942748091603052</v>
      </c>
      <c r="N563" t="s">
        <v>397</v>
      </c>
    </row>
    <row r="564" spans="1:14" x14ac:dyDescent="0.25">
      <c r="A564" s="1">
        <v>44398</v>
      </c>
      <c r="B564">
        <v>28850</v>
      </c>
      <c r="C564">
        <v>18480</v>
      </c>
      <c r="D564">
        <v>10370</v>
      </c>
      <c r="E564">
        <v>13326908</v>
      </c>
      <c r="F564">
        <v>13345761</v>
      </c>
      <c r="G564">
        <v>18853</v>
      </c>
      <c r="H564">
        <v>18853</v>
      </c>
      <c r="I564">
        <v>18840</v>
      </c>
      <c r="J564">
        <v>-13</v>
      </c>
      <c r="K564" s="156">
        <v>18353.982300884956</v>
      </c>
      <c r="L564" s="44">
        <v>8483</v>
      </c>
      <c r="M564" s="16">
        <v>0.45026539278131633</v>
      </c>
      <c r="N564" t="s">
        <v>397</v>
      </c>
    </row>
    <row r="565" spans="1:14" x14ac:dyDescent="0.25">
      <c r="A565" s="1">
        <v>44398</v>
      </c>
      <c r="B565">
        <v>28850</v>
      </c>
      <c r="C565">
        <v>18480</v>
      </c>
      <c r="D565">
        <v>10370</v>
      </c>
      <c r="E565">
        <v>13326908</v>
      </c>
      <c r="F565">
        <v>13345761</v>
      </c>
      <c r="G565">
        <v>18853</v>
      </c>
      <c r="H565">
        <v>18853</v>
      </c>
      <c r="I565">
        <v>18840</v>
      </c>
      <c r="J565">
        <v>-13</v>
      </c>
      <c r="K565" s="156">
        <v>18353.982300884956</v>
      </c>
      <c r="L565" s="44">
        <v>8483</v>
      </c>
      <c r="M565" s="16">
        <v>0.45026539278131633</v>
      </c>
      <c r="N565" t="s">
        <v>397</v>
      </c>
    </row>
    <row r="566" spans="1:14" x14ac:dyDescent="0.25">
      <c r="A566" s="1">
        <v>44398</v>
      </c>
      <c r="B566">
        <v>11870</v>
      </c>
      <c r="C566">
        <v>9800</v>
      </c>
      <c r="D566">
        <v>2070</v>
      </c>
      <c r="E566">
        <v>1329888</v>
      </c>
      <c r="F566">
        <v>1333675</v>
      </c>
      <c r="G566">
        <v>3787</v>
      </c>
      <c r="H566">
        <v>3787</v>
      </c>
      <c r="I566">
        <v>3790</v>
      </c>
      <c r="J566">
        <v>3</v>
      </c>
      <c r="K566" s="156">
        <v>3663.7168141592924</v>
      </c>
      <c r="L566" s="44">
        <v>1717</v>
      </c>
      <c r="M566" s="16">
        <v>0.45303430079155671</v>
      </c>
      <c r="N566" t="s">
        <v>398</v>
      </c>
    </row>
    <row r="567" spans="1:14" x14ac:dyDescent="0.25">
      <c r="A567" s="1">
        <v>44399</v>
      </c>
      <c r="B567">
        <v>13990</v>
      </c>
      <c r="C567">
        <v>9510</v>
      </c>
      <c r="D567">
        <v>4480</v>
      </c>
      <c r="E567">
        <v>13345761</v>
      </c>
      <c r="F567">
        <v>13353976</v>
      </c>
      <c r="G567">
        <v>8215</v>
      </c>
      <c r="H567">
        <v>8215</v>
      </c>
      <c r="I567">
        <v>8200</v>
      </c>
      <c r="J567">
        <v>-15</v>
      </c>
      <c r="K567" s="156">
        <v>7929.20353982301</v>
      </c>
      <c r="L567" s="44">
        <v>3735</v>
      </c>
      <c r="M567" s="16">
        <v>0.4554878048780488</v>
      </c>
      <c r="N567" t="s">
        <v>397</v>
      </c>
    </row>
    <row r="568" spans="1:14" x14ac:dyDescent="0.25">
      <c r="A568" s="1">
        <v>44400</v>
      </c>
      <c r="B568">
        <v>11890</v>
      </c>
      <c r="C568">
        <v>8460</v>
      </c>
      <c r="D568">
        <v>3430</v>
      </c>
      <c r="E568">
        <v>1340017</v>
      </c>
      <c r="F568">
        <v>1333675</v>
      </c>
      <c r="G568">
        <v>-6342</v>
      </c>
      <c r="H568">
        <v>-6342</v>
      </c>
      <c r="I568">
        <v>5259</v>
      </c>
      <c r="J568">
        <v>11601</v>
      </c>
      <c r="K568" s="156">
        <v>6070.7964601769918</v>
      </c>
      <c r="L568" s="44">
        <v>-9772</v>
      </c>
      <c r="M568" s="16">
        <v>-1.8581479368701275</v>
      </c>
      <c r="N568" t="s">
        <v>398</v>
      </c>
    </row>
    <row r="569" spans="1:14" x14ac:dyDescent="0.25">
      <c r="A569" s="1">
        <v>44400</v>
      </c>
      <c r="B569">
        <v>11890</v>
      </c>
      <c r="C569">
        <v>8460</v>
      </c>
      <c r="D569">
        <v>3430</v>
      </c>
      <c r="E569">
        <v>1340017</v>
      </c>
      <c r="F569">
        <v>1333675</v>
      </c>
      <c r="G569">
        <v>-6342</v>
      </c>
      <c r="H569">
        <v>-6342</v>
      </c>
      <c r="I569">
        <v>6360</v>
      </c>
      <c r="J569">
        <v>12702</v>
      </c>
      <c r="K569" s="156">
        <v>6070.7964601769918</v>
      </c>
      <c r="L569" s="44">
        <v>-9772</v>
      </c>
      <c r="M569" s="16">
        <v>-1.5364779874213836</v>
      </c>
      <c r="N569" t="s">
        <v>398</v>
      </c>
    </row>
    <row r="570" spans="1:14" x14ac:dyDescent="0.25">
      <c r="A570" s="1">
        <v>44400</v>
      </c>
      <c r="B570">
        <v>11890</v>
      </c>
      <c r="C570">
        <v>8460</v>
      </c>
      <c r="D570">
        <v>3430</v>
      </c>
      <c r="E570">
        <v>1333675</v>
      </c>
      <c r="F570">
        <v>1340017</v>
      </c>
      <c r="G570">
        <v>6342</v>
      </c>
      <c r="H570">
        <v>6342</v>
      </c>
      <c r="I570">
        <v>6360</v>
      </c>
      <c r="J570">
        <v>18</v>
      </c>
      <c r="K570" s="156">
        <v>6070.7964601769918</v>
      </c>
      <c r="L570" s="44">
        <v>2912</v>
      </c>
      <c r="M570" s="16">
        <v>0.4578616352201258</v>
      </c>
      <c r="N570" t="s">
        <v>398</v>
      </c>
    </row>
    <row r="571" spans="1:14" x14ac:dyDescent="0.25">
      <c r="A571" s="1">
        <v>44400</v>
      </c>
      <c r="B571">
        <v>14410</v>
      </c>
      <c r="C571">
        <v>10180</v>
      </c>
      <c r="D571">
        <v>4230</v>
      </c>
      <c r="E571">
        <v>13353976</v>
      </c>
      <c r="F571">
        <v>13361471</v>
      </c>
      <c r="G571">
        <v>7495</v>
      </c>
      <c r="H571">
        <v>7495</v>
      </c>
      <c r="I571">
        <v>7492</v>
      </c>
      <c r="J571">
        <v>-3</v>
      </c>
      <c r="K571" s="156">
        <v>7486.7256637168148</v>
      </c>
      <c r="L571" s="44">
        <v>3265</v>
      </c>
      <c r="M571" s="16">
        <v>0.43579818473037907</v>
      </c>
      <c r="N571" t="s">
        <v>397</v>
      </c>
    </row>
    <row r="572" spans="1:14" x14ac:dyDescent="0.25">
      <c r="A572" s="1">
        <v>44400</v>
      </c>
      <c r="B572">
        <v>14410</v>
      </c>
      <c r="C572">
        <v>10180</v>
      </c>
      <c r="D572">
        <v>4230</v>
      </c>
      <c r="E572">
        <v>13353976</v>
      </c>
      <c r="F572">
        <v>13361471</v>
      </c>
      <c r="G572">
        <v>7495</v>
      </c>
      <c r="H572">
        <v>7495</v>
      </c>
      <c r="I572">
        <v>7492</v>
      </c>
      <c r="J572">
        <v>-3</v>
      </c>
      <c r="K572" s="156">
        <v>7486.7256637168148</v>
      </c>
      <c r="L572" s="44">
        <v>3265</v>
      </c>
      <c r="M572" s="16">
        <v>0.43579818473037907</v>
      </c>
      <c r="N572" t="s">
        <v>397</v>
      </c>
    </row>
    <row r="573" spans="1:14" x14ac:dyDescent="0.25">
      <c r="A573" s="1">
        <v>44403</v>
      </c>
      <c r="B573">
        <v>14400</v>
      </c>
      <c r="C573">
        <v>9300</v>
      </c>
      <c r="D573">
        <v>5100</v>
      </c>
      <c r="E573">
        <v>13361471</v>
      </c>
      <c r="F573">
        <v>13370634</v>
      </c>
      <c r="G573">
        <v>9163</v>
      </c>
      <c r="H573">
        <v>9163</v>
      </c>
      <c r="I573">
        <v>9150</v>
      </c>
      <c r="J573">
        <v>-13</v>
      </c>
      <c r="K573" s="156">
        <v>9026.5486725663723</v>
      </c>
      <c r="L573" s="44">
        <v>4063</v>
      </c>
      <c r="M573" s="16">
        <v>0.44404371584699454</v>
      </c>
      <c r="N573" t="s">
        <v>397</v>
      </c>
    </row>
    <row r="574" spans="1:14" x14ac:dyDescent="0.25">
      <c r="A574" s="1">
        <v>44403</v>
      </c>
      <c r="B574">
        <v>14400</v>
      </c>
      <c r="C574">
        <v>9300</v>
      </c>
      <c r="D574">
        <v>5100</v>
      </c>
      <c r="E574">
        <v>13361471</v>
      </c>
      <c r="F574">
        <v>13370634</v>
      </c>
      <c r="G574">
        <v>9163</v>
      </c>
      <c r="H574">
        <v>9163</v>
      </c>
      <c r="I574">
        <v>9150</v>
      </c>
      <c r="J574">
        <v>-13</v>
      </c>
      <c r="K574" s="156">
        <v>9026.5486725663723</v>
      </c>
      <c r="L574" s="44">
        <v>4063</v>
      </c>
      <c r="M574" s="16">
        <v>0.44404371584699454</v>
      </c>
      <c r="N574" t="s">
        <v>397</v>
      </c>
    </row>
    <row r="575" spans="1:14" x14ac:dyDescent="0.25">
      <c r="A575" s="1">
        <v>44404</v>
      </c>
      <c r="B575">
        <v>12000</v>
      </c>
      <c r="C575">
        <v>8280</v>
      </c>
      <c r="D575">
        <v>3720</v>
      </c>
      <c r="E575">
        <v>1340017</v>
      </c>
      <c r="F575">
        <v>1347105</v>
      </c>
      <c r="G575">
        <v>7088</v>
      </c>
      <c r="H575">
        <v>7088</v>
      </c>
      <c r="I575">
        <v>7015</v>
      </c>
      <c r="J575">
        <v>-73</v>
      </c>
      <c r="K575" s="156">
        <v>6584.0707964601779</v>
      </c>
      <c r="L575" s="44">
        <v>3368</v>
      </c>
      <c r="M575" s="16">
        <v>0.48011404133998575</v>
      </c>
      <c r="N575" t="s">
        <v>398</v>
      </c>
    </row>
    <row r="576" spans="1:14" x14ac:dyDescent="0.25">
      <c r="A576" s="1">
        <v>44404</v>
      </c>
      <c r="B576">
        <v>12000</v>
      </c>
      <c r="C576">
        <v>8280</v>
      </c>
      <c r="D576">
        <v>3720</v>
      </c>
      <c r="E576">
        <v>1340017</v>
      </c>
      <c r="F576">
        <v>1347105</v>
      </c>
      <c r="G576">
        <v>7088</v>
      </c>
      <c r="H576">
        <v>7088</v>
      </c>
      <c r="I576">
        <v>7100</v>
      </c>
      <c r="J576">
        <v>12</v>
      </c>
      <c r="K576" s="156">
        <v>6584.0707964601779</v>
      </c>
      <c r="L576" s="44">
        <v>3368</v>
      </c>
      <c r="M576" s="16">
        <v>0.47436619718309858</v>
      </c>
      <c r="N576" t="s">
        <v>398</v>
      </c>
    </row>
    <row r="577" spans="1:14" x14ac:dyDescent="0.25">
      <c r="A577" s="1">
        <v>44404</v>
      </c>
      <c r="B577">
        <v>14020</v>
      </c>
      <c r="C577">
        <v>10700</v>
      </c>
      <c r="D577">
        <v>3320</v>
      </c>
      <c r="E577">
        <v>13370634</v>
      </c>
      <c r="F577">
        <v>13376916</v>
      </c>
      <c r="G577">
        <v>6282</v>
      </c>
      <c r="H577">
        <v>6282</v>
      </c>
      <c r="I577">
        <v>6270</v>
      </c>
      <c r="J577">
        <v>-12</v>
      </c>
      <c r="K577" s="156">
        <v>5876.1061946902664</v>
      </c>
      <c r="L577" s="44">
        <v>2962</v>
      </c>
      <c r="M577" s="16">
        <v>0.47240829346092506</v>
      </c>
      <c r="N577" t="s">
        <v>397</v>
      </c>
    </row>
    <row r="578" spans="1:14" x14ac:dyDescent="0.25">
      <c r="A578" s="1">
        <v>44405</v>
      </c>
      <c r="B578">
        <v>28400</v>
      </c>
      <c r="C578">
        <v>20260</v>
      </c>
      <c r="D578">
        <v>8140</v>
      </c>
      <c r="E578">
        <v>13376916</v>
      </c>
      <c r="F578">
        <v>13391966</v>
      </c>
      <c r="G578">
        <v>15050</v>
      </c>
      <c r="H578">
        <v>15050</v>
      </c>
      <c r="I578">
        <v>15050</v>
      </c>
      <c r="J578">
        <v>0</v>
      </c>
      <c r="K578" s="156">
        <v>14407.079646017701</v>
      </c>
      <c r="L578" s="44">
        <v>6910</v>
      </c>
      <c r="M578" s="16">
        <v>0.45913621262458471</v>
      </c>
      <c r="N578" t="s">
        <v>397</v>
      </c>
    </row>
    <row r="579" spans="1:14" x14ac:dyDescent="0.25">
      <c r="A579" s="1">
        <v>44405</v>
      </c>
      <c r="B579">
        <v>11820</v>
      </c>
      <c r="C579">
        <v>8400</v>
      </c>
      <c r="D579">
        <v>3420</v>
      </c>
      <c r="E579">
        <v>1347105</v>
      </c>
      <c r="F579">
        <v>1353314</v>
      </c>
      <c r="G579">
        <v>6209</v>
      </c>
      <c r="H579">
        <v>6209</v>
      </c>
      <c r="I579">
        <v>6220</v>
      </c>
      <c r="J579">
        <v>11</v>
      </c>
      <c r="K579" s="156">
        <v>6053.0973451327436</v>
      </c>
      <c r="L579" s="44">
        <v>2789</v>
      </c>
      <c r="M579" s="16">
        <v>0.44839228295819938</v>
      </c>
      <c r="N579" t="s">
        <v>398</v>
      </c>
    </row>
    <row r="580" spans="1:14" x14ac:dyDescent="0.25">
      <c r="A580" s="1">
        <v>44410</v>
      </c>
      <c r="B580">
        <v>11760</v>
      </c>
      <c r="C580">
        <v>9730</v>
      </c>
      <c r="D580">
        <v>2030</v>
      </c>
      <c r="E580">
        <v>1353314</v>
      </c>
      <c r="F580">
        <v>1357307</v>
      </c>
      <c r="G580">
        <v>3993</v>
      </c>
      <c r="H580">
        <v>3993</v>
      </c>
      <c r="I580">
        <v>4000</v>
      </c>
      <c r="J580">
        <v>7</v>
      </c>
      <c r="K580" s="156">
        <v>3592.9203539823011</v>
      </c>
      <c r="L580" s="44">
        <v>1963</v>
      </c>
      <c r="M580" s="16">
        <v>0.49075000000000002</v>
      </c>
      <c r="N580" t="s">
        <v>398</v>
      </c>
    </row>
    <row r="581" spans="1:14" x14ac:dyDescent="0.25">
      <c r="A581" s="1">
        <v>44410</v>
      </c>
      <c r="B581">
        <v>11760</v>
      </c>
      <c r="C581">
        <v>9730</v>
      </c>
      <c r="D581">
        <v>2030</v>
      </c>
      <c r="E581">
        <v>1353314</v>
      </c>
      <c r="F581">
        <v>1357307</v>
      </c>
      <c r="G581">
        <v>3993</v>
      </c>
      <c r="H581">
        <v>3993</v>
      </c>
      <c r="I581">
        <v>4000</v>
      </c>
      <c r="J581">
        <v>7</v>
      </c>
      <c r="K581" s="156">
        <v>3592.9203539823011</v>
      </c>
      <c r="L581" s="44">
        <v>1963</v>
      </c>
      <c r="M581" s="16">
        <v>0.49075000000000002</v>
      </c>
      <c r="N581" t="s">
        <v>398</v>
      </c>
    </row>
    <row r="582" spans="1:14" x14ac:dyDescent="0.25">
      <c r="A582" s="1">
        <v>44407</v>
      </c>
      <c r="B582">
        <v>12070</v>
      </c>
      <c r="C582">
        <v>8630</v>
      </c>
      <c r="D582">
        <v>3440</v>
      </c>
      <c r="E582">
        <v>1357307</v>
      </c>
      <c r="F582">
        <v>1363395</v>
      </c>
      <c r="G582">
        <v>6088</v>
      </c>
      <c r="H582">
        <v>6088</v>
      </c>
      <c r="I582">
        <v>6125</v>
      </c>
      <c r="J582">
        <v>37</v>
      </c>
      <c r="K582" s="156">
        <v>6088.49557522124</v>
      </c>
      <c r="L582" s="44">
        <v>2648</v>
      </c>
      <c r="M582" s="16">
        <v>0.43232653061224491</v>
      </c>
      <c r="N582" t="s">
        <v>398</v>
      </c>
    </row>
    <row r="583" spans="1:14" x14ac:dyDescent="0.25">
      <c r="A583" s="1">
        <v>44407</v>
      </c>
      <c r="B583">
        <v>12070</v>
      </c>
      <c r="C583">
        <v>8630</v>
      </c>
      <c r="D583">
        <v>3440</v>
      </c>
      <c r="E583">
        <v>1357307</v>
      </c>
      <c r="F583">
        <v>1363395</v>
      </c>
      <c r="G583">
        <v>6088</v>
      </c>
      <c r="H583">
        <v>6088</v>
      </c>
      <c r="I583">
        <v>6125</v>
      </c>
      <c r="J583">
        <v>37</v>
      </c>
      <c r="K583" s="156">
        <v>6088.49557522124</v>
      </c>
      <c r="L583" s="44">
        <v>2648</v>
      </c>
      <c r="M583" s="16">
        <v>0.43232653061224491</v>
      </c>
      <c r="N583" t="s">
        <v>398</v>
      </c>
    </row>
    <row r="584" spans="1:14" x14ac:dyDescent="0.25">
      <c r="A584" s="1">
        <v>44407</v>
      </c>
      <c r="B584">
        <v>12070</v>
      </c>
      <c r="C584">
        <v>8630</v>
      </c>
      <c r="D584">
        <v>3440</v>
      </c>
      <c r="E584">
        <v>1357307</v>
      </c>
      <c r="F584">
        <v>1363395</v>
      </c>
      <c r="G584">
        <v>6088</v>
      </c>
      <c r="H584">
        <v>6088</v>
      </c>
      <c r="I584">
        <v>6125</v>
      </c>
      <c r="J584">
        <v>37</v>
      </c>
      <c r="K584" s="156">
        <v>6088.49557522124</v>
      </c>
      <c r="L584" s="44">
        <v>2648</v>
      </c>
      <c r="M584" s="16">
        <v>0.43232653061224491</v>
      </c>
      <c r="N584" t="s">
        <v>398</v>
      </c>
    </row>
    <row r="585" spans="1:14" x14ac:dyDescent="0.25">
      <c r="A585" s="1">
        <v>44407</v>
      </c>
      <c r="B585">
        <v>14320</v>
      </c>
      <c r="C585">
        <v>10930</v>
      </c>
      <c r="D585">
        <v>3390</v>
      </c>
      <c r="E585">
        <v>13393264</v>
      </c>
      <c r="F585">
        <v>13398960</v>
      </c>
      <c r="G585">
        <v>5696</v>
      </c>
      <c r="H585">
        <v>5696</v>
      </c>
      <c r="I585">
        <v>5671</v>
      </c>
      <c r="J585">
        <v>-25</v>
      </c>
      <c r="K585" s="156">
        <v>6000.0000000000009</v>
      </c>
      <c r="L585" s="44">
        <v>2306</v>
      </c>
      <c r="M585" s="16">
        <v>0.40663022394639392</v>
      </c>
      <c r="N585" t="s">
        <v>397</v>
      </c>
    </row>
    <row r="586" spans="1:14" x14ac:dyDescent="0.25">
      <c r="A586" s="1">
        <v>44407</v>
      </c>
      <c r="B586">
        <v>14320</v>
      </c>
      <c r="C586">
        <v>10930</v>
      </c>
      <c r="D586">
        <v>3390</v>
      </c>
      <c r="E586">
        <v>13393264</v>
      </c>
      <c r="F586">
        <v>13398960</v>
      </c>
      <c r="G586">
        <v>5696</v>
      </c>
      <c r="H586">
        <v>5696</v>
      </c>
      <c r="I586">
        <v>5671</v>
      </c>
      <c r="J586">
        <v>-25</v>
      </c>
      <c r="K586" s="156">
        <v>6000.0000000000009</v>
      </c>
      <c r="L586" s="44">
        <v>2306</v>
      </c>
      <c r="M586" s="16">
        <v>0.40663022394639392</v>
      </c>
      <c r="N586" t="s">
        <v>397</v>
      </c>
    </row>
    <row r="587" spans="1:14" x14ac:dyDescent="0.25">
      <c r="A587" s="1">
        <v>44407</v>
      </c>
      <c r="B587">
        <v>12070</v>
      </c>
      <c r="C587">
        <v>8630</v>
      </c>
      <c r="D587">
        <v>3440</v>
      </c>
      <c r="E587">
        <v>1357307</v>
      </c>
      <c r="F587">
        <v>1363395</v>
      </c>
      <c r="G587">
        <v>6088</v>
      </c>
      <c r="H587">
        <v>6088</v>
      </c>
      <c r="I587">
        <v>6125</v>
      </c>
      <c r="J587">
        <v>37</v>
      </c>
      <c r="K587" s="156">
        <v>6088.49557522124</v>
      </c>
      <c r="L587" s="44">
        <v>2648</v>
      </c>
      <c r="M587" s="16">
        <v>0.43232653061224491</v>
      </c>
      <c r="N587" t="s">
        <v>398</v>
      </c>
    </row>
    <row r="588" spans="1:14" x14ac:dyDescent="0.25">
      <c r="A588" s="1">
        <v>44410</v>
      </c>
      <c r="B588">
        <v>14120</v>
      </c>
      <c r="C588">
        <v>10900</v>
      </c>
      <c r="D588">
        <v>3220</v>
      </c>
      <c r="E588">
        <v>13398960</v>
      </c>
      <c r="F588">
        <v>13404784</v>
      </c>
      <c r="G588">
        <v>5824</v>
      </c>
      <c r="H588">
        <v>5824</v>
      </c>
      <c r="I588">
        <v>5810</v>
      </c>
      <c r="J588">
        <v>-14</v>
      </c>
      <c r="K588" s="156">
        <v>5699.1150442477883</v>
      </c>
      <c r="L588" s="44">
        <v>2604</v>
      </c>
      <c r="M588" s="16">
        <v>0.44819277108433736</v>
      </c>
      <c r="N588" t="s">
        <v>397</v>
      </c>
    </row>
    <row r="589" spans="1:14" x14ac:dyDescent="0.25">
      <c r="A589" s="1">
        <v>44410</v>
      </c>
      <c r="B589">
        <v>14120</v>
      </c>
      <c r="C589">
        <v>10900</v>
      </c>
      <c r="D589">
        <v>3220</v>
      </c>
      <c r="E589">
        <v>13398960</v>
      </c>
      <c r="F589">
        <v>13404784</v>
      </c>
      <c r="G589">
        <v>5824</v>
      </c>
      <c r="H589">
        <v>5824</v>
      </c>
      <c r="I589">
        <v>5810</v>
      </c>
      <c r="J589">
        <v>-14</v>
      </c>
      <c r="K589" s="156">
        <v>5699.1150442477883</v>
      </c>
      <c r="L589" s="44">
        <v>2604</v>
      </c>
      <c r="M589" s="16">
        <v>0.44819277108433736</v>
      </c>
      <c r="N589" t="s">
        <v>397</v>
      </c>
    </row>
    <row r="590" spans="1:14" x14ac:dyDescent="0.25">
      <c r="A590" s="1">
        <v>44411</v>
      </c>
      <c r="B590">
        <v>11870</v>
      </c>
      <c r="C590">
        <v>9480</v>
      </c>
      <c r="D590">
        <v>2390</v>
      </c>
      <c r="E590">
        <v>1367596</v>
      </c>
      <c r="F590">
        <v>1372071</v>
      </c>
      <c r="G590">
        <v>4475</v>
      </c>
      <c r="H590">
        <v>4475</v>
      </c>
      <c r="I590">
        <v>4470</v>
      </c>
      <c r="J590">
        <v>-5</v>
      </c>
      <c r="K590" s="156">
        <v>4230.0884955752217</v>
      </c>
      <c r="L590" s="44">
        <v>2085</v>
      </c>
      <c r="M590" s="16">
        <v>0.46644295302013422</v>
      </c>
      <c r="N590" t="s">
        <v>398</v>
      </c>
    </row>
    <row r="591" spans="1:14" x14ac:dyDescent="0.25">
      <c r="A591" s="1">
        <v>44412</v>
      </c>
      <c r="B591">
        <v>11730</v>
      </c>
      <c r="C591">
        <v>9170</v>
      </c>
      <c r="D591">
        <v>2560</v>
      </c>
      <c r="E591">
        <v>1372071</v>
      </c>
      <c r="F591">
        <v>1376671</v>
      </c>
      <c r="G591">
        <v>4600</v>
      </c>
      <c r="H591">
        <v>4600</v>
      </c>
      <c r="I591">
        <v>4590</v>
      </c>
      <c r="J591">
        <v>-10</v>
      </c>
      <c r="K591" s="156">
        <v>4530.9734513274343</v>
      </c>
      <c r="L591" s="44">
        <v>2040</v>
      </c>
      <c r="M591" s="16">
        <v>0.44444444444444442</v>
      </c>
      <c r="N591" t="s">
        <v>398</v>
      </c>
    </row>
    <row r="592" spans="1:14" x14ac:dyDescent="0.25">
      <c r="A592" s="1">
        <v>44412</v>
      </c>
      <c r="B592">
        <v>11730</v>
      </c>
      <c r="C592">
        <v>9170</v>
      </c>
      <c r="D592">
        <v>2560</v>
      </c>
      <c r="E592">
        <v>1372071</v>
      </c>
      <c r="F592">
        <v>1376671</v>
      </c>
      <c r="G592">
        <v>4600</v>
      </c>
      <c r="H592">
        <v>4600</v>
      </c>
      <c r="I592">
        <v>4590</v>
      </c>
      <c r="J592">
        <v>-10</v>
      </c>
      <c r="K592" s="156">
        <v>4530.9734513274343</v>
      </c>
      <c r="L592" s="44">
        <v>2040</v>
      </c>
      <c r="M592" s="16">
        <v>0.44444444444444442</v>
      </c>
      <c r="N592" t="s">
        <v>398</v>
      </c>
    </row>
    <row r="593" spans="1:14" x14ac:dyDescent="0.25">
      <c r="A593" s="1">
        <v>44412</v>
      </c>
      <c r="B593">
        <v>11730</v>
      </c>
      <c r="C593">
        <v>9170</v>
      </c>
      <c r="D593">
        <v>2560</v>
      </c>
      <c r="E593">
        <v>1372071</v>
      </c>
      <c r="F593">
        <v>1376671</v>
      </c>
      <c r="G593">
        <v>4600</v>
      </c>
      <c r="H593">
        <v>4600</v>
      </c>
      <c r="I593">
        <v>4600</v>
      </c>
      <c r="J593">
        <v>0</v>
      </c>
      <c r="K593" s="156">
        <v>4530.9734513274343</v>
      </c>
      <c r="L593" s="44">
        <v>2040</v>
      </c>
      <c r="M593" s="16">
        <v>0.44347826086956521</v>
      </c>
      <c r="N593" t="s">
        <v>398</v>
      </c>
    </row>
    <row r="594" spans="1:14" x14ac:dyDescent="0.25">
      <c r="A594" s="1">
        <v>44412</v>
      </c>
      <c r="B594">
        <v>14450</v>
      </c>
      <c r="C594">
        <v>9820</v>
      </c>
      <c r="D594">
        <v>4630</v>
      </c>
      <c r="E594">
        <v>13404784</v>
      </c>
      <c r="F594">
        <v>13420716</v>
      </c>
      <c r="G594">
        <v>15932</v>
      </c>
      <c r="H594">
        <v>15932</v>
      </c>
      <c r="I594">
        <v>15930</v>
      </c>
      <c r="J594">
        <v>-2</v>
      </c>
      <c r="K594" s="156">
        <v>8194.6902654867263</v>
      </c>
      <c r="L594" s="44">
        <v>11302</v>
      </c>
      <c r="M594" s="16">
        <v>0.70947897049591968</v>
      </c>
      <c r="N594" t="s">
        <v>397</v>
      </c>
    </row>
    <row r="595" spans="1:14" x14ac:dyDescent="0.25">
      <c r="A595" s="1">
        <v>44414</v>
      </c>
      <c r="B595">
        <v>11400</v>
      </c>
      <c r="C595">
        <v>10180</v>
      </c>
      <c r="D595">
        <v>1220</v>
      </c>
      <c r="E595">
        <v>1376671</v>
      </c>
      <c r="F595">
        <v>1379187</v>
      </c>
      <c r="G595">
        <v>2516</v>
      </c>
      <c r="H595">
        <v>2516</v>
      </c>
      <c r="I595">
        <v>2510</v>
      </c>
      <c r="J595">
        <v>-6</v>
      </c>
      <c r="K595" s="156">
        <v>2159.2920353982304</v>
      </c>
      <c r="L595" s="44">
        <v>1296</v>
      </c>
      <c r="M595" s="16">
        <v>0.51633466135458173</v>
      </c>
      <c r="N595" t="s">
        <v>398</v>
      </c>
    </row>
    <row r="596" spans="1:14" x14ac:dyDescent="0.25">
      <c r="A596" s="1">
        <v>44413</v>
      </c>
      <c r="B596">
        <v>13770</v>
      </c>
      <c r="C596">
        <v>11090</v>
      </c>
      <c r="D596">
        <v>2680</v>
      </c>
      <c r="E596">
        <v>13420716</v>
      </c>
      <c r="F596">
        <v>13425380</v>
      </c>
      <c r="G596">
        <v>4664</v>
      </c>
      <c r="H596">
        <v>4664</v>
      </c>
      <c r="I596">
        <v>4645</v>
      </c>
      <c r="J596">
        <v>-19</v>
      </c>
      <c r="K596" s="156">
        <v>4743.3628318584078</v>
      </c>
      <c r="L596" s="44">
        <v>1984</v>
      </c>
      <c r="M596" s="16">
        <v>0.4271259418729817</v>
      </c>
      <c r="N596" t="s">
        <v>397</v>
      </c>
    </row>
    <row r="597" spans="1:14" x14ac:dyDescent="0.25">
      <c r="A597" s="1">
        <v>44413</v>
      </c>
      <c r="B597">
        <v>13770</v>
      </c>
      <c r="C597">
        <v>11090</v>
      </c>
      <c r="D597">
        <v>2680</v>
      </c>
      <c r="E597">
        <v>13420716</v>
      </c>
      <c r="F597">
        <v>13425380</v>
      </c>
      <c r="G597">
        <v>4664</v>
      </c>
      <c r="H597">
        <v>4664</v>
      </c>
      <c r="I597">
        <v>4645</v>
      </c>
      <c r="J597">
        <v>-19</v>
      </c>
      <c r="K597" s="156">
        <v>4743.3628318584078</v>
      </c>
      <c r="L597" s="44">
        <v>1984</v>
      </c>
      <c r="M597" s="16">
        <v>0.4271259418729817</v>
      </c>
      <c r="N597" t="s">
        <v>397</v>
      </c>
    </row>
    <row r="598" spans="1:14" x14ac:dyDescent="0.25">
      <c r="A598" s="1">
        <v>44414</v>
      </c>
      <c r="B598">
        <v>11400</v>
      </c>
      <c r="C598">
        <v>10180</v>
      </c>
      <c r="D598">
        <v>1220</v>
      </c>
      <c r="E598">
        <v>1376671</v>
      </c>
      <c r="F598">
        <v>1379187</v>
      </c>
      <c r="G598">
        <v>2516</v>
      </c>
      <c r="H598">
        <v>2516</v>
      </c>
      <c r="I598">
        <v>2510</v>
      </c>
      <c r="J598">
        <v>-6</v>
      </c>
      <c r="K598" s="156">
        <v>2159.2920353982304</v>
      </c>
      <c r="L598" s="44">
        <v>1296</v>
      </c>
      <c r="M598" s="16">
        <v>0.51633466135458173</v>
      </c>
      <c r="N598" t="s">
        <v>398</v>
      </c>
    </row>
    <row r="599" spans="1:14" x14ac:dyDescent="0.25">
      <c r="A599" s="1">
        <v>44414</v>
      </c>
      <c r="B599">
        <v>11400</v>
      </c>
      <c r="C599">
        <v>10180</v>
      </c>
      <c r="D599">
        <v>1220</v>
      </c>
      <c r="E599">
        <v>1376671</v>
      </c>
      <c r="F599">
        <v>1379187</v>
      </c>
      <c r="G599">
        <v>2516</v>
      </c>
      <c r="H599">
        <v>2516</v>
      </c>
      <c r="I599">
        <v>2510</v>
      </c>
      <c r="J599">
        <v>-6</v>
      </c>
      <c r="K599" s="156">
        <v>2159.2920353982304</v>
      </c>
      <c r="L599" s="44">
        <v>1296</v>
      </c>
      <c r="M599" s="16">
        <v>0.51633466135458173</v>
      </c>
      <c r="N599" t="s">
        <v>398</v>
      </c>
    </row>
    <row r="600" spans="1:14" x14ac:dyDescent="0.25">
      <c r="A600" s="1">
        <v>44414</v>
      </c>
      <c r="B600">
        <v>11400</v>
      </c>
      <c r="C600">
        <v>10180</v>
      </c>
      <c r="D600">
        <v>1220</v>
      </c>
      <c r="E600">
        <v>1376671</v>
      </c>
      <c r="F600">
        <v>1379187</v>
      </c>
      <c r="G600">
        <v>2516</v>
      </c>
      <c r="H600">
        <v>2516</v>
      </c>
      <c r="I600">
        <v>2510</v>
      </c>
      <c r="J600">
        <v>-6</v>
      </c>
      <c r="K600" s="156">
        <v>2159.2920353982304</v>
      </c>
      <c r="L600" s="44">
        <v>1296</v>
      </c>
      <c r="M600" s="16">
        <v>0.51633466135458173</v>
      </c>
      <c r="N600" t="s">
        <v>398</v>
      </c>
    </row>
    <row r="601" spans="1:14" x14ac:dyDescent="0.25">
      <c r="A601" s="1">
        <v>44414</v>
      </c>
      <c r="B601">
        <v>14630</v>
      </c>
      <c r="C601">
        <v>9800</v>
      </c>
      <c r="D601">
        <v>4830</v>
      </c>
      <c r="E601">
        <v>13425380</v>
      </c>
      <c r="F601">
        <v>13434323</v>
      </c>
      <c r="G601">
        <v>8943</v>
      </c>
      <c r="H601">
        <v>8943</v>
      </c>
      <c r="I601">
        <v>8940</v>
      </c>
      <c r="J601">
        <v>-3</v>
      </c>
      <c r="K601" s="156">
        <v>8548.6725663716825</v>
      </c>
      <c r="L601" s="44">
        <v>4113</v>
      </c>
      <c r="M601" s="16">
        <v>0.46006711409395973</v>
      </c>
      <c r="N601" t="s">
        <v>397</v>
      </c>
    </row>
    <row r="602" spans="1:14" x14ac:dyDescent="0.25">
      <c r="A602" s="1">
        <v>44414</v>
      </c>
      <c r="B602">
        <v>14630</v>
      </c>
      <c r="C602">
        <v>9800</v>
      </c>
      <c r="D602">
        <v>4830</v>
      </c>
      <c r="E602">
        <v>13425380</v>
      </c>
      <c r="F602">
        <v>13434323</v>
      </c>
      <c r="G602">
        <v>8943</v>
      </c>
      <c r="H602">
        <v>8943</v>
      </c>
      <c r="I602">
        <v>8940</v>
      </c>
      <c r="J602">
        <v>-3</v>
      </c>
      <c r="K602" s="156">
        <v>8548.6725663716825</v>
      </c>
      <c r="L602" s="44">
        <v>4113</v>
      </c>
      <c r="M602" s="16">
        <v>0.46006711409395973</v>
      </c>
      <c r="N602" t="s">
        <v>397</v>
      </c>
    </row>
    <row r="603" spans="1:14" x14ac:dyDescent="0.25">
      <c r="A603" s="1">
        <v>44417</v>
      </c>
      <c r="B603">
        <v>11750</v>
      </c>
      <c r="C603">
        <v>8680</v>
      </c>
      <c r="D603">
        <v>3070</v>
      </c>
      <c r="E603">
        <v>1379187</v>
      </c>
      <c r="F603">
        <v>1384838</v>
      </c>
      <c r="G603">
        <v>5651</v>
      </c>
      <c r="H603">
        <v>5651</v>
      </c>
      <c r="I603">
        <v>5670</v>
      </c>
      <c r="J603">
        <v>19</v>
      </c>
      <c r="K603" s="156">
        <v>5433.6283185840712</v>
      </c>
      <c r="L603" s="44">
        <v>2581</v>
      </c>
      <c r="M603" s="16">
        <v>0.45520282186948852</v>
      </c>
      <c r="N603" t="s">
        <v>398</v>
      </c>
    </row>
    <row r="604" spans="1:14" x14ac:dyDescent="0.25">
      <c r="A604" s="1">
        <v>44417</v>
      </c>
      <c r="B604">
        <v>11750</v>
      </c>
      <c r="C604">
        <v>8680</v>
      </c>
      <c r="D604">
        <v>3070</v>
      </c>
      <c r="E604">
        <v>1379187</v>
      </c>
      <c r="F604">
        <v>1384838</v>
      </c>
      <c r="G604">
        <v>5651</v>
      </c>
      <c r="H604">
        <v>5651</v>
      </c>
      <c r="I604">
        <v>5670</v>
      </c>
      <c r="J604">
        <v>19</v>
      </c>
      <c r="K604" s="156">
        <v>5433.6283185840712</v>
      </c>
      <c r="L604" s="44">
        <v>2581</v>
      </c>
      <c r="M604" s="16">
        <v>0.45520282186948852</v>
      </c>
      <c r="N604" t="s">
        <v>398</v>
      </c>
    </row>
    <row r="605" spans="1:14" x14ac:dyDescent="0.25">
      <c r="A605" s="1">
        <v>44417</v>
      </c>
      <c r="B605">
        <v>14040</v>
      </c>
      <c r="C605">
        <v>10290</v>
      </c>
      <c r="D605">
        <v>3750</v>
      </c>
      <c r="E605">
        <v>13434323</v>
      </c>
      <c r="F605">
        <v>13441177</v>
      </c>
      <c r="G605">
        <v>6854</v>
      </c>
      <c r="H605">
        <v>6854</v>
      </c>
      <c r="I605">
        <v>6830</v>
      </c>
      <c r="J605">
        <v>-24</v>
      </c>
      <c r="K605" s="156">
        <v>6637.1681415929206</v>
      </c>
      <c r="L605" s="44">
        <v>3104</v>
      </c>
      <c r="M605" s="16">
        <v>0.45446559297218153</v>
      </c>
      <c r="N605" t="s">
        <v>397</v>
      </c>
    </row>
    <row r="606" spans="1:14" x14ac:dyDescent="0.25">
      <c r="A606" s="1">
        <v>44417</v>
      </c>
      <c r="B606">
        <v>14040</v>
      </c>
      <c r="C606">
        <v>10290</v>
      </c>
      <c r="D606">
        <v>3750</v>
      </c>
      <c r="E606">
        <v>13434323</v>
      </c>
      <c r="F606">
        <v>13441177</v>
      </c>
      <c r="G606">
        <v>6854</v>
      </c>
      <c r="H606">
        <v>6854</v>
      </c>
      <c r="I606">
        <v>6830</v>
      </c>
      <c r="J606">
        <v>-24</v>
      </c>
      <c r="K606" s="156">
        <v>6637.1681415929206</v>
      </c>
      <c r="L606" s="44">
        <v>3104</v>
      </c>
      <c r="M606" s="16">
        <v>0.45446559297218153</v>
      </c>
      <c r="N606" t="s">
        <v>397</v>
      </c>
    </row>
    <row r="607" spans="1:14" x14ac:dyDescent="0.25">
      <c r="A607" s="1">
        <v>44418</v>
      </c>
      <c r="B607">
        <v>11770</v>
      </c>
      <c r="C607">
        <v>8820</v>
      </c>
      <c r="D607">
        <v>2950</v>
      </c>
      <c r="E607">
        <v>1384838</v>
      </c>
      <c r="F607">
        <v>1390529</v>
      </c>
      <c r="G607">
        <v>5691</v>
      </c>
      <c r="H607">
        <v>5691</v>
      </c>
      <c r="I607">
        <v>5710</v>
      </c>
      <c r="J607">
        <v>19</v>
      </c>
      <c r="K607" s="156">
        <v>5221.2389380530976</v>
      </c>
      <c r="L607" s="44">
        <v>2741</v>
      </c>
      <c r="M607" s="16">
        <v>0.48003502626970229</v>
      </c>
      <c r="N607" t="s">
        <v>398</v>
      </c>
    </row>
    <row r="608" spans="1:14" x14ac:dyDescent="0.25">
      <c r="A608" s="1">
        <v>44418</v>
      </c>
      <c r="B608">
        <v>11770</v>
      </c>
      <c r="C608">
        <v>8820</v>
      </c>
      <c r="D608">
        <v>2950</v>
      </c>
      <c r="E608">
        <v>1384838</v>
      </c>
      <c r="F608">
        <v>1390529</v>
      </c>
      <c r="G608">
        <v>5691</v>
      </c>
      <c r="H608">
        <v>5691</v>
      </c>
      <c r="I608">
        <v>5710</v>
      </c>
      <c r="J608">
        <v>19</v>
      </c>
      <c r="K608" s="156">
        <v>5221.2389380530976</v>
      </c>
      <c r="L608" s="44">
        <v>2741</v>
      </c>
      <c r="M608" s="16">
        <v>0.48003502626970229</v>
      </c>
      <c r="N608" t="s">
        <v>398</v>
      </c>
    </row>
    <row r="609" spans="1:14" x14ac:dyDescent="0.25">
      <c r="A609" s="1">
        <v>44418</v>
      </c>
      <c r="B609">
        <v>11860</v>
      </c>
      <c r="C609">
        <v>8990</v>
      </c>
      <c r="D609">
        <v>2870</v>
      </c>
      <c r="E609">
        <v>1395912</v>
      </c>
      <c r="F609">
        <v>1390529</v>
      </c>
      <c r="G609">
        <v>-5383</v>
      </c>
      <c r="H609">
        <v>-5383</v>
      </c>
      <c r="I609">
        <v>7250</v>
      </c>
      <c r="J609">
        <v>12633</v>
      </c>
      <c r="K609" s="156">
        <v>5079.6460176991159</v>
      </c>
      <c r="L609" s="44">
        <v>-8253</v>
      </c>
      <c r="M609" s="16">
        <v>-1.1383448275862069</v>
      </c>
      <c r="N609" t="s">
        <v>398</v>
      </c>
    </row>
    <row r="610" spans="1:14" x14ac:dyDescent="0.25">
      <c r="A610" s="1">
        <v>44418</v>
      </c>
      <c r="B610">
        <v>11860</v>
      </c>
      <c r="C610">
        <v>8990</v>
      </c>
      <c r="D610">
        <v>2870</v>
      </c>
      <c r="E610">
        <v>1390529</v>
      </c>
      <c r="F610">
        <v>1395912</v>
      </c>
      <c r="G610">
        <v>5383</v>
      </c>
      <c r="H610">
        <v>5383</v>
      </c>
      <c r="I610">
        <v>7250</v>
      </c>
      <c r="J610">
        <v>1867</v>
      </c>
      <c r="K610" s="156">
        <v>5079.6460176991159</v>
      </c>
      <c r="L610" s="44">
        <v>2513</v>
      </c>
      <c r="M610" s="16">
        <v>0.3466206896551724</v>
      </c>
      <c r="N610" t="s">
        <v>398</v>
      </c>
    </row>
    <row r="611" spans="1:14" x14ac:dyDescent="0.25">
      <c r="A611" s="1">
        <v>44418</v>
      </c>
      <c r="B611">
        <v>11860</v>
      </c>
      <c r="C611">
        <v>8990</v>
      </c>
      <c r="D611">
        <v>2870</v>
      </c>
      <c r="E611">
        <v>1390529</v>
      </c>
      <c r="F611">
        <v>1397762</v>
      </c>
      <c r="G611">
        <v>7233</v>
      </c>
      <c r="H611">
        <v>7233</v>
      </c>
      <c r="I611">
        <v>7250</v>
      </c>
      <c r="J611">
        <v>17</v>
      </c>
      <c r="K611" s="156">
        <v>5079.6460176991159</v>
      </c>
      <c r="L611" s="44">
        <v>4363</v>
      </c>
      <c r="M611" s="16">
        <v>0.60179310344827586</v>
      </c>
      <c r="N611" t="s">
        <v>398</v>
      </c>
    </row>
    <row r="612" spans="1:14" x14ac:dyDescent="0.25">
      <c r="A612" s="1">
        <v>44418</v>
      </c>
      <c r="B612">
        <v>13460</v>
      </c>
      <c r="C612">
        <v>12310</v>
      </c>
      <c r="D612">
        <v>1150</v>
      </c>
      <c r="E612">
        <v>13441177</v>
      </c>
      <c r="F612">
        <v>13444042</v>
      </c>
      <c r="G612">
        <v>2865</v>
      </c>
      <c r="H612">
        <v>2865</v>
      </c>
      <c r="I612">
        <v>2860</v>
      </c>
      <c r="J612">
        <v>-5</v>
      </c>
      <c r="K612" s="156">
        <v>2035.3982300884957</v>
      </c>
      <c r="L612" s="44">
        <v>1715</v>
      </c>
      <c r="M612" s="16">
        <v>0.59965034965034969</v>
      </c>
      <c r="N612" t="s">
        <v>397</v>
      </c>
    </row>
    <row r="613" spans="1:14" x14ac:dyDescent="0.25">
      <c r="A613" s="1">
        <v>44418</v>
      </c>
      <c r="B613">
        <v>13460</v>
      </c>
      <c r="C613">
        <v>12310</v>
      </c>
      <c r="D613">
        <v>1150</v>
      </c>
      <c r="E613">
        <v>13441177</v>
      </c>
      <c r="F613">
        <v>13444042</v>
      </c>
      <c r="G613">
        <v>2865</v>
      </c>
      <c r="H613">
        <v>2865</v>
      </c>
      <c r="I613">
        <v>2860</v>
      </c>
      <c r="J613">
        <v>-5</v>
      </c>
      <c r="K613" s="156">
        <v>2035.3982300884957</v>
      </c>
      <c r="L613" s="44">
        <v>1715</v>
      </c>
      <c r="M613" s="16">
        <v>0.59965034965034969</v>
      </c>
      <c r="N613" t="s">
        <v>397</v>
      </c>
    </row>
    <row r="614" spans="1:14" x14ac:dyDescent="0.25">
      <c r="A614" s="1">
        <v>44418</v>
      </c>
      <c r="B614">
        <v>13460</v>
      </c>
      <c r="C614">
        <v>12310</v>
      </c>
      <c r="D614">
        <v>1150</v>
      </c>
      <c r="E614">
        <v>13441177</v>
      </c>
      <c r="F614">
        <v>13444042</v>
      </c>
      <c r="G614">
        <v>2865</v>
      </c>
      <c r="H614">
        <v>2865</v>
      </c>
      <c r="I614">
        <v>2860</v>
      </c>
      <c r="J614">
        <v>-5</v>
      </c>
      <c r="K614" s="156">
        <v>2035.3982300884957</v>
      </c>
      <c r="L614" s="44">
        <v>1715</v>
      </c>
      <c r="M614" s="16">
        <v>0.59965034965034969</v>
      </c>
      <c r="N614" t="s">
        <v>397</v>
      </c>
    </row>
    <row r="615" spans="1:14" x14ac:dyDescent="0.25">
      <c r="A615" s="1">
        <v>44418</v>
      </c>
      <c r="B615">
        <v>13460</v>
      </c>
      <c r="C615">
        <v>12310</v>
      </c>
      <c r="D615">
        <v>1150</v>
      </c>
      <c r="E615">
        <v>13441177</v>
      </c>
      <c r="F615">
        <v>13444042</v>
      </c>
      <c r="G615">
        <v>2865</v>
      </c>
      <c r="H615">
        <v>2865</v>
      </c>
      <c r="I615">
        <v>2860</v>
      </c>
      <c r="J615">
        <v>-5</v>
      </c>
      <c r="K615" s="156">
        <v>2035.3982300884957</v>
      </c>
      <c r="L615" s="44">
        <v>1715</v>
      </c>
      <c r="M615" s="16">
        <v>0.59965034965034969</v>
      </c>
      <c r="N615" t="s">
        <v>397</v>
      </c>
    </row>
    <row r="616" spans="1:14" x14ac:dyDescent="0.25">
      <c r="A616" s="1">
        <v>44419</v>
      </c>
      <c r="B616">
        <v>41300</v>
      </c>
      <c r="C616">
        <v>29690</v>
      </c>
      <c r="D616">
        <v>11610</v>
      </c>
      <c r="E616">
        <v>13444042</v>
      </c>
      <c r="F616">
        <v>13464200</v>
      </c>
      <c r="G616">
        <v>20158</v>
      </c>
      <c r="H616">
        <v>20158</v>
      </c>
      <c r="I616">
        <v>20150</v>
      </c>
      <c r="J616">
        <v>-8</v>
      </c>
      <c r="K616" s="156">
        <v>20548.672566371682</v>
      </c>
      <c r="L616" s="44">
        <v>8548</v>
      </c>
      <c r="M616" s="16">
        <v>0.4242183622828784</v>
      </c>
      <c r="N616" t="s">
        <v>397</v>
      </c>
    </row>
    <row r="617" spans="1:14" x14ac:dyDescent="0.25">
      <c r="A617" s="1">
        <v>44420</v>
      </c>
      <c r="B617">
        <v>1300</v>
      </c>
      <c r="C617">
        <v>10960</v>
      </c>
      <c r="D617">
        <v>-9660</v>
      </c>
      <c r="E617">
        <v>13464200</v>
      </c>
      <c r="F617">
        <v>13467729</v>
      </c>
      <c r="G617">
        <v>3529</v>
      </c>
      <c r="H617">
        <v>3529</v>
      </c>
      <c r="I617">
        <v>3520</v>
      </c>
      <c r="J617">
        <v>-9</v>
      </c>
      <c r="K617" s="156">
        <v>-17097.345132743365</v>
      </c>
      <c r="L617" s="44">
        <v>13189</v>
      </c>
      <c r="M617" s="16">
        <v>3.7468750000000002</v>
      </c>
      <c r="N617" t="s">
        <v>397</v>
      </c>
    </row>
    <row r="618" spans="1:14" x14ac:dyDescent="0.25">
      <c r="A618" s="1">
        <v>44420</v>
      </c>
      <c r="B618">
        <v>13000</v>
      </c>
      <c r="C618">
        <v>10960</v>
      </c>
      <c r="D618">
        <v>2040</v>
      </c>
      <c r="E618">
        <v>13464200</v>
      </c>
      <c r="F618">
        <v>13467729</v>
      </c>
      <c r="G618">
        <v>3529</v>
      </c>
      <c r="H618">
        <v>3529</v>
      </c>
      <c r="I618">
        <v>3520</v>
      </c>
      <c r="J618">
        <v>-9</v>
      </c>
      <c r="K618" s="156">
        <v>3610.6194690265488</v>
      </c>
      <c r="L618" s="44">
        <v>1489</v>
      </c>
      <c r="M618" s="16">
        <v>0.42301136363636366</v>
      </c>
      <c r="N618" t="s">
        <v>397</v>
      </c>
    </row>
    <row r="619" spans="1:14" x14ac:dyDescent="0.25">
      <c r="A619" s="1">
        <v>44420</v>
      </c>
      <c r="B619">
        <v>11610</v>
      </c>
      <c r="C619">
        <v>9930</v>
      </c>
      <c r="D619">
        <v>1680</v>
      </c>
      <c r="E619">
        <v>1398498</v>
      </c>
      <c r="F619">
        <v>1401670</v>
      </c>
      <c r="G619">
        <v>3172</v>
      </c>
      <c r="H619">
        <v>3172</v>
      </c>
      <c r="I619">
        <v>3160</v>
      </c>
      <c r="J619">
        <v>-12</v>
      </c>
      <c r="K619" s="156">
        <v>2973.4513274336286</v>
      </c>
      <c r="L619" s="44">
        <v>1492</v>
      </c>
      <c r="M619" s="16">
        <v>0.47215189873417723</v>
      </c>
      <c r="N619" t="s">
        <v>398</v>
      </c>
    </row>
    <row r="620" spans="1:14" x14ac:dyDescent="0.25">
      <c r="A620" s="1">
        <v>44424</v>
      </c>
      <c r="B620">
        <v>11820</v>
      </c>
      <c r="C620">
        <v>8460</v>
      </c>
      <c r="D620">
        <v>3360</v>
      </c>
      <c r="E620">
        <v>1401670</v>
      </c>
      <c r="F620">
        <v>1408040</v>
      </c>
      <c r="G620">
        <v>6370</v>
      </c>
      <c r="H620">
        <v>6370</v>
      </c>
      <c r="I620">
        <v>4870</v>
      </c>
      <c r="J620">
        <v>-1500</v>
      </c>
      <c r="K620" s="156">
        <v>5946.9026548672573</v>
      </c>
      <c r="L620" s="44">
        <v>3010</v>
      </c>
      <c r="M620" s="16">
        <v>0.61806981519507187</v>
      </c>
      <c r="N620" t="s">
        <v>398</v>
      </c>
    </row>
    <row r="621" spans="1:14" x14ac:dyDescent="0.25">
      <c r="A621" s="1">
        <v>44424</v>
      </c>
      <c r="B621">
        <v>11820</v>
      </c>
      <c r="C621">
        <v>8460</v>
      </c>
      <c r="D621">
        <v>3360</v>
      </c>
      <c r="E621">
        <v>1401670</v>
      </c>
      <c r="F621">
        <v>1407040</v>
      </c>
      <c r="G621">
        <v>5370</v>
      </c>
      <c r="H621">
        <v>5370</v>
      </c>
      <c r="I621">
        <v>4870</v>
      </c>
      <c r="J621">
        <v>-500</v>
      </c>
      <c r="K621" s="156">
        <v>5946.9026548672573</v>
      </c>
      <c r="L621" s="44">
        <v>2010</v>
      </c>
      <c r="M621" s="16">
        <v>0.41273100616016428</v>
      </c>
      <c r="N621" t="s">
        <v>398</v>
      </c>
    </row>
    <row r="622" spans="1:14" x14ac:dyDescent="0.25">
      <c r="A622" s="1">
        <v>44424</v>
      </c>
      <c r="B622">
        <v>11820</v>
      </c>
      <c r="C622">
        <v>8460</v>
      </c>
      <c r="D622">
        <v>3360</v>
      </c>
      <c r="E622">
        <v>1401670</v>
      </c>
      <c r="F622">
        <v>1408040</v>
      </c>
      <c r="G622">
        <v>6370</v>
      </c>
      <c r="H622">
        <v>6370</v>
      </c>
      <c r="I622">
        <v>4870</v>
      </c>
      <c r="J622">
        <v>-1500</v>
      </c>
      <c r="K622" s="156">
        <v>5946.9026548672573</v>
      </c>
      <c r="L622" s="44">
        <v>3010</v>
      </c>
      <c r="M622" s="16">
        <v>0.61806981519507187</v>
      </c>
      <c r="N622" t="s">
        <v>398</v>
      </c>
    </row>
    <row r="623" spans="1:14" x14ac:dyDescent="0.25">
      <c r="A623" s="1">
        <v>44424</v>
      </c>
      <c r="B623">
        <v>11820</v>
      </c>
      <c r="C623">
        <v>8460</v>
      </c>
      <c r="D623">
        <v>3360</v>
      </c>
      <c r="E623">
        <v>1401670</v>
      </c>
      <c r="F623">
        <v>1408040</v>
      </c>
      <c r="G623">
        <v>6370</v>
      </c>
      <c r="H623">
        <v>6370</v>
      </c>
      <c r="I623">
        <v>6370</v>
      </c>
      <c r="J623">
        <v>0</v>
      </c>
      <c r="K623" s="156">
        <v>5946.9026548672573</v>
      </c>
      <c r="L623" s="44">
        <v>3010</v>
      </c>
      <c r="M623" s="16">
        <v>0.47252747252747251</v>
      </c>
      <c r="N623" t="s">
        <v>398</v>
      </c>
    </row>
    <row r="624" spans="1:14" x14ac:dyDescent="0.25">
      <c r="A624" s="1">
        <v>44424</v>
      </c>
      <c r="B624">
        <v>11820</v>
      </c>
      <c r="C624">
        <v>8460</v>
      </c>
      <c r="D624">
        <v>3360</v>
      </c>
      <c r="E624">
        <v>1401670</v>
      </c>
      <c r="F624">
        <v>1408040</v>
      </c>
      <c r="G624">
        <v>6370</v>
      </c>
      <c r="H624">
        <v>6370</v>
      </c>
      <c r="I624">
        <v>6370</v>
      </c>
      <c r="J624">
        <v>0</v>
      </c>
      <c r="K624" s="156">
        <v>5946.9026548672573</v>
      </c>
      <c r="L624" s="44">
        <v>3010</v>
      </c>
      <c r="M624" s="16">
        <v>0.47252747252747251</v>
      </c>
      <c r="N624" t="s">
        <v>398</v>
      </c>
    </row>
    <row r="625" spans="1:14" x14ac:dyDescent="0.25">
      <c r="A625" s="1">
        <v>44421</v>
      </c>
      <c r="B625">
        <v>14020</v>
      </c>
      <c r="C625">
        <v>10240</v>
      </c>
      <c r="D625">
        <v>3780</v>
      </c>
      <c r="E625">
        <v>13467729</v>
      </c>
      <c r="F625">
        <v>13474662</v>
      </c>
      <c r="G625">
        <v>6933</v>
      </c>
      <c r="H625">
        <v>6933</v>
      </c>
      <c r="I625">
        <v>6930</v>
      </c>
      <c r="J625">
        <v>-3</v>
      </c>
      <c r="K625" s="156">
        <v>6690.2654867256642</v>
      </c>
      <c r="L625" s="44">
        <v>3153</v>
      </c>
      <c r="M625" s="16">
        <v>0.45497835497835498</v>
      </c>
      <c r="N625" t="s">
        <v>397</v>
      </c>
    </row>
    <row r="626" spans="1:14" x14ac:dyDescent="0.25">
      <c r="A626" s="1">
        <v>44421</v>
      </c>
      <c r="B626">
        <v>14020</v>
      </c>
      <c r="C626">
        <v>10240</v>
      </c>
      <c r="D626">
        <v>3780</v>
      </c>
      <c r="E626">
        <v>13467729</v>
      </c>
      <c r="F626">
        <v>13474662</v>
      </c>
      <c r="G626">
        <v>6933</v>
      </c>
      <c r="H626">
        <v>6933</v>
      </c>
      <c r="I626">
        <v>6930</v>
      </c>
      <c r="J626">
        <v>-3</v>
      </c>
      <c r="K626" s="156">
        <v>6690.2654867256642</v>
      </c>
      <c r="L626" s="44">
        <v>3153</v>
      </c>
      <c r="M626" s="16">
        <v>0.45497835497835498</v>
      </c>
      <c r="N626" t="s">
        <v>397</v>
      </c>
    </row>
    <row r="627" spans="1:14" x14ac:dyDescent="0.25">
      <c r="A627" s="1">
        <v>44424</v>
      </c>
      <c r="B627">
        <v>14440</v>
      </c>
      <c r="C627">
        <v>9390</v>
      </c>
      <c r="D627">
        <v>5050</v>
      </c>
      <c r="E627">
        <v>13474662</v>
      </c>
      <c r="F627">
        <v>13483830</v>
      </c>
      <c r="G627">
        <v>9168</v>
      </c>
      <c r="H627">
        <v>9168</v>
      </c>
      <c r="I627">
        <v>9153</v>
      </c>
      <c r="J627">
        <v>-15</v>
      </c>
      <c r="K627" s="156">
        <v>8938.0530973451332</v>
      </c>
      <c r="L627" s="44">
        <v>4118</v>
      </c>
      <c r="M627" s="16">
        <v>0.44990713427291601</v>
      </c>
      <c r="N627" t="s">
        <v>397</v>
      </c>
    </row>
    <row r="628" spans="1:14" x14ac:dyDescent="0.25">
      <c r="A628" s="1">
        <v>44424</v>
      </c>
      <c r="B628">
        <v>14440</v>
      </c>
      <c r="C628">
        <v>9390</v>
      </c>
      <c r="D628">
        <v>5050</v>
      </c>
      <c r="E628">
        <v>13474662</v>
      </c>
      <c r="F628">
        <v>13483830</v>
      </c>
      <c r="G628">
        <v>9168</v>
      </c>
      <c r="H628">
        <v>9168</v>
      </c>
      <c r="I628">
        <v>9153</v>
      </c>
      <c r="J628">
        <v>-15</v>
      </c>
      <c r="K628" s="156">
        <v>8938.0530973451332</v>
      </c>
      <c r="L628" s="44">
        <v>4118</v>
      </c>
      <c r="M628" s="16">
        <v>0.44990713427291601</v>
      </c>
      <c r="N628" t="s">
        <v>397</v>
      </c>
    </row>
    <row r="629" spans="1:14" x14ac:dyDescent="0.25">
      <c r="A629" s="1">
        <v>44425</v>
      </c>
      <c r="B629">
        <v>11760</v>
      </c>
      <c r="C629">
        <v>9260</v>
      </c>
      <c r="D629">
        <v>2500</v>
      </c>
      <c r="E629">
        <v>1408040</v>
      </c>
      <c r="F629">
        <v>1412799</v>
      </c>
      <c r="G629">
        <v>4759</v>
      </c>
      <c r="H629">
        <v>4759</v>
      </c>
      <c r="I629">
        <v>4760</v>
      </c>
      <c r="J629">
        <v>1</v>
      </c>
      <c r="K629" s="156">
        <v>4424.7787610619471</v>
      </c>
      <c r="L629" s="44">
        <v>2259</v>
      </c>
      <c r="M629" s="16">
        <v>0.47457983193277309</v>
      </c>
      <c r="N629" t="s">
        <v>398</v>
      </c>
    </row>
    <row r="630" spans="1:14" x14ac:dyDescent="0.25">
      <c r="A630" s="1">
        <v>44424</v>
      </c>
      <c r="B630">
        <v>11760</v>
      </c>
      <c r="C630">
        <v>9260</v>
      </c>
      <c r="D630">
        <v>2500</v>
      </c>
      <c r="E630">
        <v>1408040</v>
      </c>
      <c r="F630">
        <v>1412799</v>
      </c>
      <c r="G630">
        <v>4759</v>
      </c>
      <c r="H630">
        <v>4759</v>
      </c>
      <c r="I630">
        <v>4760</v>
      </c>
      <c r="J630">
        <v>1</v>
      </c>
      <c r="K630" s="156">
        <v>4424.7787610619471</v>
      </c>
      <c r="L630" s="44">
        <v>2259</v>
      </c>
      <c r="M630" s="16">
        <v>0.47457983193277309</v>
      </c>
      <c r="N630" t="s">
        <v>398</v>
      </c>
    </row>
    <row r="631" spans="1:14" x14ac:dyDescent="0.25">
      <c r="A631" s="1">
        <v>44424</v>
      </c>
      <c r="B631">
        <v>11760</v>
      </c>
      <c r="C631">
        <v>9260</v>
      </c>
      <c r="D631">
        <v>2500</v>
      </c>
      <c r="E631">
        <v>1408040</v>
      </c>
      <c r="F631">
        <v>1412799</v>
      </c>
      <c r="G631">
        <v>4759</v>
      </c>
      <c r="H631">
        <v>4759</v>
      </c>
      <c r="I631">
        <v>4760</v>
      </c>
      <c r="J631">
        <v>1</v>
      </c>
      <c r="K631" s="156">
        <v>4424.7787610619471</v>
      </c>
      <c r="L631" s="44">
        <v>2259</v>
      </c>
      <c r="M631" s="16">
        <v>0.47457983193277309</v>
      </c>
      <c r="N631" t="s">
        <v>398</v>
      </c>
    </row>
    <row r="632" spans="1:14" x14ac:dyDescent="0.25">
      <c r="A632" s="1">
        <v>44424</v>
      </c>
      <c r="B632">
        <v>14490</v>
      </c>
      <c r="C632">
        <v>9960</v>
      </c>
      <c r="D632">
        <v>4530</v>
      </c>
      <c r="E632">
        <v>13483830</v>
      </c>
      <c r="F632">
        <v>13492106</v>
      </c>
      <c r="G632">
        <v>8276</v>
      </c>
      <c r="H632">
        <v>8276</v>
      </c>
      <c r="I632">
        <v>7670</v>
      </c>
      <c r="J632">
        <v>-606</v>
      </c>
      <c r="K632" s="156">
        <v>8017.6991150442482</v>
      </c>
      <c r="L632" s="44">
        <v>3746</v>
      </c>
      <c r="M632" s="16">
        <v>0.48839634941329857</v>
      </c>
      <c r="N632" t="s">
        <v>397</v>
      </c>
    </row>
    <row r="633" spans="1:14" x14ac:dyDescent="0.25">
      <c r="A633" s="1">
        <v>44424</v>
      </c>
      <c r="B633">
        <v>14490</v>
      </c>
      <c r="C633">
        <v>9960</v>
      </c>
      <c r="D633">
        <v>4530</v>
      </c>
      <c r="E633">
        <v>13483830</v>
      </c>
      <c r="F633">
        <v>13492106</v>
      </c>
      <c r="G633">
        <v>8276</v>
      </c>
      <c r="H633">
        <v>8276</v>
      </c>
      <c r="I633">
        <v>8250</v>
      </c>
      <c r="J633">
        <v>-26</v>
      </c>
      <c r="K633" s="156">
        <v>8017.6991150442482</v>
      </c>
      <c r="L633" s="44">
        <v>3746</v>
      </c>
      <c r="M633" s="16">
        <v>0.45406060606060605</v>
      </c>
      <c r="N633" t="s">
        <v>397</v>
      </c>
    </row>
    <row r="634" spans="1:14" x14ac:dyDescent="0.25">
      <c r="A634" s="1">
        <v>44424</v>
      </c>
      <c r="B634">
        <v>14490</v>
      </c>
      <c r="C634">
        <v>9960</v>
      </c>
      <c r="D634">
        <v>4530</v>
      </c>
      <c r="E634">
        <v>13483830</v>
      </c>
      <c r="F634">
        <v>13492106</v>
      </c>
      <c r="G634">
        <v>8276</v>
      </c>
      <c r="H634">
        <v>8276</v>
      </c>
      <c r="I634">
        <v>8250</v>
      </c>
      <c r="J634">
        <v>-26</v>
      </c>
      <c r="K634" s="156">
        <v>8017.6991150442482</v>
      </c>
      <c r="L634" s="44">
        <v>3746</v>
      </c>
      <c r="M634" s="16">
        <v>0.45406060606060605</v>
      </c>
      <c r="N634" t="s">
        <v>397</v>
      </c>
    </row>
    <row r="635" spans="1:14" x14ac:dyDescent="0.25">
      <c r="A635" s="1">
        <v>44426</v>
      </c>
      <c r="B635">
        <v>12410</v>
      </c>
      <c r="C635">
        <v>8840</v>
      </c>
      <c r="D635">
        <v>3570</v>
      </c>
      <c r="E635">
        <v>1412799</v>
      </c>
      <c r="F635">
        <v>1419391</v>
      </c>
      <c r="G635">
        <v>6592</v>
      </c>
      <c r="H635">
        <v>6592</v>
      </c>
      <c r="I635">
        <v>6590</v>
      </c>
      <c r="J635">
        <v>-2</v>
      </c>
      <c r="K635" s="156">
        <v>6318.5840707964608</v>
      </c>
      <c r="L635" s="44">
        <v>3022</v>
      </c>
      <c r="M635" s="16">
        <v>0.45857359635811834</v>
      </c>
      <c r="N635" t="s">
        <v>398</v>
      </c>
    </row>
    <row r="636" spans="1:14" x14ac:dyDescent="0.25">
      <c r="A636" s="1">
        <v>44426</v>
      </c>
      <c r="B636">
        <v>25565</v>
      </c>
      <c r="C636">
        <v>20000</v>
      </c>
      <c r="D636">
        <v>5565</v>
      </c>
      <c r="E636">
        <v>220000</v>
      </c>
      <c r="F636">
        <v>222000</v>
      </c>
      <c r="G636">
        <v>2000</v>
      </c>
      <c r="H636">
        <v>2000</v>
      </c>
      <c r="I636">
        <v>8420</v>
      </c>
      <c r="J636">
        <v>6420</v>
      </c>
      <c r="K636" s="156">
        <v>9849.5575221238942</v>
      </c>
      <c r="L636" s="44">
        <v>-3565</v>
      </c>
      <c r="M636" s="16">
        <v>-0.42339667458432306</v>
      </c>
      <c r="N636" t="s">
        <v>397</v>
      </c>
    </row>
    <row r="637" spans="1:14" x14ac:dyDescent="0.25">
      <c r="A637" s="1">
        <v>44426</v>
      </c>
      <c r="B637">
        <v>11970</v>
      </c>
      <c r="C637">
        <v>8530</v>
      </c>
      <c r="D637">
        <v>3440</v>
      </c>
      <c r="E637">
        <v>88516</v>
      </c>
      <c r="F637">
        <v>94776</v>
      </c>
      <c r="G637">
        <v>6260</v>
      </c>
      <c r="H637">
        <v>6260</v>
      </c>
      <c r="I637">
        <v>3580</v>
      </c>
      <c r="J637">
        <v>-2680</v>
      </c>
      <c r="K637" s="156">
        <v>6088.49557522124</v>
      </c>
      <c r="L637" s="44">
        <v>2820</v>
      </c>
      <c r="M637" s="16">
        <v>0.78770949720670391</v>
      </c>
      <c r="N637" t="s">
        <v>398</v>
      </c>
    </row>
    <row r="638" spans="1:14" x14ac:dyDescent="0.25">
      <c r="A638" s="1">
        <v>44426</v>
      </c>
      <c r="B638">
        <v>11970</v>
      </c>
      <c r="C638">
        <v>8530</v>
      </c>
      <c r="D638">
        <v>3440</v>
      </c>
      <c r="E638">
        <v>88516</v>
      </c>
      <c r="F638">
        <v>94776</v>
      </c>
      <c r="G638">
        <v>6260</v>
      </c>
      <c r="H638">
        <v>6260</v>
      </c>
      <c r="I638">
        <v>3580</v>
      </c>
      <c r="J638">
        <v>-2680</v>
      </c>
      <c r="K638" s="156">
        <v>6088.49557522124</v>
      </c>
      <c r="L638" s="44">
        <v>2820</v>
      </c>
      <c r="M638" s="16">
        <v>0.78770949720670391</v>
      </c>
      <c r="N638" t="s">
        <v>398</v>
      </c>
    </row>
    <row r="639" spans="1:14" x14ac:dyDescent="0.25">
      <c r="A639" s="1">
        <v>44428</v>
      </c>
      <c r="B639">
        <v>11970</v>
      </c>
      <c r="C639">
        <v>8530</v>
      </c>
      <c r="D639">
        <v>3440</v>
      </c>
      <c r="E639">
        <v>1424824</v>
      </c>
      <c r="F639">
        <v>1428027</v>
      </c>
      <c r="G639">
        <v>3203</v>
      </c>
      <c r="H639">
        <v>3203</v>
      </c>
      <c r="I639">
        <v>3205</v>
      </c>
      <c r="J639">
        <v>2</v>
      </c>
      <c r="K639" s="156">
        <v>6088.49557522124</v>
      </c>
      <c r="L639" s="44">
        <v>-237</v>
      </c>
      <c r="M639" s="16">
        <v>-7.3946957878315137E-2</v>
      </c>
      <c r="N639" t="s">
        <v>398</v>
      </c>
    </row>
    <row r="640" spans="1:14" x14ac:dyDescent="0.25">
      <c r="A640" s="1">
        <v>44427</v>
      </c>
      <c r="B640">
        <v>14480</v>
      </c>
      <c r="C640">
        <v>20000</v>
      </c>
      <c r="D640">
        <v>-5520</v>
      </c>
      <c r="E640">
        <v>13501500</v>
      </c>
      <c r="F640">
        <v>13505619</v>
      </c>
      <c r="G640">
        <v>4119</v>
      </c>
      <c r="H640">
        <v>4119</v>
      </c>
      <c r="I640">
        <v>4100</v>
      </c>
      <c r="J640">
        <v>-19</v>
      </c>
      <c r="K640" s="156">
        <v>-9769.9115044247792</v>
      </c>
      <c r="L640" s="44">
        <v>9639</v>
      </c>
      <c r="M640" s="16">
        <v>2.3509756097560977</v>
      </c>
      <c r="N640" t="s">
        <v>397</v>
      </c>
    </row>
    <row r="641" spans="1:14" x14ac:dyDescent="0.25">
      <c r="A641" s="1">
        <v>44428</v>
      </c>
      <c r="B641">
        <v>11800</v>
      </c>
      <c r="C641">
        <v>9240</v>
      </c>
      <c r="D641">
        <v>2560</v>
      </c>
      <c r="E641">
        <v>1428027</v>
      </c>
      <c r="F641">
        <v>1432901</v>
      </c>
      <c r="G641">
        <v>4874</v>
      </c>
      <c r="H641">
        <v>4874</v>
      </c>
      <c r="I641">
        <v>4870</v>
      </c>
      <c r="J641">
        <v>-4</v>
      </c>
      <c r="K641" s="156">
        <v>4530.9734513274343</v>
      </c>
      <c r="L641" s="44">
        <v>2314</v>
      </c>
      <c r="M641" s="16">
        <v>0.47515400410677616</v>
      </c>
      <c r="N641" t="s">
        <v>398</v>
      </c>
    </row>
    <row r="642" spans="1:14" x14ac:dyDescent="0.25">
      <c r="A642" s="1">
        <v>44428</v>
      </c>
      <c r="B642">
        <v>11800</v>
      </c>
      <c r="C642">
        <v>9240</v>
      </c>
      <c r="D642">
        <v>2560</v>
      </c>
      <c r="E642">
        <v>1428027</v>
      </c>
      <c r="F642">
        <v>1432901</v>
      </c>
      <c r="G642">
        <v>4874</v>
      </c>
      <c r="H642">
        <v>4874</v>
      </c>
      <c r="I642">
        <v>4870</v>
      </c>
      <c r="J642">
        <v>-4</v>
      </c>
      <c r="K642" s="156">
        <v>4530.9734513274343</v>
      </c>
      <c r="L642" s="44">
        <v>2314</v>
      </c>
      <c r="M642" s="16">
        <v>0.47515400410677616</v>
      </c>
      <c r="N642" t="s">
        <v>398</v>
      </c>
    </row>
    <row r="643" spans="1:14" x14ac:dyDescent="0.25">
      <c r="A643" s="1">
        <v>44428</v>
      </c>
      <c r="B643">
        <v>14420</v>
      </c>
      <c r="C643">
        <v>9320</v>
      </c>
      <c r="D643">
        <v>5100</v>
      </c>
      <c r="E643">
        <v>13505619</v>
      </c>
      <c r="F643">
        <v>13515104</v>
      </c>
      <c r="G643">
        <v>9485</v>
      </c>
      <c r="H643">
        <v>9485</v>
      </c>
      <c r="I643">
        <v>9460</v>
      </c>
      <c r="J643">
        <v>-25</v>
      </c>
      <c r="K643" s="156">
        <v>9026.5486725663723</v>
      </c>
      <c r="L643" s="44">
        <v>4385</v>
      </c>
      <c r="M643" s="16">
        <v>0.46353065539112048</v>
      </c>
      <c r="N643" t="s">
        <v>397</v>
      </c>
    </row>
    <row r="644" spans="1:14" x14ac:dyDescent="0.25">
      <c r="A644" s="1">
        <v>44428</v>
      </c>
      <c r="B644">
        <v>14420</v>
      </c>
      <c r="C644">
        <v>9320</v>
      </c>
      <c r="D644">
        <v>5100</v>
      </c>
      <c r="E644">
        <v>13505619</v>
      </c>
      <c r="F644">
        <v>13515104</v>
      </c>
      <c r="G644">
        <v>9485</v>
      </c>
      <c r="H644">
        <v>9485</v>
      </c>
      <c r="I644">
        <v>9460</v>
      </c>
      <c r="J644">
        <v>-25</v>
      </c>
      <c r="K644" s="156">
        <v>9026.5486725663723</v>
      </c>
      <c r="L644" s="44">
        <v>4385</v>
      </c>
      <c r="M644" s="16">
        <v>0.46353065539112048</v>
      </c>
      <c r="N644" t="s">
        <v>397</v>
      </c>
    </row>
    <row r="645" spans="1:14" x14ac:dyDescent="0.25">
      <c r="A645" s="1">
        <v>44431</v>
      </c>
      <c r="B645">
        <v>13950</v>
      </c>
      <c r="C645">
        <v>11460</v>
      </c>
      <c r="D645">
        <v>2490</v>
      </c>
      <c r="E645">
        <v>13515104</v>
      </c>
      <c r="F645">
        <v>13519761</v>
      </c>
      <c r="G645">
        <v>4657</v>
      </c>
      <c r="H645">
        <v>4657</v>
      </c>
      <c r="I645">
        <v>4650</v>
      </c>
      <c r="J645">
        <v>-7</v>
      </c>
      <c r="K645" s="156">
        <v>4407.0796460176998</v>
      </c>
      <c r="L645" s="44">
        <v>2167</v>
      </c>
      <c r="M645" s="16">
        <v>0.46602150537634407</v>
      </c>
      <c r="N645" t="s">
        <v>397</v>
      </c>
    </row>
    <row r="646" spans="1:14" x14ac:dyDescent="0.25">
      <c r="A646" s="1">
        <v>44432</v>
      </c>
      <c r="B646">
        <v>11490</v>
      </c>
      <c r="C646">
        <v>8130</v>
      </c>
      <c r="D646">
        <v>3360</v>
      </c>
      <c r="E646">
        <v>1432901</v>
      </c>
      <c r="F646">
        <v>1439149</v>
      </c>
      <c r="G646">
        <v>6248</v>
      </c>
      <c r="H646">
        <v>6248</v>
      </c>
      <c r="I646">
        <v>6255</v>
      </c>
      <c r="J646">
        <v>7</v>
      </c>
      <c r="K646" s="156">
        <v>5946.9026548672573</v>
      </c>
      <c r="L646" s="44">
        <v>2888</v>
      </c>
      <c r="M646" s="16">
        <v>0.46171063149480418</v>
      </c>
      <c r="N646" t="s">
        <v>398</v>
      </c>
    </row>
    <row r="647" spans="1:14" x14ac:dyDescent="0.25">
      <c r="A647" s="1">
        <v>44433</v>
      </c>
      <c r="B647">
        <v>12250</v>
      </c>
      <c r="C647">
        <v>10050</v>
      </c>
      <c r="D647">
        <v>2200</v>
      </c>
      <c r="E647">
        <v>1439149</v>
      </c>
      <c r="F647">
        <v>1443211</v>
      </c>
      <c r="G647">
        <v>4062</v>
      </c>
      <c r="H647">
        <v>4062</v>
      </c>
      <c r="I647">
        <v>4055</v>
      </c>
      <c r="J647">
        <v>-7</v>
      </c>
      <c r="K647" s="156">
        <v>3893.8053097345137</v>
      </c>
      <c r="L647" s="44">
        <v>1862</v>
      </c>
      <c r="M647" s="16">
        <v>0.45918618988902588</v>
      </c>
      <c r="N647" t="s">
        <v>398</v>
      </c>
    </row>
    <row r="648" spans="1:14" x14ac:dyDescent="0.25">
      <c r="A648" s="1">
        <v>44433</v>
      </c>
      <c r="B648">
        <v>12250</v>
      </c>
      <c r="C648">
        <v>10050</v>
      </c>
      <c r="D648">
        <v>2200</v>
      </c>
      <c r="E648">
        <v>1439149</v>
      </c>
      <c r="F648">
        <v>1443211</v>
      </c>
      <c r="G648">
        <v>4062</v>
      </c>
      <c r="H648">
        <v>4062</v>
      </c>
      <c r="I648">
        <v>4055</v>
      </c>
      <c r="J648">
        <v>-7</v>
      </c>
      <c r="K648" s="156">
        <v>3893.8053097345137</v>
      </c>
      <c r="L648" s="44">
        <v>1862</v>
      </c>
      <c r="M648" s="16">
        <v>0.45918618988902588</v>
      </c>
      <c r="N648" t="s">
        <v>398</v>
      </c>
    </row>
    <row r="649" spans="1:14" x14ac:dyDescent="0.25">
      <c r="A649" s="1">
        <v>44433</v>
      </c>
      <c r="B649">
        <v>28950</v>
      </c>
      <c r="C649">
        <v>19380</v>
      </c>
      <c r="D649">
        <v>9570</v>
      </c>
      <c r="E649">
        <v>13519761</v>
      </c>
      <c r="F649">
        <v>13537055</v>
      </c>
      <c r="G649">
        <v>17294</v>
      </c>
      <c r="H649">
        <v>17294</v>
      </c>
      <c r="I649">
        <v>17290</v>
      </c>
      <c r="J649">
        <v>-4</v>
      </c>
      <c r="K649" s="156">
        <v>16938.053097345135</v>
      </c>
      <c r="L649" s="44">
        <v>7724</v>
      </c>
      <c r="M649" s="16">
        <v>0.44673221515326778</v>
      </c>
      <c r="N649" t="s">
        <v>397</v>
      </c>
    </row>
    <row r="650" spans="1:14" x14ac:dyDescent="0.25">
      <c r="A650" s="1">
        <v>44434</v>
      </c>
      <c r="B650">
        <v>11630</v>
      </c>
      <c r="C650">
        <v>9600</v>
      </c>
      <c r="D650">
        <v>2030</v>
      </c>
      <c r="E650">
        <v>1443211</v>
      </c>
      <c r="F650">
        <v>1447009</v>
      </c>
      <c r="G650">
        <v>3798</v>
      </c>
      <c r="H650">
        <v>3798</v>
      </c>
      <c r="I650">
        <v>3825</v>
      </c>
      <c r="J650">
        <v>27</v>
      </c>
      <c r="K650" s="156">
        <v>3592.9203539823011</v>
      </c>
      <c r="L650" s="44">
        <v>1768</v>
      </c>
      <c r="M650" s="16">
        <v>0.4622222222222222</v>
      </c>
      <c r="N650" t="s">
        <v>398</v>
      </c>
    </row>
    <row r="651" spans="1:14" x14ac:dyDescent="0.25">
      <c r="A651" s="1">
        <v>44434</v>
      </c>
      <c r="B651">
        <v>11630</v>
      </c>
      <c r="C651">
        <v>9600</v>
      </c>
      <c r="D651">
        <v>2030</v>
      </c>
      <c r="E651">
        <v>1443211</v>
      </c>
      <c r="F651">
        <v>1447009</v>
      </c>
      <c r="G651">
        <v>3798</v>
      </c>
      <c r="H651">
        <v>3798</v>
      </c>
      <c r="I651">
        <v>3825</v>
      </c>
      <c r="J651">
        <v>27</v>
      </c>
      <c r="K651" s="156">
        <v>3592.9203539823011</v>
      </c>
      <c r="L651" s="44">
        <v>1768</v>
      </c>
      <c r="M651" s="16">
        <v>0.4622222222222222</v>
      </c>
      <c r="N651" t="s">
        <v>398</v>
      </c>
    </row>
    <row r="652" spans="1:14" x14ac:dyDescent="0.25">
      <c r="A652" s="1">
        <v>44435</v>
      </c>
      <c r="B652">
        <v>14150</v>
      </c>
      <c r="C652">
        <v>9220</v>
      </c>
      <c r="D652">
        <v>4930</v>
      </c>
      <c r="E652">
        <v>13537055</v>
      </c>
      <c r="F652">
        <v>13545810</v>
      </c>
      <c r="G652">
        <v>8755</v>
      </c>
      <c r="H652">
        <v>8755</v>
      </c>
      <c r="I652">
        <v>8750</v>
      </c>
      <c r="J652">
        <v>-5</v>
      </c>
      <c r="K652" s="156">
        <v>8725.6637168141606</v>
      </c>
      <c r="L652" s="44">
        <v>3825</v>
      </c>
      <c r="M652" s="16">
        <v>0.43714285714285717</v>
      </c>
      <c r="N652" t="s">
        <v>397</v>
      </c>
    </row>
    <row r="653" spans="1:14" x14ac:dyDescent="0.25">
      <c r="A653" s="1">
        <v>44435</v>
      </c>
      <c r="B653">
        <v>14150</v>
      </c>
      <c r="C653">
        <v>9220</v>
      </c>
      <c r="D653">
        <v>4930</v>
      </c>
      <c r="E653">
        <v>13537055</v>
      </c>
      <c r="F653">
        <v>13545810</v>
      </c>
      <c r="G653">
        <v>8755</v>
      </c>
      <c r="H653">
        <v>8755</v>
      </c>
      <c r="I653">
        <v>8750</v>
      </c>
      <c r="J653">
        <v>-5</v>
      </c>
      <c r="K653" s="156">
        <v>8725.6637168141606</v>
      </c>
      <c r="L653" s="44">
        <v>3825</v>
      </c>
      <c r="M653" s="16">
        <v>0.43714285714285717</v>
      </c>
      <c r="N653" t="s">
        <v>397</v>
      </c>
    </row>
    <row r="654" spans="1:14" x14ac:dyDescent="0.25">
      <c r="A654" s="1">
        <v>44434</v>
      </c>
      <c r="B654">
        <v>11650</v>
      </c>
      <c r="C654">
        <v>9110</v>
      </c>
      <c r="D654">
        <v>2540</v>
      </c>
      <c r="E654">
        <v>1447009</v>
      </c>
      <c r="F654">
        <v>1451906</v>
      </c>
      <c r="G654">
        <v>4897</v>
      </c>
      <c r="H654">
        <v>4897</v>
      </c>
      <c r="I654">
        <v>4900</v>
      </c>
      <c r="J654">
        <v>3</v>
      </c>
      <c r="K654" s="156">
        <v>4495.5752212389389</v>
      </c>
      <c r="L654" s="44">
        <v>2357</v>
      </c>
      <c r="M654" s="16">
        <v>0.4810204081632653</v>
      </c>
      <c r="N654" t="s">
        <v>398</v>
      </c>
    </row>
    <row r="655" spans="1:14" x14ac:dyDescent="0.25">
      <c r="A655" s="1">
        <v>44434</v>
      </c>
      <c r="B655">
        <v>11650</v>
      </c>
      <c r="C655">
        <v>9110</v>
      </c>
      <c r="D655">
        <v>2540</v>
      </c>
      <c r="E655">
        <v>1447009</v>
      </c>
      <c r="F655">
        <v>1451906</v>
      </c>
      <c r="G655">
        <v>4897</v>
      </c>
      <c r="H655">
        <v>4897</v>
      </c>
      <c r="I655">
        <v>4900</v>
      </c>
      <c r="J655">
        <v>3</v>
      </c>
      <c r="K655" s="156">
        <v>4495.5752212389389</v>
      </c>
      <c r="L655" s="44">
        <v>2357</v>
      </c>
      <c r="M655" s="16">
        <v>0.4810204081632653</v>
      </c>
      <c r="N655" t="s">
        <v>398</v>
      </c>
    </row>
    <row r="656" spans="1:14" x14ac:dyDescent="0.25">
      <c r="A656" s="1">
        <v>44438</v>
      </c>
      <c r="B656">
        <v>11710</v>
      </c>
      <c r="C656">
        <v>9450</v>
      </c>
      <c r="D656">
        <v>2260</v>
      </c>
      <c r="E656">
        <v>1451900</v>
      </c>
      <c r="F656">
        <v>1456212</v>
      </c>
      <c r="G656">
        <v>4312</v>
      </c>
      <c r="H656">
        <v>4312</v>
      </c>
      <c r="I656">
        <v>4310</v>
      </c>
      <c r="J656">
        <v>-2</v>
      </c>
      <c r="K656" s="156">
        <v>4000.0000000000005</v>
      </c>
      <c r="L656" s="44">
        <v>2052</v>
      </c>
      <c r="M656" s="16">
        <v>0.47610208816705335</v>
      </c>
      <c r="N656" t="s">
        <v>398</v>
      </c>
    </row>
    <row r="657" spans="1:14" x14ac:dyDescent="0.25">
      <c r="A657" s="1">
        <v>44438</v>
      </c>
      <c r="B657">
        <v>14390</v>
      </c>
      <c r="C657">
        <v>11520</v>
      </c>
      <c r="D657">
        <v>2870</v>
      </c>
      <c r="E657">
        <v>13545810</v>
      </c>
      <c r="F657">
        <v>13551213</v>
      </c>
      <c r="G657">
        <v>5403</v>
      </c>
      <c r="H657">
        <v>5403</v>
      </c>
      <c r="I657">
        <v>5400</v>
      </c>
      <c r="J657">
        <v>-3</v>
      </c>
      <c r="K657" s="156">
        <v>5079.6460176991159</v>
      </c>
      <c r="L657" s="44">
        <v>2533</v>
      </c>
      <c r="M657" s="16">
        <v>0.46907407407407409</v>
      </c>
      <c r="N657" t="s">
        <v>397</v>
      </c>
    </row>
    <row r="658" spans="1:14" x14ac:dyDescent="0.25">
      <c r="A658" s="1">
        <v>44438</v>
      </c>
      <c r="B658">
        <v>14390</v>
      </c>
      <c r="C658">
        <v>11520</v>
      </c>
      <c r="D658">
        <v>2870</v>
      </c>
      <c r="E658">
        <v>13545810</v>
      </c>
      <c r="F658">
        <v>13551213</v>
      </c>
      <c r="G658">
        <v>5403</v>
      </c>
      <c r="H658">
        <v>5403</v>
      </c>
      <c r="I658">
        <v>5400</v>
      </c>
      <c r="J658">
        <v>-3</v>
      </c>
      <c r="K658" s="156">
        <v>5079.6460176991159</v>
      </c>
      <c r="L658" s="44">
        <v>2533</v>
      </c>
      <c r="M658" s="16">
        <v>0.46907407407407409</v>
      </c>
      <c r="N658" t="s">
        <v>397</v>
      </c>
    </row>
    <row r="659" spans="1:14" x14ac:dyDescent="0.25">
      <c r="A659" s="1">
        <v>44439</v>
      </c>
      <c r="B659">
        <v>14400</v>
      </c>
      <c r="C659">
        <v>10360</v>
      </c>
      <c r="D659">
        <v>4040</v>
      </c>
      <c r="E659">
        <v>13551213</v>
      </c>
      <c r="F659">
        <v>13558514</v>
      </c>
      <c r="G659">
        <v>7301</v>
      </c>
      <c r="H659">
        <v>7301</v>
      </c>
      <c r="I659">
        <v>7300</v>
      </c>
      <c r="J659">
        <v>-1</v>
      </c>
      <c r="K659" s="156">
        <v>7150.4424778761068</v>
      </c>
      <c r="L659" s="44">
        <v>3261</v>
      </c>
      <c r="M659" s="16">
        <v>0.4467123287671233</v>
      </c>
      <c r="N659" t="s">
        <v>397</v>
      </c>
    </row>
    <row r="660" spans="1:14" x14ac:dyDescent="0.25">
      <c r="A660" s="1">
        <v>44439</v>
      </c>
      <c r="B660">
        <v>11920</v>
      </c>
      <c r="C660">
        <v>8450</v>
      </c>
      <c r="D660">
        <v>3470</v>
      </c>
      <c r="E660">
        <v>1456212</v>
      </c>
      <c r="F660">
        <v>1462802</v>
      </c>
      <c r="G660">
        <v>6590</v>
      </c>
      <c r="H660">
        <v>6590</v>
      </c>
      <c r="I660">
        <v>3910</v>
      </c>
      <c r="J660">
        <v>-2680</v>
      </c>
      <c r="K660" s="156">
        <v>6141.5929203539827</v>
      </c>
      <c r="L660" s="44">
        <v>3120</v>
      </c>
      <c r="M660" s="16">
        <v>0.79795396419437337</v>
      </c>
      <c r="N660" t="s">
        <v>398</v>
      </c>
    </row>
    <row r="661" spans="1:14" x14ac:dyDescent="0.25">
      <c r="A661" s="1">
        <v>44439</v>
      </c>
      <c r="B661">
        <v>11920</v>
      </c>
      <c r="C661">
        <v>8450</v>
      </c>
      <c r="D661">
        <v>3470</v>
      </c>
      <c r="E661">
        <v>1456212</v>
      </c>
      <c r="F661">
        <v>1462802</v>
      </c>
      <c r="G661">
        <v>6590</v>
      </c>
      <c r="H661">
        <v>6590</v>
      </c>
      <c r="I661">
        <v>6590</v>
      </c>
      <c r="J661">
        <v>0</v>
      </c>
      <c r="K661" s="156">
        <v>6141.5929203539827</v>
      </c>
      <c r="L661" s="44">
        <v>3120</v>
      </c>
      <c r="M661" s="16">
        <v>0.47344461305007585</v>
      </c>
      <c r="N661" t="s">
        <v>398</v>
      </c>
    </row>
    <row r="662" spans="1:14" x14ac:dyDescent="0.25">
      <c r="A662" s="1">
        <v>44439</v>
      </c>
      <c r="B662">
        <v>11920</v>
      </c>
      <c r="C662">
        <v>8450</v>
      </c>
      <c r="D662">
        <v>3470</v>
      </c>
      <c r="E662">
        <v>1456212</v>
      </c>
      <c r="F662">
        <v>1462802</v>
      </c>
      <c r="G662">
        <v>6590</v>
      </c>
      <c r="H662">
        <v>6590</v>
      </c>
      <c r="I662">
        <v>6590</v>
      </c>
      <c r="J662">
        <v>0</v>
      </c>
      <c r="K662" s="156">
        <v>6141.5929203539827</v>
      </c>
      <c r="L662" s="44">
        <v>3120</v>
      </c>
      <c r="M662" s="16">
        <v>0.47344461305007585</v>
      </c>
      <c r="N662" t="s">
        <v>398</v>
      </c>
    </row>
    <row r="663" spans="1:14" x14ac:dyDescent="0.25">
      <c r="A663" s="1">
        <v>44440</v>
      </c>
      <c r="B663">
        <v>28990</v>
      </c>
      <c r="C663">
        <v>18850</v>
      </c>
      <c r="D663">
        <v>10140</v>
      </c>
      <c r="E663">
        <v>13558514</v>
      </c>
      <c r="F663">
        <v>13576854</v>
      </c>
      <c r="G663">
        <v>18340</v>
      </c>
      <c r="H663">
        <v>18340</v>
      </c>
      <c r="I663">
        <v>18340</v>
      </c>
      <c r="J663">
        <v>0</v>
      </c>
      <c r="K663" s="156">
        <v>17946.902654867259</v>
      </c>
      <c r="L663" s="44">
        <v>8200</v>
      </c>
      <c r="M663" s="16">
        <v>0.44711014176663033</v>
      </c>
      <c r="N663" t="s">
        <v>397</v>
      </c>
    </row>
    <row r="664" spans="1:14" x14ac:dyDescent="0.25">
      <c r="A664" s="1">
        <v>44440</v>
      </c>
      <c r="B664">
        <v>11480</v>
      </c>
      <c r="C664">
        <v>9490</v>
      </c>
      <c r="D664">
        <v>1990</v>
      </c>
      <c r="E664">
        <v>1462802</v>
      </c>
      <c r="F664">
        <v>1466452</v>
      </c>
      <c r="G664">
        <v>3650</v>
      </c>
      <c r="H664">
        <v>3650</v>
      </c>
      <c r="I664">
        <v>3640</v>
      </c>
      <c r="J664">
        <v>-10</v>
      </c>
      <c r="K664" s="156">
        <v>3522.1238938053102</v>
      </c>
      <c r="L664" s="44">
        <v>1660</v>
      </c>
      <c r="M664" s="16">
        <v>0.45604395604395603</v>
      </c>
      <c r="N664" t="s">
        <v>398</v>
      </c>
    </row>
    <row r="665" spans="1:14" x14ac:dyDescent="0.25">
      <c r="A665" s="1">
        <v>44441</v>
      </c>
      <c r="B665">
        <v>13290</v>
      </c>
      <c r="C665">
        <v>12060</v>
      </c>
      <c r="D665">
        <v>1230</v>
      </c>
      <c r="E665">
        <v>13576854</v>
      </c>
      <c r="F665">
        <v>13578923</v>
      </c>
      <c r="G665">
        <v>2069</v>
      </c>
      <c r="H665">
        <v>2069</v>
      </c>
      <c r="I665">
        <v>2060</v>
      </c>
      <c r="J665">
        <v>-9</v>
      </c>
      <c r="K665" s="156">
        <v>2176.9911504424781</v>
      </c>
      <c r="L665" s="44">
        <v>839</v>
      </c>
      <c r="M665" s="16">
        <v>0.40728155339805827</v>
      </c>
      <c r="N665" t="s">
        <v>397</v>
      </c>
    </row>
    <row r="666" spans="1:14" x14ac:dyDescent="0.25">
      <c r="A666" s="1">
        <v>44441</v>
      </c>
      <c r="B666">
        <v>13290</v>
      </c>
      <c r="C666">
        <v>12060</v>
      </c>
      <c r="D666">
        <v>1230</v>
      </c>
      <c r="E666">
        <v>13576854</v>
      </c>
      <c r="F666">
        <v>13578923</v>
      </c>
      <c r="G666">
        <v>2069</v>
      </c>
      <c r="H666">
        <v>2069</v>
      </c>
      <c r="I666">
        <v>2060</v>
      </c>
      <c r="J666">
        <v>-9</v>
      </c>
      <c r="K666" s="156">
        <v>2176.9911504424781</v>
      </c>
      <c r="L666" s="44">
        <v>839</v>
      </c>
      <c r="M666" s="16">
        <v>0.40728155339805827</v>
      </c>
      <c r="N666" t="s">
        <v>397</v>
      </c>
    </row>
    <row r="667" spans="1:14" x14ac:dyDescent="0.25">
      <c r="A667" s="1">
        <v>44441</v>
      </c>
      <c r="B667">
        <v>11680</v>
      </c>
      <c r="C667">
        <v>8860</v>
      </c>
      <c r="D667">
        <v>2820</v>
      </c>
      <c r="E667">
        <v>1466452</v>
      </c>
      <c r="F667">
        <v>1471742</v>
      </c>
      <c r="G667">
        <v>5290</v>
      </c>
      <c r="H667">
        <v>5290</v>
      </c>
      <c r="I667">
        <v>5290</v>
      </c>
      <c r="J667">
        <v>0</v>
      </c>
      <c r="K667" s="156">
        <v>4991.1504424778768</v>
      </c>
      <c r="L667" s="44">
        <v>2470</v>
      </c>
      <c r="M667" s="16">
        <v>0.46691871455576561</v>
      </c>
      <c r="N667" t="s">
        <v>398</v>
      </c>
    </row>
    <row r="668" spans="1:14" x14ac:dyDescent="0.25">
      <c r="A668" s="1">
        <v>44442</v>
      </c>
      <c r="B668">
        <v>14470</v>
      </c>
      <c r="C668">
        <v>10640</v>
      </c>
      <c r="D668">
        <v>3830</v>
      </c>
      <c r="E668">
        <v>13578923</v>
      </c>
      <c r="F668">
        <v>13585922</v>
      </c>
      <c r="G668">
        <v>6999</v>
      </c>
      <c r="H668">
        <v>6999</v>
      </c>
      <c r="I668">
        <v>6995</v>
      </c>
      <c r="J668">
        <v>-4</v>
      </c>
      <c r="K668" s="156">
        <v>6778.7610619469033</v>
      </c>
      <c r="L668" s="44">
        <v>3169</v>
      </c>
      <c r="M668" s="16">
        <v>0.45303788420300212</v>
      </c>
      <c r="N668" t="s">
        <v>397</v>
      </c>
    </row>
    <row r="669" spans="1:14" x14ac:dyDescent="0.25">
      <c r="A669" s="1">
        <v>44442</v>
      </c>
      <c r="B669">
        <v>14470</v>
      </c>
      <c r="C669">
        <v>10640</v>
      </c>
      <c r="D669">
        <v>3830</v>
      </c>
      <c r="E669">
        <v>13578923</v>
      </c>
      <c r="F669">
        <v>13585922</v>
      </c>
      <c r="G669">
        <v>6999</v>
      </c>
      <c r="H669">
        <v>6999</v>
      </c>
      <c r="I669">
        <v>6995</v>
      </c>
      <c r="J669">
        <v>-4</v>
      </c>
      <c r="K669" s="156">
        <v>6778.7610619469033</v>
      </c>
      <c r="L669" s="44">
        <v>3169</v>
      </c>
      <c r="M669" s="16">
        <v>0.45303788420300212</v>
      </c>
      <c r="N669" t="s">
        <v>397</v>
      </c>
    </row>
    <row r="670" spans="1:14" x14ac:dyDescent="0.25">
      <c r="A670" s="1">
        <v>44442</v>
      </c>
      <c r="B670">
        <v>11770</v>
      </c>
      <c r="C670">
        <v>9060</v>
      </c>
      <c r="D670">
        <v>2710</v>
      </c>
      <c r="E670">
        <v>1471743</v>
      </c>
      <c r="F670">
        <v>1476843</v>
      </c>
      <c r="G670">
        <v>5100</v>
      </c>
      <c r="H670">
        <v>5100</v>
      </c>
      <c r="I670">
        <v>2930</v>
      </c>
      <c r="J670">
        <v>-2170</v>
      </c>
      <c r="K670" s="156">
        <v>4796.4601769911505</v>
      </c>
      <c r="L670" s="44">
        <v>2390</v>
      </c>
      <c r="M670" s="16">
        <v>0.81569965870307171</v>
      </c>
      <c r="N670" t="s">
        <v>398</v>
      </c>
    </row>
    <row r="671" spans="1:14" x14ac:dyDescent="0.25">
      <c r="A671" s="1">
        <v>44442</v>
      </c>
      <c r="B671">
        <v>11770</v>
      </c>
      <c r="C671">
        <v>9060</v>
      </c>
      <c r="D671">
        <v>2710</v>
      </c>
      <c r="E671">
        <v>1471743</v>
      </c>
      <c r="F671">
        <v>1476843</v>
      </c>
      <c r="G671">
        <v>5100</v>
      </c>
      <c r="H671">
        <v>5100</v>
      </c>
      <c r="I671">
        <v>5090</v>
      </c>
      <c r="J671">
        <v>-10</v>
      </c>
      <c r="K671" s="156">
        <v>4796.4601769911505</v>
      </c>
      <c r="L671" s="44">
        <v>2390</v>
      </c>
      <c r="M671" s="16">
        <v>0.46954813359528486</v>
      </c>
      <c r="N671" t="s">
        <v>398</v>
      </c>
    </row>
    <row r="672" spans="1:14" x14ac:dyDescent="0.25">
      <c r="A672" s="1">
        <v>44442</v>
      </c>
      <c r="B672">
        <v>11770</v>
      </c>
      <c r="C672">
        <v>9060</v>
      </c>
      <c r="D672">
        <v>2710</v>
      </c>
      <c r="E672">
        <v>1471743</v>
      </c>
      <c r="F672">
        <v>1476843</v>
      </c>
      <c r="G672">
        <v>5100</v>
      </c>
      <c r="H672">
        <v>5100</v>
      </c>
      <c r="I672">
        <v>5090</v>
      </c>
      <c r="J672">
        <v>-10</v>
      </c>
      <c r="K672" s="156">
        <v>4796.4601769911505</v>
      </c>
      <c r="L672" s="44">
        <v>2390</v>
      </c>
      <c r="M672" s="16">
        <v>0.46954813359528486</v>
      </c>
      <c r="N672" t="s">
        <v>398</v>
      </c>
    </row>
    <row r="673" spans="1:14" x14ac:dyDescent="0.25">
      <c r="A673" s="1">
        <v>44445</v>
      </c>
      <c r="B673">
        <v>11470</v>
      </c>
      <c r="C673">
        <v>8570</v>
      </c>
      <c r="D673">
        <v>2900</v>
      </c>
      <c r="E673">
        <v>1476843</v>
      </c>
      <c r="F673">
        <v>1482513</v>
      </c>
      <c r="G673">
        <v>5670</v>
      </c>
      <c r="H673">
        <v>5670</v>
      </c>
      <c r="I673">
        <v>5670</v>
      </c>
      <c r="J673">
        <v>0</v>
      </c>
      <c r="K673" s="156">
        <v>5132.7433628318586</v>
      </c>
      <c r="L673" s="44">
        <v>2770</v>
      </c>
      <c r="M673" s="16">
        <v>0.48853615520282184</v>
      </c>
      <c r="N673" t="s">
        <v>398</v>
      </c>
    </row>
    <row r="674" spans="1:14" x14ac:dyDescent="0.25">
      <c r="A674" s="1">
        <v>44446</v>
      </c>
      <c r="B674">
        <v>14400</v>
      </c>
      <c r="C674">
        <v>10240</v>
      </c>
      <c r="D674">
        <v>4160</v>
      </c>
      <c r="E674">
        <v>13585922</v>
      </c>
      <c r="F674">
        <v>13593522</v>
      </c>
      <c r="G674">
        <v>7600</v>
      </c>
      <c r="H674">
        <v>7600</v>
      </c>
      <c r="I674">
        <v>7600</v>
      </c>
      <c r="J674">
        <v>0</v>
      </c>
      <c r="K674" s="156">
        <v>7362.8318584070803</v>
      </c>
      <c r="L674" s="44">
        <v>3440</v>
      </c>
      <c r="M674" s="16">
        <v>0.45263157894736844</v>
      </c>
      <c r="N674" t="s">
        <v>397</v>
      </c>
    </row>
    <row r="675" spans="1:14" x14ac:dyDescent="0.25">
      <c r="A675" s="1">
        <v>44446</v>
      </c>
      <c r="B675">
        <v>11740</v>
      </c>
      <c r="C675">
        <v>7910</v>
      </c>
      <c r="D675">
        <v>3830</v>
      </c>
      <c r="E675">
        <v>1482513</v>
      </c>
      <c r="F675">
        <v>1489513</v>
      </c>
      <c r="G675">
        <v>7000</v>
      </c>
      <c r="H675">
        <v>7000</v>
      </c>
      <c r="I675">
        <v>7000</v>
      </c>
      <c r="J675">
        <v>0</v>
      </c>
      <c r="K675" s="156">
        <v>6778.7610619469033</v>
      </c>
      <c r="L675" s="44">
        <v>3170</v>
      </c>
      <c r="M675" s="16">
        <v>0.45285714285714285</v>
      </c>
      <c r="N675" t="s">
        <v>398</v>
      </c>
    </row>
    <row r="676" spans="1:14" x14ac:dyDescent="0.25">
      <c r="A676" s="1">
        <v>44446</v>
      </c>
      <c r="B676">
        <v>11740</v>
      </c>
      <c r="C676">
        <v>7910</v>
      </c>
      <c r="D676">
        <v>3830</v>
      </c>
      <c r="E676">
        <v>1482513</v>
      </c>
      <c r="F676">
        <v>1489513</v>
      </c>
      <c r="G676">
        <v>7000</v>
      </c>
      <c r="H676">
        <v>7000</v>
      </c>
      <c r="I676">
        <v>6990</v>
      </c>
      <c r="J676">
        <v>-10</v>
      </c>
      <c r="K676" s="156">
        <v>6778.7610619469033</v>
      </c>
      <c r="L676" s="44">
        <v>3170</v>
      </c>
      <c r="M676" s="16">
        <v>0.45350500715307585</v>
      </c>
      <c r="N676" t="s">
        <v>398</v>
      </c>
    </row>
    <row r="677" spans="1:14" x14ac:dyDescent="0.25">
      <c r="A677" s="1">
        <v>44446</v>
      </c>
      <c r="B677">
        <v>11740</v>
      </c>
      <c r="C677">
        <v>7910</v>
      </c>
      <c r="D677">
        <v>3830</v>
      </c>
      <c r="E677">
        <v>1482513</v>
      </c>
      <c r="F677">
        <v>1489513</v>
      </c>
      <c r="G677">
        <v>7000</v>
      </c>
      <c r="H677">
        <v>7000</v>
      </c>
      <c r="I677">
        <v>6990</v>
      </c>
      <c r="J677">
        <v>-10</v>
      </c>
      <c r="K677" s="156">
        <v>6778.7610619469033</v>
      </c>
      <c r="L677" s="44">
        <v>3170</v>
      </c>
      <c r="M677" s="16">
        <v>0.45350500715307585</v>
      </c>
      <c r="N677" t="s">
        <v>398</v>
      </c>
    </row>
    <row r="678" spans="1:14" x14ac:dyDescent="0.25">
      <c r="A678" s="1">
        <v>44447</v>
      </c>
      <c r="B678">
        <v>11800</v>
      </c>
      <c r="C678">
        <v>9830</v>
      </c>
      <c r="D678">
        <v>1970</v>
      </c>
      <c r="E678">
        <v>1489513</v>
      </c>
      <c r="F678">
        <v>1493156</v>
      </c>
      <c r="G678">
        <v>3643</v>
      </c>
      <c r="H678">
        <v>3643</v>
      </c>
      <c r="I678">
        <v>3650</v>
      </c>
      <c r="J678">
        <v>7</v>
      </c>
      <c r="K678" s="156">
        <v>3486.7256637168143</v>
      </c>
      <c r="L678" s="44">
        <v>1673</v>
      </c>
      <c r="M678" s="16">
        <v>0.45835616438356164</v>
      </c>
      <c r="N678" t="s">
        <v>398</v>
      </c>
    </row>
    <row r="679" spans="1:14" x14ac:dyDescent="0.25">
      <c r="A679" s="1">
        <v>44447</v>
      </c>
      <c r="B679">
        <v>11800</v>
      </c>
      <c r="C679">
        <v>9830</v>
      </c>
      <c r="D679">
        <v>1970</v>
      </c>
      <c r="E679">
        <v>1489513</v>
      </c>
      <c r="F679">
        <v>1493156</v>
      </c>
      <c r="G679">
        <v>3643</v>
      </c>
      <c r="H679">
        <v>3643</v>
      </c>
      <c r="I679">
        <v>3650</v>
      </c>
      <c r="J679">
        <v>7</v>
      </c>
      <c r="K679" s="156">
        <v>3486.7256637168143</v>
      </c>
      <c r="L679" s="44">
        <v>1673</v>
      </c>
      <c r="M679" s="16">
        <v>0.45835616438356164</v>
      </c>
      <c r="N679" t="s">
        <v>398</v>
      </c>
    </row>
    <row r="680" spans="1:14" x14ac:dyDescent="0.25">
      <c r="A680" s="1">
        <v>44447</v>
      </c>
      <c r="B680">
        <v>14070</v>
      </c>
      <c r="C680">
        <v>9370</v>
      </c>
      <c r="D680">
        <v>4700</v>
      </c>
      <c r="E680">
        <v>13593522</v>
      </c>
      <c r="F680">
        <v>13601700</v>
      </c>
      <c r="G680">
        <v>8178</v>
      </c>
      <c r="H680">
        <v>8178</v>
      </c>
      <c r="I680">
        <v>8320</v>
      </c>
      <c r="J680">
        <v>142</v>
      </c>
      <c r="K680" s="156">
        <v>8318.5840707964617</v>
      </c>
      <c r="L680" s="44">
        <v>3478</v>
      </c>
      <c r="M680" s="16">
        <v>0.41802884615384617</v>
      </c>
      <c r="N680" t="s">
        <v>397</v>
      </c>
    </row>
    <row r="681" spans="1:14" x14ac:dyDescent="0.25">
      <c r="A681" s="1">
        <v>44448</v>
      </c>
      <c r="B681">
        <v>14350</v>
      </c>
      <c r="C681">
        <v>12450</v>
      </c>
      <c r="D681">
        <v>1900</v>
      </c>
      <c r="E681">
        <v>13601700</v>
      </c>
      <c r="F681">
        <v>13605059</v>
      </c>
      <c r="G681">
        <v>3359</v>
      </c>
      <c r="H681">
        <v>3359</v>
      </c>
      <c r="I681">
        <v>3340</v>
      </c>
      <c r="J681">
        <v>-19</v>
      </c>
      <c r="K681" s="156">
        <v>3362.8318584070798</v>
      </c>
      <c r="L681" s="44">
        <v>1459</v>
      </c>
      <c r="M681" s="16">
        <v>0.43682634730538922</v>
      </c>
      <c r="N681" t="s">
        <v>397</v>
      </c>
    </row>
    <row r="682" spans="1:14" x14ac:dyDescent="0.25">
      <c r="A682" s="1">
        <v>44447</v>
      </c>
      <c r="B682">
        <v>7890</v>
      </c>
      <c r="C682">
        <v>6000</v>
      </c>
      <c r="D682">
        <v>1890</v>
      </c>
      <c r="E682">
        <v>15913189</v>
      </c>
      <c r="F682">
        <v>15916735</v>
      </c>
      <c r="G682">
        <v>3546</v>
      </c>
      <c r="H682">
        <v>3546</v>
      </c>
      <c r="I682">
        <v>3535</v>
      </c>
      <c r="J682">
        <v>-11</v>
      </c>
      <c r="K682" s="156">
        <v>3345.1327433628321</v>
      </c>
      <c r="L682" s="44">
        <v>1656</v>
      </c>
      <c r="M682" s="16">
        <v>0.46845827439886845</v>
      </c>
      <c r="N682" t="s">
        <v>398</v>
      </c>
    </row>
    <row r="683" spans="1:14" x14ac:dyDescent="0.25">
      <c r="A683" s="1">
        <v>44449</v>
      </c>
      <c r="B683">
        <v>14360</v>
      </c>
      <c r="C683">
        <v>10630</v>
      </c>
      <c r="D683">
        <v>3730</v>
      </c>
      <c r="E683">
        <v>13605059</v>
      </c>
      <c r="F683">
        <v>13611798</v>
      </c>
      <c r="G683">
        <v>6739</v>
      </c>
      <c r="H683">
        <v>6739</v>
      </c>
      <c r="I683">
        <v>6720</v>
      </c>
      <c r="J683">
        <v>-19</v>
      </c>
      <c r="K683" s="156">
        <v>6601.7699115044252</v>
      </c>
      <c r="L683" s="44">
        <v>3009</v>
      </c>
      <c r="M683" s="16">
        <v>0.44776785714285716</v>
      </c>
      <c r="N683" t="s">
        <v>397</v>
      </c>
    </row>
    <row r="684" spans="1:14" x14ac:dyDescent="0.25">
      <c r="A684" s="1">
        <v>44449</v>
      </c>
      <c r="B684">
        <v>14360</v>
      </c>
      <c r="C684">
        <v>10630</v>
      </c>
      <c r="D684">
        <v>3730</v>
      </c>
      <c r="E684">
        <v>13605059</v>
      </c>
      <c r="F684">
        <v>13611798</v>
      </c>
      <c r="G684">
        <v>6739</v>
      </c>
      <c r="H684">
        <v>6739</v>
      </c>
      <c r="I684">
        <v>6720</v>
      </c>
      <c r="J684">
        <v>-19</v>
      </c>
      <c r="K684" s="156">
        <v>6601.7699115044252</v>
      </c>
      <c r="L684" s="44">
        <v>3009</v>
      </c>
      <c r="M684" s="16">
        <v>0.44776785714285716</v>
      </c>
      <c r="N684" t="s">
        <v>397</v>
      </c>
    </row>
    <row r="685" spans="1:14" x14ac:dyDescent="0.25">
      <c r="A685" s="1">
        <v>44449</v>
      </c>
      <c r="B685">
        <v>14010</v>
      </c>
      <c r="C685">
        <v>10050</v>
      </c>
      <c r="D685">
        <v>3960</v>
      </c>
      <c r="E685">
        <v>13611798</v>
      </c>
      <c r="F685">
        <v>13620378</v>
      </c>
      <c r="G685">
        <v>8580</v>
      </c>
      <c r="H685">
        <v>8580</v>
      </c>
      <c r="I685">
        <v>8570</v>
      </c>
      <c r="J685">
        <v>-10</v>
      </c>
      <c r="K685" s="156">
        <v>7008.849557522125</v>
      </c>
      <c r="L685" s="44">
        <v>4620</v>
      </c>
      <c r="M685" s="16">
        <v>0.53908984830805129</v>
      </c>
      <c r="N685" t="s">
        <v>397</v>
      </c>
    </row>
    <row r="686" spans="1:14" x14ac:dyDescent="0.25">
      <c r="A686" s="1">
        <v>44450</v>
      </c>
      <c r="B686">
        <v>14010</v>
      </c>
      <c r="C686">
        <v>10050</v>
      </c>
      <c r="D686">
        <v>3960</v>
      </c>
      <c r="E686">
        <v>13611798</v>
      </c>
      <c r="F686">
        <v>13620378</v>
      </c>
      <c r="G686">
        <v>8580</v>
      </c>
      <c r="H686">
        <v>8580</v>
      </c>
      <c r="I686">
        <v>8570</v>
      </c>
      <c r="J686">
        <v>-10</v>
      </c>
      <c r="K686" s="156">
        <v>7008.849557522125</v>
      </c>
      <c r="L686" s="44">
        <v>4620</v>
      </c>
      <c r="M686" s="16">
        <v>0.53908984830805129</v>
      </c>
      <c r="N686" t="s">
        <v>397</v>
      </c>
    </row>
    <row r="687" spans="1:14" x14ac:dyDescent="0.25">
      <c r="A687" s="1">
        <v>44452</v>
      </c>
      <c r="B687">
        <v>13040</v>
      </c>
      <c r="C687">
        <v>10790</v>
      </c>
      <c r="D687">
        <v>2250</v>
      </c>
      <c r="E687">
        <v>13620378</v>
      </c>
      <c r="F687">
        <v>13624438</v>
      </c>
      <c r="G687">
        <v>4060</v>
      </c>
      <c r="H687">
        <v>4060</v>
      </c>
      <c r="I687">
        <v>4040</v>
      </c>
      <c r="J687">
        <v>-20</v>
      </c>
      <c r="K687" s="156">
        <v>3982.3008849557527</v>
      </c>
      <c r="L687" s="44">
        <v>1810</v>
      </c>
      <c r="M687" s="16">
        <v>0.44801980198019803</v>
      </c>
      <c r="N687" t="s">
        <v>397</v>
      </c>
    </row>
    <row r="688" spans="1:14" x14ac:dyDescent="0.25">
      <c r="A688" s="1">
        <v>44452</v>
      </c>
      <c r="B688">
        <v>13040</v>
      </c>
      <c r="C688">
        <v>10790</v>
      </c>
      <c r="D688">
        <v>2250</v>
      </c>
      <c r="E688">
        <v>13620378</v>
      </c>
      <c r="F688">
        <v>13624438</v>
      </c>
      <c r="G688">
        <v>4060</v>
      </c>
      <c r="H688">
        <v>4060</v>
      </c>
      <c r="I688">
        <v>4040</v>
      </c>
      <c r="J688">
        <v>-20</v>
      </c>
      <c r="K688" s="156">
        <v>3982.3008849557527</v>
      </c>
      <c r="L688" s="44">
        <v>1810</v>
      </c>
      <c r="M688" s="16">
        <v>0.44801980198019803</v>
      </c>
      <c r="N688" t="s">
        <v>397</v>
      </c>
    </row>
    <row r="689" spans="1:14" x14ac:dyDescent="0.25">
      <c r="A689" s="1">
        <v>44453</v>
      </c>
      <c r="B689">
        <v>14550</v>
      </c>
      <c r="C689">
        <v>10570</v>
      </c>
      <c r="D689">
        <v>3980</v>
      </c>
      <c r="E689">
        <v>13624438</v>
      </c>
      <c r="F689">
        <v>13631676</v>
      </c>
      <c r="G689">
        <v>7238</v>
      </c>
      <c r="H689">
        <v>7238</v>
      </c>
      <c r="I689">
        <v>7220</v>
      </c>
      <c r="J689">
        <v>-18</v>
      </c>
      <c r="K689" s="156">
        <v>7044.2477876106204</v>
      </c>
      <c r="L689" s="44">
        <v>3258</v>
      </c>
      <c r="M689" s="16">
        <v>0.45124653739612186</v>
      </c>
      <c r="N689" t="s">
        <v>397</v>
      </c>
    </row>
    <row r="690" spans="1:14" x14ac:dyDescent="0.25">
      <c r="A690" s="1">
        <v>44453</v>
      </c>
      <c r="B690">
        <v>14550</v>
      </c>
      <c r="C690">
        <v>10570</v>
      </c>
      <c r="D690">
        <v>3980</v>
      </c>
      <c r="E690">
        <v>13624438</v>
      </c>
      <c r="F690">
        <v>13631676</v>
      </c>
      <c r="G690">
        <v>7238</v>
      </c>
      <c r="H690">
        <v>7238</v>
      </c>
      <c r="I690">
        <v>7220</v>
      </c>
      <c r="J690">
        <v>-18</v>
      </c>
      <c r="K690" s="156">
        <v>7044.2477876106204</v>
      </c>
      <c r="L690" s="44">
        <v>3258</v>
      </c>
      <c r="M690" s="16">
        <v>0.45124653739612186</v>
      </c>
      <c r="N690" t="s">
        <v>397</v>
      </c>
    </row>
    <row r="691" spans="1:14" x14ac:dyDescent="0.25">
      <c r="A691" s="1">
        <v>44454</v>
      </c>
      <c r="B691">
        <v>14500</v>
      </c>
      <c r="C691">
        <v>9600</v>
      </c>
      <c r="D691">
        <v>4900</v>
      </c>
      <c r="E691">
        <v>13631676</v>
      </c>
      <c r="F691">
        <v>13640456</v>
      </c>
      <c r="G691">
        <v>8780</v>
      </c>
      <c r="H691">
        <v>8780</v>
      </c>
      <c r="I691">
        <v>8760</v>
      </c>
      <c r="J691">
        <v>-20</v>
      </c>
      <c r="K691" s="156">
        <v>8672.5663716814161</v>
      </c>
      <c r="L691" s="44">
        <v>3880</v>
      </c>
      <c r="M691" s="16">
        <v>0.44292237442922372</v>
      </c>
      <c r="N691" t="s">
        <v>397</v>
      </c>
    </row>
    <row r="692" spans="1:14" x14ac:dyDescent="0.25">
      <c r="A692" s="1">
        <v>44455</v>
      </c>
      <c r="B692">
        <v>12050</v>
      </c>
      <c r="C692">
        <v>10180</v>
      </c>
      <c r="D692">
        <v>1870</v>
      </c>
      <c r="E692">
        <v>13640456</v>
      </c>
      <c r="F692">
        <v>13644006</v>
      </c>
      <c r="G692">
        <v>3550</v>
      </c>
      <c r="H692">
        <v>3550</v>
      </c>
      <c r="I692">
        <v>3550</v>
      </c>
      <c r="J692">
        <v>0</v>
      </c>
      <c r="K692" s="156">
        <v>3309.7345132743367</v>
      </c>
      <c r="L692" s="44">
        <v>1680</v>
      </c>
      <c r="M692" s="16">
        <v>0.47323943661971829</v>
      </c>
      <c r="N692" t="s">
        <v>397</v>
      </c>
    </row>
    <row r="693" spans="1:14" x14ac:dyDescent="0.25">
      <c r="A693" s="1">
        <v>44456</v>
      </c>
      <c r="B693">
        <v>11770</v>
      </c>
      <c r="C693">
        <v>8670</v>
      </c>
      <c r="D693">
        <v>3100</v>
      </c>
      <c r="E693">
        <v>1506530</v>
      </c>
      <c r="F693">
        <v>1512192</v>
      </c>
      <c r="G693">
        <v>5662</v>
      </c>
      <c r="H693">
        <v>5662</v>
      </c>
      <c r="I693">
        <v>5660</v>
      </c>
      <c r="J693">
        <v>-2</v>
      </c>
      <c r="K693" s="156">
        <v>5486.7256637168148</v>
      </c>
      <c r="L693" s="44">
        <v>2562</v>
      </c>
      <c r="M693" s="16">
        <v>0.4526501766784452</v>
      </c>
      <c r="N693" t="s">
        <v>398</v>
      </c>
    </row>
    <row r="694" spans="1:14" x14ac:dyDescent="0.25">
      <c r="A694" s="1">
        <v>44456</v>
      </c>
      <c r="B694">
        <v>11770</v>
      </c>
      <c r="C694">
        <v>8670</v>
      </c>
      <c r="D694">
        <v>3100</v>
      </c>
      <c r="E694">
        <v>1506530</v>
      </c>
      <c r="F694">
        <v>1512192</v>
      </c>
      <c r="G694">
        <v>5662</v>
      </c>
      <c r="H694">
        <v>5662</v>
      </c>
      <c r="I694">
        <v>5660</v>
      </c>
      <c r="J694">
        <v>-2</v>
      </c>
      <c r="K694" s="156">
        <v>5486.7256637168148</v>
      </c>
      <c r="L694" s="44">
        <v>2562</v>
      </c>
      <c r="M694" s="16">
        <v>0.4526501766784452</v>
      </c>
      <c r="N694" t="s">
        <v>398</v>
      </c>
    </row>
    <row r="695" spans="1:14" x14ac:dyDescent="0.25">
      <c r="A695" s="1">
        <v>44456</v>
      </c>
      <c r="B695">
        <v>14570</v>
      </c>
      <c r="C695">
        <v>9320</v>
      </c>
      <c r="D695">
        <v>5250</v>
      </c>
      <c r="E695">
        <v>13644006</v>
      </c>
      <c r="F695">
        <v>13653286</v>
      </c>
      <c r="G695">
        <v>9280</v>
      </c>
      <c r="H695">
        <v>9280</v>
      </c>
      <c r="I695">
        <v>8670</v>
      </c>
      <c r="J695">
        <v>-610</v>
      </c>
      <c r="K695" s="156">
        <v>9292.0353982300894</v>
      </c>
      <c r="L695" s="44">
        <v>4030</v>
      </c>
      <c r="M695" s="16">
        <v>0.46482122260668973</v>
      </c>
      <c r="N695" t="s">
        <v>397</v>
      </c>
    </row>
    <row r="696" spans="1:14" x14ac:dyDescent="0.25">
      <c r="A696" s="1">
        <v>44456</v>
      </c>
      <c r="B696">
        <v>14570</v>
      </c>
      <c r="C696">
        <v>9320</v>
      </c>
      <c r="D696">
        <v>5250</v>
      </c>
      <c r="E696">
        <v>13644006</v>
      </c>
      <c r="F696">
        <v>13653286</v>
      </c>
      <c r="G696">
        <v>9280</v>
      </c>
      <c r="H696">
        <v>9280</v>
      </c>
      <c r="I696">
        <v>8920</v>
      </c>
      <c r="J696">
        <v>-360</v>
      </c>
      <c r="K696" s="156">
        <v>9292.0353982300894</v>
      </c>
      <c r="L696" s="44">
        <v>4030</v>
      </c>
      <c r="M696" s="16">
        <v>0.4517937219730942</v>
      </c>
      <c r="N696" t="s">
        <v>397</v>
      </c>
    </row>
    <row r="697" spans="1:14" x14ac:dyDescent="0.25">
      <c r="A697" s="1">
        <v>44456</v>
      </c>
      <c r="B697">
        <v>14570</v>
      </c>
      <c r="C697">
        <v>9320</v>
      </c>
      <c r="D697">
        <v>5250</v>
      </c>
      <c r="E697">
        <v>13644006</v>
      </c>
      <c r="F697">
        <v>13653286</v>
      </c>
      <c r="G697">
        <v>9280</v>
      </c>
      <c r="H697">
        <v>9280</v>
      </c>
      <c r="I697">
        <v>9270</v>
      </c>
      <c r="J697">
        <v>-10</v>
      </c>
      <c r="K697" s="156">
        <v>9292.0353982300894</v>
      </c>
      <c r="L697" s="44">
        <v>4030</v>
      </c>
      <c r="M697" s="16">
        <v>0.43473570658036675</v>
      </c>
      <c r="N697" t="s">
        <v>397</v>
      </c>
    </row>
    <row r="698" spans="1:14" x14ac:dyDescent="0.25">
      <c r="A698" s="1">
        <v>44459</v>
      </c>
      <c r="B698">
        <v>11980</v>
      </c>
      <c r="C698">
        <v>8360</v>
      </c>
      <c r="D698">
        <v>3620</v>
      </c>
      <c r="E698">
        <v>1512192</v>
      </c>
      <c r="F698">
        <v>1519004</v>
      </c>
      <c r="G698">
        <v>6812</v>
      </c>
      <c r="H698">
        <v>6812</v>
      </c>
      <c r="I698">
        <v>6830</v>
      </c>
      <c r="J698">
        <v>18</v>
      </c>
      <c r="K698" s="156">
        <v>6407.0796460176998</v>
      </c>
      <c r="L698" s="44">
        <v>3192</v>
      </c>
      <c r="M698" s="16">
        <v>0.46734992679355786</v>
      </c>
      <c r="N698" t="s">
        <v>398</v>
      </c>
    </row>
    <row r="699" spans="1:14" x14ac:dyDescent="0.25">
      <c r="A699" s="1">
        <v>44459</v>
      </c>
      <c r="B699">
        <v>11980</v>
      </c>
      <c r="C699">
        <v>8360</v>
      </c>
      <c r="D699">
        <v>3620</v>
      </c>
      <c r="E699">
        <v>1512192</v>
      </c>
      <c r="F699">
        <v>1519004</v>
      </c>
      <c r="G699">
        <v>6812</v>
      </c>
      <c r="H699">
        <v>6812</v>
      </c>
      <c r="I699">
        <v>6830</v>
      </c>
      <c r="J699">
        <v>18</v>
      </c>
      <c r="K699" s="156">
        <v>6407.0796460176998</v>
      </c>
      <c r="L699" s="44">
        <v>3192</v>
      </c>
      <c r="M699" s="16">
        <v>0.46734992679355786</v>
      </c>
      <c r="N699" t="s">
        <v>398</v>
      </c>
    </row>
    <row r="700" spans="1:14" x14ac:dyDescent="0.25">
      <c r="A700" s="1">
        <v>44459</v>
      </c>
      <c r="B700">
        <v>11980</v>
      </c>
      <c r="C700">
        <v>8360</v>
      </c>
      <c r="D700">
        <v>3620</v>
      </c>
      <c r="E700">
        <v>1512192</v>
      </c>
      <c r="F700">
        <v>1519004</v>
      </c>
      <c r="G700">
        <v>6812</v>
      </c>
      <c r="H700">
        <v>6812</v>
      </c>
      <c r="I700">
        <v>6830</v>
      </c>
      <c r="J700">
        <v>18</v>
      </c>
      <c r="K700" s="156">
        <v>6407.0796460176998</v>
      </c>
      <c r="L700" s="44">
        <v>3192</v>
      </c>
      <c r="M700" s="16">
        <v>0.46734992679355786</v>
      </c>
      <c r="N700" t="s">
        <v>398</v>
      </c>
    </row>
    <row r="701" spans="1:14" x14ac:dyDescent="0.25">
      <c r="A701" s="1">
        <v>44459</v>
      </c>
      <c r="B701">
        <v>14390</v>
      </c>
      <c r="C701">
        <v>9260</v>
      </c>
      <c r="D701">
        <v>5130</v>
      </c>
      <c r="E701">
        <v>13653286</v>
      </c>
      <c r="F701">
        <v>13662407</v>
      </c>
      <c r="G701">
        <v>9121</v>
      </c>
      <c r="H701">
        <v>9121</v>
      </c>
      <c r="I701">
        <v>9150</v>
      </c>
      <c r="J701">
        <v>29</v>
      </c>
      <c r="K701" s="156">
        <v>9079.6460176991168</v>
      </c>
      <c r="L701" s="44">
        <v>3991</v>
      </c>
      <c r="M701" s="16">
        <v>0.43617486338797812</v>
      </c>
      <c r="N701" t="s">
        <v>397</v>
      </c>
    </row>
    <row r="702" spans="1:14" x14ac:dyDescent="0.25">
      <c r="A702" s="1">
        <v>44459</v>
      </c>
      <c r="B702">
        <v>14390</v>
      </c>
      <c r="C702">
        <v>9260</v>
      </c>
      <c r="D702">
        <v>5130</v>
      </c>
      <c r="E702">
        <v>13653286</v>
      </c>
      <c r="F702">
        <v>13662407</v>
      </c>
      <c r="G702">
        <v>9121</v>
      </c>
      <c r="H702">
        <v>9121</v>
      </c>
      <c r="I702">
        <v>9150</v>
      </c>
      <c r="J702">
        <v>29</v>
      </c>
      <c r="K702" s="156">
        <v>9079.6460176991168</v>
      </c>
      <c r="L702" s="44">
        <v>3991</v>
      </c>
      <c r="M702" s="16">
        <v>0.43617486338797812</v>
      </c>
      <c r="N702" t="s">
        <v>397</v>
      </c>
    </row>
    <row r="703" spans="1:14" x14ac:dyDescent="0.25">
      <c r="A703" s="1">
        <v>44461</v>
      </c>
      <c r="B703">
        <v>14410</v>
      </c>
      <c r="C703">
        <v>9320</v>
      </c>
      <c r="D703">
        <v>5090</v>
      </c>
      <c r="E703">
        <v>13662407</v>
      </c>
      <c r="F703">
        <v>13678927</v>
      </c>
      <c r="G703">
        <v>16520</v>
      </c>
      <c r="H703">
        <v>16520</v>
      </c>
      <c r="I703">
        <v>16510</v>
      </c>
      <c r="J703">
        <v>-10</v>
      </c>
      <c r="K703" s="156">
        <v>9008.8495575221241</v>
      </c>
      <c r="L703" s="44">
        <v>11430</v>
      </c>
      <c r="M703" s="16">
        <v>0.69230769230769229</v>
      </c>
      <c r="N703" t="s">
        <v>397</v>
      </c>
    </row>
    <row r="704" spans="1:14" x14ac:dyDescent="0.25">
      <c r="A704" s="1">
        <v>44461</v>
      </c>
      <c r="B704">
        <v>11950</v>
      </c>
      <c r="C704">
        <v>9750</v>
      </c>
      <c r="D704">
        <v>2200</v>
      </c>
      <c r="E704">
        <v>1519004</v>
      </c>
      <c r="F704">
        <v>1523097</v>
      </c>
      <c r="G704">
        <v>4093</v>
      </c>
      <c r="H704">
        <v>4093</v>
      </c>
      <c r="I704">
        <v>4090</v>
      </c>
      <c r="J704">
        <v>-3</v>
      </c>
      <c r="K704" s="156">
        <v>3893.8053097345137</v>
      </c>
      <c r="L704" s="44">
        <v>1893</v>
      </c>
      <c r="M704" s="16">
        <v>0.46283618581907088</v>
      </c>
      <c r="N704" t="s">
        <v>398</v>
      </c>
    </row>
    <row r="705" spans="1:14" x14ac:dyDescent="0.25">
      <c r="A705" s="1">
        <v>44461</v>
      </c>
      <c r="B705">
        <v>11950</v>
      </c>
      <c r="C705">
        <v>9750</v>
      </c>
      <c r="D705">
        <v>2200</v>
      </c>
      <c r="E705">
        <v>1519004</v>
      </c>
      <c r="F705">
        <v>1523097</v>
      </c>
      <c r="G705">
        <v>4093</v>
      </c>
      <c r="H705">
        <v>4093</v>
      </c>
      <c r="I705">
        <v>4090</v>
      </c>
      <c r="J705">
        <v>-3</v>
      </c>
      <c r="K705" s="156">
        <v>3893.8053097345137</v>
      </c>
      <c r="L705" s="44">
        <v>1893</v>
      </c>
      <c r="M705" s="16">
        <v>0.46283618581907088</v>
      </c>
      <c r="N705" t="s">
        <v>398</v>
      </c>
    </row>
    <row r="706" spans="1:14" x14ac:dyDescent="0.25">
      <c r="A706" s="1">
        <v>44461</v>
      </c>
      <c r="B706">
        <v>11950</v>
      </c>
      <c r="C706">
        <v>9750</v>
      </c>
      <c r="D706">
        <v>2200</v>
      </c>
      <c r="E706">
        <v>1519004</v>
      </c>
      <c r="F706">
        <v>1523097</v>
      </c>
      <c r="G706">
        <v>4093</v>
      </c>
      <c r="H706">
        <v>4093</v>
      </c>
      <c r="I706">
        <v>4090</v>
      </c>
      <c r="J706">
        <v>-3</v>
      </c>
      <c r="K706" s="156">
        <v>3893.8053097345137</v>
      </c>
      <c r="L706" s="44">
        <v>1893</v>
      </c>
      <c r="M706" s="16">
        <v>0.46283618581907088</v>
      </c>
      <c r="N706" t="s">
        <v>398</v>
      </c>
    </row>
    <row r="707" spans="1:14" x14ac:dyDescent="0.25">
      <c r="A707" s="1">
        <v>44462</v>
      </c>
      <c r="B707">
        <v>14450</v>
      </c>
      <c r="C707">
        <v>10090</v>
      </c>
      <c r="D707">
        <v>4360</v>
      </c>
      <c r="E707">
        <v>13678927</v>
      </c>
      <c r="F707">
        <v>13687085</v>
      </c>
      <c r="G707">
        <v>8158</v>
      </c>
      <c r="H707">
        <v>8158</v>
      </c>
      <c r="I707">
        <v>8158</v>
      </c>
      <c r="J707">
        <v>0</v>
      </c>
      <c r="K707" s="156">
        <v>7716.8141592920365</v>
      </c>
      <c r="L707" s="44">
        <v>3798</v>
      </c>
      <c r="M707" s="16">
        <v>0.46555528315763667</v>
      </c>
      <c r="N707" t="s">
        <v>397</v>
      </c>
    </row>
    <row r="708" spans="1:14" x14ac:dyDescent="0.25">
      <c r="A708" s="1">
        <v>44462</v>
      </c>
      <c r="B708">
        <v>14450</v>
      </c>
      <c r="C708">
        <v>10090</v>
      </c>
      <c r="D708">
        <v>4360</v>
      </c>
      <c r="E708">
        <v>13678927</v>
      </c>
      <c r="F708">
        <v>13687085</v>
      </c>
      <c r="G708">
        <v>8158</v>
      </c>
      <c r="H708">
        <v>8158</v>
      </c>
      <c r="I708">
        <v>8158</v>
      </c>
      <c r="J708">
        <v>0</v>
      </c>
      <c r="K708" s="156">
        <v>7716.8141592920365</v>
      </c>
      <c r="L708" s="44">
        <v>3798</v>
      </c>
      <c r="M708" s="16">
        <v>0.46555528315763667</v>
      </c>
      <c r="N708" t="s">
        <v>397</v>
      </c>
    </row>
    <row r="709" spans="1:14" x14ac:dyDescent="0.25">
      <c r="A709" s="1">
        <v>44463</v>
      </c>
      <c r="B709">
        <v>11970</v>
      </c>
      <c r="C709">
        <v>8530</v>
      </c>
      <c r="D709">
        <v>3440</v>
      </c>
      <c r="E709">
        <v>1523097</v>
      </c>
      <c r="F709">
        <v>1523797</v>
      </c>
      <c r="G709">
        <v>700</v>
      </c>
      <c r="H709">
        <v>700</v>
      </c>
      <c r="I709">
        <v>700</v>
      </c>
      <c r="J709">
        <v>0</v>
      </c>
      <c r="K709" s="156">
        <v>6088.49557522124</v>
      </c>
      <c r="L709" s="44">
        <v>-2740</v>
      </c>
      <c r="M709" s="16">
        <v>-3.9142857142857141</v>
      </c>
      <c r="N709" t="s">
        <v>398</v>
      </c>
    </row>
    <row r="710" spans="1:14" x14ac:dyDescent="0.25">
      <c r="A710" s="1">
        <v>44463</v>
      </c>
      <c r="B710">
        <v>14450</v>
      </c>
      <c r="C710">
        <v>9140</v>
      </c>
      <c r="D710">
        <v>5310</v>
      </c>
      <c r="E710">
        <v>13687085</v>
      </c>
      <c r="F710">
        <v>13696379</v>
      </c>
      <c r="G710">
        <v>9294</v>
      </c>
      <c r="H710">
        <v>9294</v>
      </c>
      <c r="I710">
        <v>8580</v>
      </c>
      <c r="J710">
        <v>-714</v>
      </c>
      <c r="K710" s="156">
        <v>9398.2300884955766</v>
      </c>
      <c r="L710" s="44">
        <v>3984</v>
      </c>
      <c r="M710" s="16">
        <v>0.46433566433566431</v>
      </c>
      <c r="N710" t="s">
        <v>397</v>
      </c>
    </row>
    <row r="711" spans="1:14" x14ac:dyDescent="0.25">
      <c r="A711" s="1">
        <v>44463</v>
      </c>
      <c r="B711">
        <v>14450</v>
      </c>
      <c r="C711">
        <v>9140</v>
      </c>
      <c r="D711">
        <v>5310</v>
      </c>
      <c r="E711">
        <v>13687085</v>
      </c>
      <c r="F711">
        <v>13696379</v>
      </c>
      <c r="G711">
        <v>9294</v>
      </c>
      <c r="H711">
        <v>9294</v>
      </c>
      <c r="I711">
        <v>8580</v>
      </c>
      <c r="J711">
        <v>-714</v>
      </c>
      <c r="K711" s="156">
        <v>9398.2300884955766</v>
      </c>
      <c r="L711" s="44">
        <v>3984</v>
      </c>
      <c r="M711" s="16">
        <v>0.46433566433566431</v>
      </c>
      <c r="N711" t="s">
        <v>397</v>
      </c>
    </row>
    <row r="712" spans="1:14" x14ac:dyDescent="0.25">
      <c r="A712" s="1">
        <v>44463</v>
      </c>
      <c r="B712">
        <v>12310</v>
      </c>
      <c r="C712">
        <v>8980</v>
      </c>
      <c r="D712">
        <v>3330</v>
      </c>
      <c r="E712">
        <v>1523797</v>
      </c>
      <c r="F712">
        <v>1529253</v>
      </c>
      <c r="G712">
        <v>5456</v>
      </c>
      <c r="H712">
        <v>5456</v>
      </c>
      <c r="I712">
        <v>5470</v>
      </c>
      <c r="J712">
        <v>14</v>
      </c>
      <c r="K712" s="156">
        <v>5893.8053097345137</v>
      </c>
      <c r="L712" s="44">
        <v>2126</v>
      </c>
      <c r="M712" s="16">
        <v>0.38866544789762342</v>
      </c>
      <c r="N712" t="s">
        <v>398</v>
      </c>
    </row>
    <row r="713" spans="1:14" x14ac:dyDescent="0.25">
      <c r="A713" s="1">
        <v>44463</v>
      </c>
      <c r="B713">
        <v>12310</v>
      </c>
      <c r="C713">
        <v>8980</v>
      </c>
      <c r="D713">
        <v>3330</v>
      </c>
      <c r="E713">
        <v>1523797</v>
      </c>
      <c r="F713">
        <v>1529253</v>
      </c>
      <c r="G713">
        <v>5456</v>
      </c>
      <c r="H713">
        <v>5456</v>
      </c>
      <c r="I713">
        <v>5470</v>
      </c>
      <c r="J713">
        <v>14</v>
      </c>
      <c r="K713" s="156">
        <v>5893.8053097345137</v>
      </c>
      <c r="L713" s="44">
        <v>2126</v>
      </c>
      <c r="M713" s="16">
        <v>0.38866544789762342</v>
      </c>
      <c r="N713" t="s">
        <v>398</v>
      </c>
    </row>
    <row r="714" spans="1:14" x14ac:dyDescent="0.25">
      <c r="A714" s="1">
        <v>44464</v>
      </c>
      <c r="B714">
        <v>14510</v>
      </c>
      <c r="C714">
        <v>8900</v>
      </c>
      <c r="D714">
        <v>5610</v>
      </c>
      <c r="E714">
        <v>13696379</v>
      </c>
      <c r="F714">
        <v>13706531</v>
      </c>
      <c r="G714">
        <v>10152</v>
      </c>
      <c r="H714">
        <v>10152</v>
      </c>
      <c r="I714">
        <v>10150</v>
      </c>
      <c r="J714">
        <v>-2</v>
      </c>
      <c r="K714" s="156">
        <v>9929.2035398230091</v>
      </c>
      <c r="L714" s="44">
        <v>4542</v>
      </c>
      <c r="M714" s="16">
        <v>0.44748768472906403</v>
      </c>
      <c r="N714" t="s">
        <v>397</v>
      </c>
    </row>
    <row r="715" spans="1:14" x14ac:dyDescent="0.25">
      <c r="A715" s="1">
        <v>44463</v>
      </c>
      <c r="B715">
        <v>14450</v>
      </c>
      <c r="C715">
        <v>9140</v>
      </c>
      <c r="D715">
        <v>5310</v>
      </c>
      <c r="E715">
        <v>13687085</v>
      </c>
      <c r="F715">
        <v>13696379</v>
      </c>
      <c r="G715">
        <v>9294</v>
      </c>
      <c r="H715">
        <v>9294</v>
      </c>
      <c r="I715">
        <v>9280</v>
      </c>
      <c r="J715">
        <v>-14</v>
      </c>
      <c r="K715" s="156">
        <v>9398.2300884955766</v>
      </c>
      <c r="L715" s="44">
        <v>3984</v>
      </c>
      <c r="M715" s="16">
        <v>0.42931034482758623</v>
      </c>
      <c r="N715" t="s">
        <v>397</v>
      </c>
    </row>
    <row r="716" spans="1:14" x14ac:dyDescent="0.25">
      <c r="A716" s="1">
        <v>44463</v>
      </c>
      <c r="B716">
        <v>14450</v>
      </c>
      <c r="C716">
        <v>9140</v>
      </c>
      <c r="D716">
        <v>5310</v>
      </c>
      <c r="E716">
        <v>13687085</v>
      </c>
      <c r="F716">
        <v>13696379</v>
      </c>
      <c r="G716">
        <v>9294</v>
      </c>
      <c r="H716">
        <v>9294</v>
      </c>
      <c r="I716">
        <v>9280</v>
      </c>
      <c r="J716">
        <v>-14</v>
      </c>
      <c r="K716" s="156">
        <v>9398.2300884955766</v>
      </c>
      <c r="L716" s="44">
        <v>3984</v>
      </c>
      <c r="M716" s="16">
        <v>0.42931034482758623</v>
      </c>
      <c r="N716" t="s">
        <v>397</v>
      </c>
    </row>
    <row r="717" spans="1:14" x14ac:dyDescent="0.25">
      <c r="A717" s="1">
        <v>44466</v>
      </c>
      <c r="B717">
        <v>25520</v>
      </c>
      <c r="C717">
        <v>19050</v>
      </c>
      <c r="D717">
        <v>6470</v>
      </c>
      <c r="E717">
        <v>13706531</v>
      </c>
      <c r="F717">
        <v>13718049</v>
      </c>
      <c r="G717">
        <v>11518</v>
      </c>
      <c r="H717">
        <v>11518</v>
      </c>
      <c r="I717">
        <v>11104</v>
      </c>
      <c r="J717">
        <v>-414</v>
      </c>
      <c r="K717" s="156">
        <v>11451.327433628319</v>
      </c>
      <c r="L717" s="44">
        <v>5048</v>
      </c>
      <c r="M717" s="16">
        <v>0.45461095100864551</v>
      </c>
      <c r="N717" t="s">
        <v>397</v>
      </c>
    </row>
    <row r="718" spans="1:14" x14ac:dyDescent="0.25">
      <c r="A718" s="1">
        <v>44466</v>
      </c>
      <c r="B718">
        <v>25520</v>
      </c>
      <c r="C718">
        <v>19050</v>
      </c>
      <c r="D718">
        <v>6470</v>
      </c>
      <c r="E718">
        <v>13706531</v>
      </c>
      <c r="F718">
        <v>13718049</v>
      </c>
      <c r="G718">
        <v>11518</v>
      </c>
      <c r="H718">
        <v>11518</v>
      </c>
      <c r="I718">
        <v>11504</v>
      </c>
      <c r="J718">
        <v>-14</v>
      </c>
      <c r="K718" s="156">
        <v>11451.327433628319</v>
      </c>
      <c r="L718" s="44">
        <v>5048</v>
      </c>
      <c r="M718" s="16">
        <v>0.43880389429763561</v>
      </c>
      <c r="N718" t="s">
        <v>397</v>
      </c>
    </row>
    <row r="719" spans="1:14" x14ac:dyDescent="0.25">
      <c r="A719" s="1">
        <v>44466</v>
      </c>
      <c r="B719">
        <v>25520</v>
      </c>
      <c r="C719">
        <v>19050</v>
      </c>
      <c r="D719">
        <v>6470</v>
      </c>
      <c r="E719">
        <v>13706531</v>
      </c>
      <c r="F719">
        <v>13718049</v>
      </c>
      <c r="G719">
        <v>11518</v>
      </c>
      <c r="H719">
        <v>11518</v>
      </c>
      <c r="I719">
        <v>11504</v>
      </c>
      <c r="J719">
        <v>-14</v>
      </c>
      <c r="K719" s="156">
        <v>11451.327433628319</v>
      </c>
      <c r="L719" s="44">
        <v>5048</v>
      </c>
      <c r="M719" s="16">
        <v>0.43880389429763561</v>
      </c>
      <c r="N719" t="s">
        <v>397</v>
      </c>
    </row>
    <row r="720" spans="1:14" x14ac:dyDescent="0.25">
      <c r="A720" s="1">
        <v>44466</v>
      </c>
      <c r="B720">
        <v>11940</v>
      </c>
      <c r="C720">
        <v>8780</v>
      </c>
      <c r="D720">
        <v>3160</v>
      </c>
      <c r="E720">
        <v>1529253</v>
      </c>
      <c r="F720">
        <v>1535055</v>
      </c>
      <c r="G720">
        <v>5802</v>
      </c>
      <c r="H720">
        <v>5802</v>
      </c>
      <c r="I720">
        <v>5805</v>
      </c>
      <c r="J720">
        <v>3</v>
      </c>
      <c r="K720" s="156">
        <v>5592.9203539823011</v>
      </c>
      <c r="L720" s="44">
        <v>2642</v>
      </c>
      <c r="M720" s="16">
        <v>0.45512489233419468</v>
      </c>
      <c r="N720" t="s">
        <v>398</v>
      </c>
    </row>
    <row r="721" spans="1:14" x14ac:dyDescent="0.25">
      <c r="A721" s="1">
        <v>44467</v>
      </c>
      <c r="B721">
        <v>11890</v>
      </c>
      <c r="C721">
        <v>8630</v>
      </c>
      <c r="D721">
        <v>3260</v>
      </c>
      <c r="E721">
        <v>1535055</v>
      </c>
      <c r="F721">
        <v>1541200</v>
      </c>
      <c r="G721">
        <v>6145</v>
      </c>
      <c r="H721">
        <v>6145</v>
      </c>
      <c r="I721">
        <v>6145</v>
      </c>
      <c r="J721">
        <v>0</v>
      </c>
      <c r="K721" s="156">
        <v>5769.9115044247792</v>
      </c>
      <c r="L721" s="44">
        <v>2885</v>
      </c>
      <c r="M721" s="16">
        <v>0.46948738812042312</v>
      </c>
      <c r="N721" t="s">
        <v>398</v>
      </c>
    </row>
    <row r="722" spans="1:14" x14ac:dyDescent="0.25">
      <c r="A722" s="1">
        <v>44468</v>
      </c>
      <c r="B722">
        <v>28920</v>
      </c>
      <c r="C722">
        <v>18920</v>
      </c>
      <c r="D722">
        <v>10000</v>
      </c>
      <c r="E722">
        <v>13718049</v>
      </c>
      <c r="F722">
        <v>13736290</v>
      </c>
      <c r="G722">
        <v>18241</v>
      </c>
      <c r="H722">
        <v>18241</v>
      </c>
      <c r="I722">
        <v>18089</v>
      </c>
      <c r="J722">
        <v>-152</v>
      </c>
      <c r="K722" s="156">
        <v>17699.115044247788</v>
      </c>
      <c r="L722" s="44">
        <v>8241</v>
      </c>
      <c r="M722" s="16">
        <v>0.45558073967604623</v>
      </c>
      <c r="N722" t="s">
        <v>397</v>
      </c>
    </row>
    <row r="723" spans="1:14" x14ac:dyDescent="0.25">
      <c r="A723" s="1">
        <v>44468</v>
      </c>
      <c r="B723">
        <v>28920</v>
      </c>
      <c r="C723">
        <v>18920</v>
      </c>
      <c r="D723">
        <v>10000</v>
      </c>
      <c r="E723">
        <v>13718049</v>
      </c>
      <c r="F723">
        <v>13736290</v>
      </c>
      <c r="G723">
        <v>18241</v>
      </c>
      <c r="H723">
        <v>18241</v>
      </c>
      <c r="I723">
        <v>18239</v>
      </c>
      <c r="J723">
        <v>-2</v>
      </c>
      <c r="K723" s="156">
        <v>17699.115044247788</v>
      </c>
      <c r="L723" s="44">
        <v>8241</v>
      </c>
      <c r="M723" s="16">
        <v>0.45183398212621306</v>
      </c>
      <c r="N723" t="s">
        <v>397</v>
      </c>
    </row>
    <row r="724" spans="1:14" x14ac:dyDescent="0.25">
      <c r="A724" s="1">
        <v>44468</v>
      </c>
      <c r="B724">
        <v>11950</v>
      </c>
      <c r="C724">
        <v>7960</v>
      </c>
      <c r="D724">
        <v>3990</v>
      </c>
      <c r="E724">
        <v>1541200</v>
      </c>
      <c r="F724">
        <v>1544882</v>
      </c>
      <c r="G724">
        <v>3682</v>
      </c>
      <c r="H724">
        <v>3682</v>
      </c>
      <c r="I724">
        <v>3700</v>
      </c>
      <c r="J724">
        <v>18</v>
      </c>
      <c r="K724" s="156">
        <v>7061.9469026548677</v>
      </c>
      <c r="L724" s="44">
        <v>-308</v>
      </c>
      <c r="M724" s="16">
        <v>-8.324324324324324E-2</v>
      </c>
      <c r="N724" t="s">
        <v>398</v>
      </c>
    </row>
    <row r="725" spans="1:14" x14ac:dyDescent="0.25">
      <c r="A725" s="1">
        <v>44469</v>
      </c>
      <c r="B725">
        <v>11490</v>
      </c>
      <c r="C725">
        <v>10720</v>
      </c>
      <c r="D725">
        <v>770</v>
      </c>
      <c r="E725">
        <v>13736290</v>
      </c>
      <c r="F725">
        <v>13737390</v>
      </c>
      <c r="G725">
        <v>1100</v>
      </c>
      <c r="H725">
        <v>1100</v>
      </c>
      <c r="I725">
        <v>1100</v>
      </c>
      <c r="J725">
        <v>0</v>
      </c>
      <c r="K725" s="156">
        <v>1362.8318584070798</v>
      </c>
      <c r="L725" s="44">
        <v>330</v>
      </c>
      <c r="M725" s="16">
        <v>0.3</v>
      </c>
      <c r="N725" t="s">
        <v>397</v>
      </c>
    </row>
    <row r="726" spans="1:14" x14ac:dyDescent="0.25">
      <c r="A726" s="1">
        <v>44470</v>
      </c>
      <c r="B726">
        <v>14400</v>
      </c>
      <c r="C726">
        <v>10410</v>
      </c>
      <c r="D726">
        <v>3990</v>
      </c>
      <c r="E726">
        <v>13737390</v>
      </c>
      <c r="F726">
        <v>13744500</v>
      </c>
      <c r="G726">
        <v>7110</v>
      </c>
      <c r="H726">
        <v>7110</v>
      </c>
      <c r="I726">
        <v>7100</v>
      </c>
      <c r="J726">
        <v>-10</v>
      </c>
      <c r="K726" s="156">
        <v>7061.9469026548677</v>
      </c>
      <c r="L726" s="44">
        <v>3120</v>
      </c>
      <c r="M726" s="16">
        <v>0.43943661971830988</v>
      </c>
      <c r="N726" t="s">
        <v>397</v>
      </c>
    </row>
    <row r="727" spans="1:14" x14ac:dyDescent="0.25">
      <c r="A727" s="1">
        <v>44470</v>
      </c>
      <c r="B727">
        <v>14400</v>
      </c>
      <c r="C727">
        <v>10410</v>
      </c>
      <c r="D727">
        <v>3990</v>
      </c>
      <c r="E727">
        <v>13737390</v>
      </c>
      <c r="F727">
        <v>13744500</v>
      </c>
      <c r="G727">
        <v>7110</v>
      </c>
      <c r="H727">
        <v>7110</v>
      </c>
      <c r="I727">
        <v>7100</v>
      </c>
      <c r="J727">
        <v>-10</v>
      </c>
      <c r="K727" s="156">
        <v>7061.9469026548677</v>
      </c>
      <c r="L727" s="44">
        <v>3120</v>
      </c>
      <c r="M727" s="16">
        <v>0.43943661971830988</v>
      </c>
      <c r="N727" t="s">
        <v>397</v>
      </c>
    </row>
    <row r="728" spans="1:14" x14ac:dyDescent="0.25">
      <c r="A728" s="1">
        <v>44473</v>
      </c>
      <c r="B728">
        <v>11960</v>
      </c>
      <c r="C728">
        <v>9380</v>
      </c>
      <c r="D728">
        <v>2580</v>
      </c>
      <c r="E728">
        <v>1544883</v>
      </c>
      <c r="F728">
        <v>1549587</v>
      </c>
      <c r="G728">
        <v>4704</v>
      </c>
      <c r="H728">
        <v>4704</v>
      </c>
      <c r="I728">
        <v>4705</v>
      </c>
      <c r="J728">
        <v>1</v>
      </c>
      <c r="K728" s="156">
        <v>4566.3716814159297</v>
      </c>
      <c r="L728" s="44">
        <v>2124</v>
      </c>
      <c r="M728" s="16">
        <v>0.45143464399574923</v>
      </c>
      <c r="N728" t="s">
        <v>398</v>
      </c>
    </row>
    <row r="729" spans="1:14" x14ac:dyDescent="0.25">
      <c r="A729" s="1">
        <v>44473</v>
      </c>
      <c r="B729">
        <v>11960</v>
      </c>
      <c r="C729">
        <v>9380</v>
      </c>
      <c r="D729">
        <v>2580</v>
      </c>
      <c r="E729">
        <v>1544883</v>
      </c>
      <c r="F729">
        <v>1549587</v>
      </c>
      <c r="G729">
        <v>4704</v>
      </c>
      <c r="H729">
        <v>4704</v>
      </c>
      <c r="I729">
        <v>4705</v>
      </c>
      <c r="J729">
        <v>1</v>
      </c>
      <c r="K729" s="156">
        <v>4566.3716814159297</v>
      </c>
      <c r="L729" s="44">
        <v>2124</v>
      </c>
      <c r="M729" s="16">
        <v>0.45143464399574923</v>
      </c>
      <c r="N729" t="s">
        <v>398</v>
      </c>
    </row>
    <row r="730" spans="1:14" x14ac:dyDescent="0.25">
      <c r="A730" s="1">
        <v>44473</v>
      </c>
      <c r="B730">
        <v>11900</v>
      </c>
      <c r="C730">
        <v>8470</v>
      </c>
      <c r="D730">
        <v>3430</v>
      </c>
      <c r="E730">
        <v>1549587</v>
      </c>
      <c r="F730">
        <v>1556067</v>
      </c>
      <c r="G730">
        <v>6480</v>
      </c>
      <c r="H730">
        <v>6480</v>
      </c>
      <c r="I730">
        <v>6480</v>
      </c>
      <c r="J730">
        <v>0</v>
      </c>
      <c r="K730" s="156">
        <v>6070.7964601769918</v>
      </c>
      <c r="L730" s="44">
        <v>3050</v>
      </c>
      <c r="M730" s="16">
        <v>0.47067901234567899</v>
      </c>
      <c r="N730" t="s">
        <v>398</v>
      </c>
    </row>
    <row r="731" spans="1:14" x14ac:dyDescent="0.25">
      <c r="A731" s="1">
        <v>44475</v>
      </c>
      <c r="B731">
        <v>27710</v>
      </c>
      <c r="C731">
        <v>18500</v>
      </c>
      <c r="D731">
        <v>9210</v>
      </c>
      <c r="E731">
        <v>13744500</v>
      </c>
      <c r="F731">
        <v>13761658</v>
      </c>
      <c r="G731">
        <v>17158</v>
      </c>
      <c r="H731">
        <v>17158</v>
      </c>
      <c r="I731">
        <v>16139</v>
      </c>
      <c r="J731">
        <v>-1019</v>
      </c>
      <c r="K731" s="156">
        <v>16300.884955752214</v>
      </c>
      <c r="L731" s="44">
        <v>7948</v>
      </c>
      <c r="M731" s="16">
        <v>0.49247165251874342</v>
      </c>
      <c r="N731" t="s">
        <v>397</v>
      </c>
    </row>
    <row r="732" spans="1:14" x14ac:dyDescent="0.25">
      <c r="A732" s="1">
        <v>44475</v>
      </c>
      <c r="B732">
        <v>11920</v>
      </c>
      <c r="C732">
        <v>9480</v>
      </c>
      <c r="D732">
        <v>2440</v>
      </c>
      <c r="E732">
        <v>1556067</v>
      </c>
      <c r="F732">
        <v>1560481</v>
      </c>
      <c r="G732">
        <v>4414</v>
      </c>
      <c r="H732">
        <v>4414</v>
      </c>
      <c r="I732">
        <v>4415</v>
      </c>
      <c r="J732">
        <v>1</v>
      </c>
      <c r="K732" s="156">
        <v>4318.5840707964608</v>
      </c>
      <c r="L732" s="44">
        <v>1974</v>
      </c>
      <c r="M732" s="16">
        <v>0.44711211778029447</v>
      </c>
      <c r="N732" t="s">
        <v>398</v>
      </c>
    </row>
    <row r="733" spans="1:14" x14ac:dyDescent="0.25">
      <c r="A733" s="1">
        <v>44475</v>
      </c>
      <c r="B733">
        <v>11920</v>
      </c>
      <c r="C733">
        <v>9480</v>
      </c>
      <c r="D733">
        <v>2440</v>
      </c>
      <c r="E733">
        <v>1556067</v>
      </c>
      <c r="F733">
        <v>1560481</v>
      </c>
      <c r="G733">
        <v>4414</v>
      </c>
      <c r="H733">
        <v>4414</v>
      </c>
      <c r="I733">
        <v>4415</v>
      </c>
      <c r="J733">
        <v>1</v>
      </c>
      <c r="K733" s="156">
        <v>4318.5840707964608</v>
      </c>
      <c r="L733" s="44">
        <v>1974</v>
      </c>
      <c r="M733" s="16">
        <v>0.44711211778029447</v>
      </c>
      <c r="N733" t="s">
        <v>398</v>
      </c>
    </row>
    <row r="734" spans="1:14" x14ac:dyDescent="0.25">
      <c r="A734" s="1">
        <v>44475</v>
      </c>
      <c r="B734">
        <v>11920</v>
      </c>
      <c r="C734">
        <v>9480</v>
      </c>
      <c r="D734">
        <v>2440</v>
      </c>
      <c r="E734">
        <v>1556067</v>
      </c>
      <c r="F734">
        <v>1560481</v>
      </c>
      <c r="G734">
        <v>4414</v>
      </c>
      <c r="H734">
        <v>4414</v>
      </c>
      <c r="I734">
        <v>4415</v>
      </c>
      <c r="J734">
        <v>1</v>
      </c>
      <c r="K734" s="156">
        <v>4318.5840707964608</v>
      </c>
      <c r="L734" s="44">
        <v>1974</v>
      </c>
      <c r="M734" s="16">
        <v>0.44711211778029447</v>
      </c>
      <c r="N734" t="s">
        <v>398</v>
      </c>
    </row>
    <row r="735" spans="1:14" x14ac:dyDescent="0.25">
      <c r="A735" s="1">
        <v>44477</v>
      </c>
      <c r="B735">
        <v>14020</v>
      </c>
      <c r="C735">
        <v>9400</v>
      </c>
      <c r="D735">
        <v>4620</v>
      </c>
      <c r="E735">
        <v>13761658</v>
      </c>
      <c r="F735">
        <v>13770528</v>
      </c>
      <c r="G735">
        <v>8870</v>
      </c>
      <c r="H735">
        <v>8870</v>
      </c>
      <c r="I735">
        <v>8860</v>
      </c>
      <c r="J735">
        <v>-10</v>
      </c>
      <c r="K735" s="156">
        <v>8176.991150442479</v>
      </c>
      <c r="L735" s="44">
        <v>4250</v>
      </c>
      <c r="M735" s="16">
        <v>0.47968397291196391</v>
      </c>
      <c r="N735" t="s">
        <v>397</v>
      </c>
    </row>
    <row r="736" spans="1:14" x14ac:dyDescent="0.25">
      <c r="A736" s="1">
        <v>44477</v>
      </c>
      <c r="B736">
        <v>14020</v>
      </c>
      <c r="C736">
        <v>9400</v>
      </c>
      <c r="D736">
        <v>4620</v>
      </c>
      <c r="E736">
        <v>13761658</v>
      </c>
      <c r="F736">
        <v>13770528</v>
      </c>
      <c r="G736">
        <v>8870</v>
      </c>
      <c r="H736">
        <v>8870</v>
      </c>
      <c r="I736">
        <v>8860</v>
      </c>
      <c r="J736">
        <v>-10</v>
      </c>
      <c r="K736" s="156">
        <v>8176.991150442479</v>
      </c>
      <c r="L736" s="44">
        <v>4250</v>
      </c>
      <c r="M736" s="16">
        <v>0.47968397291196391</v>
      </c>
      <c r="N736" t="s">
        <v>397</v>
      </c>
    </row>
    <row r="737" spans="1:14" x14ac:dyDescent="0.25">
      <c r="A737" s="1">
        <v>44477</v>
      </c>
      <c r="B737">
        <v>14510</v>
      </c>
      <c r="C737">
        <v>9050</v>
      </c>
      <c r="D737">
        <v>5460</v>
      </c>
      <c r="E737">
        <v>13770528</v>
      </c>
      <c r="F737">
        <v>13782538</v>
      </c>
      <c r="G737">
        <v>12010</v>
      </c>
      <c r="H737">
        <v>12010</v>
      </c>
      <c r="I737">
        <v>12000</v>
      </c>
      <c r="J737">
        <v>-10</v>
      </c>
      <c r="K737" s="156">
        <v>9663.7168141592938</v>
      </c>
      <c r="L737" s="44">
        <v>6550</v>
      </c>
      <c r="M737" s="16">
        <v>0.54583333333333328</v>
      </c>
      <c r="N737" t="s">
        <v>397</v>
      </c>
    </row>
    <row r="738" spans="1:14" x14ac:dyDescent="0.25">
      <c r="A738" s="1">
        <v>44477</v>
      </c>
      <c r="B738">
        <v>14510</v>
      </c>
      <c r="C738">
        <v>9050</v>
      </c>
      <c r="D738">
        <v>5460</v>
      </c>
      <c r="E738">
        <v>13770528</v>
      </c>
      <c r="F738">
        <v>13782538</v>
      </c>
      <c r="G738">
        <v>12010</v>
      </c>
      <c r="H738">
        <v>12010</v>
      </c>
      <c r="I738">
        <v>12000</v>
      </c>
      <c r="J738">
        <v>-10</v>
      </c>
      <c r="K738" s="156">
        <v>9663.7168141592938</v>
      </c>
      <c r="L738" s="44">
        <v>6550</v>
      </c>
      <c r="M738" s="16">
        <v>0.54583333333333328</v>
      </c>
      <c r="N738" t="s">
        <v>397</v>
      </c>
    </row>
    <row r="739" spans="1:14" x14ac:dyDescent="0.25">
      <c r="A739" s="1">
        <v>44477</v>
      </c>
      <c r="B739">
        <v>14510</v>
      </c>
      <c r="C739">
        <v>9050</v>
      </c>
      <c r="D739">
        <v>5460</v>
      </c>
      <c r="E739">
        <v>13770528</v>
      </c>
      <c r="F739">
        <v>13782538</v>
      </c>
      <c r="G739">
        <v>12010</v>
      </c>
      <c r="H739">
        <v>12010</v>
      </c>
      <c r="I739">
        <v>12000</v>
      </c>
      <c r="J739">
        <v>-10</v>
      </c>
      <c r="K739" s="156">
        <v>9663.7168141592938</v>
      </c>
      <c r="L739" s="44">
        <v>6550</v>
      </c>
      <c r="M739" s="16">
        <v>0.54583333333333328</v>
      </c>
      <c r="N739" t="s">
        <v>397</v>
      </c>
    </row>
    <row r="740" spans="1:14" x14ac:dyDescent="0.25">
      <c r="A740" s="1">
        <v>44480</v>
      </c>
      <c r="B740">
        <v>26590</v>
      </c>
      <c r="C740">
        <v>19290</v>
      </c>
      <c r="D740">
        <v>7300</v>
      </c>
      <c r="E740">
        <v>13782538</v>
      </c>
      <c r="F740">
        <v>13795635</v>
      </c>
      <c r="G740">
        <v>13097</v>
      </c>
      <c r="H740">
        <v>13097</v>
      </c>
      <c r="I740">
        <v>11610</v>
      </c>
      <c r="J740">
        <v>-1487</v>
      </c>
      <c r="K740" s="156">
        <v>12920.353982300887</v>
      </c>
      <c r="L740" s="44">
        <v>5797</v>
      </c>
      <c r="M740" s="16">
        <v>0.49931093884582256</v>
      </c>
      <c r="N740" t="s">
        <v>397</v>
      </c>
    </row>
    <row r="741" spans="1:14" x14ac:dyDescent="0.25">
      <c r="A741" s="1">
        <v>44480</v>
      </c>
      <c r="B741">
        <v>26590</v>
      </c>
      <c r="C741">
        <v>19290</v>
      </c>
      <c r="D741">
        <v>7300</v>
      </c>
      <c r="E741">
        <v>13782538</v>
      </c>
      <c r="F741">
        <v>13795635</v>
      </c>
      <c r="G741">
        <v>13097</v>
      </c>
      <c r="H741">
        <v>13097</v>
      </c>
      <c r="I741">
        <v>13080</v>
      </c>
      <c r="J741">
        <v>-17</v>
      </c>
      <c r="K741" s="156">
        <v>12920.353982300887</v>
      </c>
      <c r="L741" s="44">
        <v>5797</v>
      </c>
      <c r="M741" s="16">
        <v>0.44319571865443425</v>
      </c>
      <c r="N741" t="s">
        <v>397</v>
      </c>
    </row>
    <row r="742" spans="1:14" x14ac:dyDescent="0.25">
      <c r="A742" s="1">
        <v>44480</v>
      </c>
      <c r="B742">
        <v>11810</v>
      </c>
      <c r="C742">
        <v>8160</v>
      </c>
      <c r="D742">
        <v>3650</v>
      </c>
      <c r="E742">
        <v>1562982</v>
      </c>
      <c r="F742">
        <v>1570690</v>
      </c>
      <c r="G742">
        <v>7708</v>
      </c>
      <c r="H742">
        <v>7708</v>
      </c>
      <c r="I742">
        <v>7725</v>
      </c>
      <c r="J742">
        <v>17</v>
      </c>
      <c r="K742" s="156">
        <v>6460.1769911504434</v>
      </c>
      <c r="L742" s="44">
        <v>4058</v>
      </c>
      <c r="M742" s="16">
        <v>0.52530744336569579</v>
      </c>
      <c r="N742" t="s">
        <v>398</v>
      </c>
    </row>
    <row r="743" spans="1:14" x14ac:dyDescent="0.25">
      <c r="A743" s="1">
        <v>44480</v>
      </c>
      <c r="B743">
        <v>26590</v>
      </c>
      <c r="C743">
        <v>19290</v>
      </c>
      <c r="D743">
        <v>7300</v>
      </c>
      <c r="E743">
        <v>13782538</v>
      </c>
      <c r="F743">
        <v>13795635</v>
      </c>
      <c r="G743">
        <v>13097</v>
      </c>
      <c r="H743">
        <v>13097</v>
      </c>
      <c r="I743">
        <v>13080</v>
      </c>
      <c r="J743">
        <v>-17</v>
      </c>
      <c r="K743" s="156">
        <v>12920.353982300887</v>
      </c>
      <c r="L743" s="44">
        <v>5797</v>
      </c>
      <c r="M743" s="16">
        <v>0.44319571865443425</v>
      </c>
      <c r="N743" t="s">
        <v>397</v>
      </c>
    </row>
    <row r="744" spans="1:14" x14ac:dyDescent="0.25">
      <c r="A744" s="1">
        <v>44481</v>
      </c>
      <c r="B744">
        <v>12220</v>
      </c>
      <c r="C744">
        <v>7930</v>
      </c>
      <c r="D744">
        <v>4290</v>
      </c>
      <c r="E744">
        <v>1570690</v>
      </c>
      <c r="F744">
        <v>1577754</v>
      </c>
      <c r="G744">
        <v>7064</v>
      </c>
      <c r="H744">
        <v>7064</v>
      </c>
      <c r="I744">
        <v>7065</v>
      </c>
      <c r="J744">
        <v>1</v>
      </c>
      <c r="K744" s="156">
        <v>7592.920353982302</v>
      </c>
      <c r="L744" s="44">
        <v>2774</v>
      </c>
      <c r="M744" s="16">
        <v>0.39263977353149326</v>
      </c>
      <c r="N744" t="s">
        <v>398</v>
      </c>
    </row>
    <row r="745" spans="1:14" x14ac:dyDescent="0.25">
      <c r="A745" s="1">
        <v>44481</v>
      </c>
      <c r="B745">
        <v>12220</v>
      </c>
      <c r="C745">
        <v>7930</v>
      </c>
      <c r="D745">
        <v>4290</v>
      </c>
      <c r="E745">
        <v>1570690</v>
      </c>
      <c r="F745">
        <v>1577754</v>
      </c>
      <c r="G745">
        <v>7064</v>
      </c>
      <c r="H745">
        <v>7064</v>
      </c>
      <c r="I745">
        <v>7065</v>
      </c>
      <c r="J745">
        <v>1</v>
      </c>
      <c r="K745" s="156">
        <v>7592.920353982302</v>
      </c>
      <c r="L745" s="44">
        <v>2774</v>
      </c>
      <c r="M745" s="16">
        <v>0.39263977353149326</v>
      </c>
      <c r="N745" t="s">
        <v>398</v>
      </c>
    </row>
    <row r="746" spans="1:14" x14ac:dyDescent="0.25">
      <c r="A746" s="1">
        <v>44481</v>
      </c>
      <c r="B746">
        <v>14350</v>
      </c>
      <c r="C746">
        <v>9450</v>
      </c>
      <c r="D746">
        <v>4900</v>
      </c>
      <c r="E746">
        <v>13795635</v>
      </c>
      <c r="F746">
        <v>13804429</v>
      </c>
      <c r="G746">
        <v>8794</v>
      </c>
      <c r="H746">
        <v>8794</v>
      </c>
      <c r="I746">
        <v>8790</v>
      </c>
      <c r="J746">
        <v>-4</v>
      </c>
      <c r="K746" s="156">
        <v>8672.5663716814161</v>
      </c>
      <c r="L746" s="44">
        <v>3894</v>
      </c>
      <c r="M746" s="16">
        <v>0.44300341296928325</v>
      </c>
      <c r="N746" t="s">
        <v>397</v>
      </c>
    </row>
    <row r="747" spans="1:14" x14ac:dyDescent="0.25">
      <c r="A747" s="1">
        <v>44481</v>
      </c>
      <c r="B747">
        <v>14350</v>
      </c>
      <c r="C747">
        <v>9450</v>
      </c>
      <c r="D747">
        <v>4900</v>
      </c>
      <c r="E747">
        <v>13795635</v>
      </c>
      <c r="F747">
        <v>13804429</v>
      </c>
      <c r="G747">
        <v>8794</v>
      </c>
      <c r="H747">
        <v>8794</v>
      </c>
      <c r="I747">
        <v>8790</v>
      </c>
      <c r="J747">
        <v>-4</v>
      </c>
      <c r="K747" s="156">
        <v>8672.5663716814161</v>
      </c>
      <c r="L747" s="44">
        <v>3894</v>
      </c>
      <c r="M747" s="16">
        <v>0.44300341296928325</v>
      </c>
      <c r="N747" t="s">
        <v>397</v>
      </c>
    </row>
    <row r="748" spans="1:14" x14ac:dyDescent="0.25">
      <c r="A748" s="1">
        <v>44481</v>
      </c>
      <c r="B748">
        <v>14350</v>
      </c>
      <c r="C748">
        <v>9450</v>
      </c>
      <c r="D748">
        <v>4900</v>
      </c>
      <c r="E748">
        <v>13795635</v>
      </c>
      <c r="F748">
        <v>13804429</v>
      </c>
      <c r="G748">
        <v>8794</v>
      </c>
      <c r="H748">
        <v>8794</v>
      </c>
      <c r="I748">
        <v>8790</v>
      </c>
      <c r="J748">
        <v>-4</v>
      </c>
      <c r="K748" s="156">
        <v>8672.5663716814161</v>
      </c>
      <c r="L748" s="44">
        <v>3894</v>
      </c>
      <c r="M748" s="16">
        <v>0.44300341296928325</v>
      </c>
      <c r="N748" t="s">
        <v>397</v>
      </c>
    </row>
    <row r="749" spans="1:14" x14ac:dyDescent="0.25">
      <c r="A749" s="1">
        <v>44482</v>
      </c>
      <c r="B749">
        <v>14240</v>
      </c>
      <c r="C749">
        <v>11790</v>
      </c>
      <c r="D749">
        <v>2450</v>
      </c>
      <c r="E749">
        <v>13804429</v>
      </c>
      <c r="F749">
        <v>13808649</v>
      </c>
      <c r="G749">
        <v>4220</v>
      </c>
      <c r="H749">
        <v>4220</v>
      </c>
      <c r="I749">
        <v>4210</v>
      </c>
      <c r="J749">
        <v>-10</v>
      </c>
      <c r="K749" s="156">
        <v>4336.283185840708</v>
      </c>
      <c r="L749" s="44">
        <v>1770</v>
      </c>
      <c r="M749" s="16">
        <v>0.42042755344418054</v>
      </c>
      <c r="N749" t="s">
        <v>397</v>
      </c>
    </row>
    <row r="750" spans="1:14" x14ac:dyDescent="0.25">
      <c r="A750" s="1">
        <v>44482</v>
      </c>
      <c r="B750">
        <v>12000</v>
      </c>
      <c r="C750">
        <v>9550</v>
      </c>
      <c r="D750">
        <v>2450</v>
      </c>
      <c r="E750">
        <v>1577754</v>
      </c>
      <c r="F750">
        <v>1582592</v>
      </c>
      <c r="G750">
        <v>4838</v>
      </c>
      <c r="H750">
        <v>4838</v>
      </c>
      <c r="I750">
        <v>4870</v>
      </c>
      <c r="J750">
        <v>32</v>
      </c>
      <c r="K750" s="156">
        <v>4336.283185840708</v>
      </c>
      <c r="L750" s="44">
        <v>2388</v>
      </c>
      <c r="M750" s="16">
        <v>0.49034907597535932</v>
      </c>
      <c r="N750" t="s">
        <v>398</v>
      </c>
    </row>
    <row r="751" spans="1:14" x14ac:dyDescent="0.25">
      <c r="A751" s="1">
        <v>44483</v>
      </c>
      <c r="B751">
        <v>14420</v>
      </c>
      <c r="C751">
        <v>9470</v>
      </c>
      <c r="D751">
        <v>4950</v>
      </c>
      <c r="E751">
        <v>13808649</v>
      </c>
      <c r="F751">
        <v>13817340</v>
      </c>
      <c r="G751">
        <v>8691</v>
      </c>
      <c r="H751">
        <v>8691</v>
      </c>
      <c r="I751">
        <v>7311</v>
      </c>
      <c r="J751">
        <v>-1380</v>
      </c>
      <c r="K751" s="156">
        <v>8761.0619469026551</v>
      </c>
      <c r="L751" s="44">
        <v>3741</v>
      </c>
      <c r="M751" s="16">
        <v>0.51169470660648342</v>
      </c>
      <c r="N751" t="s">
        <v>397</v>
      </c>
    </row>
    <row r="752" spans="1:14" x14ac:dyDescent="0.25">
      <c r="A752" s="1">
        <v>44483</v>
      </c>
      <c r="B752">
        <v>14420</v>
      </c>
      <c r="C752">
        <v>9470</v>
      </c>
      <c r="D752">
        <v>4950</v>
      </c>
      <c r="E752">
        <v>13808649</v>
      </c>
      <c r="F752">
        <v>13817340</v>
      </c>
      <c r="G752">
        <v>8691</v>
      </c>
      <c r="H752">
        <v>8691</v>
      </c>
      <c r="I752">
        <v>8681</v>
      </c>
      <c r="J752">
        <v>-10</v>
      </c>
      <c r="K752" s="156">
        <v>8761.0619469026551</v>
      </c>
      <c r="L752" s="44">
        <v>3741</v>
      </c>
      <c r="M752" s="16">
        <v>0.43094113581384635</v>
      </c>
      <c r="N752" t="s">
        <v>397</v>
      </c>
    </row>
    <row r="753" spans="1:14" x14ac:dyDescent="0.25">
      <c r="A753" s="1">
        <v>44483</v>
      </c>
      <c r="B753">
        <v>14420</v>
      </c>
      <c r="C753">
        <v>9470</v>
      </c>
      <c r="D753">
        <v>4950</v>
      </c>
      <c r="E753">
        <v>13808649</v>
      </c>
      <c r="F753">
        <v>13817340</v>
      </c>
      <c r="G753">
        <v>8691</v>
      </c>
      <c r="H753">
        <v>8691</v>
      </c>
      <c r="I753">
        <v>8681</v>
      </c>
      <c r="J753">
        <v>-10</v>
      </c>
      <c r="K753" s="156">
        <v>8761.0619469026551</v>
      </c>
      <c r="L753" s="44">
        <v>3741</v>
      </c>
      <c r="M753" s="16">
        <v>0.43094113581384635</v>
      </c>
      <c r="N753" t="s">
        <v>397</v>
      </c>
    </row>
    <row r="754" spans="1:14" x14ac:dyDescent="0.25">
      <c r="A754" s="1">
        <v>44484</v>
      </c>
      <c r="B754">
        <v>14490</v>
      </c>
      <c r="C754">
        <v>10960</v>
      </c>
      <c r="D754">
        <v>3530</v>
      </c>
      <c r="E754">
        <v>13817340</v>
      </c>
      <c r="F754">
        <v>13823814</v>
      </c>
      <c r="G754">
        <v>6474</v>
      </c>
      <c r="H754">
        <v>6474</v>
      </c>
      <c r="I754">
        <v>6474</v>
      </c>
      <c r="J754">
        <v>0</v>
      </c>
      <c r="K754" s="156">
        <v>6247.7876106194699</v>
      </c>
      <c r="L754" s="44">
        <v>2944</v>
      </c>
      <c r="M754" s="16">
        <v>0.45474204510349087</v>
      </c>
      <c r="N754" t="s">
        <v>397</v>
      </c>
    </row>
    <row r="755" spans="1:14" x14ac:dyDescent="0.25">
      <c r="A755" s="1">
        <v>44484</v>
      </c>
      <c r="B755">
        <v>14490</v>
      </c>
      <c r="C755">
        <v>10960</v>
      </c>
      <c r="D755">
        <v>3530</v>
      </c>
      <c r="E755">
        <v>13817340</v>
      </c>
      <c r="F755">
        <v>13823814</v>
      </c>
      <c r="G755">
        <v>6474</v>
      </c>
      <c r="H755">
        <v>6474</v>
      </c>
      <c r="I755">
        <v>6474</v>
      </c>
      <c r="J755">
        <v>0</v>
      </c>
      <c r="K755" s="156">
        <v>6247.7876106194699</v>
      </c>
      <c r="L755" s="44">
        <v>2944</v>
      </c>
      <c r="M755" s="16">
        <v>0.45474204510349087</v>
      </c>
      <c r="N755" t="s">
        <v>397</v>
      </c>
    </row>
    <row r="756" spans="1:14" x14ac:dyDescent="0.25">
      <c r="A756" s="1">
        <v>44484</v>
      </c>
      <c r="B756">
        <v>11940</v>
      </c>
      <c r="C756">
        <v>7960</v>
      </c>
      <c r="D756">
        <v>3980</v>
      </c>
      <c r="E756">
        <v>1582593</v>
      </c>
      <c r="F756">
        <v>1590682</v>
      </c>
      <c r="G756">
        <v>8089</v>
      </c>
      <c r="H756">
        <v>8089</v>
      </c>
      <c r="I756">
        <v>7805</v>
      </c>
      <c r="J756">
        <v>-284</v>
      </c>
      <c r="K756" s="156">
        <v>7044.2477876106204</v>
      </c>
      <c r="L756" s="44">
        <v>4109</v>
      </c>
      <c r="M756" s="16">
        <v>0.52645739910313905</v>
      </c>
      <c r="N756" t="s">
        <v>398</v>
      </c>
    </row>
    <row r="757" spans="1:14" x14ac:dyDescent="0.25">
      <c r="A757" s="1">
        <v>44484</v>
      </c>
      <c r="B757">
        <v>11940</v>
      </c>
      <c r="C757">
        <v>7960</v>
      </c>
      <c r="D757">
        <v>3980</v>
      </c>
      <c r="E757">
        <v>1582593</v>
      </c>
      <c r="F757">
        <v>1590682</v>
      </c>
      <c r="G757">
        <v>8089</v>
      </c>
      <c r="H757">
        <v>8089</v>
      </c>
      <c r="I757">
        <v>7805</v>
      </c>
      <c r="J757">
        <v>-284</v>
      </c>
      <c r="K757" s="156">
        <v>7044.2477876106204</v>
      </c>
      <c r="L757" s="44">
        <v>4109</v>
      </c>
      <c r="M757" s="16">
        <v>0.52645739910313905</v>
      </c>
      <c r="N757" t="s">
        <v>398</v>
      </c>
    </row>
    <row r="758" spans="1:14" x14ac:dyDescent="0.25">
      <c r="A758" s="1">
        <v>44484</v>
      </c>
      <c r="B758">
        <v>11940</v>
      </c>
      <c r="C758">
        <v>7960</v>
      </c>
      <c r="D758">
        <v>3980</v>
      </c>
      <c r="E758">
        <v>1582593</v>
      </c>
      <c r="F758">
        <v>1590682</v>
      </c>
      <c r="G758">
        <v>8089</v>
      </c>
      <c r="H758">
        <v>8089</v>
      </c>
      <c r="I758">
        <v>8105</v>
      </c>
      <c r="J758">
        <v>16</v>
      </c>
      <c r="K758" s="156">
        <v>7044.2477876106204</v>
      </c>
      <c r="L758" s="44">
        <v>4109</v>
      </c>
      <c r="M758" s="16">
        <v>0.50697100555212826</v>
      </c>
      <c r="N758" t="s">
        <v>398</v>
      </c>
    </row>
    <row r="759" spans="1:14" x14ac:dyDescent="0.25">
      <c r="A759" s="1">
        <v>44484</v>
      </c>
      <c r="B759">
        <v>14490</v>
      </c>
      <c r="C759">
        <v>10960</v>
      </c>
      <c r="D759">
        <v>3530</v>
      </c>
      <c r="E759">
        <v>13817340</v>
      </c>
      <c r="F759">
        <v>13823814</v>
      </c>
      <c r="G759">
        <v>6474</v>
      </c>
      <c r="H759">
        <v>6474</v>
      </c>
      <c r="I759">
        <v>6454</v>
      </c>
      <c r="J759">
        <v>-20</v>
      </c>
      <c r="K759" s="156">
        <v>6247.7876106194699</v>
      </c>
      <c r="L759" s="44">
        <v>2944</v>
      </c>
      <c r="M759" s="16">
        <v>0.45615122404710257</v>
      </c>
      <c r="N759" t="s">
        <v>397</v>
      </c>
    </row>
    <row r="760" spans="1:14" x14ac:dyDescent="0.25">
      <c r="A760" s="1">
        <v>44487</v>
      </c>
      <c r="B760">
        <v>12000</v>
      </c>
      <c r="C760">
        <v>8580</v>
      </c>
      <c r="D760">
        <v>3420</v>
      </c>
      <c r="E760">
        <v>1590682</v>
      </c>
      <c r="F760">
        <v>1596722</v>
      </c>
      <c r="G760">
        <v>6040</v>
      </c>
      <c r="H760">
        <v>6040</v>
      </c>
      <c r="I760">
        <v>6045</v>
      </c>
      <c r="J760">
        <v>5</v>
      </c>
      <c r="K760" s="156">
        <v>6053.0973451327436</v>
      </c>
      <c r="L760" s="44">
        <v>2620</v>
      </c>
      <c r="M760" s="16">
        <v>0.43341604631927211</v>
      </c>
      <c r="N760" t="s">
        <v>398</v>
      </c>
    </row>
    <row r="761" spans="1:14" x14ac:dyDescent="0.25">
      <c r="A761" s="1">
        <v>44487</v>
      </c>
      <c r="B761">
        <v>12000</v>
      </c>
      <c r="C761">
        <v>8580</v>
      </c>
      <c r="D761">
        <v>3420</v>
      </c>
      <c r="E761">
        <v>1590682</v>
      </c>
      <c r="F761">
        <v>1596722</v>
      </c>
      <c r="G761">
        <v>6040</v>
      </c>
      <c r="H761">
        <v>6040</v>
      </c>
      <c r="I761">
        <v>6045</v>
      </c>
      <c r="J761">
        <v>5</v>
      </c>
      <c r="K761" s="156">
        <v>6053.0973451327436</v>
      </c>
      <c r="L761" s="44">
        <v>2620</v>
      </c>
      <c r="M761" s="16">
        <v>0.43341604631927211</v>
      </c>
      <c r="N761" t="s">
        <v>398</v>
      </c>
    </row>
    <row r="762" spans="1:14" x14ac:dyDescent="0.25">
      <c r="A762" s="1">
        <v>44489</v>
      </c>
      <c r="B762">
        <v>23450</v>
      </c>
      <c r="C762">
        <v>16780</v>
      </c>
      <c r="D762">
        <v>6670</v>
      </c>
      <c r="E762">
        <v>1596722</v>
      </c>
      <c r="F762">
        <v>1609889</v>
      </c>
      <c r="G762">
        <v>13167</v>
      </c>
      <c r="H762">
        <v>13167</v>
      </c>
      <c r="I762">
        <v>13178</v>
      </c>
      <c r="J762">
        <v>11</v>
      </c>
      <c r="K762" s="156">
        <v>11805.309734513276</v>
      </c>
      <c r="L762" s="44">
        <v>6497</v>
      </c>
      <c r="M762" s="16">
        <v>0.49301866747609652</v>
      </c>
      <c r="N762" t="s">
        <v>398</v>
      </c>
    </row>
    <row r="763" spans="1:14" x14ac:dyDescent="0.25">
      <c r="A763" s="1">
        <v>44488</v>
      </c>
      <c r="B763">
        <v>14470</v>
      </c>
      <c r="C763">
        <v>9810</v>
      </c>
      <c r="D763">
        <v>4660</v>
      </c>
      <c r="E763">
        <v>13823814</v>
      </c>
      <c r="F763">
        <v>13832564</v>
      </c>
      <c r="G763">
        <v>8750</v>
      </c>
      <c r="H763">
        <v>8750</v>
      </c>
      <c r="I763">
        <v>8750</v>
      </c>
      <c r="J763">
        <v>0</v>
      </c>
      <c r="K763" s="156">
        <v>8247.787610619469</v>
      </c>
      <c r="L763" s="44">
        <v>4090</v>
      </c>
      <c r="M763" s="16">
        <v>0.46742857142857142</v>
      </c>
      <c r="N763" t="s">
        <v>397</v>
      </c>
    </row>
    <row r="764" spans="1:14" x14ac:dyDescent="0.25">
      <c r="A764" s="1">
        <v>44489</v>
      </c>
      <c r="B764">
        <v>14390</v>
      </c>
      <c r="C764">
        <v>9450</v>
      </c>
      <c r="D764">
        <v>4940</v>
      </c>
      <c r="E764">
        <v>13832564</v>
      </c>
      <c r="F764">
        <v>13841664</v>
      </c>
      <c r="G764">
        <v>9100</v>
      </c>
      <c r="H764">
        <v>9100</v>
      </c>
      <c r="I764">
        <v>9100</v>
      </c>
      <c r="J764">
        <v>0</v>
      </c>
      <c r="K764" s="156">
        <v>8743.3628318584088</v>
      </c>
      <c r="L764" s="44">
        <v>4160</v>
      </c>
      <c r="M764" s="16">
        <v>0.45714285714285713</v>
      </c>
      <c r="N764" t="s">
        <v>397</v>
      </c>
    </row>
    <row r="765" spans="1:14" x14ac:dyDescent="0.25">
      <c r="A765" s="1">
        <v>44491</v>
      </c>
      <c r="B765">
        <v>12330</v>
      </c>
      <c r="C765">
        <v>7960</v>
      </c>
      <c r="D765">
        <v>4370</v>
      </c>
      <c r="E765">
        <v>1609889</v>
      </c>
      <c r="F765">
        <v>1617852</v>
      </c>
      <c r="G765">
        <v>7963</v>
      </c>
      <c r="H765">
        <v>7963</v>
      </c>
      <c r="I765">
        <v>7969</v>
      </c>
      <c r="J765">
        <v>6</v>
      </c>
      <c r="K765" s="156">
        <v>7734.5132743362838</v>
      </c>
      <c r="L765" s="44">
        <v>3593</v>
      </c>
      <c r="M765" s="16">
        <v>0.45087212950181954</v>
      </c>
      <c r="N765" t="s">
        <v>398</v>
      </c>
    </row>
    <row r="766" spans="1:14" x14ac:dyDescent="0.25">
      <c r="A766" s="1">
        <v>44491</v>
      </c>
      <c r="B766">
        <v>11350</v>
      </c>
      <c r="C766">
        <v>8120</v>
      </c>
      <c r="D766">
        <v>3230</v>
      </c>
      <c r="E766">
        <v>1617852</v>
      </c>
      <c r="F766">
        <v>1624183</v>
      </c>
      <c r="G766">
        <v>6331</v>
      </c>
      <c r="H766">
        <v>6331</v>
      </c>
      <c r="I766">
        <v>6333</v>
      </c>
      <c r="J766">
        <v>2</v>
      </c>
      <c r="K766" s="156">
        <v>5716.8141592920356</v>
      </c>
      <c r="L766" s="44">
        <v>3101</v>
      </c>
      <c r="M766" s="16">
        <v>0.48965735038686248</v>
      </c>
      <c r="N766" t="s">
        <v>398</v>
      </c>
    </row>
    <row r="767" spans="1:14" x14ac:dyDescent="0.25">
      <c r="A767" s="1">
        <v>44491</v>
      </c>
      <c r="B767">
        <v>11350</v>
      </c>
      <c r="C767">
        <v>8120</v>
      </c>
      <c r="D767">
        <v>3230</v>
      </c>
      <c r="E767">
        <v>1617852</v>
      </c>
      <c r="F767">
        <v>1624183</v>
      </c>
      <c r="G767">
        <v>6331</v>
      </c>
      <c r="H767">
        <v>6331</v>
      </c>
      <c r="I767">
        <v>6333</v>
      </c>
      <c r="J767">
        <v>2</v>
      </c>
      <c r="K767" s="156">
        <v>5716.8141592920356</v>
      </c>
      <c r="L767" s="44">
        <v>3101</v>
      </c>
      <c r="M767" s="16">
        <v>0.48965735038686248</v>
      </c>
      <c r="N767" t="s">
        <v>398</v>
      </c>
    </row>
    <row r="768" spans="1:14" x14ac:dyDescent="0.25">
      <c r="A768" s="1">
        <v>44491</v>
      </c>
      <c r="B768">
        <v>14410</v>
      </c>
      <c r="C768">
        <v>11390</v>
      </c>
      <c r="D768">
        <v>3020</v>
      </c>
      <c r="E768">
        <v>13841664</v>
      </c>
      <c r="F768">
        <v>13847044</v>
      </c>
      <c r="G768">
        <v>5380</v>
      </c>
      <c r="H768">
        <v>5380</v>
      </c>
      <c r="I768">
        <v>5370</v>
      </c>
      <c r="J768">
        <v>-10</v>
      </c>
      <c r="K768" s="156">
        <v>5345.1327433628321</v>
      </c>
      <c r="L768" s="44">
        <v>2360</v>
      </c>
      <c r="M768" s="16">
        <v>0.43947858472998136</v>
      </c>
      <c r="N768" t="s">
        <v>397</v>
      </c>
    </row>
    <row r="769" spans="1:14" x14ac:dyDescent="0.25">
      <c r="A769" s="1">
        <v>44494</v>
      </c>
      <c r="B769">
        <v>27030</v>
      </c>
      <c r="C769">
        <v>22060</v>
      </c>
      <c r="D769">
        <v>4970</v>
      </c>
      <c r="E769">
        <v>13847044</v>
      </c>
      <c r="F769">
        <v>13856165</v>
      </c>
      <c r="G769">
        <v>9121</v>
      </c>
      <c r="H769">
        <v>9121</v>
      </c>
      <c r="I769">
        <v>9111</v>
      </c>
      <c r="J769">
        <v>-10</v>
      </c>
      <c r="K769" s="156">
        <v>8796.4601769911515</v>
      </c>
      <c r="L769" s="44">
        <v>4151</v>
      </c>
      <c r="M769" s="16">
        <v>0.45560311711118429</v>
      </c>
      <c r="N769" t="s">
        <v>397</v>
      </c>
    </row>
    <row r="770" spans="1:14" x14ac:dyDescent="0.25">
      <c r="A770" s="1">
        <v>44495</v>
      </c>
      <c r="B770">
        <v>11880</v>
      </c>
      <c r="C770">
        <v>8630</v>
      </c>
      <c r="D770">
        <v>3250</v>
      </c>
      <c r="E770">
        <v>1624183</v>
      </c>
      <c r="F770">
        <v>1630233</v>
      </c>
      <c r="G770">
        <v>6050</v>
      </c>
      <c r="H770">
        <v>6050</v>
      </c>
      <c r="I770">
        <v>6050</v>
      </c>
      <c r="J770">
        <v>0</v>
      </c>
      <c r="K770" s="156">
        <v>5752.2123893805319</v>
      </c>
      <c r="L770" s="44">
        <v>2800</v>
      </c>
      <c r="M770" s="16">
        <v>0.46280991735537191</v>
      </c>
      <c r="N770" t="s">
        <v>398</v>
      </c>
    </row>
    <row r="771" spans="1:14" x14ac:dyDescent="0.25">
      <c r="A771" s="1">
        <v>44496</v>
      </c>
      <c r="B771">
        <v>11380</v>
      </c>
      <c r="C771">
        <v>8580</v>
      </c>
      <c r="D771">
        <v>2800</v>
      </c>
      <c r="E771">
        <v>1630233</v>
      </c>
      <c r="F771">
        <v>1635192</v>
      </c>
      <c r="G771">
        <v>4959</v>
      </c>
      <c r="H771">
        <v>4959</v>
      </c>
      <c r="I771">
        <v>4943</v>
      </c>
      <c r="J771">
        <v>-16</v>
      </c>
      <c r="K771" s="156">
        <v>4955.7522123893814</v>
      </c>
      <c r="L771" s="44">
        <v>2159</v>
      </c>
      <c r="M771" s="16">
        <v>0.43677928383572728</v>
      </c>
      <c r="N771" t="s">
        <v>398</v>
      </c>
    </row>
    <row r="772" spans="1:14" x14ac:dyDescent="0.25">
      <c r="A772" s="1">
        <v>44496</v>
      </c>
      <c r="B772">
        <v>12360</v>
      </c>
      <c r="C772">
        <v>9020</v>
      </c>
      <c r="D772">
        <v>3340</v>
      </c>
      <c r="E772">
        <v>13856165</v>
      </c>
      <c r="F772">
        <v>13862340</v>
      </c>
      <c r="G772">
        <v>6175</v>
      </c>
      <c r="H772">
        <v>6175</v>
      </c>
      <c r="I772">
        <v>6175</v>
      </c>
      <c r="J772">
        <v>0</v>
      </c>
      <c r="K772" s="156">
        <v>5911.5044247787619</v>
      </c>
      <c r="L772" s="44">
        <v>2835</v>
      </c>
      <c r="M772" s="16">
        <v>0.4591093117408907</v>
      </c>
      <c r="N772" t="s">
        <v>397</v>
      </c>
    </row>
    <row r="773" spans="1:14" x14ac:dyDescent="0.25">
      <c r="A773" s="1">
        <v>44496</v>
      </c>
      <c r="B773">
        <v>12040</v>
      </c>
      <c r="C773">
        <v>9560</v>
      </c>
      <c r="D773">
        <v>2480</v>
      </c>
      <c r="E773">
        <v>1635192</v>
      </c>
      <c r="F773">
        <v>1639883</v>
      </c>
      <c r="G773">
        <v>4691</v>
      </c>
      <c r="H773">
        <v>4691</v>
      </c>
      <c r="I773">
        <v>4680</v>
      </c>
      <c r="J773">
        <v>-11</v>
      </c>
      <c r="K773" s="156">
        <v>4389.3805309734516</v>
      </c>
      <c r="L773" s="44">
        <v>2211</v>
      </c>
      <c r="M773" s="16">
        <v>0.47243589743589742</v>
      </c>
      <c r="N773" t="s">
        <v>398</v>
      </c>
    </row>
    <row r="774" spans="1:14" x14ac:dyDescent="0.25">
      <c r="A774" s="1">
        <v>44497</v>
      </c>
      <c r="B774">
        <v>12080</v>
      </c>
      <c r="C774">
        <v>10600</v>
      </c>
      <c r="D774">
        <v>1480</v>
      </c>
      <c r="E774">
        <v>1639883</v>
      </c>
      <c r="F774">
        <v>1642585</v>
      </c>
      <c r="G774">
        <v>2702</v>
      </c>
      <c r="H774">
        <v>2702</v>
      </c>
      <c r="I774">
        <v>2680</v>
      </c>
      <c r="J774">
        <v>-22</v>
      </c>
      <c r="K774" s="156">
        <v>2619.4690265486729</v>
      </c>
      <c r="L774" s="44">
        <v>1222</v>
      </c>
      <c r="M774" s="16">
        <v>0.45597014925373136</v>
      </c>
      <c r="N774" t="s">
        <v>398</v>
      </c>
    </row>
    <row r="775" spans="1:14" x14ac:dyDescent="0.25">
      <c r="A775" s="1">
        <v>44497</v>
      </c>
      <c r="B775">
        <v>12080</v>
      </c>
      <c r="C775">
        <v>10600</v>
      </c>
      <c r="D775">
        <v>1480</v>
      </c>
      <c r="E775">
        <v>1639883</v>
      </c>
      <c r="F775">
        <v>1642585</v>
      </c>
      <c r="G775">
        <v>2702</v>
      </c>
      <c r="H775">
        <v>2702</v>
      </c>
      <c r="I775">
        <v>2700</v>
      </c>
      <c r="J775">
        <v>-2</v>
      </c>
      <c r="K775" s="156">
        <v>2619.4690265486729</v>
      </c>
      <c r="L775" s="44">
        <v>1222</v>
      </c>
      <c r="M775" s="16">
        <v>0.4525925925925926</v>
      </c>
      <c r="N775" t="s">
        <v>398</v>
      </c>
    </row>
    <row r="776" spans="1:14" x14ac:dyDescent="0.25">
      <c r="A776" s="1">
        <v>44497</v>
      </c>
      <c r="B776">
        <v>11080</v>
      </c>
      <c r="C776">
        <v>8980</v>
      </c>
      <c r="D776">
        <v>2100</v>
      </c>
      <c r="E776">
        <v>13862340</v>
      </c>
      <c r="F776">
        <v>13865957</v>
      </c>
      <c r="G776">
        <v>3617</v>
      </c>
      <c r="H776">
        <v>3617</v>
      </c>
      <c r="I776">
        <v>3608</v>
      </c>
      <c r="J776">
        <v>-9</v>
      </c>
      <c r="K776" s="156">
        <v>3716.8141592920356</v>
      </c>
      <c r="L776" s="44">
        <v>1517</v>
      </c>
      <c r="M776" s="16">
        <v>0.42045454545454547</v>
      </c>
      <c r="N776" t="s">
        <v>397</v>
      </c>
    </row>
    <row r="777" spans="1:14" x14ac:dyDescent="0.25">
      <c r="A777" s="1">
        <v>44498</v>
      </c>
      <c r="B777">
        <v>10600</v>
      </c>
      <c r="C777">
        <v>8100</v>
      </c>
      <c r="D777">
        <v>2500</v>
      </c>
      <c r="E777">
        <v>1642585</v>
      </c>
      <c r="F777">
        <v>1647178</v>
      </c>
      <c r="G777">
        <v>4593</v>
      </c>
      <c r="H777">
        <v>4593</v>
      </c>
      <c r="I777">
        <v>4608</v>
      </c>
      <c r="J777">
        <v>15</v>
      </c>
      <c r="K777" s="156">
        <v>4424.7787610619471</v>
      </c>
      <c r="L777" s="44">
        <v>2093</v>
      </c>
      <c r="M777" s="16">
        <v>0.45421006944444442</v>
      </c>
      <c r="N777" t="s">
        <v>398</v>
      </c>
    </row>
    <row r="778" spans="1:14" x14ac:dyDescent="0.25">
      <c r="A778" s="1">
        <v>44498</v>
      </c>
      <c r="B778">
        <v>10600</v>
      </c>
      <c r="C778">
        <v>8100</v>
      </c>
      <c r="D778">
        <v>2500</v>
      </c>
      <c r="E778">
        <v>1642585</v>
      </c>
      <c r="F778">
        <v>1647178</v>
      </c>
      <c r="G778">
        <v>4593</v>
      </c>
      <c r="H778">
        <v>4593</v>
      </c>
      <c r="I778">
        <v>4608</v>
      </c>
      <c r="J778">
        <v>15</v>
      </c>
      <c r="K778" s="156">
        <v>4424.7787610619471</v>
      </c>
      <c r="L778" s="44">
        <v>2093</v>
      </c>
      <c r="M778" s="16">
        <v>0.45421006944444442</v>
      </c>
      <c r="N778" t="s">
        <v>398</v>
      </c>
    </row>
    <row r="779" spans="1:14" x14ac:dyDescent="0.25">
      <c r="A779" s="1">
        <v>44499</v>
      </c>
      <c r="B779">
        <v>23680</v>
      </c>
      <c r="C779">
        <v>18040</v>
      </c>
      <c r="D779">
        <v>5640</v>
      </c>
      <c r="E779">
        <v>1647186</v>
      </c>
      <c r="F779">
        <v>1658179</v>
      </c>
      <c r="G779">
        <v>10993</v>
      </c>
      <c r="H779">
        <v>10993</v>
      </c>
      <c r="I779">
        <v>11010</v>
      </c>
      <c r="J779">
        <v>17</v>
      </c>
      <c r="K779" s="156">
        <v>9982.3008849557536</v>
      </c>
      <c r="L779" s="44">
        <v>5353</v>
      </c>
      <c r="M779" s="16">
        <v>0.48619436875567668</v>
      </c>
      <c r="N779" t="s">
        <v>398</v>
      </c>
    </row>
    <row r="780" spans="1:14" x14ac:dyDescent="0.25">
      <c r="A780" s="1">
        <v>44499</v>
      </c>
      <c r="B780">
        <v>14420</v>
      </c>
      <c r="C780">
        <v>9820</v>
      </c>
      <c r="D780">
        <v>4600</v>
      </c>
      <c r="E780">
        <v>13865957</v>
      </c>
      <c r="F780">
        <v>13874338</v>
      </c>
      <c r="G780">
        <v>8381</v>
      </c>
      <c r="H780">
        <v>8381</v>
      </c>
      <c r="I780">
        <v>8370</v>
      </c>
      <c r="J780">
        <v>-11</v>
      </c>
      <c r="K780" s="156">
        <v>8141.5929203539827</v>
      </c>
      <c r="L780" s="44">
        <v>3781</v>
      </c>
      <c r="M780" s="16">
        <v>0.45173237753882917</v>
      </c>
      <c r="N780" t="s">
        <v>397</v>
      </c>
    </row>
    <row r="781" spans="1:14" x14ac:dyDescent="0.25">
      <c r="A781" s="1">
        <v>44499</v>
      </c>
      <c r="B781">
        <v>14420</v>
      </c>
      <c r="C781">
        <v>9820</v>
      </c>
      <c r="D781">
        <v>4600</v>
      </c>
      <c r="E781">
        <v>13865957</v>
      </c>
      <c r="F781">
        <v>13874338</v>
      </c>
      <c r="G781">
        <v>8381</v>
      </c>
      <c r="H781">
        <v>8381</v>
      </c>
      <c r="I781">
        <v>8370</v>
      </c>
      <c r="J781">
        <v>-11</v>
      </c>
      <c r="K781" s="156">
        <v>8141.5929203539827</v>
      </c>
      <c r="L781" s="44">
        <v>3781</v>
      </c>
      <c r="M781" s="16">
        <v>0.45173237753882917</v>
      </c>
      <c r="N781" t="s">
        <v>397</v>
      </c>
    </row>
    <row r="782" spans="1:14" x14ac:dyDescent="0.25">
      <c r="A782" s="1">
        <v>44499</v>
      </c>
      <c r="B782">
        <v>14420</v>
      </c>
      <c r="C782">
        <v>9820</v>
      </c>
      <c r="D782">
        <v>4600</v>
      </c>
      <c r="E782">
        <v>13865957</v>
      </c>
      <c r="F782">
        <v>13874338</v>
      </c>
      <c r="G782">
        <v>8381</v>
      </c>
      <c r="H782">
        <v>8381</v>
      </c>
      <c r="I782">
        <v>8370</v>
      </c>
      <c r="J782">
        <v>-11</v>
      </c>
      <c r="K782" s="156">
        <v>8141.5929203539827</v>
      </c>
      <c r="L782" s="44">
        <v>3781</v>
      </c>
      <c r="M782" s="16">
        <v>0.45173237753882917</v>
      </c>
      <c r="N782" t="s">
        <v>397</v>
      </c>
    </row>
    <row r="783" spans="1:14" x14ac:dyDescent="0.25">
      <c r="A783" s="1">
        <v>44501</v>
      </c>
      <c r="B783">
        <v>12060</v>
      </c>
      <c r="C783">
        <v>9300</v>
      </c>
      <c r="D783">
        <v>2760</v>
      </c>
      <c r="E783">
        <v>1658299</v>
      </c>
      <c r="F783">
        <v>1663413</v>
      </c>
      <c r="G783">
        <v>5114</v>
      </c>
      <c r="H783">
        <v>5114</v>
      </c>
      <c r="I783">
        <v>5220</v>
      </c>
      <c r="J783">
        <v>106</v>
      </c>
      <c r="K783" s="156">
        <v>4884.9557522123896</v>
      </c>
      <c r="L783" s="44">
        <v>2354</v>
      </c>
      <c r="M783" s="16">
        <v>0.45095785440613029</v>
      </c>
      <c r="N783" t="s">
        <v>398</v>
      </c>
    </row>
    <row r="784" spans="1:14" x14ac:dyDescent="0.25">
      <c r="A784" s="1">
        <v>44501</v>
      </c>
      <c r="B784">
        <v>12060</v>
      </c>
      <c r="C784">
        <v>9300</v>
      </c>
      <c r="D784">
        <v>2760</v>
      </c>
      <c r="E784">
        <v>1658199</v>
      </c>
      <c r="F784">
        <v>1663413</v>
      </c>
      <c r="G784">
        <v>5214</v>
      </c>
      <c r="H784">
        <v>5214</v>
      </c>
      <c r="I784">
        <v>5220</v>
      </c>
      <c r="J784">
        <v>6</v>
      </c>
      <c r="K784" s="156">
        <v>4884.9557522123896</v>
      </c>
      <c r="L784" s="44">
        <v>2454</v>
      </c>
      <c r="M784" s="16">
        <v>0.47011494252873565</v>
      </c>
      <c r="N784" t="s">
        <v>398</v>
      </c>
    </row>
    <row r="785" spans="1:14" x14ac:dyDescent="0.25">
      <c r="A785" s="1">
        <v>44501</v>
      </c>
      <c r="B785">
        <v>28540</v>
      </c>
      <c r="C785">
        <v>22940</v>
      </c>
      <c r="D785">
        <v>5600</v>
      </c>
      <c r="E785">
        <v>13874338</v>
      </c>
      <c r="F785">
        <v>13884499</v>
      </c>
      <c r="G785">
        <v>10161</v>
      </c>
      <c r="H785">
        <v>10161</v>
      </c>
      <c r="I785">
        <v>10150</v>
      </c>
      <c r="J785">
        <v>-11</v>
      </c>
      <c r="K785" s="156">
        <v>9911.5044247787628</v>
      </c>
      <c r="L785" s="44">
        <v>4561</v>
      </c>
      <c r="M785" s="16">
        <v>0.44935960591133006</v>
      </c>
      <c r="N785" t="s">
        <v>397</v>
      </c>
    </row>
    <row r="786" spans="1:14" x14ac:dyDescent="0.25">
      <c r="A786" s="1">
        <v>44501</v>
      </c>
      <c r="B786">
        <v>28540</v>
      </c>
      <c r="C786">
        <v>22940</v>
      </c>
      <c r="D786">
        <v>5600</v>
      </c>
      <c r="E786">
        <v>13874338</v>
      </c>
      <c r="F786">
        <v>13884499</v>
      </c>
      <c r="G786">
        <v>10161</v>
      </c>
      <c r="H786">
        <v>10161</v>
      </c>
      <c r="I786">
        <v>10150</v>
      </c>
      <c r="J786">
        <v>-11</v>
      </c>
      <c r="K786" s="156">
        <v>9911.5044247787628</v>
      </c>
      <c r="L786" s="44">
        <v>4561</v>
      </c>
      <c r="M786" s="16">
        <v>0.44935960591133006</v>
      </c>
      <c r="N786" t="s">
        <v>397</v>
      </c>
    </row>
    <row r="787" spans="1:14" x14ac:dyDescent="0.25">
      <c r="A787" s="1">
        <v>44502</v>
      </c>
      <c r="B787">
        <v>11940</v>
      </c>
      <c r="C787">
        <v>8160</v>
      </c>
      <c r="D787">
        <v>3780</v>
      </c>
      <c r="E787">
        <v>1663413</v>
      </c>
      <c r="F787">
        <v>1670347</v>
      </c>
      <c r="G787">
        <v>6934</v>
      </c>
      <c r="H787">
        <v>6934</v>
      </c>
      <c r="I787">
        <v>6838</v>
      </c>
      <c r="J787">
        <v>-96</v>
      </c>
      <c r="K787" s="156">
        <v>6690.2654867256642</v>
      </c>
      <c r="L787" s="44">
        <v>3154</v>
      </c>
      <c r="M787" s="16">
        <v>0.46124597835624453</v>
      </c>
      <c r="N787" t="s">
        <v>398</v>
      </c>
    </row>
    <row r="788" spans="1:14" x14ac:dyDescent="0.25">
      <c r="A788" s="1">
        <v>44502</v>
      </c>
      <c r="B788">
        <v>11940</v>
      </c>
      <c r="C788">
        <v>8160</v>
      </c>
      <c r="D788">
        <v>3780</v>
      </c>
      <c r="E788">
        <v>1663413</v>
      </c>
      <c r="F788">
        <v>1670347</v>
      </c>
      <c r="G788">
        <v>6934</v>
      </c>
      <c r="H788">
        <v>6934</v>
      </c>
      <c r="I788">
        <v>6938</v>
      </c>
      <c r="J788">
        <v>4</v>
      </c>
      <c r="K788" s="156">
        <v>6690.2654867256642</v>
      </c>
      <c r="L788" s="44">
        <v>3154</v>
      </c>
      <c r="M788" s="16">
        <v>0.45459786682040931</v>
      </c>
      <c r="N788" t="s">
        <v>398</v>
      </c>
    </row>
    <row r="789" spans="1:14" x14ac:dyDescent="0.25">
      <c r="A789" s="1">
        <v>44502</v>
      </c>
      <c r="B789">
        <v>13300</v>
      </c>
      <c r="C789">
        <v>9180</v>
      </c>
      <c r="D789">
        <v>4120</v>
      </c>
      <c r="E789">
        <v>13884499</v>
      </c>
      <c r="F789">
        <v>13892080</v>
      </c>
      <c r="G789">
        <v>7581</v>
      </c>
      <c r="H789">
        <v>7581</v>
      </c>
      <c r="I789">
        <v>7570</v>
      </c>
      <c r="J789">
        <v>-11</v>
      </c>
      <c r="K789" s="156">
        <v>7292.0353982300894</v>
      </c>
      <c r="L789" s="44">
        <v>3461</v>
      </c>
      <c r="M789" s="16">
        <v>0.45719947159841479</v>
      </c>
      <c r="N789" t="s">
        <v>397</v>
      </c>
    </row>
    <row r="790" spans="1:14" x14ac:dyDescent="0.25">
      <c r="A790" s="1">
        <v>44502</v>
      </c>
      <c r="B790">
        <v>13300</v>
      </c>
      <c r="C790">
        <v>9180</v>
      </c>
      <c r="D790">
        <v>4120</v>
      </c>
      <c r="E790">
        <v>13884499</v>
      </c>
      <c r="F790">
        <v>13892080</v>
      </c>
      <c r="G790">
        <v>7581</v>
      </c>
      <c r="H790">
        <v>7581</v>
      </c>
      <c r="I790">
        <v>7570</v>
      </c>
      <c r="J790">
        <v>-11</v>
      </c>
      <c r="K790" s="156">
        <v>7292.0353982300894</v>
      </c>
      <c r="L790" s="44">
        <v>3461</v>
      </c>
      <c r="M790" s="16">
        <v>0.45719947159841479</v>
      </c>
      <c r="N790" t="s">
        <v>397</v>
      </c>
    </row>
    <row r="791" spans="1:14" x14ac:dyDescent="0.25">
      <c r="A791" s="1">
        <v>44503</v>
      </c>
      <c r="B791">
        <v>11720</v>
      </c>
      <c r="C791">
        <v>9360</v>
      </c>
      <c r="D791">
        <v>2360</v>
      </c>
      <c r="E791">
        <v>1670347</v>
      </c>
      <c r="F791">
        <v>1674847</v>
      </c>
      <c r="G791">
        <v>4500</v>
      </c>
      <c r="H791">
        <v>4500</v>
      </c>
      <c r="I791">
        <v>4440</v>
      </c>
      <c r="J791">
        <v>-60</v>
      </c>
      <c r="K791" s="156">
        <v>4176.9911504424781</v>
      </c>
      <c r="L791" s="44">
        <v>2140</v>
      </c>
      <c r="M791" s="16">
        <v>0.481981981981982</v>
      </c>
      <c r="N791" t="s">
        <v>398</v>
      </c>
    </row>
    <row r="792" spans="1:14" x14ac:dyDescent="0.25">
      <c r="A792" s="1">
        <v>44503</v>
      </c>
      <c r="B792">
        <v>11720</v>
      </c>
      <c r="C792">
        <v>9360</v>
      </c>
      <c r="D792">
        <v>2360</v>
      </c>
      <c r="E792">
        <v>1670347</v>
      </c>
      <c r="F792">
        <v>1674847</v>
      </c>
      <c r="G792">
        <v>4500</v>
      </c>
      <c r="H792">
        <v>4500</v>
      </c>
      <c r="I792">
        <v>4580</v>
      </c>
      <c r="J792">
        <v>80</v>
      </c>
      <c r="K792" s="156">
        <v>4176.9911504424781</v>
      </c>
      <c r="L792" s="44">
        <v>2140</v>
      </c>
      <c r="M792" s="16">
        <v>0.46724890829694321</v>
      </c>
      <c r="N792" t="s">
        <v>398</v>
      </c>
    </row>
    <row r="793" spans="1:14" x14ac:dyDescent="0.25">
      <c r="A793" s="1">
        <v>44503</v>
      </c>
      <c r="B793">
        <v>14180</v>
      </c>
      <c r="C793">
        <v>12240</v>
      </c>
      <c r="D793">
        <v>1940</v>
      </c>
      <c r="E793">
        <v>13892080</v>
      </c>
      <c r="F793">
        <v>13895565</v>
      </c>
      <c r="G793">
        <v>3485</v>
      </c>
      <c r="H793">
        <v>3485</v>
      </c>
      <c r="I793">
        <v>3480</v>
      </c>
      <c r="J793">
        <v>-5</v>
      </c>
      <c r="K793" s="156">
        <v>3433.6283185840712</v>
      </c>
      <c r="L793" s="44">
        <v>1545</v>
      </c>
      <c r="M793" s="16">
        <v>0.44396551724137934</v>
      </c>
      <c r="N793" t="s">
        <v>397</v>
      </c>
    </row>
    <row r="794" spans="1:14" x14ac:dyDescent="0.25">
      <c r="A794" s="1">
        <v>44504</v>
      </c>
      <c r="B794">
        <v>26640</v>
      </c>
      <c r="C794">
        <v>21130</v>
      </c>
      <c r="D794">
        <v>5510</v>
      </c>
      <c r="E794">
        <v>13895565</v>
      </c>
      <c r="F794">
        <v>13905517</v>
      </c>
      <c r="G794">
        <v>9952</v>
      </c>
      <c r="H794">
        <v>9952</v>
      </c>
      <c r="I794">
        <v>9940</v>
      </c>
      <c r="J794">
        <v>-12</v>
      </c>
      <c r="K794" s="156">
        <v>9752.212389380531</v>
      </c>
      <c r="L794" s="44">
        <v>4442</v>
      </c>
      <c r="M794" s="16">
        <v>0.44688128772635816</v>
      </c>
      <c r="N794" t="s">
        <v>397</v>
      </c>
    </row>
    <row r="795" spans="1:14" x14ac:dyDescent="0.25">
      <c r="A795" s="1">
        <v>44508</v>
      </c>
      <c r="B795">
        <v>11930</v>
      </c>
      <c r="C795">
        <v>8160</v>
      </c>
      <c r="D795">
        <v>3770</v>
      </c>
      <c r="E795">
        <v>1674847</v>
      </c>
      <c r="F795">
        <v>1681804</v>
      </c>
      <c r="G795">
        <v>6957</v>
      </c>
      <c r="H795">
        <v>6957</v>
      </c>
      <c r="I795">
        <v>6960</v>
      </c>
      <c r="J795">
        <v>3</v>
      </c>
      <c r="K795" s="156">
        <v>6672.566371681417</v>
      </c>
      <c r="L795" s="44">
        <v>3187</v>
      </c>
      <c r="M795" s="16">
        <v>0.45790229885057471</v>
      </c>
      <c r="N795" t="s">
        <v>398</v>
      </c>
    </row>
    <row r="796" spans="1:14" x14ac:dyDescent="0.25">
      <c r="A796" s="1">
        <v>44508</v>
      </c>
      <c r="B796">
        <v>11930</v>
      </c>
      <c r="C796">
        <v>8160</v>
      </c>
      <c r="D796">
        <v>3770</v>
      </c>
      <c r="E796">
        <v>1674847</v>
      </c>
      <c r="F796">
        <v>1681804</v>
      </c>
      <c r="G796">
        <v>6957</v>
      </c>
      <c r="H796">
        <v>6957</v>
      </c>
      <c r="I796">
        <v>6960</v>
      </c>
      <c r="J796">
        <v>3</v>
      </c>
      <c r="K796" s="156">
        <v>6672.566371681417</v>
      </c>
      <c r="L796" s="44">
        <v>3187</v>
      </c>
      <c r="M796" s="16">
        <v>0.45790229885057471</v>
      </c>
      <c r="N796" t="s">
        <v>398</v>
      </c>
    </row>
    <row r="797" spans="1:14" x14ac:dyDescent="0.25">
      <c r="A797" s="1">
        <v>44508</v>
      </c>
      <c r="B797">
        <v>14390</v>
      </c>
      <c r="C797">
        <v>11020</v>
      </c>
      <c r="D797">
        <v>3370</v>
      </c>
      <c r="E797">
        <v>13905517</v>
      </c>
      <c r="F797">
        <v>13911340</v>
      </c>
      <c r="G797">
        <v>5823</v>
      </c>
      <c r="H797">
        <v>5823</v>
      </c>
      <c r="I797">
        <v>5820</v>
      </c>
      <c r="J797">
        <v>-3</v>
      </c>
      <c r="K797" s="156">
        <v>5964.6017699115046</v>
      </c>
      <c r="L797" s="44">
        <v>2453</v>
      </c>
      <c r="M797" s="16">
        <v>0.42147766323024055</v>
      </c>
      <c r="N797" t="s">
        <v>397</v>
      </c>
    </row>
    <row r="798" spans="1:14" x14ac:dyDescent="0.25">
      <c r="A798" s="1">
        <v>44508</v>
      </c>
      <c r="B798">
        <v>11960</v>
      </c>
      <c r="C798">
        <v>9360</v>
      </c>
      <c r="D798">
        <v>2600</v>
      </c>
      <c r="E798">
        <v>1681804</v>
      </c>
      <c r="F798">
        <v>1686683</v>
      </c>
      <c r="G798">
        <v>4879</v>
      </c>
      <c r="H798">
        <v>4879</v>
      </c>
      <c r="I798">
        <v>4880</v>
      </c>
      <c r="J798">
        <v>1</v>
      </c>
      <c r="K798" s="156">
        <v>4601.7699115044252</v>
      </c>
      <c r="L798" s="44">
        <v>2279</v>
      </c>
      <c r="M798" s="16">
        <v>0.4670081967213115</v>
      </c>
      <c r="N798" t="s">
        <v>398</v>
      </c>
    </row>
    <row r="799" spans="1:14" x14ac:dyDescent="0.25">
      <c r="A799" s="1">
        <v>44509</v>
      </c>
      <c r="B799">
        <v>12000</v>
      </c>
      <c r="C799">
        <v>7960</v>
      </c>
      <c r="D799">
        <v>4040</v>
      </c>
      <c r="E799">
        <v>1686683</v>
      </c>
      <c r="F799">
        <v>1694165</v>
      </c>
      <c r="G799">
        <v>7482</v>
      </c>
      <c r="H799">
        <v>7482</v>
      </c>
      <c r="I799">
        <v>7480</v>
      </c>
      <c r="J799">
        <v>-2</v>
      </c>
      <c r="K799" s="156">
        <v>7150.4424778761068</v>
      </c>
      <c r="L799" s="44">
        <v>3442</v>
      </c>
      <c r="M799" s="16">
        <v>0.46016042780748662</v>
      </c>
      <c r="N799" t="s">
        <v>398</v>
      </c>
    </row>
    <row r="800" spans="1:14" x14ac:dyDescent="0.25">
      <c r="A800" s="1">
        <v>44509</v>
      </c>
      <c r="B800">
        <v>14320</v>
      </c>
      <c r="C800">
        <v>11740</v>
      </c>
      <c r="D800">
        <v>2580</v>
      </c>
      <c r="E800">
        <v>13911340</v>
      </c>
      <c r="F800">
        <v>13916040</v>
      </c>
      <c r="G800">
        <v>4700</v>
      </c>
      <c r="H800">
        <v>4700</v>
      </c>
      <c r="I800">
        <v>4700</v>
      </c>
      <c r="J800">
        <v>0</v>
      </c>
      <c r="K800" s="156">
        <v>4566.3716814159297</v>
      </c>
      <c r="L800" s="44">
        <v>2120</v>
      </c>
      <c r="M800" s="16">
        <v>0.45106382978723403</v>
      </c>
      <c r="N800" t="s">
        <v>397</v>
      </c>
    </row>
    <row r="801" spans="1:14" x14ac:dyDescent="0.25">
      <c r="A801" s="1">
        <v>44510</v>
      </c>
      <c r="B801">
        <v>14280</v>
      </c>
      <c r="C801">
        <v>9270</v>
      </c>
      <c r="D801">
        <v>5010</v>
      </c>
      <c r="E801">
        <v>13916040</v>
      </c>
      <c r="F801">
        <v>13925007</v>
      </c>
      <c r="G801">
        <v>8967</v>
      </c>
      <c r="H801">
        <v>8967</v>
      </c>
      <c r="I801">
        <v>8960</v>
      </c>
      <c r="J801">
        <v>-7</v>
      </c>
      <c r="K801" s="156">
        <v>8867.2566371681423</v>
      </c>
      <c r="L801" s="44">
        <v>3957</v>
      </c>
      <c r="M801" s="16">
        <v>0.44162946428571431</v>
      </c>
      <c r="N801" t="s">
        <v>397</v>
      </c>
    </row>
    <row r="802" spans="1:14" x14ac:dyDescent="0.25">
      <c r="A802" s="1">
        <v>44512</v>
      </c>
      <c r="B802">
        <v>14400</v>
      </c>
      <c r="C802">
        <v>11740</v>
      </c>
      <c r="D802">
        <v>2660</v>
      </c>
      <c r="E802">
        <v>13925007</v>
      </c>
      <c r="F802">
        <v>13929931</v>
      </c>
      <c r="G802">
        <v>4924</v>
      </c>
      <c r="H802">
        <v>4924</v>
      </c>
      <c r="I802">
        <v>4920</v>
      </c>
      <c r="J802">
        <v>-4</v>
      </c>
      <c r="K802" s="156">
        <v>4707.9646017699115</v>
      </c>
      <c r="L802" s="44">
        <v>2264</v>
      </c>
      <c r="M802" s="16">
        <v>0.46016260162601624</v>
      </c>
      <c r="N802" t="s">
        <v>397</v>
      </c>
    </row>
    <row r="803" spans="1:14" x14ac:dyDescent="0.25">
      <c r="A803" s="1">
        <v>44512</v>
      </c>
      <c r="B803">
        <v>14400</v>
      </c>
      <c r="C803">
        <v>11740</v>
      </c>
      <c r="D803">
        <v>2660</v>
      </c>
      <c r="E803">
        <v>13925007</v>
      </c>
      <c r="F803">
        <v>13929931</v>
      </c>
      <c r="G803">
        <v>4924</v>
      </c>
      <c r="H803">
        <v>4924</v>
      </c>
      <c r="I803">
        <v>4930</v>
      </c>
      <c r="J803">
        <v>6</v>
      </c>
      <c r="K803" s="156">
        <v>4707.9646017699115</v>
      </c>
      <c r="L803" s="44">
        <v>2264</v>
      </c>
      <c r="M803" s="16">
        <v>0.45922920892494928</v>
      </c>
      <c r="N803" t="s">
        <v>397</v>
      </c>
    </row>
    <row r="804" spans="1:14" x14ac:dyDescent="0.25">
      <c r="A804" s="1">
        <v>44512</v>
      </c>
      <c r="B804">
        <v>12030</v>
      </c>
      <c r="C804">
        <v>8990</v>
      </c>
      <c r="D804">
        <v>3040</v>
      </c>
      <c r="E804">
        <v>1694165</v>
      </c>
      <c r="F804">
        <v>1699755</v>
      </c>
      <c r="G804">
        <v>5590</v>
      </c>
      <c r="H804">
        <v>5590</v>
      </c>
      <c r="I804">
        <v>5600</v>
      </c>
      <c r="J804">
        <v>10</v>
      </c>
      <c r="K804" s="156">
        <v>5380.5309734513276</v>
      </c>
      <c r="L804" s="44">
        <v>2550</v>
      </c>
      <c r="M804" s="16">
        <v>0.45535714285714285</v>
      </c>
      <c r="N804" t="s">
        <v>398</v>
      </c>
    </row>
    <row r="805" spans="1:14" x14ac:dyDescent="0.25">
      <c r="A805" s="1">
        <v>44512</v>
      </c>
      <c r="B805">
        <v>12030</v>
      </c>
      <c r="C805">
        <v>8990</v>
      </c>
      <c r="D805">
        <v>3040</v>
      </c>
      <c r="E805">
        <v>1694165</v>
      </c>
      <c r="F805">
        <v>1699755</v>
      </c>
      <c r="G805">
        <v>5590</v>
      </c>
      <c r="H805">
        <v>5590</v>
      </c>
      <c r="I805">
        <v>5600</v>
      </c>
      <c r="J805">
        <v>10</v>
      </c>
      <c r="K805" s="156">
        <v>5380.5309734513276</v>
      </c>
      <c r="L805" s="44">
        <v>2550</v>
      </c>
      <c r="M805" s="16">
        <v>0.45535714285714285</v>
      </c>
      <c r="N805" t="s">
        <v>398</v>
      </c>
    </row>
    <row r="806" spans="1:14" x14ac:dyDescent="0.25">
      <c r="A806" s="1">
        <v>44515</v>
      </c>
      <c r="B806">
        <v>14400</v>
      </c>
      <c r="C806">
        <v>11290</v>
      </c>
      <c r="D806">
        <v>3110</v>
      </c>
      <c r="E806">
        <v>13929931</v>
      </c>
      <c r="F806">
        <v>13935421</v>
      </c>
      <c r="G806">
        <v>5490</v>
      </c>
      <c r="H806">
        <v>5490</v>
      </c>
      <c r="I806">
        <v>5480</v>
      </c>
      <c r="J806">
        <v>-10</v>
      </c>
      <c r="K806" s="156">
        <v>5504.424778761062</v>
      </c>
      <c r="L806" s="44">
        <v>2380</v>
      </c>
      <c r="M806" s="16">
        <v>0.43430656934306572</v>
      </c>
      <c r="N806" t="s">
        <v>397</v>
      </c>
    </row>
    <row r="807" spans="1:14" x14ac:dyDescent="0.25">
      <c r="A807" s="1">
        <v>44516</v>
      </c>
      <c r="B807">
        <v>11960</v>
      </c>
      <c r="C807">
        <v>9500</v>
      </c>
      <c r="D807">
        <v>2460</v>
      </c>
      <c r="E807">
        <v>1699755</v>
      </c>
      <c r="F807">
        <v>1704081</v>
      </c>
      <c r="G807">
        <v>4326</v>
      </c>
      <c r="H807">
        <v>4326</v>
      </c>
      <c r="I807">
        <v>4330</v>
      </c>
      <c r="J807">
        <v>4</v>
      </c>
      <c r="K807" s="156">
        <v>4353.9823008849562</v>
      </c>
      <c r="L807" s="44">
        <v>1866</v>
      </c>
      <c r="M807" s="16">
        <v>0.43094688221709004</v>
      </c>
      <c r="N807" t="s">
        <v>398</v>
      </c>
    </row>
    <row r="808" spans="1:14" x14ac:dyDescent="0.25">
      <c r="A808" s="1">
        <v>44516</v>
      </c>
      <c r="B808">
        <v>11960</v>
      </c>
      <c r="C808">
        <v>9500</v>
      </c>
      <c r="D808">
        <v>2460</v>
      </c>
      <c r="E808">
        <v>1699755</v>
      </c>
      <c r="F808">
        <v>1704081</v>
      </c>
      <c r="G808">
        <v>4326</v>
      </c>
      <c r="H808">
        <v>4326</v>
      </c>
      <c r="I808">
        <v>4330</v>
      </c>
      <c r="J808">
        <v>4</v>
      </c>
      <c r="K808" s="156">
        <v>4353.9823008849562</v>
      </c>
      <c r="L808" s="44">
        <v>1866</v>
      </c>
      <c r="M808" s="16">
        <v>0.43094688221709004</v>
      </c>
      <c r="N808" t="s">
        <v>398</v>
      </c>
    </row>
    <row r="809" spans="1:14" x14ac:dyDescent="0.25">
      <c r="A809" s="1">
        <v>44516</v>
      </c>
      <c r="B809">
        <v>11850</v>
      </c>
      <c r="C809">
        <v>7930</v>
      </c>
      <c r="D809">
        <v>3920</v>
      </c>
      <c r="E809">
        <v>1704081</v>
      </c>
      <c r="F809">
        <v>1711371</v>
      </c>
      <c r="G809">
        <v>7290</v>
      </c>
      <c r="H809">
        <v>7290</v>
      </c>
      <c r="I809">
        <v>7310</v>
      </c>
      <c r="J809">
        <v>20</v>
      </c>
      <c r="K809" s="156">
        <v>6938.0530973451332</v>
      </c>
      <c r="L809" s="44">
        <v>3370</v>
      </c>
      <c r="M809" s="16">
        <v>0.46101231190150477</v>
      </c>
      <c r="N809" t="s">
        <v>398</v>
      </c>
    </row>
    <row r="810" spans="1:14" x14ac:dyDescent="0.25">
      <c r="A810" s="1">
        <v>44516</v>
      </c>
      <c r="B810">
        <v>14050</v>
      </c>
      <c r="C810">
        <v>8940</v>
      </c>
      <c r="D810">
        <v>5110</v>
      </c>
      <c r="E810">
        <v>13935421</v>
      </c>
      <c r="F810">
        <v>13944621</v>
      </c>
      <c r="G810">
        <v>9200</v>
      </c>
      <c r="H810">
        <v>9200</v>
      </c>
      <c r="I810">
        <v>9200</v>
      </c>
      <c r="J810">
        <v>0</v>
      </c>
      <c r="K810" s="156">
        <v>9044.2477876106204</v>
      </c>
      <c r="L810" s="44">
        <v>4090</v>
      </c>
      <c r="M810" s="16">
        <v>0.44456521739130433</v>
      </c>
      <c r="N810" t="s">
        <v>397</v>
      </c>
    </row>
    <row r="811" spans="1:14" x14ac:dyDescent="0.25">
      <c r="A811" s="1">
        <v>44517</v>
      </c>
      <c r="B811">
        <v>14050</v>
      </c>
      <c r="C811">
        <v>9720</v>
      </c>
      <c r="D811">
        <v>4330</v>
      </c>
      <c r="E811">
        <v>13944621</v>
      </c>
      <c r="F811">
        <v>13952791</v>
      </c>
      <c r="G811">
        <v>8170</v>
      </c>
      <c r="H811">
        <v>8170</v>
      </c>
      <c r="I811">
        <v>8170</v>
      </c>
      <c r="J811">
        <v>0</v>
      </c>
      <c r="K811" s="156">
        <v>7663.7168141592929</v>
      </c>
      <c r="L811" s="44">
        <v>3840</v>
      </c>
      <c r="M811" s="16">
        <v>0.4700122399020808</v>
      </c>
      <c r="N811" t="s">
        <v>397</v>
      </c>
    </row>
    <row r="812" spans="1:14" x14ac:dyDescent="0.25">
      <c r="A812" s="1">
        <v>44517</v>
      </c>
      <c r="B812">
        <v>11710</v>
      </c>
      <c r="C812">
        <v>9030</v>
      </c>
      <c r="D812">
        <v>2680</v>
      </c>
      <c r="E812">
        <v>1711371</v>
      </c>
      <c r="F812">
        <v>1716748</v>
      </c>
      <c r="G812">
        <v>5377</v>
      </c>
      <c r="H812">
        <v>5377</v>
      </c>
      <c r="I812">
        <v>5365</v>
      </c>
      <c r="J812">
        <v>-12</v>
      </c>
      <c r="K812" s="156">
        <v>4743.3628318584078</v>
      </c>
      <c r="L812" s="44">
        <v>2697</v>
      </c>
      <c r="M812" s="16">
        <v>0.50270270270270268</v>
      </c>
      <c r="N812" t="s">
        <v>398</v>
      </c>
    </row>
    <row r="813" spans="1:14" x14ac:dyDescent="0.25">
      <c r="A813" s="1">
        <v>44517</v>
      </c>
      <c r="B813">
        <v>11710</v>
      </c>
      <c r="C813">
        <v>9030</v>
      </c>
      <c r="D813">
        <v>2680</v>
      </c>
      <c r="E813">
        <v>1711371</v>
      </c>
      <c r="F813">
        <v>1716748</v>
      </c>
      <c r="G813">
        <v>5377</v>
      </c>
      <c r="H813">
        <v>5377</v>
      </c>
      <c r="I813">
        <v>5365</v>
      </c>
      <c r="J813">
        <v>-12</v>
      </c>
      <c r="K813" s="156">
        <v>4743.3628318584078</v>
      </c>
      <c r="L813" s="44">
        <v>2697</v>
      </c>
      <c r="M813" s="16">
        <v>0.50270270270270268</v>
      </c>
      <c r="N813" t="s">
        <v>398</v>
      </c>
    </row>
    <row r="814" spans="1:14" x14ac:dyDescent="0.25">
      <c r="A814" s="1">
        <v>44518</v>
      </c>
      <c r="B814">
        <v>13840</v>
      </c>
      <c r="C814">
        <v>11820</v>
      </c>
      <c r="D814">
        <v>2020</v>
      </c>
      <c r="E814">
        <v>13952791</v>
      </c>
      <c r="F814">
        <v>13956432</v>
      </c>
      <c r="G814">
        <v>3641</v>
      </c>
      <c r="H814">
        <v>3641</v>
      </c>
      <c r="I814">
        <v>3630</v>
      </c>
      <c r="J814">
        <v>-11</v>
      </c>
      <c r="K814" s="156">
        <v>3575.2212389380534</v>
      </c>
      <c r="L814" s="44">
        <v>1621</v>
      </c>
      <c r="M814" s="16">
        <v>0.44655647382920111</v>
      </c>
      <c r="N814" t="s">
        <v>397</v>
      </c>
    </row>
    <row r="815" spans="1:14" x14ac:dyDescent="0.25">
      <c r="A815" s="1">
        <v>44518</v>
      </c>
      <c r="B815">
        <v>13840</v>
      </c>
      <c r="C815">
        <v>11820</v>
      </c>
      <c r="D815">
        <v>2020</v>
      </c>
      <c r="E815">
        <v>13952791</v>
      </c>
      <c r="F815">
        <v>13956432</v>
      </c>
      <c r="G815">
        <v>3641</v>
      </c>
      <c r="H815">
        <v>3641</v>
      </c>
      <c r="I815">
        <v>3630</v>
      </c>
      <c r="J815">
        <v>-11</v>
      </c>
      <c r="K815" s="156">
        <v>3575.2212389380534</v>
      </c>
      <c r="L815" s="44">
        <v>1621</v>
      </c>
      <c r="M815" s="16">
        <v>0.44655647382920111</v>
      </c>
      <c r="N815" t="s">
        <v>397</v>
      </c>
    </row>
    <row r="816" spans="1:14" x14ac:dyDescent="0.25">
      <c r="A816" s="1">
        <v>44519</v>
      </c>
      <c r="B816">
        <v>14410</v>
      </c>
      <c r="C816">
        <v>11260</v>
      </c>
      <c r="D816">
        <v>3150</v>
      </c>
      <c r="E816">
        <v>13956432</v>
      </c>
      <c r="F816">
        <v>13962228</v>
      </c>
      <c r="G816">
        <v>5796</v>
      </c>
      <c r="H816">
        <v>5796</v>
      </c>
      <c r="I816">
        <v>4520</v>
      </c>
      <c r="J816">
        <v>-1276</v>
      </c>
      <c r="K816" s="156">
        <v>5575.2212389380538</v>
      </c>
      <c r="L816" s="44">
        <v>2646</v>
      </c>
      <c r="M816" s="16">
        <v>0.58539823008849556</v>
      </c>
      <c r="N816" t="s">
        <v>397</v>
      </c>
    </row>
    <row r="817" spans="1:14" x14ac:dyDescent="0.25">
      <c r="A817" s="1">
        <v>44519</v>
      </c>
      <c r="B817">
        <v>14410</v>
      </c>
      <c r="C817">
        <v>11260</v>
      </c>
      <c r="D817">
        <v>3150</v>
      </c>
      <c r="E817">
        <v>13956432</v>
      </c>
      <c r="F817">
        <v>13962228</v>
      </c>
      <c r="G817">
        <v>5796</v>
      </c>
      <c r="H817">
        <v>5796</v>
      </c>
      <c r="I817">
        <v>5890</v>
      </c>
      <c r="J817">
        <v>94</v>
      </c>
      <c r="K817" s="156">
        <v>5575.2212389380538</v>
      </c>
      <c r="L817" s="44">
        <v>2646</v>
      </c>
      <c r="M817" s="16">
        <v>0.44923599320882851</v>
      </c>
      <c r="N817" t="s">
        <v>397</v>
      </c>
    </row>
    <row r="818" spans="1:14" x14ac:dyDescent="0.25">
      <c r="A818" s="1">
        <v>44519</v>
      </c>
      <c r="B818">
        <v>14410</v>
      </c>
      <c r="C818">
        <v>11260</v>
      </c>
      <c r="D818">
        <v>3150</v>
      </c>
      <c r="E818">
        <v>13956432</v>
      </c>
      <c r="F818">
        <v>13962228</v>
      </c>
      <c r="G818">
        <v>5796</v>
      </c>
      <c r="H818">
        <v>5796</v>
      </c>
      <c r="I818">
        <v>5790</v>
      </c>
      <c r="J818">
        <v>-6</v>
      </c>
      <c r="K818" s="156">
        <v>5575.2212389380538</v>
      </c>
      <c r="L818" s="44">
        <v>2646</v>
      </c>
      <c r="M818" s="16">
        <v>0.45699481865284974</v>
      </c>
      <c r="N818" t="s">
        <v>397</v>
      </c>
    </row>
    <row r="819" spans="1:14" x14ac:dyDescent="0.25">
      <c r="A819" s="1">
        <v>44520</v>
      </c>
      <c r="B819">
        <v>14570</v>
      </c>
      <c r="C819">
        <v>8890</v>
      </c>
      <c r="D819">
        <v>5680</v>
      </c>
      <c r="E819">
        <v>13962228</v>
      </c>
      <c r="F819">
        <v>13972428</v>
      </c>
      <c r="G819">
        <v>10200</v>
      </c>
      <c r="H819">
        <v>10200</v>
      </c>
      <c r="I819">
        <v>10345</v>
      </c>
      <c r="J819">
        <v>145</v>
      </c>
      <c r="K819" s="156">
        <v>10053.097345132745</v>
      </c>
      <c r="L819" s="44">
        <v>4520</v>
      </c>
      <c r="M819" s="16">
        <v>0.43692605123247946</v>
      </c>
      <c r="N819" t="s">
        <v>397</v>
      </c>
    </row>
    <row r="820" spans="1:14" x14ac:dyDescent="0.25">
      <c r="A820" s="1">
        <v>44520</v>
      </c>
      <c r="B820">
        <v>14570</v>
      </c>
      <c r="C820">
        <v>8890</v>
      </c>
      <c r="D820">
        <v>5680</v>
      </c>
      <c r="E820">
        <v>13962228</v>
      </c>
      <c r="F820">
        <v>13972428</v>
      </c>
      <c r="G820">
        <v>10200</v>
      </c>
      <c r="H820">
        <v>10200</v>
      </c>
      <c r="I820">
        <v>10345</v>
      </c>
      <c r="J820">
        <v>145</v>
      </c>
      <c r="K820" s="156">
        <v>10053.097345132745</v>
      </c>
      <c r="L820" s="44">
        <v>4520</v>
      </c>
      <c r="M820" s="16">
        <v>0.43692605123247946</v>
      </c>
      <c r="N820" t="s">
        <v>397</v>
      </c>
    </row>
    <row r="821" spans="1:14" x14ac:dyDescent="0.25">
      <c r="A821" s="1">
        <v>44522</v>
      </c>
      <c r="B821">
        <v>14410</v>
      </c>
      <c r="C821">
        <v>11180</v>
      </c>
      <c r="D821">
        <v>3230</v>
      </c>
      <c r="E821">
        <v>13972428</v>
      </c>
      <c r="F821">
        <v>13978379</v>
      </c>
      <c r="G821">
        <v>5951</v>
      </c>
      <c r="H821">
        <v>5951</v>
      </c>
      <c r="I821">
        <v>5770</v>
      </c>
      <c r="J821">
        <v>-181</v>
      </c>
      <c r="K821" s="156">
        <v>5716.8141592920356</v>
      </c>
      <c r="L821" s="44">
        <v>2721</v>
      </c>
      <c r="M821" s="16">
        <v>0.47157712305025995</v>
      </c>
      <c r="N821" t="s">
        <v>397</v>
      </c>
    </row>
    <row r="822" spans="1:14" x14ac:dyDescent="0.25">
      <c r="A822" s="1">
        <v>44522</v>
      </c>
      <c r="B822">
        <v>14410</v>
      </c>
      <c r="C822">
        <v>11180</v>
      </c>
      <c r="D822">
        <v>3230</v>
      </c>
      <c r="E822">
        <v>13972428</v>
      </c>
      <c r="F822">
        <v>13978379</v>
      </c>
      <c r="G822">
        <v>5951</v>
      </c>
      <c r="H822">
        <v>5951</v>
      </c>
      <c r="I822">
        <v>5950</v>
      </c>
      <c r="J822">
        <v>-1</v>
      </c>
      <c r="K822" s="156">
        <v>5716.8141592920356</v>
      </c>
      <c r="L822" s="44">
        <v>2721</v>
      </c>
      <c r="M822" s="16">
        <v>0.45731092436974791</v>
      </c>
      <c r="N822" t="s">
        <v>397</v>
      </c>
    </row>
    <row r="823" spans="1:14" x14ac:dyDescent="0.25">
      <c r="A823" s="1">
        <v>44522</v>
      </c>
      <c r="B823">
        <v>14410</v>
      </c>
      <c r="C823">
        <v>11180</v>
      </c>
      <c r="D823">
        <v>3230</v>
      </c>
      <c r="E823">
        <v>13972428</v>
      </c>
      <c r="F823">
        <v>13978379</v>
      </c>
      <c r="G823">
        <v>5951</v>
      </c>
      <c r="H823">
        <v>5951</v>
      </c>
      <c r="I823">
        <v>5950</v>
      </c>
      <c r="J823">
        <v>-1</v>
      </c>
      <c r="K823" s="156">
        <v>5716.8141592920356</v>
      </c>
      <c r="L823" s="44">
        <v>2721</v>
      </c>
      <c r="M823" s="16">
        <v>0.45731092436974791</v>
      </c>
      <c r="N823" t="s">
        <v>397</v>
      </c>
    </row>
    <row r="824" spans="1:14" x14ac:dyDescent="0.25">
      <c r="A824" s="1">
        <v>44522</v>
      </c>
      <c r="B824">
        <v>14410</v>
      </c>
      <c r="C824">
        <v>11180</v>
      </c>
      <c r="D824">
        <v>3230</v>
      </c>
      <c r="E824">
        <v>13972428</v>
      </c>
      <c r="F824">
        <v>13978379</v>
      </c>
      <c r="G824">
        <v>5951</v>
      </c>
      <c r="H824">
        <v>5951</v>
      </c>
      <c r="I824">
        <v>5950</v>
      </c>
      <c r="J824">
        <v>-1</v>
      </c>
      <c r="K824" s="156">
        <v>5716.8141592920356</v>
      </c>
      <c r="L824" s="44">
        <v>2721</v>
      </c>
      <c r="M824" s="16">
        <v>0.45731092436974791</v>
      </c>
      <c r="N824" t="s">
        <v>397</v>
      </c>
    </row>
    <row r="825" spans="1:14" x14ac:dyDescent="0.25">
      <c r="A825" s="1">
        <v>44523</v>
      </c>
      <c r="B825">
        <v>11720</v>
      </c>
      <c r="C825">
        <v>8320</v>
      </c>
      <c r="D825">
        <v>3400</v>
      </c>
      <c r="E825">
        <v>1718999</v>
      </c>
      <c r="F825">
        <v>1725270</v>
      </c>
      <c r="G825">
        <v>6271</v>
      </c>
      <c r="H825">
        <v>6271</v>
      </c>
      <c r="I825">
        <v>6265</v>
      </c>
      <c r="J825">
        <v>-6</v>
      </c>
      <c r="K825" s="156">
        <v>6017.6991150442482</v>
      </c>
      <c r="L825" s="44">
        <v>2871</v>
      </c>
      <c r="M825" s="16">
        <v>0.45826017557861132</v>
      </c>
      <c r="N825" t="s">
        <v>398</v>
      </c>
    </row>
    <row r="826" spans="1:14" x14ac:dyDescent="0.25">
      <c r="A826" s="1">
        <v>44524</v>
      </c>
      <c r="B826">
        <v>11970</v>
      </c>
      <c r="C826">
        <v>9580</v>
      </c>
      <c r="D826">
        <v>2390</v>
      </c>
      <c r="E826">
        <v>1725270</v>
      </c>
      <c r="F826">
        <v>1730135</v>
      </c>
      <c r="G826">
        <v>4865</v>
      </c>
      <c r="H826">
        <v>4865</v>
      </c>
      <c r="I826">
        <v>4766</v>
      </c>
      <c r="J826">
        <v>-99</v>
      </c>
      <c r="K826" s="156">
        <v>4230.0884955752217</v>
      </c>
      <c r="L826" s="44">
        <v>2475</v>
      </c>
      <c r="M826" s="16">
        <v>0.5193033990767939</v>
      </c>
      <c r="N826" t="s">
        <v>398</v>
      </c>
    </row>
    <row r="827" spans="1:14" x14ac:dyDescent="0.25">
      <c r="A827" s="1">
        <v>44524</v>
      </c>
      <c r="B827">
        <v>11970</v>
      </c>
      <c r="C827">
        <v>9580</v>
      </c>
      <c r="D827">
        <v>2390</v>
      </c>
      <c r="E827">
        <v>1725270</v>
      </c>
      <c r="F827">
        <v>1730135</v>
      </c>
      <c r="G827">
        <v>4865</v>
      </c>
      <c r="H827">
        <v>4865</v>
      </c>
      <c r="I827">
        <v>4766</v>
      </c>
      <c r="J827">
        <v>-99</v>
      </c>
      <c r="K827" s="156">
        <v>4230.0884955752217</v>
      </c>
      <c r="L827" s="44">
        <v>2475</v>
      </c>
      <c r="M827" s="16">
        <v>0.5193033990767939</v>
      </c>
      <c r="N827" t="s">
        <v>398</v>
      </c>
    </row>
    <row r="828" spans="1:14" x14ac:dyDescent="0.25">
      <c r="A828" s="1">
        <v>44524</v>
      </c>
      <c r="B828">
        <v>14360</v>
      </c>
      <c r="C828">
        <v>8960</v>
      </c>
      <c r="D828">
        <v>5400</v>
      </c>
      <c r="E828">
        <v>13978379</v>
      </c>
      <c r="F828">
        <v>13988332</v>
      </c>
      <c r="G828">
        <v>9953</v>
      </c>
      <c r="H828">
        <v>9953</v>
      </c>
      <c r="I828">
        <v>9950</v>
      </c>
      <c r="J828">
        <v>-3</v>
      </c>
      <c r="K828" s="156">
        <v>9557.5221238938066</v>
      </c>
      <c r="L828" s="44">
        <v>4553</v>
      </c>
      <c r="M828" s="16">
        <v>0.45758793969849249</v>
      </c>
      <c r="N828" t="s">
        <v>397</v>
      </c>
    </row>
    <row r="829" spans="1:14" x14ac:dyDescent="0.25">
      <c r="A829" s="1">
        <v>44524</v>
      </c>
      <c r="B829">
        <v>11970</v>
      </c>
      <c r="C829">
        <v>9580</v>
      </c>
      <c r="D829">
        <v>2390</v>
      </c>
      <c r="E829">
        <v>1725270</v>
      </c>
      <c r="F829">
        <v>1730135</v>
      </c>
      <c r="G829">
        <v>4865</v>
      </c>
      <c r="H829">
        <v>4865</v>
      </c>
      <c r="I829">
        <v>4866</v>
      </c>
      <c r="J829">
        <v>1</v>
      </c>
      <c r="K829" s="156">
        <v>4230.0884955752217</v>
      </c>
      <c r="L829" s="44">
        <v>2475</v>
      </c>
      <c r="M829" s="16">
        <v>0.50863131935881623</v>
      </c>
      <c r="N829" t="s">
        <v>398</v>
      </c>
    </row>
    <row r="830" spans="1:14" x14ac:dyDescent="0.25">
      <c r="A830" s="1">
        <v>44525</v>
      </c>
      <c r="B830">
        <v>13980</v>
      </c>
      <c r="C830">
        <v>12980</v>
      </c>
      <c r="D830">
        <v>1000</v>
      </c>
      <c r="E830">
        <v>13988332</v>
      </c>
      <c r="F830">
        <v>13990592</v>
      </c>
      <c r="G830">
        <v>2260</v>
      </c>
      <c r="H830">
        <v>2260</v>
      </c>
      <c r="I830">
        <v>2260</v>
      </c>
      <c r="J830">
        <v>0</v>
      </c>
      <c r="K830" s="156">
        <v>1769.911504424779</v>
      </c>
      <c r="L830" s="44">
        <v>1260</v>
      </c>
      <c r="M830" s="16">
        <v>0.55752212389380529</v>
      </c>
      <c r="N830" t="s">
        <v>397</v>
      </c>
    </row>
    <row r="831" spans="1:14" x14ac:dyDescent="0.25">
      <c r="A831" s="1">
        <v>44525</v>
      </c>
      <c r="B831">
        <v>13980</v>
      </c>
      <c r="C831">
        <v>12980</v>
      </c>
      <c r="D831">
        <v>1000</v>
      </c>
      <c r="E831">
        <v>13988332</v>
      </c>
      <c r="F831">
        <v>13990592</v>
      </c>
      <c r="G831">
        <v>2260</v>
      </c>
      <c r="H831">
        <v>2260</v>
      </c>
      <c r="I831">
        <v>2260</v>
      </c>
      <c r="J831">
        <v>0</v>
      </c>
      <c r="K831" s="156">
        <v>1769.911504424779</v>
      </c>
      <c r="L831" s="44">
        <v>1260</v>
      </c>
      <c r="M831" s="16">
        <v>0.55752212389380529</v>
      </c>
      <c r="N831" t="s">
        <v>397</v>
      </c>
    </row>
    <row r="832" spans="1:14" x14ac:dyDescent="0.25">
      <c r="A832" s="1">
        <v>44526</v>
      </c>
      <c r="B832">
        <v>14440</v>
      </c>
      <c r="C832">
        <v>10750</v>
      </c>
      <c r="D832">
        <v>3690</v>
      </c>
      <c r="E832">
        <v>13990592</v>
      </c>
      <c r="F832">
        <v>13997194</v>
      </c>
      <c r="G832">
        <v>6602</v>
      </c>
      <c r="H832">
        <v>6602</v>
      </c>
      <c r="I832">
        <v>6590</v>
      </c>
      <c r="J832">
        <v>-12</v>
      </c>
      <c r="K832" s="156">
        <v>6530.9734513274343</v>
      </c>
      <c r="L832" s="44">
        <v>2912</v>
      </c>
      <c r="M832" s="16">
        <v>0.44188163884673748</v>
      </c>
      <c r="N832" t="s">
        <v>397</v>
      </c>
    </row>
    <row r="833" spans="1:14" x14ac:dyDescent="0.25">
      <c r="A833" s="1">
        <v>44526</v>
      </c>
      <c r="B833">
        <v>14440</v>
      </c>
      <c r="C833">
        <v>10750</v>
      </c>
      <c r="D833">
        <v>3690</v>
      </c>
      <c r="E833">
        <v>13990592</v>
      </c>
      <c r="F833">
        <v>13997194</v>
      </c>
      <c r="G833">
        <v>6602</v>
      </c>
      <c r="H833">
        <v>6602</v>
      </c>
      <c r="I833">
        <v>6590</v>
      </c>
      <c r="J833">
        <v>-12</v>
      </c>
      <c r="K833" s="156">
        <v>6530.9734513274343</v>
      </c>
      <c r="L833" s="44">
        <v>2912</v>
      </c>
      <c r="M833" s="16">
        <v>0.44188163884673748</v>
      </c>
      <c r="N833" t="s">
        <v>397</v>
      </c>
    </row>
    <row r="834" spans="1:14" x14ac:dyDescent="0.25">
      <c r="A834" s="1">
        <v>44526</v>
      </c>
      <c r="B834">
        <v>11590</v>
      </c>
      <c r="C834">
        <v>8430</v>
      </c>
      <c r="D834">
        <v>3160</v>
      </c>
      <c r="E834">
        <v>1730135</v>
      </c>
      <c r="F834">
        <v>1736042</v>
      </c>
      <c r="G834">
        <v>5907</v>
      </c>
      <c r="H834">
        <v>5907</v>
      </c>
      <c r="I834">
        <v>5940</v>
      </c>
      <c r="J834">
        <v>33</v>
      </c>
      <c r="K834" s="156">
        <v>5592.9203539823011</v>
      </c>
      <c r="L834" s="44">
        <v>2747</v>
      </c>
      <c r="M834" s="16">
        <v>0.46245791245791246</v>
      </c>
      <c r="N834" t="s">
        <v>398</v>
      </c>
    </row>
    <row r="835" spans="1:14" x14ac:dyDescent="0.25">
      <c r="A835" s="1">
        <v>44526</v>
      </c>
      <c r="B835">
        <v>11590</v>
      </c>
      <c r="C835">
        <v>8430</v>
      </c>
      <c r="D835">
        <v>3160</v>
      </c>
      <c r="E835">
        <v>1730135</v>
      </c>
      <c r="F835">
        <v>1736042</v>
      </c>
      <c r="G835">
        <v>5907</v>
      </c>
      <c r="H835">
        <v>5907</v>
      </c>
      <c r="I835">
        <v>5940</v>
      </c>
      <c r="J835">
        <v>33</v>
      </c>
      <c r="K835" s="156">
        <v>5592.9203539823011</v>
      </c>
      <c r="L835" s="44">
        <v>2747</v>
      </c>
      <c r="M835" s="16">
        <v>0.46245791245791246</v>
      </c>
      <c r="N835" t="s">
        <v>398</v>
      </c>
    </row>
    <row r="836" spans="1:14" x14ac:dyDescent="0.25">
      <c r="A836" s="1">
        <v>44529</v>
      </c>
      <c r="B836">
        <v>14420</v>
      </c>
      <c r="C836">
        <v>8980</v>
      </c>
      <c r="D836">
        <v>5440</v>
      </c>
      <c r="E836">
        <v>13997194</v>
      </c>
      <c r="F836">
        <v>14006835</v>
      </c>
      <c r="G836">
        <v>9641</v>
      </c>
      <c r="H836">
        <v>9641</v>
      </c>
      <c r="I836">
        <v>9130</v>
      </c>
      <c r="J836">
        <v>-511</v>
      </c>
      <c r="K836" s="156">
        <v>9628.3185840707974</v>
      </c>
      <c r="L836" s="44">
        <v>4201</v>
      </c>
      <c r="M836" s="16">
        <v>0.46013143483023</v>
      </c>
      <c r="N836" t="s">
        <v>397</v>
      </c>
    </row>
    <row r="837" spans="1:14" x14ac:dyDescent="0.25">
      <c r="A837" s="1">
        <v>44529</v>
      </c>
      <c r="B837">
        <v>14420</v>
      </c>
      <c r="C837">
        <v>8980</v>
      </c>
      <c r="D837">
        <v>5440</v>
      </c>
      <c r="E837">
        <v>13997194</v>
      </c>
      <c r="F837">
        <v>14006835</v>
      </c>
      <c r="G837">
        <v>9641</v>
      </c>
      <c r="H837">
        <v>9641</v>
      </c>
      <c r="I837">
        <v>9630</v>
      </c>
      <c r="J837">
        <v>-11</v>
      </c>
      <c r="K837" s="156">
        <v>9628.3185840707974</v>
      </c>
      <c r="L837" s="44">
        <v>4201</v>
      </c>
      <c r="M837" s="16">
        <v>0.43624091381100727</v>
      </c>
      <c r="N837" t="s">
        <v>397</v>
      </c>
    </row>
    <row r="838" spans="1:14" x14ac:dyDescent="0.25">
      <c r="A838" s="1">
        <v>44529</v>
      </c>
      <c r="B838">
        <v>14420</v>
      </c>
      <c r="C838">
        <v>8980</v>
      </c>
      <c r="D838">
        <v>5440</v>
      </c>
      <c r="E838">
        <v>13997194</v>
      </c>
      <c r="F838">
        <v>14006835</v>
      </c>
      <c r="G838">
        <v>9641</v>
      </c>
      <c r="H838">
        <v>9641</v>
      </c>
      <c r="I838">
        <v>9630</v>
      </c>
      <c r="J838">
        <v>-11</v>
      </c>
      <c r="K838" s="156">
        <v>9628.3185840707974</v>
      </c>
      <c r="L838" s="44">
        <v>4201</v>
      </c>
      <c r="M838" s="16">
        <v>0.43624091381100727</v>
      </c>
      <c r="N838" t="s">
        <v>397</v>
      </c>
    </row>
    <row r="839" spans="1:14" x14ac:dyDescent="0.25">
      <c r="A839" s="1">
        <v>44529</v>
      </c>
      <c r="B839">
        <v>11600</v>
      </c>
      <c r="C839">
        <v>8160</v>
      </c>
      <c r="D839">
        <v>3440</v>
      </c>
      <c r="E839">
        <v>1736744</v>
      </c>
      <c r="F839">
        <v>1743267</v>
      </c>
      <c r="G839">
        <v>6523</v>
      </c>
      <c r="H839">
        <v>6523</v>
      </c>
      <c r="I839">
        <v>6520</v>
      </c>
      <c r="J839">
        <v>-3</v>
      </c>
      <c r="K839" s="156">
        <v>6088.49557522124</v>
      </c>
      <c r="L839" s="44">
        <v>3083</v>
      </c>
      <c r="M839" s="16">
        <v>0.47285276073619631</v>
      </c>
      <c r="N839" t="s">
        <v>398</v>
      </c>
    </row>
    <row r="840" spans="1:14" x14ac:dyDescent="0.25">
      <c r="A840" s="1">
        <v>44530</v>
      </c>
      <c r="B840">
        <v>14510</v>
      </c>
      <c r="C840">
        <v>9460</v>
      </c>
      <c r="D840">
        <v>5050</v>
      </c>
      <c r="E840">
        <v>14006835</v>
      </c>
      <c r="F840">
        <v>14015835</v>
      </c>
      <c r="G840">
        <v>9000</v>
      </c>
      <c r="H840">
        <v>9000</v>
      </c>
      <c r="I840">
        <v>9000</v>
      </c>
      <c r="J840">
        <v>0</v>
      </c>
      <c r="K840" s="156">
        <v>8938.0530973451332</v>
      </c>
      <c r="L840" s="44">
        <v>3950</v>
      </c>
      <c r="M840" s="16">
        <v>0.43888888888888888</v>
      </c>
      <c r="N840" t="s">
        <v>397</v>
      </c>
    </row>
    <row r="841" spans="1:14" x14ac:dyDescent="0.25">
      <c r="A841" s="1">
        <v>44530</v>
      </c>
      <c r="B841">
        <v>11900</v>
      </c>
      <c r="C841">
        <v>7930</v>
      </c>
      <c r="D841">
        <v>3970</v>
      </c>
      <c r="E841">
        <v>1743267</v>
      </c>
      <c r="F841">
        <v>1750300</v>
      </c>
      <c r="G841">
        <v>7033</v>
      </c>
      <c r="H841">
        <v>7033</v>
      </c>
      <c r="I841">
        <v>7180</v>
      </c>
      <c r="J841">
        <v>147</v>
      </c>
      <c r="K841" s="156">
        <v>7026.5486725663723</v>
      </c>
      <c r="L841" s="44">
        <v>3063</v>
      </c>
      <c r="M841" s="16">
        <v>0.42660167130919219</v>
      </c>
      <c r="N841" t="s">
        <v>398</v>
      </c>
    </row>
    <row r="842" spans="1:14" x14ac:dyDescent="0.25">
      <c r="A842" s="1">
        <v>44530</v>
      </c>
      <c r="B842">
        <v>11900</v>
      </c>
      <c r="C842">
        <v>7930</v>
      </c>
      <c r="D842">
        <v>3970</v>
      </c>
      <c r="E842">
        <v>1743267</v>
      </c>
      <c r="F842">
        <v>1750300</v>
      </c>
      <c r="G842">
        <v>7033</v>
      </c>
      <c r="H842">
        <v>7033</v>
      </c>
      <c r="I842">
        <v>7020</v>
      </c>
      <c r="J842">
        <v>-13</v>
      </c>
      <c r="K842" s="156">
        <v>7026.5486725663723</v>
      </c>
      <c r="L842" s="44">
        <v>3063</v>
      </c>
      <c r="M842" s="16">
        <v>0.43632478632478633</v>
      </c>
      <c r="N842" t="s">
        <v>398</v>
      </c>
    </row>
    <row r="843" spans="1:14" x14ac:dyDescent="0.25">
      <c r="A843" s="1">
        <v>44531</v>
      </c>
      <c r="B843">
        <v>25370</v>
      </c>
      <c r="C843">
        <v>18340</v>
      </c>
      <c r="D843">
        <v>7030</v>
      </c>
      <c r="E843">
        <v>14015835</v>
      </c>
      <c r="F843">
        <v>14028177</v>
      </c>
      <c r="G843">
        <v>12342</v>
      </c>
      <c r="H843">
        <v>12342</v>
      </c>
      <c r="I843">
        <v>10730</v>
      </c>
      <c r="J843">
        <v>-1612</v>
      </c>
      <c r="K843" s="156">
        <v>12442.477876106195</v>
      </c>
      <c r="L843" s="44">
        <v>5312</v>
      </c>
      <c r="M843" s="16">
        <v>0.49506057781919849</v>
      </c>
      <c r="N843" t="s">
        <v>397</v>
      </c>
    </row>
    <row r="844" spans="1:14" x14ac:dyDescent="0.25">
      <c r="A844" s="1">
        <v>44531</v>
      </c>
      <c r="B844">
        <v>25370</v>
      </c>
      <c r="C844">
        <v>18340</v>
      </c>
      <c r="D844">
        <v>7030</v>
      </c>
      <c r="E844">
        <v>14015835</v>
      </c>
      <c r="F844">
        <v>14028177</v>
      </c>
      <c r="G844">
        <v>12342</v>
      </c>
      <c r="H844">
        <v>12342</v>
      </c>
      <c r="I844">
        <v>12330</v>
      </c>
      <c r="J844">
        <v>-12</v>
      </c>
      <c r="K844" s="156">
        <v>12442.477876106195</v>
      </c>
      <c r="L844" s="44">
        <v>5312</v>
      </c>
      <c r="M844" s="16">
        <v>0.43081914030819141</v>
      </c>
      <c r="N844" t="s">
        <v>397</v>
      </c>
    </row>
    <row r="845" spans="1:14" x14ac:dyDescent="0.25">
      <c r="A845" s="1">
        <v>44532</v>
      </c>
      <c r="B845">
        <v>11780</v>
      </c>
      <c r="C845">
        <v>7940</v>
      </c>
      <c r="D845">
        <v>3840</v>
      </c>
      <c r="E845">
        <v>1750300</v>
      </c>
      <c r="F845">
        <v>1757484</v>
      </c>
      <c r="G845">
        <v>7184</v>
      </c>
      <c r="H845">
        <v>7184</v>
      </c>
      <c r="I845">
        <v>5550</v>
      </c>
      <c r="J845">
        <v>-1634</v>
      </c>
      <c r="K845" s="156">
        <v>6796.4601769911515</v>
      </c>
      <c r="L845" s="44">
        <v>3344</v>
      </c>
      <c r="M845" s="16">
        <v>0.60252252252252247</v>
      </c>
      <c r="N845" t="s">
        <v>398</v>
      </c>
    </row>
    <row r="846" spans="1:14" x14ac:dyDescent="0.25">
      <c r="A846" s="1">
        <v>44532</v>
      </c>
      <c r="B846">
        <v>11780</v>
      </c>
      <c r="C846">
        <v>7940</v>
      </c>
      <c r="D846">
        <v>3840</v>
      </c>
      <c r="E846">
        <v>1750300</v>
      </c>
      <c r="F846">
        <v>1757484</v>
      </c>
      <c r="G846">
        <v>7184</v>
      </c>
      <c r="H846">
        <v>7184</v>
      </c>
      <c r="I846">
        <v>7180</v>
      </c>
      <c r="J846">
        <v>-4</v>
      </c>
      <c r="K846" s="156">
        <v>6796.4601769911515</v>
      </c>
      <c r="L846" s="44">
        <v>3344</v>
      </c>
      <c r="M846" s="16">
        <v>0.46573816155988856</v>
      </c>
      <c r="N846" t="s">
        <v>398</v>
      </c>
    </row>
    <row r="847" spans="1:14" x14ac:dyDescent="0.25">
      <c r="A847" s="1">
        <v>44532</v>
      </c>
      <c r="B847">
        <v>11780</v>
      </c>
      <c r="C847">
        <v>7940</v>
      </c>
      <c r="D847">
        <v>3840</v>
      </c>
      <c r="E847">
        <v>1750300</v>
      </c>
      <c r="F847">
        <v>1757484</v>
      </c>
      <c r="G847">
        <v>7184</v>
      </c>
      <c r="H847">
        <v>7184</v>
      </c>
      <c r="I847">
        <v>7180</v>
      </c>
      <c r="J847">
        <v>-4</v>
      </c>
      <c r="K847" s="156">
        <v>6796.4601769911515</v>
      </c>
      <c r="L847" s="44">
        <v>3344</v>
      </c>
      <c r="M847" s="16">
        <v>0.46573816155988856</v>
      </c>
      <c r="N847" t="s">
        <v>398</v>
      </c>
    </row>
    <row r="848" spans="1:14" x14ac:dyDescent="0.25">
      <c r="A848" s="1">
        <v>44532</v>
      </c>
      <c r="B848">
        <v>14250</v>
      </c>
      <c r="C848">
        <v>9730</v>
      </c>
      <c r="D848">
        <v>4520</v>
      </c>
      <c r="E848">
        <v>14028177</v>
      </c>
      <c r="F848">
        <v>14036089</v>
      </c>
      <c r="G848">
        <v>7912</v>
      </c>
      <c r="H848">
        <v>7912</v>
      </c>
      <c r="I848">
        <v>7910</v>
      </c>
      <c r="J848">
        <v>-2</v>
      </c>
      <c r="K848" s="156">
        <v>8000.0000000000009</v>
      </c>
      <c r="L848" s="44">
        <v>3392</v>
      </c>
      <c r="M848" s="16">
        <v>0.42882427307206067</v>
      </c>
      <c r="N848" t="s">
        <v>397</v>
      </c>
    </row>
    <row r="849" spans="1:14" x14ac:dyDescent="0.25">
      <c r="A849" s="1">
        <v>44532</v>
      </c>
      <c r="B849">
        <v>11990</v>
      </c>
      <c r="C849">
        <v>9930</v>
      </c>
      <c r="D849">
        <v>2060</v>
      </c>
      <c r="E849">
        <v>88516</v>
      </c>
      <c r="F849">
        <v>94776</v>
      </c>
      <c r="G849">
        <v>6260</v>
      </c>
      <c r="H849">
        <v>6260</v>
      </c>
      <c r="I849">
        <v>4456</v>
      </c>
      <c r="J849">
        <v>-1804</v>
      </c>
      <c r="K849" s="156">
        <v>3646.0176991150447</v>
      </c>
      <c r="L849" s="44">
        <v>4200</v>
      </c>
      <c r="M849" s="16">
        <v>0.9425493716337523</v>
      </c>
      <c r="N849" t="s">
        <v>398</v>
      </c>
    </row>
    <row r="850" spans="1:14" x14ac:dyDescent="0.25">
      <c r="A850" s="1">
        <v>44532</v>
      </c>
      <c r="B850">
        <v>11990</v>
      </c>
      <c r="C850">
        <v>9930</v>
      </c>
      <c r="D850">
        <v>2060</v>
      </c>
      <c r="E850">
        <v>1750300</v>
      </c>
      <c r="F850">
        <v>1757484</v>
      </c>
      <c r="G850">
        <v>7184</v>
      </c>
      <c r="H850">
        <v>7184</v>
      </c>
      <c r="I850">
        <v>4456</v>
      </c>
      <c r="J850">
        <v>-2728</v>
      </c>
      <c r="K850" s="156">
        <v>3646.0176991150447</v>
      </c>
      <c r="L850" s="44">
        <v>5124</v>
      </c>
      <c r="M850" s="16">
        <v>1.1499102333931777</v>
      </c>
      <c r="N850" t="s">
        <v>398</v>
      </c>
    </row>
    <row r="851" spans="1:14" x14ac:dyDescent="0.25">
      <c r="A851" s="1">
        <v>44532</v>
      </c>
      <c r="B851">
        <v>11990</v>
      </c>
      <c r="C851">
        <v>9930</v>
      </c>
      <c r="D851">
        <v>2060</v>
      </c>
      <c r="E851">
        <v>1750300</v>
      </c>
      <c r="F851">
        <v>1754756</v>
      </c>
      <c r="G851">
        <v>4456</v>
      </c>
      <c r="H851">
        <v>4456</v>
      </c>
      <c r="I851">
        <v>4456</v>
      </c>
      <c r="J851">
        <v>0</v>
      </c>
      <c r="K851" s="156">
        <v>3646.0176991150447</v>
      </c>
      <c r="L851" s="44">
        <v>2396</v>
      </c>
      <c r="M851" s="16">
        <v>0.5377019748653501</v>
      </c>
      <c r="N851" t="s">
        <v>398</v>
      </c>
    </row>
    <row r="852" spans="1:14" x14ac:dyDescent="0.25">
      <c r="A852" s="1">
        <v>44532</v>
      </c>
      <c r="B852">
        <v>11990</v>
      </c>
      <c r="C852">
        <v>9930</v>
      </c>
      <c r="D852">
        <v>2060</v>
      </c>
      <c r="E852">
        <v>1750300</v>
      </c>
      <c r="F852">
        <v>1754756</v>
      </c>
      <c r="G852">
        <v>4456</v>
      </c>
      <c r="H852">
        <v>4456</v>
      </c>
      <c r="I852">
        <v>4456</v>
      </c>
      <c r="J852">
        <v>0</v>
      </c>
      <c r="K852" s="156">
        <v>3646.0176991150447</v>
      </c>
      <c r="L852" s="44">
        <v>2396</v>
      </c>
      <c r="M852" s="16">
        <v>0.5377019748653501</v>
      </c>
      <c r="N852" t="s">
        <v>398</v>
      </c>
    </row>
    <row r="853" spans="1:14" x14ac:dyDescent="0.25">
      <c r="A853" s="1">
        <v>44533</v>
      </c>
      <c r="B853">
        <v>14010</v>
      </c>
      <c r="C853">
        <v>10180</v>
      </c>
      <c r="D853">
        <v>3830</v>
      </c>
      <c r="E853">
        <v>14036089</v>
      </c>
      <c r="F853">
        <v>14043079</v>
      </c>
      <c r="G853">
        <v>6990</v>
      </c>
      <c r="H853">
        <v>6990</v>
      </c>
      <c r="I853">
        <v>6980</v>
      </c>
      <c r="J853">
        <v>-10</v>
      </c>
      <c r="K853" s="156">
        <v>6778.7610619469033</v>
      </c>
      <c r="L853" s="44">
        <v>3160</v>
      </c>
      <c r="M853" s="16">
        <v>0.45272206303724927</v>
      </c>
      <c r="N853" t="s">
        <v>397</v>
      </c>
    </row>
    <row r="854" spans="1:14" x14ac:dyDescent="0.25">
      <c r="A854" s="1">
        <v>44533</v>
      </c>
      <c r="B854">
        <v>14010</v>
      </c>
      <c r="C854">
        <v>10180</v>
      </c>
      <c r="D854">
        <v>3830</v>
      </c>
      <c r="E854">
        <v>14036089</v>
      </c>
      <c r="F854">
        <v>14043079</v>
      </c>
      <c r="G854">
        <v>6990</v>
      </c>
      <c r="H854">
        <v>6990</v>
      </c>
      <c r="I854">
        <v>6980</v>
      </c>
      <c r="J854">
        <v>-10</v>
      </c>
      <c r="K854" s="156">
        <v>6778.7610619469033</v>
      </c>
      <c r="L854" s="44">
        <v>3160</v>
      </c>
      <c r="M854" s="16">
        <v>0.45272206303724927</v>
      </c>
      <c r="N854" t="s">
        <v>397</v>
      </c>
    </row>
    <row r="855" spans="1:14" x14ac:dyDescent="0.25">
      <c r="A855" s="1">
        <v>44534</v>
      </c>
      <c r="B855">
        <v>14060</v>
      </c>
      <c r="C855">
        <v>11970</v>
      </c>
      <c r="D855">
        <v>2090</v>
      </c>
      <c r="E855">
        <v>14043079</v>
      </c>
      <c r="F855">
        <v>14046699</v>
      </c>
      <c r="G855">
        <v>3620</v>
      </c>
      <c r="H855">
        <v>3620</v>
      </c>
      <c r="I855">
        <v>3620</v>
      </c>
      <c r="J855">
        <v>0</v>
      </c>
      <c r="K855" s="156">
        <v>3699.1150442477879</v>
      </c>
      <c r="L855" s="44">
        <v>1530</v>
      </c>
      <c r="M855" s="16">
        <v>0.42265193370165743</v>
      </c>
      <c r="N855" t="s">
        <v>397</v>
      </c>
    </row>
    <row r="856" spans="1:14" x14ac:dyDescent="0.25">
      <c r="A856" s="1">
        <v>44536</v>
      </c>
      <c r="B856">
        <v>11970</v>
      </c>
      <c r="C856">
        <v>10700</v>
      </c>
      <c r="D856">
        <v>1270</v>
      </c>
      <c r="E856">
        <v>14046699</v>
      </c>
      <c r="F856">
        <v>14058839</v>
      </c>
      <c r="G856">
        <v>12140</v>
      </c>
      <c r="H856">
        <v>12140</v>
      </c>
      <c r="I856">
        <v>2300</v>
      </c>
      <c r="J856">
        <v>-9840</v>
      </c>
      <c r="K856" s="156">
        <v>2247.7876106194694</v>
      </c>
      <c r="L856" s="44">
        <v>10870</v>
      </c>
      <c r="M856" s="16">
        <v>4.7260869565217387</v>
      </c>
      <c r="N856" t="s">
        <v>397</v>
      </c>
    </row>
    <row r="857" spans="1:14" x14ac:dyDescent="0.25">
      <c r="A857" s="1">
        <v>44536</v>
      </c>
      <c r="B857">
        <v>11970</v>
      </c>
      <c r="C857">
        <v>10700</v>
      </c>
      <c r="D857">
        <v>1270</v>
      </c>
      <c r="E857">
        <v>14046699</v>
      </c>
      <c r="F857">
        <v>14048839</v>
      </c>
      <c r="G857">
        <v>2140</v>
      </c>
      <c r="H857">
        <v>2140</v>
      </c>
      <c r="I857">
        <v>2300</v>
      </c>
      <c r="J857">
        <v>160</v>
      </c>
      <c r="K857" s="156">
        <v>2247.7876106194694</v>
      </c>
      <c r="L857" s="44">
        <v>870</v>
      </c>
      <c r="M857" s="16">
        <v>0.37826086956521737</v>
      </c>
      <c r="N857" t="s">
        <v>397</v>
      </c>
    </row>
    <row r="858" spans="1:14" x14ac:dyDescent="0.25">
      <c r="A858" s="1">
        <v>44536</v>
      </c>
      <c r="B858">
        <v>23690</v>
      </c>
      <c r="C858">
        <v>19630</v>
      </c>
      <c r="D858">
        <v>4060</v>
      </c>
      <c r="E858">
        <v>1763442</v>
      </c>
      <c r="F858">
        <v>1769288</v>
      </c>
      <c r="G858">
        <v>5846</v>
      </c>
      <c r="H858">
        <v>5846</v>
      </c>
      <c r="I858">
        <v>5858</v>
      </c>
      <c r="J858">
        <v>12</v>
      </c>
      <c r="K858" s="156">
        <v>7185.8407079646022</v>
      </c>
      <c r="L858" s="44">
        <v>1786</v>
      </c>
      <c r="M858" s="16">
        <v>0.30488221235916696</v>
      </c>
      <c r="N858" t="s">
        <v>398</v>
      </c>
    </row>
    <row r="859" spans="1:14" x14ac:dyDescent="0.25">
      <c r="A859" s="1">
        <v>44536</v>
      </c>
      <c r="B859">
        <v>23690</v>
      </c>
      <c r="C859">
        <v>19630</v>
      </c>
      <c r="D859">
        <v>4060</v>
      </c>
      <c r="E859">
        <v>1763442</v>
      </c>
      <c r="F859">
        <v>1769288</v>
      </c>
      <c r="G859">
        <v>5846</v>
      </c>
      <c r="H859">
        <v>5846</v>
      </c>
      <c r="I859">
        <v>5858</v>
      </c>
      <c r="J859">
        <v>12</v>
      </c>
      <c r="K859" s="156">
        <v>7185.8407079646022</v>
      </c>
      <c r="L859" s="44">
        <v>1786</v>
      </c>
      <c r="M859" s="16">
        <v>0.30488221235916696</v>
      </c>
      <c r="N859" t="s">
        <v>398</v>
      </c>
    </row>
    <row r="860" spans="1:14" x14ac:dyDescent="0.25">
      <c r="A860" s="1">
        <v>44537</v>
      </c>
      <c r="B860">
        <v>12000</v>
      </c>
      <c r="C860">
        <v>9470</v>
      </c>
      <c r="D860">
        <v>2530</v>
      </c>
      <c r="E860">
        <v>1769288</v>
      </c>
      <c r="F860">
        <v>1773863</v>
      </c>
      <c r="G860">
        <v>4575</v>
      </c>
      <c r="H860">
        <v>4575</v>
      </c>
      <c r="I860">
        <v>4590</v>
      </c>
      <c r="J860">
        <v>15</v>
      </c>
      <c r="K860" s="156">
        <v>4477.8761061946907</v>
      </c>
      <c r="L860" s="44">
        <v>2045</v>
      </c>
      <c r="M860" s="16">
        <v>0.44553376906318082</v>
      </c>
      <c r="N860" t="s">
        <v>398</v>
      </c>
    </row>
    <row r="861" spans="1:14" x14ac:dyDescent="0.25">
      <c r="A861" s="1">
        <v>44537</v>
      </c>
      <c r="B861">
        <v>12000</v>
      </c>
      <c r="C861">
        <v>9470</v>
      </c>
      <c r="D861">
        <v>2530</v>
      </c>
      <c r="E861">
        <v>1769288</v>
      </c>
      <c r="F861">
        <v>1773863</v>
      </c>
      <c r="G861">
        <v>4575</v>
      </c>
      <c r="H861">
        <v>4575</v>
      </c>
      <c r="I861">
        <v>4590</v>
      </c>
      <c r="J861">
        <v>15</v>
      </c>
      <c r="K861" s="156">
        <v>4477.8761061946907</v>
      </c>
      <c r="L861" s="44">
        <v>2045</v>
      </c>
      <c r="M861" s="16">
        <v>0.44553376906318082</v>
      </c>
      <c r="N861" t="s">
        <v>398</v>
      </c>
    </row>
    <row r="862" spans="1:14" x14ac:dyDescent="0.25">
      <c r="A862" s="1">
        <v>44537</v>
      </c>
      <c r="B862">
        <v>12000</v>
      </c>
      <c r="C862">
        <v>9470</v>
      </c>
      <c r="D862">
        <v>2530</v>
      </c>
      <c r="E862">
        <v>1769288</v>
      </c>
      <c r="F862">
        <v>1773863</v>
      </c>
      <c r="G862">
        <v>4575</v>
      </c>
      <c r="H862">
        <v>4575</v>
      </c>
      <c r="I862">
        <v>4590</v>
      </c>
      <c r="J862">
        <v>15</v>
      </c>
      <c r="K862" s="156">
        <v>4477.8761061946907</v>
      </c>
      <c r="L862" s="44">
        <v>2045</v>
      </c>
      <c r="M862" s="16">
        <v>0.44553376906318082</v>
      </c>
      <c r="N862" t="s">
        <v>398</v>
      </c>
    </row>
    <row r="863" spans="1:14" x14ac:dyDescent="0.25">
      <c r="A863" s="1">
        <v>44537</v>
      </c>
      <c r="B863">
        <v>28560</v>
      </c>
      <c r="C863">
        <v>20510</v>
      </c>
      <c r="D863">
        <v>8050</v>
      </c>
      <c r="E863">
        <v>14048839</v>
      </c>
      <c r="F863">
        <v>14063019</v>
      </c>
      <c r="G863">
        <v>14180</v>
      </c>
      <c r="H863">
        <v>14180</v>
      </c>
      <c r="I863">
        <v>5800</v>
      </c>
      <c r="J863">
        <v>-8380</v>
      </c>
      <c r="K863" s="156">
        <v>14247.787610619471</v>
      </c>
      <c r="L863" s="44">
        <v>6130</v>
      </c>
      <c r="M863" s="16">
        <v>1.056896551724138</v>
      </c>
      <c r="N863" t="s">
        <v>397</v>
      </c>
    </row>
    <row r="864" spans="1:14" x14ac:dyDescent="0.25">
      <c r="A864" s="1">
        <v>44537</v>
      </c>
      <c r="B864">
        <v>28560</v>
      </c>
      <c r="C864">
        <v>20510</v>
      </c>
      <c r="D864">
        <v>8050</v>
      </c>
      <c r="E864">
        <v>14048839</v>
      </c>
      <c r="F864">
        <v>14063019</v>
      </c>
      <c r="G864">
        <v>14180</v>
      </c>
      <c r="H864">
        <v>14180</v>
      </c>
      <c r="I864">
        <v>5800</v>
      </c>
      <c r="J864">
        <v>-8380</v>
      </c>
      <c r="K864" s="156">
        <v>14247.787610619471</v>
      </c>
      <c r="L864" s="44">
        <v>6130</v>
      </c>
      <c r="M864" s="16">
        <v>1.056896551724138</v>
      </c>
      <c r="N864" t="s">
        <v>397</v>
      </c>
    </row>
    <row r="865" spans="1:14" x14ac:dyDescent="0.25">
      <c r="A865" s="1">
        <v>44537</v>
      </c>
      <c r="B865">
        <v>28560</v>
      </c>
      <c r="C865">
        <v>20510</v>
      </c>
      <c r="D865">
        <v>8050</v>
      </c>
      <c r="E865">
        <v>14048839</v>
      </c>
      <c r="F865">
        <v>14063019</v>
      </c>
      <c r="G865">
        <v>14180</v>
      </c>
      <c r="H865">
        <v>14180</v>
      </c>
      <c r="I865">
        <v>5800</v>
      </c>
      <c r="J865">
        <v>-8380</v>
      </c>
      <c r="K865" s="156">
        <v>14247.787610619471</v>
      </c>
      <c r="L865" s="44">
        <v>6130</v>
      </c>
      <c r="M865" s="16">
        <v>1.056896551724138</v>
      </c>
      <c r="N865" t="s">
        <v>397</v>
      </c>
    </row>
    <row r="866" spans="1:14" x14ac:dyDescent="0.25">
      <c r="A866" s="1">
        <v>44537</v>
      </c>
      <c r="B866">
        <v>28560</v>
      </c>
      <c r="C866">
        <v>20510</v>
      </c>
      <c r="D866">
        <v>8050</v>
      </c>
      <c r="E866">
        <v>14048839</v>
      </c>
      <c r="F866">
        <v>14063019</v>
      </c>
      <c r="G866">
        <v>14180</v>
      </c>
      <c r="H866">
        <v>14180</v>
      </c>
      <c r="I866">
        <v>14300</v>
      </c>
      <c r="J866">
        <v>120</v>
      </c>
      <c r="K866" s="156">
        <v>14247.787610619471</v>
      </c>
      <c r="L866" s="44">
        <v>6130</v>
      </c>
      <c r="M866" s="16">
        <v>0.42867132867132868</v>
      </c>
      <c r="N866" t="s">
        <v>397</v>
      </c>
    </row>
    <row r="867" spans="1:14" x14ac:dyDescent="0.25">
      <c r="A867" s="1">
        <v>44537</v>
      </c>
      <c r="B867">
        <v>28560</v>
      </c>
      <c r="C867">
        <v>20510</v>
      </c>
      <c r="D867">
        <v>8050</v>
      </c>
      <c r="E867">
        <v>14048839</v>
      </c>
      <c r="F867">
        <v>14063019</v>
      </c>
      <c r="G867">
        <v>14180</v>
      </c>
      <c r="H867">
        <v>14180</v>
      </c>
      <c r="I867">
        <v>14300</v>
      </c>
      <c r="J867">
        <v>120</v>
      </c>
      <c r="K867" s="156">
        <v>14247.787610619471</v>
      </c>
      <c r="L867" s="44">
        <v>6130</v>
      </c>
      <c r="M867" s="16">
        <v>0.42867132867132868</v>
      </c>
      <c r="N867" t="s">
        <v>397</v>
      </c>
    </row>
    <row r="868" spans="1:14" x14ac:dyDescent="0.25">
      <c r="A868" s="1">
        <v>44537</v>
      </c>
      <c r="B868">
        <v>28560</v>
      </c>
      <c r="C868">
        <v>20510</v>
      </c>
      <c r="D868">
        <v>8050</v>
      </c>
      <c r="E868">
        <v>14048839</v>
      </c>
      <c r="F868">
        <v>14063019</v>
      </c>
      <c r="G868">
        <v>14180</v>
      </c>
      <c r="H868">
        <v>14180</v>
      </c>
      <c r="I868">
        <v>14300</v>
      </c>
      <c r="J868">
        <v>120</v>
      </c>
      <c r="K868" s="156">
        <v>14247.787610619471</v>
      </c>
      <c r="L868" s="44">
        <v>6130</v>
      </c>
      <c r="M868" s="16">
        <v>0.42867132867132868</v>
      </c>
      <c r="N868" t="s">
        <v>397</v>
      </c>
    </row>
    <row r="869" spans="1:14" x14ac:dyDescent="0.25">
      <c r="A869" s="1">
        <v>44537</v>
      </c>
      <c r="B869">
        <v>28560</v>
      </c>
      <c r="C869">
        <v>20510</v>
      </c>
      <c r="D869">
        <v>8050</v>
      </c>
      <c r="E869">
        <v>14048839</v>
      </c>
      <c r="F869">
        <v>14063019</v>
      </c>
      <c r="G869">
        <v>14180</v>
      </c>
      <c r="H869">
        <v>14180</v>
      </c>
      <c r="I869">
        <v>14170</v>
      </c>
      <c r="J869">
        <v>-10</v>
      </c>
      <c r="K869" s="156">
        <v>14247.787610619471</v>
      </c>
      <c r="L869" s="44">
        <v>6130</v>
      </c>
      <c r="M869" s="16">
        <v>0.43260409315455189</v>
      </c>
      <c r="N869" t="s">
        <v>397</v>
      </c>
    </row>
    <row r="870" spans="1:14" x14ac:dyDescent="0.25">
      <c r="A870" s="1">
        <v>44537</v>
      </c>
      <c r="B870">
        <v>28560</v>
      </c>
      <c r="C870">
        <v>20510</v>
      </c>
      <c r="D870">
        <v>8050</v>
      </c>
      <c r="E870">
        <v>14048839</v>
      </c>
      <c r="F870">
        <v>14063019</v>
      </c>
      <c r="G870">
        <v>14180</v>
      </c>
      <c r="H870">
        <v>14180</v>
      </c>
      <c r="I870">
        <v>14170</v>
      </c>
      <c r="J870">
        <v>-10</v>
      </c>
      <c r="K870" s="156">
        <v>14247.787610619471</v>
      </c>
      <c r="L870" s="44">
        <v>6130</v>
      </c>
      <c r="M870" s="16">
        <v>0.43260409315455189</v>
      </c>
      <c r="N870" t="s">
        <v>397</v>
      </c>
    </row>
    <row r="871" spans="1:14" x14ac:dyDescent="0.25">
      <c r="A871" s="1">
        <v>44538</v>
      </c>
      <c r="B871">
        <v>14470</v>
      </c>
      <c r="C871">
        <v>8930</v>
      </c>
      <c r="D871">
        <v>5540</v>
      </c>
      <c r="E871">
        <v>14063019</v>
      </c>
      <c r="F871">
        <v>14072959</v>
      </c>
      <c r="G871">
        <v>9940</v>
      </c>
      <c r="H871">
        <v>9940</v>
      </c>
      <c r="I871">
        <v>9929</v>
      </c>
      <c r="J871">
        <v>-11</v>
      </c>
      <c r="K871" s="156">
        <v>9805.3097345132755</v>
      </c>
      <c r="L871" s="44">
        <v>4400</v>
      </c>
      <c r="M871" s="16">
        <v>0.44314633900694933</v>
      </c>
      <c r="N871" t="s">
        <v>397</v>
      </c>
    </row>
    <row r="872" spans="1:14" x14ac:dyDescent="0.25">
      <c r="A872" s="1">
        <v>44538</v>
      </c>
      <c r="B872">
        <v>14470</v>
      </c>
      <c r="C872">
        <v>8930</v>
      </c>
      <c r="D872">
        <v>5540</v>
      </c>
      <c r="E872">
        <v>14063019</v>
      </c>
      <c r="F872">
        <v>14072959</v>
      </c>
      <c r="G872">
        <v>9940</v>
      </c>
      <c r="H872">
        <v>9940</v>
      </c>
      <c r="I872">
        <v>9929</v>
      </c>
      <c r="J872">
        <v>-11</v>
      </c>
      <c r="K872" s="156">
        <v>9805.3097345132755</v>
      </c>
      <c r="L872" s="44">
        <v>4400</v>
      </c>
      <c r="M872" s="16">
        <v>0.44314633900694933</v>
      </c>
      <c r="N872" t="s">
        <v>397</v>
      </c>
    </row>
    <row r="873" spans="1:14" x14ac:dyDescent="0.25">
      <c r="A873" s="1">
        <v>44539</v>
      </c>
      <c r="B873">
        <v>11980</v>
      </c>
      <c r="C873">
        <v>9130</v>
      </c>
      <c r="D873">
        <v>2850</v>
      </c>
      <c r="E873">
        <v>1773863</v>
      </c>
      <c r="F873">
        <v>1779242</v>
      </c>
      <c r="G873">
        <v>5379</v>
      </c>
      <c r="H873">
        <v>5379</v>
      </c>
      <c r="I873">
        <v>5380</v>
      </c>
      <c r="J873">
        <v>1</v>
      </c>
      <c r="K873" s="156">
        <v>5044.2477876106195</v>
      </c>
      <c r="L873" s="44">
        <v>2529</v>
      </c>
      <c r="M873" s="16">
        <v>0.47007434944237919</v>
      </c>
      <c r="N873" t="s">
        <v>398</v>
      </c>
    </row>
    <row r="874" spans="1:14" x14ac:dyDescent="0.25">
      <c r="A874" s="1">
        <v>44539</v>
      </c>
      <c r="B874">
        <v>11990</v>
      </c>
      <c r="C874">
        <v>9570</v>
      </c>
      <c r="D874">
        <v>2420</v>
      </c>
      <c r="E874">
        <v>14072959</v>
      </c>
      <c r="F874">
        <v>14082049</v>
      </c>
      <c r="G874">
        <v>9090</v>
      </c>
      <c r="H874">
        <v>9090</v>
      </c>
      <c r="I874">
        <v>2760</v>
      </c>
      <c r="J874">
        <v>-6330</v>
      </c>
      <c r="K874" s="156">
        <v>4283.1858407079653</v>
      </c>
      <c r="L874" s="44">
        <v>6670</v>
      </c>
      <c r="M874" s="16">
        <v>2.4166666666666665</v>
      </c>
      <c r="N874" t="s">
        <v>397</v>
      </c>
    </row>
    <row r="875" spans="1:14" x14ac:dyDescent="0.25">
      <c r="A875" s="1">
        <v>44539</v>
      </c>
      <c r="B875">
        <v>11990</v>
      </c>
      <c r="C875">
        <v>9570</v>
      </c>
      <c r="D875">
        <v>2420</v>
      </c>
      <c r="E875">
        <v>14072959</v>
      </c>
      <c r="F875">
        <v>14082049</v>
      </c>
      <c r="G875">
        <v>9090</v>
      </c>
      <c r="H875">
        <v>9090</v>
      </c>
      <c r="I875">
        <v>2760</v>
      </c>
      <c r="J875">
        <v>-6330</v>
      </c>
      <c r="K875" s="156">
        <v>4283.1858407079653</v>
      </c>
      <c r="L875" s="44">
        <v>6670</v>
      </c>
      <c r="M875" s="16">
        <v>2.4166666666666665</v>
      </c>
      <c r="N875" t="s">
        <v>397</v>
      </c>
    </row>
    <row r="876" spans="1:14" x14ac:dyDescent="0.25">
      <c r="A876" s="1">
        <v>44539</v>
      </c>
      <c r="B876">
        <v>11990</v>
      </c>
      <c r="C876">
        <v>9570</v>
      </c>
      <c r="D876">
        <v>2420</v>
      </c>
      <c r="E876">
        <v>14072959</v>
      </c>
      <c r="F876">
        <v>14082049</v>
      </c>
      <c r="G876">
        <v>9090</v>
      </c>
      <c r="H876">
        <v>9090</v>
      </c>
      <c r="I876">
        <v>9080</v>
      </c>
      <c r="J876">
        <v>-10</v>
      </c>
      <c r="K876" s="156">
        <v>4283.1858407079653</v>
      </c>
      <c r="L876" s="44">
        <v>6670</v>
      </c>
      <c r="M876" s="16">
        <v>0.73458149779735682</v>
      </c>
      <c r="N876" t="s">
        <v>397</v>
      </c>
    </row>
    <row r="877" spans="1:14" x14ac:dyDescent="0.25">
      <c r="A877" s="1">
        <v>44539</v>
      </c>
      <c r="B877">
        <v>11990</v>
      </c>
      <c r="C877">
        <v>9570</v>
      </c>
      <c r="D877">
        <v>2420</v>
      </c>
      <c r="E877">
        <v>14072959</v>
      </c>
      <c r="F877">
        <v>14082049</v>
      </c>
      <c r="G877">
        <v>9090</v>
      </c>
      <c r="H877">
        <v>9090</v>
      </c>
      <c r="I877">
        <v>9080</v>
      </c>
      <c r="J877">
        <v>-10</v>
      </c>
      <c r="K877" s="156">
        <v>4283.1858407079653</v>
      </c>
      <c r="L877" s="44">
        <v>6670</v>
      </c>
      <c r="M877" s="16">
        <v>0.73458149779735682</v>
      </c>
      <c r="N877" t="s">
        <v>397</v>
      </c>
    </row>
    <row r="878" spans="1:14" x14ac:dyDescent="0.25">
      <c r="A878" s="1">
        <v>44539</v>
      </c>
      <c r="B878">
        <v>11990</v>
      </c>
      <c r="C878">
        <v>9570</v>
      </c>
      <c r="D878">
        <v>2420</v>
      </c>
      <c r="E878">
        <v>14072959</v>
      </c>
      <c r="F878">
        <v>14082049</v>
      </c>
      <c r="G878">
        <v>9090</v>
      </c>
      <c r="H878">
        <v>9090</v>
      </c>
      <c r="I878">
        <v>9080</v>
      </c>
      <c r="J878">
        <v>-10</v>
      </c>
      <c r="K878" s="156">
        <v>4283.1858407079653</v>
      </c>
      <c r="L878" s="44">
        <v>6670</v>
      </c>
      <c r="M878" s="16">
        <v>0.73458149779735682</v>
      </c>
      <c r="N878" t="s">
        <v>397</v>
      </c>
    </row>
    <row r="879" spans="1:14" x14ac:dyDescent="0.25">
      <c r="A879" s="1">
        <v>44539</v>
      </c>
      <c r="B879">
        <v>11990</v>
      </c>
      <c r="C879">
        <v>9570</v>
      </c>
      <c r="D879">
        <v>2420</v>
      </c>
      <c r="E879">
        <v>14072959</v>
      </c>
      <c r="F879">
        <v>14082049</v>
      </c>
      <c r="G879">
        <v>9090</v>
      </c>
      <c r="H879">
        <v>9090</v>
      </c>
      <c r="I879">
        <v>9080</v>
      </c>
      <c r="J879">
        <v>-10</v>
      </c>
      <c r="K879" s="156">
        <v>4283.1858407079653</v>
      </c>
      <c r="L879" s="44">
        <v>6670</v>
      </c>
      <c r="M879" s="16">
        <v>0.73458149779735682</v>
      </c>
      <c r="N879" t="s">
        <v>397</v>
      </c>
    </row>
    <row r="880" spans="1:14" x14ac:dyDescent="0.25">
      <c r="A880" s="1">
        <v>44543</v>
      </c>
      <c r="B880">
        <v>18800</v>
      </c>
      <c r="C880">
        <v>17040</v>
      </c>
      <c r="D880">
        <v>1760</v>
      </c>
      <c r="E880">
        <v>1779242</v>
      </c>
      <c r="F880">
        <v>1787345</v>
      </c>
      <c r="G880">
        <v>8103</v>
      </c>
      <c r="H880">
        <v>8103</v>
      </c>
      <c r="I880">
        <v>8120</v>
      </c>
      <c r="J880">
        <v>17</v>
      </c>
      <c r="K880" s="156">
        <v>3115.0442477876109</v>
      </c>
      <c r="L880" s="44">
        <v>6343</v>
      </c>
      <c r="M880" s="16">
        <v>0.78115763546798034</v>
      </c>
      <c r="N880" t="s">
        <v>398</v>
      </c>
    </row>
    <row r="881" spans="1:14" x14ac:dyDescent="0.25">
      <c r="A881" s="1">
        <v>44543</v>
      </c>
      <c r="B881">
        <v>18800</v>
      </c>
      <c r="C881">
        <v>17040</v>
      </c>
      <c r="D881">
        <v>1760</v>
      </c>
      <c r="E881">
        <v>1779242</v>
      </c>
      <c r="F881">
        <v>1787345</v>
      </c>
      <c r="G881">
        <v>8103</v>
      </c>
      <c r="H881">
        <v>8103</v>
      </c>
      <c r="I881">
        <v>8120</v>
      </c>
      <c r="J881">
        <v>17</v>
      </c>
      <c r="K881" s="156">
        <v>3115.0442477876109</v>
      </c>
      <c r="L881" s="44">
        <v>6343</v>
      </c>
      <c r="M881" s="16">
        <v>0.78115763546798034</v>
      </c>
      <c r="N881" t="s">
        <v>398</v>
      </c>
    </row>
    <row r="882" spans="1:14" x14ac:dyDescent="0.25">
      <c r="A882" s="1">
        <v>44543</v>
      </c>
      <c r="B882">
        <v>18800</v>
      </c>
      <c r="C882">
        <v>17040</v>
      </c>
      <c r="D882">
        <v>1760</v>
      </c>
      <c r="E882">
        <v>1779242</v>
      </c>
      <c r="F882">
        <v>1787345</v>
      </c>
      <c r="G882">
        <v>8103</v>
      </c>
      <c r="H882">
        <v>8103</v>
      </c>
      <c r="I882">
        <v>8120</v>
      </c>
      <c r="J882">
        <v>17</v>
      </c>
      <c r="K882" s="156">
        <v>3115.0442477876109</v>
      </c>
      <c r="L882" s="44">
        <v>6343</v>
      </c>
      <c r="M882" s="16">
        <v>0.78115763546798034</v>
      </c>
      <c r="N882" t="s">
        <v>398</v>
      </c>
    </row>
    <row r="883" spans="1:14" x14ac:dyDescent="0.25">
      <c r="A883" s="1">
        <v>44540</v>
      </c>
      <c r="B883">
        <v>14370</v>
      </c>
      <c r="C883">
        <v>9720</v>
      </c>
      <c r="D883">
        <v>4650</v>
      </c>
      <c r="E883">
        <v>14082049</v>
      </c>
      <c r="F883">
        <v>14089955</v>
      </c>
      <c r="G883">
        <v>7906</v>
      </c>
      <c r="H883">
        <v>7906</v>
      </c>
      <c r="I883">
        <v>7900</v>
      </c>
      <c r="J883">
        <v>-6</v>
      </c>
      <c r="K883" s="156">
        <v>8230.0884955752226</v>
      </c>
      <c r="L883" s="44">
        <v>3256</v>
      </c>
      <c r="M883" s="16">
        <v>0.41215189873417724</v>
      </c>
      <c r="N883" t="s">
        <v>397</v>
      </c>
    </row>
    <row r="884" spans="1:14" x14ac:dyDescent="0.25">
      <c r="A884" s="1">
        <v>44540</v>
      </c>
      <c r="B884">
        <v>14370</v>
      </c>
      <c r="C884">
        <v>9720</v>
      </c>
      <c r="D884">
        <v>4650</v>
      </c>
      <c r="E884">
        <v>14082049</v>
      </c>
      <c r="F884">
        <v>14089955</v>
      </c>
      <c r="G884">
        <v>7906</v>
      </c>
      <c r="H884">
        <v>7906</v>
      </c>
      <c r="I884">
        <v>8280</v>
      </c>
      <c r="J884">
        <v>374</v>
      </c>
      <c r="K884" s="156">
        <v>8230.0884955752226</v>
      </c>
      <c r="L884" s="44">
        <v>3256</v>
      </c>
      <c r="M884" s="16">
        <v>0.39323671497584539</v>
      </c>
      <c r="N884" t="s">
        <v>397</v>
      </c>
    </row>
    <row r="885" spans="1:14" x14ac:dyDescent="0.25">
      <c r="A885" s="1">
        <v>44540</v>
      </c>
      <c r="B885">
        <v>14370</v>
      </c>
      <c r="C885">
        <v>9720</v>
      </c>
      <c r="D885">
        <v>4650</v>
      </c>
      <c r="E885">
        <v>14082049</v>
      </c>
      <c r="F885">
        <v>14089955</v>
      </c>
      <c r="G885">
        <v>7906</v>
      </c>
      <c r="H885">
        <v>7906</v>
      </c>
      <c r="I885">
        <v>8280</v>
      </c>
      <c r="J885">
        <v>374</v>
      </c>
      <c r="K885" s="156">
        <v>8230.0884955752226</v>
      </c>
      <c r="L885" s="44">
        <v>3256</v>
      </c>
      <c r="M885" s="16">
        <v>0.39323671497584539</v>
      </c>
      <c r="N885" t="s">
        <v>397</v>
      </c>
    </row>
    <row r="886" spans="1:14" x14ac:dyDescent="0.25">
      <c r="A886" s="1">
        <v>44543</v>
      </c>
      <c r="B886">
        <v>13990</v>
      </c>
      <c r="C886">
        <v>11480</v>
      </c>
      <c r="D886">
        <v>2510</v>
      </c>
      <c r="E886">
        <v>14089955</v>
      </c>
      <c r="F886">
        <v>14094833</v>
      </c>
      <c r="G886">
        <v>4878</v>
      </c>
      <c r="H886">
        <v>4878</v>
      </c>
      <c r="I886">
        <v>4876</v>
      </c>
      <c r="J886">
        <v>-2</v>
      </c>
      <c r="K886" s="156">
        <v>4442.4778761061953</v>
      </c>
      <c r="L886" s="44">
        <v>2368</v>
      </c>
      <c r="M886" s="16">
        <v>0.48564397046759639</v>
      </c>
      <c r="N886" t="s">
        <v>397</v>
      </c>
    </row>
    <row r="887" spans="1:14" x14ac:dyDescent="0.25">
      <c r="A887" s="1">
        <v>44543</v>
      </c>
      <c r="B887">
        <v>10920</v>
      </c>
      <c r="C887">
        <v>9460</v>
      </c>
      <c r="D887">
        <v>1460</v>
      </c>
      <c r="E887">
        <v>1787345</v>
      </c>
      <c r="F887">
        <v>1790147</v>
      </c>
      <c r="G887">
        <v>2802</v>
      </c>
      <c r="H887">
        <v>2802</v>
      </c>
      <c r="I887">
        <v>2800</v>
      </c>
      <c r="J887">
        <v>-2</v>
      </c>
      <c r="K887" s="156">
        <v>2584.0707964601775</v>
      </c>
      <c r="L887" s="44">
        <v>1342</v>
      </c>
      <c r="M887" s="16">
        <v>0.47928571428571426</v>
      </c>
      <c r="N887" t="s">
        <v>398</v>
      </c>
    </row>
    <row r="888" spans="1:14" x14ac:dyDescent="0.25">
      <c r="A888" s="1">
        <v>44543</v>
      </c>
      <c r="B888">
        <v>10920</v>
      </c>
      <c r="C888">
        <v>9460</v>
      </c>
      <c r="D888">
        <v>1460</v>
      </c>
      <c r="E888">
        <v>1787345</v>
      </c>
      <c r="F888">
        <v>1790147</v>
      </c>
      <c r="G888">
        <v>2802</v>
      </c>
      <c r="H888">
        <v>2802</v>
      </c>
      <c r="I888">
        <v>2800</v>
      </c>
      <c r="J888">
        <v>-2</v>
      </c>
      <c r="K888" s="156">
        <v>2584.0707964601775</v>
      </c>
      <c r="L888" s="44">
        <v>1342</v>
      </c>
      <c r="M888" s="16">
        <v>0.47928571428571426</v>
      </c>
      <c r="N888" t="s">
        <v>398</v>
      </c>
    </row>
    <row r="889" spans="1:14" x14ac:dyDescent="0.25">
      <c r="A889" s="1">
        <v>44545</v>
      </c>
      <c r="B889">
        <v>11770</v>
      </c>
      <c r="C889">
        <v>8830</v>
      </c>
      <c r="D889">
        <v>2940</v>
      </c>
      <c r="E889">
        <v>1790147</v>
      </c>
      <c r="F889">
        <v>1795800</v>
      </c>
      <c r="G889">
        <v>5653</v>
      </c>
      <c r="H889">
        <v>5653</v>
      </c>
      <c r="I889">
        <v>5380</v>
      </c>
      <c r="J889">
        <v>-273</v>
      </c>
      <c r="K889" s="156">
        <v>5203.5398230088504</v>
      </c>
      <c r="L889" s="44">
        <v>2713</v>
      </c>
      <c r="M889" s="16">
        <v>0.50427509293680295</v>
      </c>
      <c r="N889" t="s">
        <v>398</v>
      </c>
    </row>
    <row r="890" spans="1:14" x14ac:dyDescent="0.25">
      <c r="A890" s="1">
        <v>44545</v>
      </c>
      <c r="B890">
        <v>11770</v>
      </c>
      <c r="C890">
        <v>8830</v>
      </c>
      <c r="D890">
        <v>2940</v>
      </c>
      <c r="E890">
        <v>1790147</v>
      </c>
      <c r="F890">
        <v>1795800</v>
      </c>
      <c r="G890">
        <v>5653</v>
      </c>
      <c r="H890">
        <v>5653</v>
      </c>
      <c r="I890">
        <v>5660</v>
      </c>
      <c r="J890">
        <v>7</v>
      </c>
      <c r="K890" s="156">
        <v>5203.5398230088504</v>
      </c>
      <c r="L890" s="44">
        <v>2713</v>
      </c>
      <c r="M890" s="16">
        <v>0.47932862190812719</v>
      </c>
      <c r="N890" t="s">
        <v>398</v>
      </c>
    </row>
    <row r="891" spans="1:14" x14ac:dyDescent="0.25">
      <c r="A891" s="1">
        <v>44544</v>
      </c>
      <c r="B891">
        <v>12870</v>
      </c>
      <c r="C891">
        <v>9420</v>
      </c>
      <c r="D891">
        <v>3450</v>
      </c>
      <c r="E891">
        <v>14094833</v>
      </c>
      <c r="F891">
        <v>14101482</v>
      </c>
      <c r="G891">
        <v>6649</v>
      </c>
      <c r="H891">
        <v>6649</v>
      </c>
      <c r="I891">
        <v>6640</v>
      </c>
      <c r="J891">
        <v>-9</v>
      </c>
      <c r="K891" s="156">
        <v>6106.1946902654872</v>
      </c>
      <c r="L891" s="44">
        <v>3199</v>
      </c>
      <c r="M891" s="16">
        <v>0.48177710843373495</v>
      </c>
      <c r="N891" t="s">
        <v>397</v>
      </c>
    </row>
    <row r="892" spans="1:14" x14ac:dyDescent="0.25">
      <c r="A892" s="1">
        <v>44545</v>
      </c>
      <c r="B892">
        <v>12300</v>
      </c>
      <c r="C892">
        <v>9110</v>
      </c>
      <c r="D892">
        <v>3190</v>
      </c>
      <c r="E892">
        <v>14101482</v>
      </c>
      <c r="F892">
        <v>14107628</v>
      </c>
      <c r="G892">
        <v>6146</v>
      </c>
      <c r="H892">
        <v>6146</v>
      </c>
      <c r="I892">
        <v>6140</v>
      </c>
      <c r="J892">
        <v>-6</v>
      </c>
      <c r="K892" s="156">
        <v>5646.0176991150447</v>
      </c>
      <c r="L892" s="44">
        <v>2956</v>
      </c>
      <c r="M892" s="16">
        <v>0.48143322475570033</v>
      </c>
      <c r="N892" t="s">
        <v>397</v>
      </c>
    </row>
    <row r="893" spans="1:14" x14ac:dyDescent="0.25">
      <c r="A893" s="1">
        <v>44545</v>
      </c>
      <c r="B893">
        <v>10510</v>
      </c>
      <c r="C893">
        <v>7960</v>
      </c>
      <c r="D893">
        <v>2550</v>
      </c>
      <c r="E893">
        <v>1795800</v>
      </c>
      <c r="F893">
        <v>1800781</v>
      </c>
      <c r="G893">
        <v>4981</v>
      </c>
      <c r="H893">
        <v>4981</v>
      </c>
      <c r="I893">
        <v>5004</v>
      </c>
      <c r="J893">
        <v>23</v>
      </c>
      <c r="K893" s="156">
        <v>4513.2743362831861</v>
      </c>
      <c r="L893" s="44">
        <v>2431</v>
      </c>
      <c r="M893" s="16">
        <v>0.48581135091926458</v>
      </c>
      <c r="N893" t="s">
        <v>398</v>
      </c>
    </row>
    <row r="894" spans="1:14" x14ac:dyDescent="0.25">
      <c r="A894" s="1">
        <v>44546</v>
      </c>
      <c r="B894">
        <v>14070</v>
      </c>
      <c r="C894">
        <v>9420</v>
      </c>
      <c r="D894">
        <v>4650</v>
      </c>
      <c r="E894">
        <v>14107628</v>
      </c>
      <c r="F894">
        <v>14115628</v>
      </c>
      <c r="G894">
        <v>8000</v>
      </c>
      <c r="H894">
        <v>8000</v>
      </c>
      <c r="I894">
        <v>8000</v>
      </c>
      <c r="J894">
        <v>0</v>
      </c>
      <c r="K894" s="156">
        <v>8230.0884955752226</v>
      </c>
      <c r="L894" s="44">
        <v>3350</v>
      </c>
      <c r="M894" s="16">
        <v>0.41875000000000001</v>
      </c>
      <c r="N894" t="s">
        <v>397</v>
      </c>
    </row>
    <row r="895" spans="1:14" x14ac:dyDescent="0.25">
      <c r="A895" s="1">
        <v>44547</v>
      </c>
      <c r="B895">
        <v>11800</v>
      </c>
      <c r="C895">
        <v>8360</v>
      </c>
      <c r="D895">
        <v>3440</v>
      </c>
      <c r="E895">
        <v>1800781</v>
      </c>
      <c r="F895">
        <v>1807438</v>
      </c>
      <c r="G895">
        <v>6657</v>
      </c>
      <c r="H895">
        <v>6657</v>
      </c>
      <c r="I895">
        <v>6664</v>
      </c>
      <c r="J895">
        <v>7</v>
      </c>
      <c r="K895" s="156">
        <v>6088.49557522124</v>
      </c>
      <c r="L895" s="44">
        <v>3217</v>
      </c>
      <c r="M895" s="16">
        <v>0.48274309723889558</v>
      </c>
      <c r="N895" t="s">
        <v>398</v>
      </c>
    </row>
    <row r="896" spans="1:14" x14ac:dyDescent="0.25">
      <c r="A896" s="1">
        <v>44547</v>
      </c>
      <c r="B896">
        <v>11800</v>
      </c>
      <c r="C896">
        <v>8360</v>
      </c>
      <c r="D896">
        <v>3440</v>
      </c>
      <c r="E896">
        <v>1800781</v>
      </c>
      <c r="F896">
        <v>1807438</v>
      </c>
      <c r="G896">
        <v>6657</v>
      </c>
      <c r="H896">
        <v>6657</v>
      </c>
      <c r="I896">
        <v>6664</v>
      </c>
      <c r="J896">
        <v>7</v>
      </c>
      <c r="K896" s="156">
        <v>6088.49557522124</v>
      </c>
      <c r="L896" s="44">
        <v>3217</v>
      </c>
      <c r="M896" s="16">
        <v>0.48274309723889558</v>
      </c>
      <c r="N896" t="s">
        <v>398</v>
      </c>
    </row>
    <row r="897" spans="1:14" x14ac:dyDescent="0.25">
      <c r="A897" s="1">
        <v>44547</v>
      </c>
      <c r="B897">
        <v>14510</v>
      </c>
      <c r="C897">
        <v>10200</v>
      </c>
      <c r="D897">
        <v>4310</v>
      </c>
      <c r="E897">
        <v>14115628</v>
      </c>
      <c r="F897">
        <v>14123343</v>
      </c>
      <c r="G897">
        <v>7715</v>
      </c>
      <c r="H897">
        <v>7715</v>
      </c>
      <c r="I897">
        <v>7705</v>
      </c>
      <c r="J897">
        <v>-10</v>
      </c>
      <c r="K897" s="156">
        <v>7628.3185840707974</v>
      </c>
      <c r="L897" s="44">
        <v>3405</v>
      </c>
      <c r="M897" s="16">
        <v>0.44192083062946141</v>
      </c>
      <c r="N897" t="s">
        <v>397</v>
      </c>
    </row>
    <row r="898" spans="1:14" x14ac:dyDescent="0.25">
      <c r="A898" s="1">
        <v>44545</v>
      </c>
      <c r="B898">
        <v>11970</v>
      </c>
      <c r="C898">
        <v>8530</v>
      </c>
      <c r="D898">
        <v>3440</v>
      </c>
      <c r="E898">
        <v>88516</v>
      </c>
      <c r="F898">
        <v>94776</v>
      </c>
      <c r="G898">
        <v>6260</v>
      </c>
      <c r="H898">
        <v>6260</v>
      </c>
      <c r="I898">
        <v>5004</v>
      </c>
      <c r="J898">
        <v>-1256</v>
      </c>
      <c r="K898" s="156">
        <v>6088.49557522124</v>
      </c>
      <c r="L898" s="44">
        <v>2820</v>
      </c>
      <c r="M898" s="16">
        <v>0.56354916067146288</v>
      </c>
      <c r="N898" t="s">
        <v>398</v>
      </c>
    </row>
    <row r="899" spans="1:14" x14ac:dyDescent="0.25">
      <c r="A899" s="1">
        <v>44550</v>
      </c>
      <c r="B899">
        <v>13580</v>
      </c>
      <c r="C899">
        <v>8830</v>
      </c>
      <c r="D899">
        <v>4750</v>
      </c>
      <c r="E899">
        <v>14123343</v>
      </c>
      <c r="F899">
        <v>14133716</v>
      </c>
      <c r="G899">
        <v>10373</v>
      </c>
      <c r="H899">
        <v>10373</v>
      </c>
      <c r="I899">
        <v>8982</v>
      </c>
      <c r="J899">
        <v>-1391</v>
      </c>
      <c r="K899" s="156">
        <v>8407.0796460177007</v>
      </c>
      <c r="L899" s="44">
        <v>5623</v>
      </c>
      <c r="M899" s="16">
        <v>0.62602983745268315</v>
      </c>
      <c r="N899" t="s">
        <v>397</v>
      </c>
    </row>
    <row r="900" spans="1:14" x14ac:dyDescent="0.25">
      <c r="A900" s="1">
        <v>44550</v>
      </c>
      <c r="B900">
        <v>13580</v>
      </c>
      <c r="C900">
        <v>8830</v>
      </c>
      <c r="D900">
        <v>4750</v>
      </c>
      <c r="E900">
        <v>14123343</v>
      </c>
      <c r="F900">
        <v>14133716</v>
      </c>
      <c r="G900">
        <v>10373</v>
      </c>
      <c r="H900">
        <v>10373</v>
      </c>
      <c r="I900">
        <v>8982</v>
      </c>
      <c r="J900">
        <v>-1391</v>
      </c>
      <c r="K900" s="156">
        <v>8407.0796460177007</v>
      </c>
      <c r="L900" s="44">
        <v>5623</v>
      </c>
      <c r="M900" s="16">
        <v>0.62602983745268315</v>
      </c>
      <c r="N900" t="s">
        <v>397</v>
      </c>
    </row>
    <row r="901" spans="1:14" x14ac:dyDescent="0.25">
      <c r="A901" s="1">
        <v>44550</v>
      </c>
      <c r="B901">
        <v>11820</v>
      </c>
      <c r="C901">
        <v>9120</v>
      </c>
      <c r="D901">
        <v>2700</v>
      </c>
      <c r="E901">
        <v>1807438</v>
      </c>
      <c r="F901">
        <v>1812859</v>
      </c>
      <c r="G901">
        <v>5421</v>
      </c>
      <c r="H901">
        <v>5421</v>
      </c>
      <c r="I901">
        <v>5420</v>
      </c>
      <c r="J901">
        <v>-1</v>
      </c>
      <c r="K901" s="156">
        <v>4778.7610619469033</v>
      </c>
      <c r="L901" s="44">
        <v>2721</v>
      </c>
      <c r="M901" s="16">
        <v>0.50202952029520298</v>
      </c>
      <c r="N901" t="s">
        <v>398</v>
      </c>
    </row>
    <row r="902" spans="1:14" x14ac:dyDescent="0.25">
      <c r="A902" s="1">
        <v>44550</v>
      </c>
      <c r="B902">
        <v>11820</v>
      </c>
      <c r="C902">
        <v>9120</v>
      </c>
      <c r="D902">
        <v>2700</v>
      </c>
      <c r="E902">
        <v>1807438</v>
      </c>
      <c r="F902">
        <v>1812859</v>
      </c>
      <c r="G902">
        <v>5421</v>
      </c>
      <c r="H902">
        <v>5421</v>
      </c>
      <c r="I902">
        <v>5420</v>
      </c>
      <c r="J902">
        <v>-1</v>
      </c>
      <c r="K902" s="156">
        <v>4778.7610619469033</v>
      </c>
      <c r="L902" s="44">
        <v>2721</v>
      </c>
      <c r="M902" s="16">
        <v>0.50202952029520298</v>
      </c>
      <c r="N902" t="s">
        <v>398</v>
      </c>
    </row>
    <row r="903" spans="1:14" x14ac:dyDescent="0.25">
      <c r="A903" s="1">
        <v>44550</v>
      </c>
      <c r="B903">
        <v>13580</v>
      </c>
      <c r="C903">
        <v>8830</v>
      </c>
      <c r="D903">
        <v>4750</v>
      </c>
      <c r="E903">
        <v>14123343</v>
      </c>
      <c r="F903">
        <v>14133716</v>
      </c>
      <c r="G903">
        <v>10373</v>
      </c>
      <c r="H903">
        <v>10373</v>
      </c>
      <c r="I903">
        <v>10712</v>
      </c>
      <c r="J903">
        <v>339</v>
      </c>
      <c r="K903" s="156">
        <v>8407.0796460177007</v>
      </c>
      <c r="L903" s="44">
        <v>5623</v>
      </c>
      <c r="M903" s="16">
        <v>0.52492531740104553</v>
      </c>
      <c r="N903" t="s">
        <v>397</v>
      </c>
    </row>
    <row r="904" spans="1:14" x14ac:dyDescent="0.25">
      <c r="A904" s="1">
        <v>44551</v>
      </c>
      <c r="B904">
        <v>11570</v>
      </c>
      <c r="C904">
        <v>7910</v>
      </c>
      <c r="D904">
        <v>3660</v>
      </c>
      <c r="E904">
        <v>1812859</v>
      </c>
      <c r="F904">
        <v>1821699</v>
      </c>
      <c r="G904">
        <v>8840</v>
      </c>
      <c r="H904">
        <v>8840</v>
      </c>
      <c r="I904">
        <v>8907</v>
      </c>
      <c r="J904">
        <v>67</v>
      </c>
      <c r="K904" s="156">
        <v>6477.8761061946907</v>
      </c>
      <c r="L904" s="44">
        <v>5180</v>
      </c>
      <c r="M904" s="16">
        <v>0.5815650611878298</v>
      </c>
      <c r="N904" t="s">
        <v>398</v>
      </c>
    </row>
    <row r="905" spans="1:14" x14ac:dyDescent="0.25">
      <c r="A905" s="1">
        <v>44551</v>
      </c>
      <c r="B905">
        <v>11570</v>
      </c>
      <c r="C905">
        <v>7910</v>
      </c>
      <c r="D905">
        <v>3660</v>
      </c>
      <c r="E905">
        <v>1812859</v>
      </c>
      <c r="F905">
        <v>1821699</v>
      </c>
      <c r="G905">
        <v>8840</v>
      </c>
      <c r="H905">
        <v>8840</v>
      </c>
      <c r="I905">
        <v>9607</v>
      </c>
      <c r="J905">
        <v>767</v>
      </c>
      <c r="K905" s="156">
        <v>6477.8761061946907</v>
      </c>
      <c r="L905" s="44">
        <v>5180</v>
      </c>
      <c r="M905" s="16">
        <v>0.53919017383158119</v>
      </c>
      <c r="N905" t="s">
        <v>398</v>
      </c>
    </row>
    <row r="906" spans="1:14" x14ac:dyDescent="0.25">
      <c r="A906" s="1">
        <v>44551</v>
      </c>
      <c r="B906">
        <v>11570</v>
      </c>
      <c r="C906">
        <v>7910</v>
      </c>
      <c r="D906">
        <v>3660</v>
      </c>
      <c r="E906">
        <v>1812859</v>
      </c>
      <c r="F906">
        <v>1821699</v>
      </c>
      <c r="G906">
        <v>8840</v>
      </c>
      <c r="H906">
        <v>8840</v>
      </c>
      <c r="I906">
        <v>8900</v>
      </c>
      <c r="J906">
        <v>60</v>
      </c>
      <c r="K906" s="156">
        <v>6477.8761061946907</v>
      </c>
      <c r="L906" s="44">
        <v>5180</v>
      </c>
      <c r="M906" s="16">
        <v>0.58202247191011236</v>
      </c>
      <c r="N906" t="s">
        <v>398</v>
      </c>
    </row>
    <row r="907" spans="1:14" x14ac:dyDescent="0.25">
      <c r="A907" s="1">
        <v>44551</v>
      </c>
      <c r="B907">
        <v>11570</v>
      </c>
      <c r="C907">
        <v>7910</v>
      </c>
      <c r="D907">
        <v>3660</v>
      </c>
      <c r="E907">
        <v>1812859</v>
      </c>
      <c r="F907">
        <v>1821699</v>
      </c>
      <c r="G907">
        <v>8840</v>
      </c>
      <c r="H907">
        <v>8840</v>
      </c>
      <c r="I907">
        <v>8840</v>
      </c>
      <c r="J907">
        <v>0</v>
      </c>
      <c r="K907" s="156">
        <v>6477.8761061946907</v>
      </c>
      <c r="L907" s="44">
        <v>5180</v>
      </c>
      <c r="M907" s="16">
        <v>0.58597285067873306</v>
      </c>
      <c r="N907" t="s">
        <v>398</v>
      </c>
    </row>
    <row r="908" spans="1:14" x14ac:dyDescent="0.25">
      <c r="A908" s="1">
        <v>44553</v>
      </c>
      <c r="B908">
        <v>14530</v>
      </c>
      <c r="C908">
        <v>8940</v>
      </c>
      <c r="D908">
        <v>5590</v>
      </c>
      <c r="E908">
        <v>14133716</v>
      </c>
      <c r="F908">
        <v>14141396</v>
      </c>
      <c r="G908">
        <v>7680</v>
      </c>
      <c r="H908">
        <v>7680</v>
      </c>
      <c r="I908">
        <v>7680</v>
      </c>
      <c r="J908">
        <v>0</v>
      </c>
      <c r="K908" s="156">
        <v>9893.8053097345146</v>
      </c>
      <c r="L908" s="44">
        <v>2090</v>
      </c>
      <c r="M908" s="16">
        <v>0.27213541666666669</v>
      </c>
      <c r="N908" t="s">
        <v>397</v>
      </c>
    </row>
    <row r="909" spans="1:14" x14ac:dyDescent="0.25">
      <c r="A909" s="1">
        <v>44553</v>
      </c>
      <c r="B909">
        <v>14530</v>
      </c>
      <c r="C909">
        <v>8940</v>
      </c>
      <c r="D909">
        <v>5590</v>
      </c>
      <c r="E909">
        <v>14133716</v>
      </c>
      <c r="F909">
        <v>14141396</v>
      </c>
      <c r="G909">
        <v>7680</v>
      </c>
      <c r="H909">
        <v>7680</v>
      </c>
      <c r="I909">
        <v>7680</v>
      </c>
      <c r="J909">
        <v>0</v>
      </c>
      <c r="K909" s="156">
        <v>9893.8053097345146</v>
      </c>
      <c r="L909" s="44">
        <v>2090</v>
      </c>
      <c r="M909" s="16">
        <v>0.27213541666666669</v>
      </c>
      <c r="N909" t="s">
        <v>397</v>
      </c>
    </row>
    <row r="910" spans="1:14" x14ac:dyDescent="0.25">
      <c r="A910" s="1">
        <v>44552</v>
      </c>
      <c r="B910">
        <v>12000</v>
      </c>
      <c r="C910">
        <v>7960</v>
      </c>
      <c r="D910">
        <v>4040</v>
      </c>
      <c r="E910">
        <v>1821699</v>
      </c>
      <c r="F910">
        <v>1826672</v>
      </c>
      <c r="G910">
        <v>4973</v>
      </c>
      <c r="H910">
        <v>4973</v>
      </c>
      <c r="I910">
        <v>4986</v>
      </c>
      <c r="J910">
        <v>13</v>
      </c>
      <c r="K910" s="156">
        <v>7150.4424778761068</v>
      </c>
      <c r="L910" s="44">
        <v>933</v>
      </c>
      <c r="M910" s="16">
        <v>0.1871239470517449</v>
      </c>
      <c r="N910" t="s">
        <v>398</v>
      </c>
    </row>
    <row r="911" spans="1:14" x14ac:dyDescent="0.25">
      <c r="A911" s="1">
        <v>44552</v>
      </c>
      <c r="B911">
        <v>12000</v>
      </c>
      <c r="C911">
        <v>7960</v>
      </c>
      <c r="D911">
        <v>4040</v>
      </c>
      <c r="E911">
        <v>1821699</v>
      </c>
      <c r="F911">
        <v>1826672</v>
      </c>
      <c r="G911">
        <v>4973</v>
      </c>
      <c r="H911">
        <v>4973</v>
      </c>
      <c r="I911">
        <v>4986</v>
      </c>
      <c r="J911">
        <v>13</v>
      </c>
      <c r="K911" s="156">
        <v>7150.4424778761068</v>
      </c>
      <c r="L911" s="44">
        <v>933</v>
      </c>
      <c r="M911" s="16">
        <v>0.1871239470517449</v>
      </c>
      <c r="N911" t="s">
        <v>398</v>
      </c>
    </row>
    <row r="912" spans="1:14" x14ac:dyDescent="0.25">
      <c r="A912" s="1">
        <v>44552</v>
      </c>
      <c r="B912">
        <v>14430</v>
      </c>
      <c r="C912">
        <v>9760</v>
      </c>
      <c r="D912">
        <v>4670</v>
      </c>
      <c r="E912">
        <v>14141396</v>
      </c>
      <c r="F912">
        <v>14149687</v>
      </c>
      <c r="G912">
        <v>8291</v>
      </c>
      <c r="H912">
        <v>8291</v>
      </c>
      <c r="I912">
        <v>8280</v>
      </c>
      <c r="J912">
        <v>-11</v>
      </c>
      <c r="K912" s="156">
        <v>8265.4867256637172</v>
      </c>
      <c r="L912" s="44">
        <v>3621</v>
      </c>
      <c r="M912" s="16">
        <v>0.43731884057971016</v>
      </c>
      <c r="N912" t="s">
        <v>397</v>
      </c>
    </row>
    <row r="913" spans="1:14" x14ac:dyDescent="0.25">
      <c r="A913" s="1">
        <v>44553</v>
      </c>
      <c r="B913">
        <v>14480</v>
      </c>
      <c r="C913">
        <v>8890</v>
      </c>
      <c r="D913">
        <v>5590</v>
      </c>
      <c r="E913">
        <v>14149687</v>
      </c>
      <c r="F913">
        <v>14160009</v>
      </c>
      <c r="G913">
        <v>10322</v>
      </c>
      <c r="H913">
        <v>10322</v>
      </c>
      <c r="I913">
        <v>10320</v>
      </c>
      <c r="J913">
        <v>-2</v>
      </c>
      <c r="K913" s="156">
        <v>9893.8053097345146</v>
      </c>
      <c r="L913" s="44">
        <v>4732</v>
      </c>
      <c r="M913" s="16">
        <v>0.45852713178294574</v>
      </c>
      <c r="N913" t="s">
        <v>397</v>
      </c>
    </row>
    <row r="914" spans="1:14" x14ac:dyDescent="0.25">
      <c r="A914" s="1">
        <v>44554</v>
      </c>
      <c r="B914">
        <v>26080</v>
      </c>
      <c r="C914">
        <v>20920</v>
      </c>
      <c r="D914">
        <v>5160</v>
      </c>
      <c r="E914">
        <v>14160009</v>
      </c>
      <c r="F914">
        <v>14168820</v>
      </c>
      <c r="G914">
        <v>8811</v>
      </c>
      <c r="H914">
        <v>8811</v>
      </c>
      <c r="I914">
        <v>8810</v>
      </c>
      <c r="J914">
        <v>-1</v>
      </c>
      <c r="K914" s="156">
        <v>9132.7433628318595</v>
      </c>
      <c r="L914" s="44">
        <v>3651</v>
      </c>
      <c r="M914" s="16">
        <v>0.41441543700340522</v>
      </c>
      <c r="N914" t="s">
        <v>397</v>
      </c>
    </row>
    <row r="915" spans="1:14" x14ac:dyDescent="0.25">
      <c r="A915" s="1">
        <v>44554</v>
      </c>
      <c r="B915">
        <v>13180</v>
      </c>
      <c r="C915">
        <v>8810</v>
      </c>
      <c r="D915">
        <v>4370</v>
      </c>
      <c r="E915">
        <v>1826672</v>
      </c>
      <c r="F915">
        <v>1832693</v>
      </c>
      <c r="G915">
        <v>6021</v>
      </c>
      <c r="H915">
        <v>6021</v>
      </c>
      <c r="I915">
        <v>6070</v>
      </c>
      <c r="J915">
        <v>49</v>
      </c>
      <c r="K915" s="156">
        <v>7734.5132743362838</v>
      </c>
      <c r="L915" s="44">
        <v>1651</v>
      </c>
      <c r="M915" s="16">
        <v>0.27199341021416806</v>
      </c>
      <c r="N915" t="s">
        <v>398</v>
      </c>
    </row>
    <row r="916" spans="1:14" x14ac:dyDescent="0.25">
      <c r="A916" s="1">
        <v>44554</v>
      </c>
      <c r="B916">
        <v>13180</v>
      </c>
      <c r="C916">
        <v>8810</v>
      </c>
      <c r="D916">
        <v>4370</v>
      </c>
      <c r="E916">
        <v>1826672</v>
      </c>
      <c r="F916">
        <v>1832693</v>
      </c>
      <c r="G916">
        <v>6021</v>
      </c>
      <c r="H916">
        <v>6021</v>
      </c>
      <c r="I916">
        <v>6020</v>
      </c>
      <c r="J916">
        <v>-1</v>
      </c>
      <c r="K916" s="156">
        <v>7734.5132743362838</v>
      </c>
      <c r="L916" s="44">
        <v>1651</v>
      </c>
      <c r="M916" s="16">
        <v>0.27425249169435217</v>
      </c>
      <c r="N916" t="s">
        <v>398</v>
      </c>
    </row>
    <row r="917" spans="1:14" x14ac:dyDescent="0.25">
      <c r="A917" s="1">
        <v>44554</v>
      </c>
      <c r="B917">
        <v>13180</v>
      </c>
      <c r="C917">
        <v>8810</v>
      </c>
      <c r="D917">
        <v>4370</v>
      </c>
      <c r="E917">
        <v>1826672</v>
      </c>
      <c r="F917">
        <v>1832693</v>
      </c>
      <c r="G917">
        <v>6021</v>
      </c>
      <c r="H917">
        <v>6021</v>
      </c>
      <c r="I917">
        <v>6020</v>
      </c>
      <c r="J917">
        <v>-1</v>
      </c>
      <c r="K917" s="156">
        <v>7734.5132743362838</v>
      </c>
      <c r="L917" s="44">
        <v>1651</v>
      </c>
      <c r="M917" s="16">
        <v>0.27425249169435217</v>
      </c>
      <c r="N917" t="s">
        <v>398</v>
      </c>
    </row>
    <row r="918" spans="1:14" x14ac:dyDescent="0.25">
      <c r="A918" s="1">
        <v>44557</v>
      </c>
      <c r="B918">
        <v>13130</v>
      </c>
      <c r="C918">
        <v>9400</v>
      </c>
      <c r="D918">
        <v>3730</v>
      </c>
      <c r="E918">
        <v>14168820</v>
      </c>
      <c r="F918">
        <v>14173155</v>
      </c>
      <c r="G918">
        <v>4335</v>
      </c>
      <c r="H918">
        <v>4335</v>
      </c>
      <c r="I918">
        <v>4330</v>
      </c>
      <c r="J918">
        <v>-5</v>
      </c>
      <c r="K918" s="156">
        <v>6601.7699115044252</v>
      </c>
      <c r="L918" s="44">
        <v>605</v>
      </c>
      <c r="M918" s="16">
        <v>0.13972286374133949</v>
      </c>
      <c r="N918" t="s">
        <v>397</v>
      </c>
    </row>
    <row r="919" spans="1:14" x14ac:dyDescent="0.25">
      <c r="A919" s="1">
        <v>44557</v>
      </c>
      <c r="B919">
        <v>13130</v>
      </c>
      <c r="C919">
        <v>9400</v>
      </c>
      <c r="D919">
        <v>3730</v>
      </c>
      <c r="E919">
        <v>14168820</v>
      </c>
      <c r="F919">
        <v>14173155</v>
      </c>
      <c r="G919">
        <v>4335</v>
      </c>
      <c r="H919">
        <v>4335</v>
      </c>
      <c r="I919">
        <v>4330</v>
      </c>
      <c r="J919">
        <v>-5</v>
      </c>
      <c r="K919" s="156">
        <v>6601.7699115044252</v>
      </c>
      <c r="L919" s="44">
        <v>605</v>
      </c>
      <c r="M919" s="16">
        <v>0.13972286374133949</v>
      </c>
      <c r="N919" t="s">
        <v>397</v>
      </c>
    </row>
    <row r="920" spans="1:14" x14ac:dyDescent="0.25">
      <c r="A920" s="1">
        <v>44551</v>
      </c>
      <c r="B920">
        <v>11970</v>
      </c>
      <c r="C920">
        <v>8920</v>
      </c>
      <c r="D920">
        <v>3050</v>
      </c>
      <c r="E920">
        <v>1832693</v>
      </c>
      <c r="F920">
        <v>1838287</v>
      </c>
      <c r="G920">
        <v>5594</v>
      </c>
      <c r="H920">
        <v>5594</v>
      </c>
      <c r="I920">
        <v>5590</v>
      </c>
      <c r="J920">
        <v>-4</v>
      </c>
      <c r="K920" s="156">
        <v>5398.2300884955757</v>
      </c>
      <c r="L920" s="44">
        <v>2544</v>
      </c>
      <c r="M920" s="16">
        <v>0.45509838998211088</v>
      </c>
      <c r="N920" t="s">
        <v>398</v>
      </c>
    </row>
    <row r="921" spans="1:14" x14ac:dyDescent="0.25">
      <c r="A921" s="1">
        <v>44551</v>
      </c>
      <c r="B921">
        <v>11970</v>
      </c>
      <c r="C921">
        <v>8920</v>
      </c>
      <c r="D921">
        <v>3050</v>
      </c>
      <c r="E921">
        <v>1832693</v>
      </c>
      <c r="F921">
        <v>1838287</v>
      </c>
      <c r="G921">
        <v>5594</v>
      </c>
      <c r="H921">
        <v>5594</v>
      </c>
      <c r="I921">
        <v>5590</v>
      </c>
      <c r="J921">
        <v>-4</v>
      </c>
      <c r="K921" s="156">
        <v>5398.2300884955757</v>
      </c>
      <c r="L921" s="44">
        <v>2544</v>
      </c>
      <c r="M921" s="16">
        <v>0.45509838998211088</v>
      </c>
      <c r="N921" t="s">
        <v>398</v>
      </c>
    </row>
    <row r="922" spans="1:14" x14ac:dyDescent="0.25">
      <c r="A922" s="1">
        <v>44558</v>
      </c>
      <c r="B922">
        <v>12010</v>
      </c>
      <c r="C922">
        <v>7900</v>
      </c>
      <c r="D922">
        <v>4110</v>
      </c>
      <c r="E922">
        <v>1838287</v>
      </c>
      <c r="F922">
        <v>1845901</v>
      </c>
      <c r="G922">
        <v>7614</v>
      </c>
      <c r="H922">
        <v>7614</v>
      </c>
      <c r="I922">
        <v>7435</v>
      </c>
      <c r="J922">
        <v>-179</v>
      </c>
      <c r="K922" s="156">
        <v>7274.3362831858412</v>
      </c>
      <c r="L922" s="44">
        <v>3504</v>
      </c>
      <c r="M922" s="16">
        <v>0.47128446536650975</v>
      </c>
      <c r="N922" t="s">
        <v>398</v>
      </c>
    </row>
    <row r="923" spans="1:14" x14ac:dyDescent="0.25">
      <c r="A923" s="1">
        <v>44558</v>
      </c>
      <c r="B923">
        <v>12010</v>
      </c>
      <c r="C923">
        <v>7900</v>
      </c>
      <c r="D923">
        <v>4110</v>
      </c>
      <c r="E923">
        <v>1838287</v>
      </c>
      <c r="F923">
        <v>1845901</v>
      </c>
      <c r="G923">
        <v>7614</v>
      </c>
      <c r="H923">
        <v>7614</v>
      </c>
      <c r="I923">
        <v>7615</v>
      </c>
      <c r="J923">
        <v>1</v>
      </c>
      <c r="K923" s="156">
        <v>7274.3362831858412</v>
      </c>
      <c r="L923" s="44">
        <v>3504</v>
      </c>
      <c r="M923" s="16">
        <v>0.46014445173998686</v>
      </c>
      <c r="N923" t="s">
        <v>398</v>
      </c>
    </row>
    <row r="924" spans="1:14" x14ac:dyDescent="0.25">
      <c r="A924" s="1">
        <v>44558</v>
      </c>
      <c r="B924">
        <v>13490</v>
      </c>
      <c r="C924">
        <v>11310</v>
      </c>
      <c r="D924">
        <v>2180</v>
      </c>
      <c r="E924">
        <v>14173155</v>
      </c>
      <c r="F924">
        <v>14177255</v>
      </c>
      <c r="G924">
        <v>4100</v>
      </c>
      <c r="H924">
        <v>4100</v>
      </c>
      <c r="I924">
        <v>4100</v>
      </c>
      <c r="J924">
        <v>0</v>
      </c>
      <c r="K924" s="156">
        <v>3858.4070796460182</v>
      </c>
      <c r="L924" s="44">
        <v>1920</v>
      </c>
      <c r="M924" s="16">
        <v>0.4682926829268293</v>
      </c>
      <c r="N924" t="s">
        <v>397</v>
      </c>
    </row>
    <row r="925" spans="1:14" x14ac:dyDescent="0.25">
      <c r="A925" s="1">
        <v>44559</v>
      </c>
      <c r="B925">
        <v>28490</v>
      </c>
      <c r="C925">
        <v>19100</v>
      </c>
      <c r="D925">
        <v>9390</v>
      </c>
      <c r="E925">
        <v>14177255</v>
      </c>
      <c r="F925">
        <v>14193767</v>
      </c>
      <c r="G925">
        <v>16512</v>
      </c>
      <c r="H925">
        <v>16512</v>
      </c>
      <c r="I925">
        <v>16500</v>
      </c>
      <c r="J925">
        <v>-12</v>
      </c>
      <c r="K925" s="156">
        <v>16619.469026548675</v>
      </c>
      <c r="L925" s="44">
        <v>7122</v>
      </c>
      <c r="M925" s="16">
        <v>0.43163636363636365</v>
      </c>
      <c r="N925" t="s">
        <v>397</v>
      </c>
    </row>
    <row r="926" spans="1:14" x14ac:dyDescent="0.25">
      <c r="A926" s="1">
        <v>44559</v>
      </c>
      <c r="B926">
        <v>11970</v>
      </c>
      <c r="C926">
        <v>7960</v>
      </c>
      <c r="D926">
        <v>4010</v>
      </c>
      <c r="E926">
        <v>1845901</v>
      </c>
      <c r="F926">
        <v>1850558</v>
      </c>
      <c r="G926">
        <v>4657</v>
      </c>
      <c r="H926">
        <v>4657</v>
      </c>
      <c r="I926">
        <v>4650</v>
      </c>
      <c r="J926">
        <v>-7</v>
      </c>
      <c r="K926" s="156">
        <v>7097.3451327433631</v>
      </c>
      <c r="L926" s="44">
        <v>647</v>
      </c>
      <c r="M926" s="16">
        <v>0.13913978494623655</v>
      </c>
      <c r="N926" t="s">
        <v>398</v>
      </c>
    </row>
    <row r="927" spans="1:14" x14ac:dyDescent="0.25">
      <c r="A927" s="1">
        <v>44560</v>
      </c>
      <c r="B927">
        <v>13060</v>
      </c>
      <c r="C927">
        <v>10340</v>
      </c>
      <c r="D927">
        <v>2720</v>
      </c>
      <c r="E927">
        <v>14193767</v>
      </c>
      <c r="F927">
        <v>14198350</v>
      </c>
      <c r="G927">
        <v>4583</v>
      </c>
      <c r="H927">
        <v>4583</v>
      </c>
      <c r="I927">
        <v>4580</v>
      </c>
      <c r="J927">
        <v>-3</v>
      </c>
      <c r="K927" s="156">
        <v>4814.1592920353987</v>
      </c>
      <c r="L927" s="44">
        <v>1863</v>
      </c>
      <c r="M927" s="16">
        <v>0.40676855895196506</v>
      </c>
      <c r="N927" t="s">
        <v>397</v>
      </c>
    </row>
    <row r="928" spans="1:14" x14ac:dyDescent="0.25">
      <c r="A928" s="1">
        <v>44561</v>
      </c>
      <c r="B928">
        <v>13510</v>
      </c>
      <c r="C928">
        <v>11450</v>
      </c>
      <c r="D928">
        <v>2060</v>
      </c>
      <c r="E928">
        <v>14198350</v>
      </c>
      <c r="F928">
        <v>14201917</v>
      </c>
      <c r="G928">
        <v>3567</v>
      </c>
      <c r="H928">
        <v>3567</v>
      </c>
      <c r="I928">
        <v>3560</v>
      </c>
      <c r="J928">
        <v>-7</v>
      </c>
      <c r="K928" s="156">
        <v>3646.0176991150447</v>
      </c>
      <c r="L928" s="44">
        <v>1507</v>
      </c>
      <c r="M928" s="16">
        <v>0.42331460674157301</v>
      </c>
      <c r="N928" t="s">
        <v>397</v>
      </c>
    </row>
    <row r="929" spans="1:14" x14ac:dyDescent="0.25">
      <c r="A929" s="1">
        <v>44561</v>
      </c>
      <c r="B929">
        <v>12040</v>
      </c>
      <c r="C929">
        <v>8840</v>
      </c>
      <c r="D929">
        <v>3200</v>
      </c>
      <c r="E929">
        <v>1850558</v>
      </c>
      <c r="F929">
        <v>1856319</v>
      </c>
      <c r="G929">
        <v>5761</v>
      </c>
      <c r="H929">
        <v>5761</v>
      </c>
      <c r="I929">
        <v>5760</v>
      </c>
      <c r="J929">
        <v>-1</v>
      </c>
      <c r="K929" s="156">
        <v>5663.7168141592929</v>
      </c>
      <c r="L929" s="44">
        <v>2561</v>
      </c>
      <c r="M929" s="16">
        <v>0.44461805555555556</v>
      </c>
      <c r="N929" t="s">
        <v>398</v>
      </c>
    </row>
    <row r="930" spans="1:14" x14ac:dyDescent="0.25">
      <c r="A930" s="1">
        <v>44561</v>
      </c>
      <c r="B930">
        <v>12040</v>
      </c>
      <c r="C930">
        <v>8840</v>
      </c>
      <c r="D930">
        <v>3200</v>
      </c>
      <c r="E930">
        <v>1850558</v>
      </c>
      <c r="F930">
        <v>1856319</v>
      </c>
      <c r="G930">
        <v>5761</v>
      </c>
      <c r="H930">
        <v>5761</v>
      </c>
      <c r="I930">
        <v>5760</v>
      </c>
      <c r="J930">
        <v>-1</v>
      </c>
      <c r="K930" s="156">
        <v>5663.7168141592929</v>
      </c>
      <c r="L930" s="44">
        <v>2561</v>
      </c>
      <c r="M930" s="16">
        <v>0.44461805555555556</v>
      </c>
      <c r="N930" t="s">
        <v>398</v>
      </c>
    </row>
    <row r="931" spans="1:14" x14ac:dyDescent="0.25">
      <c r="A931" s="1">
        <v>44564</v>
      </c>
      <c r="B931">
        <v>11450</v>
      </c>
      <c r="C931">
        <v>9070</v>
      </c>
      <c r="D931">
        <v>2380</v>
      </c>
      <c r="E931">
        <v>14201917</v>
      </c>
      <c r="F931">
        <v>14205858</v>
      </c>
      <c r="G931">
        <v>3941</v>
      </c>
      <c r="H931">
        <v>3941</v>
      </c>
      <c r="I931">
        <v>3930</v>
      </c>
      <c r="J931">
        <v>-11</v>
      </c>
      <c r="K931" s="156">
        <v>4212.3893805309735</v>
      </c>
      <c r="L931" s="44">
        <v>1561</v>
      </c>
      <c r="M931" s="16">
        <v>0.39720101781170486</v>
      </c>
      <c r="N931" t="s">
        <v>397</v>
      </c>
    </row>
    <row r="932" spans="1:14" x14ac:dyDescent="0.25">
      <c r="A932" s="1">
        <v>44564</v>
      </c>
      <c r="B932">
        <v>11450</v>
      </c>
      <c r="C932">
        <v>9070</v>
      </c>
      <c r="D932">
        <v>2380</v>
      </c>
      <c r="E932">
        <v>14201917</v>
      </c>
      <c r="F932">
        <v>14205858</v>
      </c>
      <c r="G932">
        <v>3941</v>
      </c>
      <c r="H932">
        <v>3941</v>
      </c>
      <c r="I932">
        <v>3930</v>
      </c>
      <c r="J932">
        <v>-11</v>
      </c>
      <c r="K932" s="156">
        <v>4212.3893805309735</v>
      </c>
      <c r="L932" s="44">
        <v>1561</v>
      </c>
      <c r="M932" s="16">
        <v>0.39720101781170486</v>
      </c>
      <c r="N932" t="s">
        <v>397</v>
      </c>
    </row>
    <row r="933" spans="1:14" x14ac:dyDescent="0.25">
      <c r="A933" s="1">
        <v>44564</v>
      </c>
      <c r="B933">
        <v>11990</v>
      </c>
      <c r="C933">
        <v>8440</v>
      </c>
      <c r="D933">
        <v>3550</v>
      </c>
      <c r="E933">
        <v>1856319</v>
      </c>
      <c r="F933">
        <v>1862927</v>
      </c>
      <c r="G933">
        <v>6608</v>
      </c>
      <c r="H933">
        <v>6608</v>
      </c>
      <c r="I933">
        <v>6600</v>
      </c>
      <c r="J933">
        <v>-8</v>
      </c>
      <c r="K933" s="156">
        <v>6283.1858407079653</v>
      </c>
      <c r="L933" s="44">
        <v>3058</v>
      </c>
      <c r="M933" s="16">
        <v>0.46333333333333332</v>
      </c>
      <c r="N933" t="s">
        <v>398</v>
      </c>
    </row>
    <row r="934" spans="1:14" x14ac:dyDescent="0.25">
      <c r="A934" s="1">
        <v>44565</v>
      </c>
      <c r="B934">
        <v>11800</v>
      </c>
      <c r="C934">
        <v>8290</v>
      </c>
      <c r="D934">
        <v>3510</v>
      </c>
      <c r="E934">
        <v>1862927</v>
      </c>
      <c r="F934">
        <v>1869820</v>
      </c>
      <c r="G934">
        <v>6893</v>
      </c>
      <c r="H934">
        <v>6893</v>
      </c>
      <c r="I934">
        <v>6870</v>
      </c>
      <c r="J934">
        <v>-23</v>
      </c>
      <c r="K934" s="156">
        <v>6212.3893805309744</v>
      </c>
      <c r="L934" s="44">
        <v>3383</v>
      </c>
      <c r="M934" s="16">
        <v>0.49243085880640464</v>
      </c>
      <c r="N934" t="s">
        <v>398</v>
      </c>
    </row>
    <row r="935" spans="1:14" x14ac:dyDescent="0.25">
      <c r="A935" s="1">
        <v>44564</v>
      </c>
      <c r="B935">
        <v>11450</v>
      </c>
      <c r="C935">
        <v>9070</v>
      </c>
      <c r="D935">
        <v>2380</v>
      </c>
      <c r="E935">
        <v>14201917</v>
      </c>
      <c r="F935">
        <v>14205858</v>
      </c>
      <c r="G935">
        <v>3941</v>
      </c>
      <c r="H935">
        <v>3941</v>
      </c>
      <c r="I935">
        <v>4130</v>
      </c>
      <c r="J935">
        <v>189</v>
      </c>
      <c r="K935" s="156">
        <v>4212.3893805309735</v>
      </c>
      <c r="L935" s="44">
        <v>1561</v>
      </c>
      <c r="M935" s="16">
        <v>0.37796610169491524</v>
      </c>
      <c r="N935" t="s">
        <v>397</v>
      </c>
    </row>
    <row r="936" spans="1:14" x14ac:dyDescent="0.25">
      <c r="A936" s="1">
        <v>44566</v>
      </c>
      <c r="B936">
        <v>28830</v>
      </c>
      <c r="C936">
        <v>20000</v>
      </c>
      <c r="D936">
        <v>8830</v>
      </c>
      <c r="E936">
        <v>14205858</v>
      </c>
      <c r="F936">
        <v>14222289</v>
      </c>
      <c r="G936">
        <v>16431</v>
      </c>
      <c r="H936">
        <v>16431</v>
      </c>
      <c r="I936">
        <v>16420</v>
      </c>
      <c r="J936">
        <v>-11</v>
      </c>
      <c r="K936" s="156">
        <v>15628.318584070797</v>
      </c>
      <c r="L936" s="44">
        <v>7601</v>
      </c>
      <c r="M936" s="16">
        <v>0.46291108404384895</v>
      </c>
      <c r="N936" t="s">
        <v>397</v>
      </c>
    </row>
    <row r="937" spans="1:14" x14ac:dyDescent="0.25">
      <c r="A937" s="1">
        <v>44566</v>
      </c>
      <c r="B937">
        <v>10950</v>
      </c>
      <c r="C937">
        <v>8830</v>
      </c>
      <c r="D937">
        <v>2120</v>
      </c>
      <c r="E937">
        <v>1869820</v>
      </c>
      <c r="F937">
        <v>1873788</v>
      </c>
      <c r="G937">
        <v>3968</v>
      </c>
      <c r="H937">
        <v>3968</v>
      </c>
      <c r="I937">
        <v>3960</v>
      </c>
      <c r="J937">
        <v>-8</v>
      </c>
      <c r="K937" s="156">
        <v>3752.2123893805315</v>
      </c>
      <c r="L937" s="44">
        <v>1848</v>
      </c>
      <c r="M937" s="16">
        <v>0.46666666666666667</v>
      </c>
      <c r="N937" t="s">
        <v>398</v>
      </c>
    </row>
    <row r="938" spans="1:14" x14ac:dyDescent="0.25">
      <c r="A938" s="1">
        <v>44566</v>
      </c>
      <c r="B938">
        <v>10950</v>
      </c>
      <c r="C938">
        <v>8830</v>
      </c>
      <c r="D938">
        <v>2120</v>
      </c>
      <c r="E938">
        <v>1869820</v>
      </c>
      <c r="F938">
        <v>1873788</v>
      </c>
      <c r="G938">
        <v>3968</v>
      </c>
      <c r="H938">
        <v>3968</v>
      </c>
      <c r="I938">
        <v>3960</v>
      </c>
      <c r="J938">
        <v>-8</v>
      </c>
      <c r="K938" s="156">
        <v>3752.2123893805315</v>
      </c>
      <c r="L938" s="44">
        <v>1848</v>
      </c>
      <c r="M938" s="16">
        <v>0.46666666666666667</v>
      </c>
      <c r="N938" t="s">
        <v>398</v>
      </c>
    </row>
    <row r="939" spans="1:14" x14ac:dyDescent="0.25">
      <c r="A939" s="1">
        <v>44567</v>
      </c>
      <c r="B939">
        <v>10230</v>
      </c>
      <c r="C939">
        <v>9400</v>
      </c>
      <c r="D939">
        <v>830</v>
      </c>
      <c r="E939">
        <v>14222289</v>
      </c>
      <c r="F939">
        <v>14224489</v>
      </c>
      <c r="G939">
        <v>2200</v>
      </c>
      <c r="H939">
        <v>2200</v>
      </c>
      <c r="I939">
        <v>2200</v>
      </c>
      <c r="J939">
        <v>0</v>
      </c>
      <c r="K939" s="156">
        <v>1469.0265486725666</v>
      </c>
      <c r="L939" s="44">
        <v>1370</v>
      </c>
      <c r="M939" s="16">
        <v>0.62272727272727268</v>
      </c>
      <c r="N939" t="s">
        <v>397</v>
      </c>
    </row>
    <row r="940" spans="1:14" x14ac:dyDescent="0.25">
      <c r="A940" s="1">
        <v>44568</v>
      </c>
      <c r="B940">
        <v>12110</v>
      </c>
      <c r="C940">
        <v>9490</v>
      </c>
      <c r="D940">
        <v>2620</v>
      </c>
      <c r="E940">
        <v>1873788</v>
      </c>
      <c r="F940">
        <v>1878443</v>
      </c>
      <c r="G940">
        <v>4655</v>
      </c>
      <c r="H940">
        <v>4655</v>
      </c>
      <c r="I940">
        <v>4650</v>
      </c>
      <c r="J940">
        <v>-5</v>
      </c>
      <c r="K940" s="156">
        <v>4637.1681415929206</v>
      </c>
      <c r="L940" s="44">
        <v>2035</v>
      </c>
      <c r="M940" s="16">
        <v>0.43763440860215053</v>
      </c>
      <c r="N940" t="s">
        <v>398</v>
      </c>
    </row>
    <row r="941" spans="1:14" x14ac:dyDescent="0.25">
      <c r="A941" s="1">
        <v>44568</v>
      </c>
      <c r="B941">
        <v>12110</v>
      </c>
      <c r="C941">
        <v>9490</v>
      </c>
      <c r="D941">
        <v>2620</v>
      </c>
      <c r="E941">
        <v>1873788</v>
      </c>
      <c r="F941">
        <v>1878443</v>
      </c>
      <c r="G941">
        <v>4655</v>
      </c>
      <c r="H941">
        <v>4655</v>
      </c>
      <c r="I941">
        <v>4650</v>
      </c>
      <c r="J941">
        <v>-5</v>
      </c>
      <c r="K941" s="156">
        <v>4637.1681415929206</v>
      </c>
      <c r="L941" s="44">
        <v>2035</v>
      </c>
      <c r="M941" s="16">
        <v>0.43763440860215053</v>
      </c>
      <c r="N941" t="s">
        <v>398</v>
      </c>
    </row>
    <row r="942" spans="1:14" x14ac:dyDescent="0.25">
      <c r="A942" s="1">
        <v>44568</v>
      </c>
      <c r="B942">
        <v>14200</v>
      </c>
      <c r="C942">
        <v>9330</v>
      </c>
      <c r="D942">
        <v>4870</v>
      </c>
      <c r="E942">
        <v>14224489</v>
      </c>
      <c r="F942">
        <v>14232890</v>
      </c>
      <c r="G942">
        <v>8401</v>
      </c>
      <c r="H942">
        <v>8401</v>
      </c>
      <c r="I942">
        <v>7690</v>
      </c>
      <c r="J942">
        <v>-711</v>
      </c>
      <c r="K942" s="156">
        <v>8619.4690265486734</v>
      </c>
      <c r="L942" s="44">
        <v>3531</v>
      </c>
      <c r="M942" s="16">
        <v>0.45916775032509755</v>
      </c>
      <c r="N942" t="s">
        <v>397</v>
      </c>
    </row>
    <row r="943" spans="1:14" x14ac:dyDescent="0.25">
      <c r="A943" s="1">
        <v>44568</v>
      </c>
      <c r="B943">
        <v>14200</v>
      </c>
      <c r="C943">
        <v>9330</v>
      </c>
      <c r="D943">
        <v>4870</v>
      </c>
      <c r="E943">
        <v>14224489</v>
      </c>
      <c r="F943">
        <v>14232890</v>
      </c>
      <c r="G943">
        <v>8401</v>
      </c>
      <c r="H943">
        <v>8401</v>
      </c>
      <c r="I943">
        <v>8390</v>
      </c>
      <c r="J943">
        <v>-11</v>
      </c>
      <c r="K943" s="156">
        <v>8619.4690265486734</v>
      </c>
      <c r="L943" s="44">
        <v>3531</v>
      </c>
      <c r="M943" s="16">
        <v>0.42085816448152563</v>
      </c>
      <c r="N943" t="s">
        <v>397</v>
      </c>
    </row>
    <row r="944" spans="1:14" x14ac:dyDescent="0.25">
      <c r="A944" s="1">
        <v>44571</v>
      </c>
      <c r="B944">
        <v>11940</v>
      </c>
      <c r="C944">
        <v>9060</v>
      </c>
      <c r="D944">
        <v>2880</v>
      </c>
      <c r="E944">
        <v>1878443</v>
      </c>
      <c r="F944">
        <v>1883762</v>
      </c>
      <c r="G944">
        <v>5319</v>
      </c>
      <c r="H944">
        <v>5319</v>
      </c>
      <c r="I944">
        <v>5320</v>
      </c>
      <c r="J944">
        <v>1</v>
      </c>
      <c r="K944" s="156">
        <v>5097.3451327433631</v>
      </c>
      <c r="L944" s="44">
        <v>2439</v>
      </c>
      <c r="M944" s="16">
        <v>0.45845864661654134</v>
      </c>
      <c r="N944" t="s">
        <v>398</v>
      </c>
    </row>
    <row r="945" spans="1:14" x14ac:dyDescent="0.25">
      <c r="A945" s="1">
        <v>44571</v>
      </c>
      <c r="B945">
        <v>13580</v>
      </c>
      <c r="C945">
        <v>9400</v>
      </c>
      <c r="D945">
        <v>4180</v>
      </c>
      <c r="E945">
        <v>14232890</v>
      </c>
      <c r="F945">
        <v>14241143</v>
      </c>
      <c r="G945">
        <v>8253</v>
      </c>
      <c r="H945">
        <v>8253</v>
      </c>
      <c r="I945">
        <v>8242</v>
      </c>
      <c r="J945">
        <v>-11</v>
      </c>
      <c r="K945" s="156">
        <v>7398.2300884955757</v>
      </c>
      <c r="L945" s="44">
        <v>4073</v>
      </c>
      <c r="M945" s="16">
        <v>0.49417617083232224</v>
      </c>
      <c r="N945" t="s">
        <v>397</v>
      </c>
    </row>
    <row r="946" spans="1:14" x14ac:dyDescent="0.25">
      <c r="A946" s="1">
        <v>44571</v>
      </c>
      <c r="B946">
        <v>13580</v>
      </c>
      <c r="C946">
        <v>9400</v>
      </c>
      <c r="D946">
        <v>4180</v>
      </c>
      <c r="E946">
        <v>14232890</v>
      </c>
      <c r="F946">
        <v>14241143</v>
      </c>
      <c r="G946">
        <v>8253</v>
      </c>
      <c r="H946">
        <v>8253</v>
      </c>
      <c r="I946">
        <v>8242</v>
      </c>
      <c r="J946">
        <v>-11</v>
      </c>
      <c r="K946" s="156">
        <v>7398.2300884955757</v>
      </c>
      <c r="L946" s="44">
        <v>4073</v>
      </c>
      <c r="M946" s="16">
        <v>0.49417617083232224</v>
      </c>
      <c r="N946" t="s">
        <v>397</v>
      </c>
    </row>
    <row r="947" spans="1:14" x14ac:dyDescent="0.25">
      <c r="A947" s="1">
        <v>44572</v>
      </c>
      <c r="B947">
        <v>11980</v>
      </c>
      <c r="C947">
        <v>9310</v>
      </c>
      <c r="D947">
        <v>2670</v>
      </c>
      <c r="E947">
        <v>1883762</v>
      </c>
      <c r="F947">
        <v>1888851</v>
      </c>
      <c r="G947">
        <v>5089</v>
      </c>
      <c r="H947">
        <v>5089</v>
      </c>
      <c r="I947">
        <v>5090</v>
      </c>
      <c r="J947">
        <v>1</v>
      </c>
      <c r="K947" s="156">
        <v>4725.6637168141597</v>
      </c>
      <c r="L947" s="44">
        <v>2419</v>
      </c>
      <c r="M947" s="16">
        <v>0.47524557956777996</v>
      </c>
      <c r="N947" t="s">
        <v>398</v>
      </c>
    </row>
    <row r="948" spans="1:14" x14ac:dyDescent="0.25">
      <c r="A948" s="1">
        <v>44572</v>
      </c>
      <c r="B948">
        <v>14360</v>
      </c>
      <c r="C948">
        <v>9400</v>
      </c>
      <c r="D948">
        <v>4960</v>
      </c>
      <c r="E948">
        <v>14241143</v>
      </c>
      <c r="F948">
        <v>14250228</v>
      </c>
      <c r="G948">
        <v>9085</v>
      </c>
      <c r="H948">
        <v>9085</v>
      </c>
      <c r="I948">
        <v>9080</v>
      </c>
      <c r="J948">
        <v>-5</v>
      </c>
      <c r="K948" s="156">
        <v>8778.7610619469033</v>
      </c>
      <c r="L948" s="44">
        <v>4125</v>
      </c>
      <c r="M948" s="16">
        <v>0.45429515418502203</v>
      </c>
      <c r="N948" t="s">
        <v>397</v>
      </c>
    </row>
    <row r="949" spans="1:14" x14ac:dyDescent="0.25">
      <c r="A949" s="1">
        <v>44572</v>
      </c>
      <c r="B949">
        <v>14360</v>
      </c>
      <c r="C949">
        <v>9400</v>
      </c>
      <c r="D949">
        <v>4960</v>
      </c>
      <c r="E949">
        <v>14241143</v>
      </c>
      <c r="F949">
        <v>14250228</v>
      </c>
      <c r="G949">
        <v>9085</v>
      </c>
      <c r="H949">
        <v>9085</v>
      </c>
      <c r="I949">
        <v>9080</v>
      </c>
      <c r="J949">
        <v>-5</v>
      </c>
      <c r="K949" s="156">
        <v>8778.7610619469033</v>
      </c>
      <c r="L949" s="44">
        <v>4125</v>
      </c>
      <c r="M949" s="16">
        <v>0.45429515418502203</v>
      </c>
      <c r="N949" t="s">
        <v>397</v>
      </c>
    </row>
    <row r="950" spans="1:14" x14ac:dyDescent="0.25">
      <c r="A950" s="1">
        <v>44572</v>
      </c>
      <c r="B950">
        <v>14360</v>
      </c>
      <c r="C950">
        <v>9400</v>
      </c>
      <c r="D950">
        <v>4960</v>
      </c>
      <c r="E950">
        <v>14241143</v>
      </c>
      <c r="F950">
        <v>14250228</v>
      </c>
      <c r="G950">
        <v>9085</v>
      </c>
      <c r="H950">
        <v>9085</v>
      </c>
      <c r="I950">
        <v>9080</v>
      </c>
      <c r="J950">
        <v>-5</v>
      </c>
      <c r="K950" s="156">
        <v>8778.7610619469033</v>
      </c>
      <c r="L950" s="44">
        <v>4125</v>
      </c>
      <c r="M950" s="16">
        <v>0.45429515418502203</v>
      </c>
      <c r="N950" t="s">
        <v>397</v>
      </c>
    </row>
    <row r="951" spans="1:14" x14ac:dyDescent="0.25">
      <c r="A951" s="1">
        <v>44572</v>
      </c>
      <c r="B951">
        <v>14360</v>
      </c>
      <c r="C951">
        <v>9400</v>
      </c>
      <c r="D951">
        <v>4960</v>
      </c>
      <c r="E951">
        <v>14241143</v>
      </c>
      <c r="F951">
        <v>14250228</v>
      </c>
      <c r="G951">
        <v>9085</v>
      </c>
      <c r="H951">
        <v>9085</v>
      </c>
      <c r="I951">
        <v>9080</v>
      </c>
      <c r="J951">
        <v>-5</v>
      </c>
      <c r="K951" s="156">
        <v>8778.7610619469033</v>
      </c>
      <c r="L951" s="44">
        <v>4125</v>
      </c>
      <c r="M951" s="16">
        <v>0.45429515418502203</v>
      </c>
      <c r="N951" t="s">
        <v>397</v>
      </c>
    </row>
    <row r="952" spans="1:14" x14ac:dyDescent="0.25">
      <c r="A952" s="1">
        <v>44573</v>
      </c>
      <c r="B952">
        <v>11900</v>
      </c>
      <c r="C952">
        <v>10020</v>
      </c>
      <c r="D952">
        <v>1880</v>
      </c>
      <c r="E952">
        <v>1888851</v>
      </c>
      <c r="F952">
        <v>1892219</v>
      </c>
      <c r="G952">
        <v>3368</v>
      </c>
      <c r="H952">
        <v>3368</v>
      </c>
      <c r="I952">
        <v>3520</v>
      </c>
      <c r="J952">
        <v>152</v>
      </c>
      <c r="K952" s="156">
        <v>3327.4336283185844</v>
      </c>
      <c r="L952" s="44">
        <v>1488</v>
      </c>
      <c r="M952" s="16">
        <v>0.42272727272727273</v>
      </c>
      <c r="N952" t="s">
        <v>398</v>
      </c>
    </row>
    <row r="953" spans="1:14" x14ac:dyDescent="0.25">
      <c r="A953" s="1">
        <v>44573</v>
      </c>
      <c r="B953">
        <v>11900</v>
      </c>
      <c r="C953">
        <v>10020</v>
      </c>
      <c r="D953">
        <v>1880</v>
      </c>
      <c r="E953">
        <v>1888851</v>
      </c>
      <c r="F953">
        <v>1892219</v>
      </c>
      <c r="G953">
        <v>3368</v>
      </c>
      <c r="H953">
        <v>3368</v>
      </c>
      <c r="I953">
        <v>3380</v>
      </c>
      <c r="J953">
        <v>12</v>
      </c>
      <c r="K953" s="156">
        <v>3327.4336283185844</v>
      </c>
      <c r="L953" s="44">
        <v>1488</v>
      </c>
      <c r="M953" s="16">
        <v>0.44023668639053254</v>
      </c>
      <c r="N953" t="s">
        <v>398</v>
      </c>
    </row>
    <row r="954" spans="1:14" x14ac:dyDescent="0.25">
      <c r="A954" s="1">
        <v>44573</v>
      </c>
      <c r="B954">
        <v>11900</v>
      </c>
      <c r="C954">
        <v>10020</v>
      </c>
      <c r="D954">
        <v>1880</v>
      </c>
      <c r="E954">
        <v>1888851</v>
      </c>
      <c r="F954">
        <v>1892219</v>
      </c>
      <c r="G954">
        <v>3368</v>
      </c>
      <c r="H954">
        <v>3368</v>
      </c>
      <c r="I954">
        <v>3380</v>
      </c>
      <c r="J954">
        <v>12</v>
      </c>
      <c r="K954" s="156">
        <v>3327.4336283185844</v>
      </c>
      <c r="L954" s="44">
        <v>1488</v>
      </c>
      <c r="M954" s="16">
        <v>0.44023668639053254</v>
      </c>
      <c r="N954" t="s">
        <v>398</v>
      </c>
    </row>
    <row r="955" spans="1:14" x14ac:dyDescent="0.25">
      <c r="A955" s="1">
        <v>44575</v>
      </c>
      <c r="B955">
        <v>12040</v>
      </c>
      <c r="C955">
        <v>9440</v>
      </c>
      <c r="D955">
        <v>2600</v>
      </c>
      <c r="E955">
        <v>1892219</v>
      </c>
      <c r="F955">
        <v>1896923</v>
      </c>
      <c r="G955">
        <v>4704</v>
      </c>
      <c r="H955">
        <v>4704</v>
      </c>
      <c r="I955">
        <v>4705</v>
      </c>
      <c r="J955">
        <v>1</v>
      </c>
      <c r="K955" s="156">
        <v>4601.7699115044252</v>
      </c>
      <c r="L955" s="44">
        <v>2104</v>
      </c>
      <c r="M955" s="16">
        <v>0.44718384697130714</v>
      </c>
      <c r="N955" t="s">
        <v>398</v>
      </c>
    </row>
    <row r="956" spans="1:14" x14ac:dyDescent="0.25">
      <c r="A956" s="1">
        <v>44575</v>
      </c>
      <c r="B956">
        <v>12040</v>
      </c>
      <c r="C956">
        <v>9440</v>
      </c>
      <c r="D956">
        <v>2600</v>
      </c>
      <c r="E956">
        <v>1892219</v>
      </c>
      <c r="F956">
        <v>1896923</v>
      </c>
      <c r="G956">
        <v>4704</v>
      </c>
      <c r="H956">
        <v>4704</v>
      </c>
      <c r="I956">
        <v>4705</v>
      </c>
      <c r="J956">
        <v>1</v>
      </c>
      <c r="K956" s="156">
        <v>4601.7699115044252</v>
      </c>
      <c r="L956" s="44">
        <v>2104</v>
      </c>
      <c r="M956" s="16">
        <v>0.44718384697130714</v>
      </c>
      <c r="N956" t="s">
        <v>398</v>
      </c>
    </row>
    <row r="957" spans="1:14" x14ac:dyDescent="0.25">
      <c r="A957" s="1">
        <v>44578</v>
      </c>
      <c r="B957">
        <v>11480</v>
      </c>
      <c r="C957">
        <v>7960</v>
      </c>
      <c r="D957">
        <v>3520</v>
      </c>
      <c r="E957">
        <v>1896823</v>
      </c>
      <c r="F957">
        <v>1901822</v>
      </c>
      <c r="G957">
        <v>4999</v>
      </c>
      <c r="H957">
        <v>4999</v>
      </c>
      <c r="I957">
        <v>4895</v>
      </c>
      <c r="J957">
        <v>-104</v>
      </c>
      <c r="K957" s="156">
        <v>6230.0884955752217</v>
      </c>
      <c r="L957" s="44">
        <v>1479</v>
      </c>
      <c r="M957" s="16">
        <v>0.3021450459652707</v>
      </c>
      <c r="N957" t="s">
        <v>398</v>
      </c>
    </row>
    <row r="958" spans="1:14" x14ac:dyDescent="0.25">
      <c r="A958" s="1">
        <v>44578</v>
      </c>
      <c r="B958">
        <v>11480</v>
      </c>
      <c r="C958">
        <v>7960</v>
      </c>
      <c r="D958">
        <v>3520</v>
      </c>
      <c r="E958">
        <v>1896923</v>
      </c>
      <c r="F958">
        <v>1901822</v>
      </c>
      <c r="G958">
        <v>4899</v>
      </c>
      <c r="H958">
        <v>4899</v>
      </c>
      <c r="I958">
        <v>4895</v>
      </c>
      <c r="J958">
        <v>-4</v>
      </c>
      <c r="K958" s="156">
        <v>6230.0884955752217</v>
      </c>
      <c r="L958" s="44">
        <v>1379</v>
      </c>
      <c r="M958" s="16">
        <v>0.28171603677221657</v>
      </c>
      <c r="N958" t="s">
        <v>398</v>
      </c>
    </row>
    <row r="959" spans="1:14" x14ac:dyDescent="0.25">
      <c r="A959" s="1">
        <v>44580</v>
      </c>
      <c r="B959">
        <v>11970</v>
      </c>
      <c r="C959">
        <v>8530</v>
      </c>
      <c r="D959">
        <v>3440</v>
      </c>
      <c r="E959">
        <v>1903426</v>
      </c>
      <c r="F959">
        <v>1904666</v>
      </c>
      <c r="G959">
        <v>1240</v>
      </c>
      <c r="H959">
        <v>1240</v>
      </c>
      <c r="I959">
        <v>1240</v>
      </c>
      <c r="J959">
        <v>0</v>
      </c>
      <c r="K959" s="156">
        <v>6088.49557522124</v>
      </c>
      <c r="L959" s="44">
        <v>-2200</v>
      </c>
      <c r="M959" s="16">
        <v>-1.7741935483870968</v>
      </c>
      <c r="N959" t="s">
        <v>398</v>
      </c>
    </row>
    <row r="960" spans="1:14" x14ac:dyDescent="0.25">
      <c r="A960" s="1">
        <v>44580</v>
      </c>
      <c r="B960">
        <v>11970</v>
      </c>
      <c r="C960">
        <v>8530</v>
      </c>
      <c r="D960">
        <v>3440</v>
      </c>
      <c r="E960">
        <v>1903426</v>
      </c>
      <c r="F960">
        <v>1904666</v>
      </c>
      <c r="G960">
        <v>1240</v>
      </c>
      <c r="H960">
        <v>1240</v>
      </c>
      <c r="I960">
        <v>1240</v>
      </c>
      <c r="J960">
        <v>0</v>
      </c>
      <c r="K960" s="156">
        <v>6088.49557522124</v>
      </c>
      <c r="L960" s="44">
        <v>-2200</v>
      </c>
      <c r="M960" s="16">
        <v>-1.7741935483870968</v>
      </c>
      <c r="N960" t="s">
        <v>398</v>
      </c>
    </row>
    <row r="961" spans="1:14" x14ac:dyDescent="0.25">
      <c r="A961" s="1">
        <v>44580</v>
      </c>
      <c r="B961">
        <v>11950</v>
      </c>
      <c r="C961">
        <v>9350</v>
      </c>
      <c r="D961">
        <v>2600</v>
      </c>
      <c r="E961">
        <v>1904666</v>
      </c>
      <c r="F961">
        <v>1908242</v>
      </c>
      <c r="G961">
        <v>3576</v>
      </c>
      <c r="H961">
        <v>3576</v>
      </c>
      <c r="I961">
        <v>3577</v>
      </c>
      <c r="J961">
        <v>1</v>
      </c>
      <c r="K961" s="156">
        <v>4601.7699115044252</v>
      </c>
      <c r="L961" s="44">
        <v>976</v>
      </c>
      <c r="M961" s="16">
        <v>0.2728543472183394</v>
      </c>
      <c r="N961" t="s">
        <v>398</v>
      </c>
    </row>
    <row r="962" spans="1:14" x14ac:dyDescent="0.25">
      <c r="A962" s="1">
        <v>44580</v>
      </c>
      <c r="B962">
        <v>11950</v>
      </c>
      <c r="C962">
        <v>9350</v>
      </c>
      <c r="D962">
        <v>2600</v>
      </c>
      <c r="E962">
        <v>1904666</v>
      </c>
      <c r="F962">
        <v>1908242</v>
      </c>
      <c r="G962">
        <v>3576</v>
      </c>
      <c r="H962">
        <v>3576</v>
      </c>
      <c r="I962">
        <v>3577</v>
      </c>
      <c r="J962">
        <v>1</v>
      </c>
      <c r="K962" s="156">
        <v>4601.7699115044252</v>
      </c>
      <c r="L962" s="44">
        <v>976</v>
      </c>
      <c r="M962" s="16">
        <v>0.2728543472183394</v>
      </c>
      <c r="N962" t="s">
        <v>398</v>
      </c>
    </row>
    <row r="963" spans="1:14" x14ac:dyDescent="0.25">
      <c r="A963" s="1">
        <v>44581</v>
      </c>
      <c r="B963">
        <v>25565</v>
      </c>
      <c r="C963">
        <v>20000</v>
      </c>
      <c r="D963">
        <v>5565</v>
      </c>
      <c r="E963">
        <v>14250228</v>
      </c>
      <c r="F963">
        <v>14258328</v>
      </c>
      <c r="G963">
        <v>8100</v>
      </c>
      <c r="H963">
        <v>8100</v>
      </c>
      <c r="I963">
        <v>8100</v>
      </c>
      <c r="J963">
        <v>0</v>
      </c>
      <c r="K963" s="156">
        <v>9849.5575221238942</v>
      </c>
      <c r="L963" s="44">
        <v>2535</v>
      </c>
      <c r="M963" s="16">
        <v>0.31296296296296294</v>
      </c>
      <c r="N963" t="s">
        <v>397</v>
      </c>
    </row>
    <row r="964" spans="1:14" x14ac:dyDescent="0.25">
      <c r="A964" s="1">
        <v>44582</v>
      </c>
      <c r="B964">
        <v>14050</v>
      </c>
      <c r="C964">
        <v>10740</v>
      </c>
      <c r="D964">
        <v>3310</v>
      </c>
      <c r="E964">
        <v>14258323</v>
      </c>
      <c r="F964">
        <v>14264415</v>
      </c>
      <c r="G964">
        <v>6092</v>
      </c>
      <c r="H964">
        <v>6092</v>
      </c>
      <c r="I964">
        <v>6030</v>
      </c>
      <c r="J964">
        <v>-62</v>
      </c>
      <c r="K964" s="156">
        <v>5858.4070796460182</v>
      </c>
      <c r="L964" s="44">
        <v>2782</v>
      </c>
      <c r="M964" s="16">
        <v>0.4613598673300166</v>
      </c>
      <c r="N964" t="s">
        <v>397</v>
      </c>
    </row>
    <row r="965" spans="1:14" x14ac:dyDescent="0.25">
      <c r="A965" s="1">
        <v>44582</v>
      </c>
      <c r="B965">
        <v>14050</v>
      </c>
      <c r="C965">
        <v>10740</v>
      </c>
      <c r="D965">
        <v>3310</v>
      </c>
      <c r="E965">
        <v>14258323</v>
      </c>
      <c r="F965">
        <v>14264415</v>
      </c>
      <c r="G965">
        <v>6092</v>
      </c>
      <c r="H965">
        <v>6092</v>
      </c>
      <c r="I965">
        <v>6030</v>
      </c>
      <c r="J965">
        <v>-62</v>
      </c>
      <c r="K965" s="156">
        <v>5858.4070796460182</v>
      </c>
      <c r="L965" s="44">
        <v>2782</v>
      </c>
      <c r="M965" s="16">
        <v>0.4613598673300166</v>
      </c>
      <c r="N965" t="s">
        <v>397</v>
      </c>
    </row>
    <row r="966" spans="1:14" x14ac:dyDescent="0.25">
      <c r="A966" s="1">
        <v>44582</v>
      </c>
      <c r="B966">
        <v>11970</v>
      </c>
      <c r="C966">
        <v>8530</v>
      </c>
      <c r="D966">
        <v>3440</v>
      </c>
      <c r="E966">
        <v>8880</v>
      </c>
      <c r="F966">
        <v>11980</v>
      </c>
      <c r="G966">
        <v>3100</v>
      </c>
      <c r="H966">
        <v>3100</v>
      </c>
      <c r="I966">
        <v>5880</v>
      </c>
      <c r="J966">
        <v>2780</v>
      </c>
      <c r="K966" s="156">
        <v>6088.49557522124</v>
      </c>
      <c r="L966" s="44">
        <v>-340</v>
      </c>
      <c r="M966" s="16">
        <v>-5.7823129251700682E-2</v>
      </c>
      <c r="N966" t="s">
        <v>398</v>
      </c>
    </row>
    <row r="967" spans="1:14" x14ac:dyDescent="0.25">
      <c r="A967" s="1">
        <v>44582</v>
      </c>
      <c r="B967">
        <v>11970</v>
      </c>
      <c r="C967">
        <v>8530</v>
      </c>
      <c r="D967">
        <v>3440</v>
      </c>
      <c r="E967">
        <v>8880</v>
      </c>
      <c r="F967">
        <v>11980</v>
      </c>
      <c r="G967">
        <v>3100</v>
      </c>
      <c r="H967">
        <v>3100</v>
      </c>
      <c r="I967">
        <v>5880</v>
      </c>
      <c r="J967">
        <v>2780</v>
      </c>
      <c r="K967" s="156">
        <v>6088.49557522124</v>
      </c>
      <c r="L967" s="44">
        <v>-340</v>
      </c>
      <c r="M967" s="16">
        <v>-5.7823129251700682E-2</v>
      </c>
      <c r="N967" t="s">
        <v>398</v>
      </c>
    </row>
    <row r="968" spans="1:14" x14ac:dyDescent="0.25">
      <c r="A968" s="1">
        <v>44582</v>
      </c>
      <c r="B968">
        <v>11970</v>
      </c>
      <c r="C968">
        <v>8530</v>
      </c>
      <c r="D968">
        <v>3440</v>
      </c>
      <c r="E968">
        <v>8880</v>
      </c>
      <c r="F968">
        <v>11980</v>
      </c>
      <c r="G968">
        <v>3100</v>
      </c>
      <c r="H968">
        <v>3100</v>
      </c>
      <c r="I968">
        <v>5880</v>
      </c>
      <c r="J968">
        <v>2780</v>
      </c>
      <c r="K968" s="156">
        <v>6088.49557522124</v>
      </c>
      <c r="L968" s="44">
        <v>-340</v>
      </c>
      <c r="M968" s="16">
        <v>-5.7823129251700682E-2</v>
      </c>
      <c r="N968" t="s">
        <v>398</v>
      </c>
    </row>
    <row r="969" spans="1:14" x14ac:dyDescent="0.25">
      <c r="A969" s="1">
        <v>44582</v>
      </c>
      <c r="B969">
        <v>14050</v>
      </c>
      <c r="C969">
        <v>10740</v>
      </c>
      <c r="D969">
        <v>3310</v>
      </c>
      <c r="E969">
        <v>14258323</v>
      </c>
      <c r="F969">
        <v>14264415</v>
      </c>
      <c r="G969">
        <v>6092</v>
      </c>
      <c r="H969">
        <v>6092</v>
      </c>
      <c r="I969">
        <v>6030</v>
      </c>
      <c r="J969">
        <v>-62</v>
      </c>
      <c r="K969" s="156">
        <v>5858.4070796460182</v>
      </c>
      <c r="L969" s="44">
        <v>2782</v>
      </c>
      <c r="M969" s="16">
        <v>0.4613598673300166</v>
      </c>
      <c r="N969" t="s">
        <v>397</v>
      </c>
    </row>
    <row r="970" spans="1:14" x14ac:dyDescent="0.25">
      <c r="A970" s="1">
        <v>44582</v>
      </c>
      <c r="B970">
        <v>11970</v>
      </c>
      <c r="C970">
        <v>8530</v>
      </c>
      <c r="D970">
        <v>3440</v>
      </c>
      <c r="E970">
        <v>8880</v>
      </c>
      <c r="F970">
        <v>11980</v>
      </c>
      <c r="G970">
        <v>3100</v>
      </c>
      <c r="H970">
        <v>3100</v>
      </c>
      <c r="I970">
        <v>5880</v>
      </c>
      <c r="J970">
        <v>2780</v>
      </c>
      <c r="K970" s="156">
        <v>6088.49557522124</v>
      </c>
      <c r="L970" s="44">
        <v>-340</v>
      </c>
      <c r="M970" s="16">
        <v>-5.7823129251700682E-2</v>
      </c>
      <c r="N970" t="s">
        <v>398</v>
      </c>
    </row>
    <row r="971" spans="1:14" x14ac:dyDescent="0.25">
      <c r="A971" s="1">
        <v>44582</v>
      </c>
      <c r="B971">
        <v>11980</v>
      </c>
      <c r="C971">
        <v>8880</v>
      </c>
      <c r="D971">
        <v>3100</v>
      </c>
      <c r="E971">
        <v>1908242</v>
      </c>
      <c r="F971">
        <v>1914122</v>
      </c>
      <c r="G971">
        <v>5880</v>
      </c>
      <c r="H971">
        <v>5880</v>
      </c>
      <c r="I971">
        <v>5880</v>
      </c>
      <c r="J971">
        <v>0</v>
      </c>
      <c r="K971" s="156">
        <v>5486.7256637168148</v>
      </c>
      <c r="L971" s="44">
        <v>2780</v>
      </c>
      <c r="M971" s="16">
        <v>0.47278911564625853</v>
      </c>
      <c r="N971" t="s">
        <v>398</v>
      </c>
    </row>
    <row r="972" spans="1:14" x14ac:dyDescent="0.25">
      <c r="A972" s="1">
        <v>44585</v>
      </c>
      <c r="B972">
        <v>13620</v>
      </c>
      <c r="C972">
        <v>10630</v>
      </c>
      <c r="D972">
        <v>2990</v>
      </c>
      <c r="E972">
        <v>14264415</v>
      </c>
      <c r="F972">
        <v>14269898</v>
      </c>
      <c r="G972">
        <v>5483</v>
      </c>
      <c r="H972">
        <v>5483</v>
      </c>
      <c r="I972">
        <v>5480</v>
      </c>
      <c r="J972">
        <v>-3</v>
      </c>
      <c r="K972" s="156">
        <v>5292.0353982300894</v>
      </c>
      <c r="L972" s="44">
        <v>2493</v>
      </c>
      <c r="M972" s="16">
        <v>0.45492700729927005</v>
      </c>
      <c r="N972" t="s">
        <v>397</v>
      </c>
    </row>
    <row r="973" spans="1:14" x14ac:dyDescent="0.25">
      <c r="A973" s="1">
        <v>44585</v>
      </c>
      <c r="B973">
        <v>13620</v>
      </c>
      <c r="C973">
        <v>10630</v>
      </c>
      <c r="D973">
        <v>2990</v>
      </c>
      <c r="E973">
        <v>14264415</v>
      </c>
      <c r="F973">
        <v>14269898</v>
      </c>
      <c r="G973">
        <v>5483</v>
      </c>
      <c r="H973">
        <v>5483</v>
      </c>
      <c r="I973">
        <v>5380</v>
      </c>
      <c r="J973">
        <v>-103</v>
      </c>
      <c r="K973" s="156">
        <v>5292.0353982300894</v>
      </c>
      <c r="L973" s="44">
        <v>2493</v>
      </c>
      <c r="M973" s="16">
        <v>0.4633828996282528</v>
      </c>
      <c r="N973" t="s">
        <v>397</v>
      </c>
    </row>
    <row r="974" spans="1:14" x14ac:dyDescent="0.25">
      <c r="A974" s="1">
        <v>44585</v>
      </c>
      <c r="B974">
        <v>13620</v>
      </c>
      <c r="C974">
        <v>10630</v>
      </c>
      <c r="D974">
        <v>2990</v>
      </c>
      <c r="E974">
        <v>14264415</v>
      </c>
      <c r="F974">
        <v>14269898</v>
      </c>
      <c r="G974">
        <v>5483</v>
      </c>
      <c r="H974">
        <v>5483</v>
      </c>
      <c r="I974">
        <v>5380</v>
      </c>
      <c r="J974">
        <v>-103</v>
      </c>
      <c r="K974" s="156">
        <v>5292.0353982300894</v>
      </c>
      <c r="L974" s="44">
        <v>2493</v>
      </c>
      <c r="M974" s="16">
        <v>0.4633828996282528</v>
      </c>
      <c r="N974" t="s">
        <v>397</v>
      </c>
    </row>
    <row r="975" spans="1:14" x14ac:dyDescent="0.25">
      <c r="A975" s="1">
        <v>44585</v>
      </c>
      <c r="B975">
        <v>13620</v>
      </c>
      <c r="C975">
        <v>10630</v>
      </c>
      <c r="D975">
        <v>2990</v>
      </c>
      <c r="E975">
        <v>14264415</v>
      </c>
      <c r="F975">
        <v>14269798</v>
      </c>
      <c r="G975">
        <v>5383</v>
      </c>
      <c r="H975">
        <v>5383</v>
      </c>
      <c r="I975">
        <v>5380</v>
      </c>
      <c r="J975">
        <v>-3</v>
      </c>
      <c r="K975" s="156">
        <v>5292.0353982300894</v>
      </c>
      <c r="L975" s="44">
        <v>2393</v>
      </c>
      <c r="M975" s="16">
        <v>0.44479553903345725</v>
      </c>
      <c r="N975" t="s">
        <v>397</v>
      </c>
    </row>
    <row r="976" spans="1:14" x14ac:dyDescent="0.25">
      <c r="A976" s="1">
        <v>44585</v>
      </c>
      <c r="B976">
        <v>11670</v>
      </c>
      <c r="C976">
        <v>8300</v>
      </c>
      <c r="D976">
        <v>3370</v>
      </c>
      <c r="E976">
        <v>1914051</v>
      </c>
      <c r="F976">
        <v>1920372</v>
      </c>
      <c r="G976">
        <v>6321</v>
      </c>
      <c r="H976">
        <v>6321</v>
      </c>
      <c r="I976">
        <v>6320</v>
      </c>
      <c r="J976">
        <v>-1</v>
      </c>
      <c r="K976" s="156">
        <v>5964.6017699115046</v>
      </c>
      <c r="L976" s="44">
        <v>2951</v>
      </c>
      <c r="M976" s="16">
        <v>0.46693037974683543</v>
      </c>
      <c r="N976" t="s">
        <v>398</v>
      </c>
    </row>
    <row r="977" spans="1:14" x14ac:dyDescent="0.25">
      <c r="A977" s="1">
        <v>44585</v>
      </c>
      <c r="B977">
        <v>11670</v>
      </c>
      <c r="C977">
        <v>8300</v>
      </c>
      <c r="D977">
        <v>3370</v>
      </c>
      <c r="E977">
        <v>1914051</v>
      </c>
      <c r="F977">
        <v>1920372</v>
      </c>
      <c r="G977">
        <v>6321</v>
      </c>
      <c r="H977">
        <v>6321</v>
      </c>
      <c r="I977">
        <v>6320</v>
      </c>
      <c r="J977">
        <v>-1</v>
      </c>
      <c r="K977" s="156">
        <v>5964.6017699115046</v>
      </c>
      <c r="L977" s="44">
        <v>2951</v>
      </c>
      <c r="M977" s="16">
        <v>0.46693037974683543</v>
      </c>
      <c r="N977" t="s">
        <v>398</v>
      </c>
    </row>
    <row r="978" spans="1:14" x14ac:dyDescent="0.25">
      <c r="A978" s="1">
        <v>44586</v>
      </c>
      <c r="B978">
        <v>11800</v>
      </c>
      <c r="C978">
        <v>7960</v>
      </c>
      <c r="D978">
        <v>3840</v>
      </c>
      <c r="E978">
        <v>1920372</v>
      </c>
      <c r="F978">
        <v>1927208</v>
      </c>
      <c r="G978">
        <v>6836</v>
      </c>
      <c r="H978">
        <v>6836</v>
      </c>
      <c r="I978">
        <v>6830</v>
      </c>
      <c r="J978">
        <v>-6</v>
      </c>
      <c r="K978" s="156">
        <v>6796.4601769911515</v>
      </c>
      <c r="L978" s="44">
        <v>2996</v>
      </c>
      <c r="M978" s="16">
        <v>0.43865300146412883</v>
      </c>
      <c r="N978" t="s">
        <v>398</v>
      </c>
    </row>
    <row r="979" spans="1:14" x14ac:dyDescent="0.25">
      <c r="A979" s="1">
        <v>44587</v>
      </c>
      <c r="B979">
        <v>8140</v>
      </c>
      <c r="C979">
        <v>6370</v>
      </c>
      <c r="D979">
        <v>1770</v>
      </c>
      <c r="E979">
        <v>15991205</v>
      </c>
      <c r="F979">
        <v>15994545</v>
      </c>
      <c r="G979">
        <v>3340</v>
      </c>
      <c r="H979">
        <v>3340</v>
      </c>
      <c r="I979">
        <v>3160</v>
      </c>
      <c r="J979">
        <v>-180</v>
      </c>
      <c r="K979" s="156">
        <v>3132.7433628318586</v>
      </c>
      <c r="L979" s="44">
        <v>1570</v>
      </c>
      <c r="M979" s="16">
        <v>0.49683544303797467</v>
      </c>
      <c r="N979" t="s">
        <v>398</v>
      </c>
    </row>
    <row r="980" spans="1:14" x14ac:dyDescent="0.25">
      <c r="A980" s="1">
        <v>44587</v>
      </c>
      <c r="B980">
        <v>8140</v>
      </c>
      <c r="C980">
        <v>6370</v>
      </c>
      <c r="D980">
        <v>1770</v>
      </c>
      <c r="E980">
        <v>15991205</v>
      </c>
      <c r="F980">
        <v>15994545</v>
      </c>
      <c r="G980">
        <v>3340</v>
      </c>
      <c r="H980">
        <v>3340</v>
      </c>
      <c r="I980">
        <v>3340</v>
      </c>
      <c r="J980">
        <v>0</v>
      </c>
      <c r="K980" s="156">
        <v>3132.7433628318586</v>
      </c>
      <c r="L980" s="44">
        <v>1570</v>
      </c>
      <c r="M980" s="16">
        <v>0.47005988023952094</v>
      </c>
      <c r="N980" t="s">
        <v>398</v>
      </c>
    </row>
    <row r="981" spans="1:14" x14ac:dyDescent="0.25">
      <c r="A981" s="1">
        <v>44587</v>
      </c>
      <c r="B981">
        <v>8140</v>
      </c>
      <c r="C981">
        <v>6370</v>
      </c>
      <c r="D981">
        <v>1770</v>
      </c>
      <c r="E981">
        <v>15991205</v>
      </c>
      <c r="F981">
        <v>15994545</v>
      </c>
      <c r="G981">
        <v>3340</v>
      </c>
      <c r="H981">
        <v>3340</v>
      </c>
      <c r="I981">
        <v>3340</v>
      </c>
      <c r="J981">
        <v>0</v>
      </c>
      <c r="K981" s="156">
        <v>3132.7433628318586</v>
      </c>
      <c r="L981" s="44">
        <v>1570</v>
      </c>
      <c r="M981" s="16">
        <v>0.47005988023952094</v>
      </c>
      <c r="N981" t="s">
        <v>398</v>
      </c>
    </row>
    <row r="982" spans="1:14" x14ac:dyDescent="0.25">
      <c r="A982" s="1">
        <v>44589</v>
      </c>
      <c r="B982">
        <v>13020</v>
      </c>
      <c r="C982">
        <v>11570</v>
      </c>
      <c r="D982">
        <v>1450</v>
      </c>
      <c r="E982">
        <v>14289118</v>
      </c>
      <c r="F982">
        <v>14291149</v>
      </c>
      <c r="G982">
        <v>2031</v>
      </c>
      <c r="H982">
        <v>2031</v>
      </c>
      <c r="I982">
        <v>2420</v>
      </c>
      <c r="J982">
        <v>389</v>
      </c>
      <c r="K982" s="156">
        <v>2566.3716814159293</v>
      </c>
      <c r="L982" s="44">
        <v>581</v>
      </c>
      <c r="M982" s="16">
        <v>0.24008264462809917</v>
      </c>
      <c r="N982" t="s">
        <v>397</v>
      </c>
    </row>
    <row r="983" spans="1:14" x14ac:dyDescent="0.25">
      <c r="A983" s="1">
        <v>44589</v>
      </c>
      <c r="B983">
        <v>13020</v>
      </c>
      <c r="C983">
        <v>11570</v>
      </c>
      <c r="D983">
        <v>1450</v>
      </c>
      <c r="E983">
        <v>14289118</v>
      </c>
      <c r="F983">
        <v>14291149</v>
      </c>
      <c r="G983">
        <v>2031</v>
      </c>
      <c r="H983">
        <v>2031</v>
      </c>
      <c r="I983">
        <v>2420</v>
      </c>
      <c r="J983">
        <v>389</v>
      </c>
      <c r="K983" s="156">
        <v>2566.3716814159293</v>
      </c>
      <c r="L983" s="44">
        <v>581</v>
      </c>
      <c r="M983" s="16">
        <v>0.24008264462809917</v>
      </c>
      <c r="N983" t="s">
        <v>397</v>
      </c>
    </row>
    <row r="984" spans="1:14" x14ac:dyDescent="0.25">
      <c r="A984" s="1">
        <v>44590</v>
      </c>
      <c r="B984">
        <v>14140</v>
      </c>
      <c r="C984">
        <v>9620</v>
      </c>
      <c r="D984">
        <v>4520</v>
      </c>
      <c r="E984">
        <v>14300646</v>
      </c>
      <c r="F984">
        <v>14308746</v>
      </c>
      <c r="G984">
        <v>8100</v>
      </c>
      <c r="H984">
        <v>8100</v>
      </c>
      <c r="I984">
        <v>8100</v>
      </c>
      <c r="J984">
        <v>0</v>
      </c>
      <c r="K984" s="156">
        <v>8000.0000000000009</v>
      </c>
      <c r="L984" s="44">
        <v>3580</v>
      </c>
      <c r="M984" s="16">
        <v>0.44197530864197532</v>
      </c>
      <c r="N984" t="s">
        <v>397</v>
      </c>
    </row>
    <row r="985" spans="1:14" x14ac:dyDescent="0.25">
      <c r="A985" s="1">
        <v>44590</v>
      </c>
      <c r="B985">
        <v>14140</v>
      </c>
      <c r="C985">
        <v>9620</v>
      </c>
      <c r="D985">
        <v>4520</v>
      </c>
      <c r="E985">
        <v>14300646</v>
      </c>
      <c r="F985">
        <v>14308746</v>
      </c>
      <c r="G985">
        <v>8100</v>
      </c>
      <c r="H985">
        <v>8100</v>
      </c>
      <c r="I985">
        <v>8100</v>
      </c>
      <c r="J985">
        <v>0</v>
      </c>
      <c r="K985" s="156">
        <v>8000.0000000000009</v>
      </c>
      <c r="L985" s="44">
        <v>3580</v>
      </c>
      <c r="M985" s="16">
        <v>0.44197530864197532</v>
      </c>
      <c r="N985" t="s">
        <v>397</v>
      </c>
    </row>
    <row r="986" spans="1:14" x14ac:dyDescent="0.25">
      <c r="A986" s="1">
        <v>44589</v>
      </c>
      <c r="B986">
        <v>12260</v>
      </c>
      <c r="C986">
        <v>9080</v>
      </c>
      <c r="D986">
        <v>3180</v>
      </c>
      <c r="E986">
        <v>1927208</v>
      </c>
      <c r="F986">
        <v>1932912</v>
      </c>
      <c r="G986">
        <v>5704</v>
      </c>
      <c r="H986">
        <v>5704</v>
      </c>
      <c r="I986">
        <v>5710</v>
      </c>
      <c r="J986">
        <v>6</v>
      </c>
      <c r="K986" s="156">
        <v>5628.3185840707974</v>
      </c>
      <c r="L986" s="44">
        <v>2524</v>
      </c>
      <c r="M986" s="16">
        <v>0.44203152364273207</v>
      </c>
      <c r="N986" t="s">
        <v>398</v>
      </c>
    </row>
    <row r="987" spans="1:14" x14ac:dyDescent="0.25">
      <c r="A987" s="1">
        <v>44589</v>
      </c>
      <c r="B987">
        <v>12260</v>
      </c>
      <c r="C987">
        <v>9080</v>
      </c>
      <c r="D987">
        <v>3180</v>
      </c>
      <c r="E987">
        <v>1927208</v>
      </c>
      <c r="F987">
        <v>1932912</v>
      </c>
      <c r="G987">
        <v>5704</v>
      </c>
      <c r="H987">
        <v>5704</v>
      </c>
      <c r="I987">
        <v>5710</v>
      </c>
      <c r="J987">
        <v>6</v>
      </c>
      <c r="K987" s="156">
        <v>5628.3185840707974</v>
      </c>
      <c r="L987" s="44">
        <v>2524</v>
      </c>
      <c r="M987" s="16">
        <v>0.44203152364273207</v>
      </c>
      <c r="N987" t="s">
        <v>398</v>
      </c>
    </row>
    <row r="988" spans="1:14" x14ac:dyDescent="0.25">
      <c r="A988" s="1">
        <v>44593</v>
      </c>
      <c r="B988">
        <v>25830</v>
      </c>
      <c r="C988">
        <v>20300</v>
      </c>
      <c r="D988">
        <v>5530</v>
      </c>
      <c r="E988">
        <v>14291149</v>
      </c>
      <c r="F988">
        <v>14300646</v>
      </c>
      <c r="G988">
        <v>9497</v>
      </c>
      <c r="H988">
        <v>9497</v>
      </c>
      <c r="I988">
        <v>9485</v>
      </c>
      <c r="J988">
        <v>-12</v>
      </c>
      <c r="K988" s="156">
        <v>9787.6106194690274</v>
      </c>
      <c r="L988" s="44">
        <v>3967</v>
      </c>
      <c r="M988" s="16">
        <v>0.41823932525039537</v>
      </c>
      <c r="N988" t="s">
        <v>397</v>
      </c>
    </row>
    <row r="989" spans="1:14" x14ac:dyDescent="0.25">
      <c r="A989" s="1">
        <v>44592</v>
      </c>
      <c r="B989">
        <v>26600</v>
      </c>
      <c r="C989">
        <v>20020</v>
      </c>
      <c r="D989">
        <v>6580</v>
      </c>
      <c r="E989">
        <v>14308746</v>
      </c>
      <c r="F989">
        <v>14320258</v>
      </c>
      <c r="G989">
        <v>11512</v>
      </c>
      <c r="H989">
        <v>11512</v>
      </c>
      <c r="I989">
        <v>11510</v>
      </c>
      <c r="J989">
        <v>-2</v>
      </c>
      <c r="K989" s="156">
        <v>11646.017699115046</v>
      </c>
      <c r="L989" s="44">
        <v>4932</v>
      </c>
      <c r="M989" s="16">
        <v>0.42849695916594266</v>
      </c>
      <c r="N989" t="s">
        <v>397</v>
      </c>
    </row>
    <row r="990" spans="1:14" x14ac:dyDescent="0.25">
      <c r="A990" s="1">
        <v>44592</v>
      </c>
      <c r="B990">
        <v>26600</v>
      </c>
      <c r="C990">
        <v>20020</v>
      </c>
      <c r="D990">
        <v>6580</v>
      </c>
      <c r="E990">
        <v>14308746</v>
      </c>
      <c r="F990">
        <v>14320258</v>
      </c>
      <c r="G990">
        <v>11512</v>
      </c>
      <c r="H990">
        <v>11512</v>
      </c>
      <c r="I990">
        <v>11510</v>
      </c>
      <c r="J990">
        <v>-2</v>
      </c>
      <c r="K990" s="156">
        <v>11646.017699115046</v>
      </c>
      <c r="L990" s="44">
        <v>4932</v>
      </c>
      <c r="M990" s="16">
        <v>0.42849695916594266</v>
      </c>
      <c r="N990" t="s">
        <v>397</v>
      </c>
    </row>
    <row r="991" spans="1:14" x14ac:dyDescent="0.25">
      <c r="A991" s="1">
        <v>44592</v>
      </c>
      <c r="B991">
        <v>11920</v>
      </c>
      <c r="C991">
        <v>8050</v>
      </c>
      <c r="D991">
        <v>3870</v>
      </c>
      <c r="E991">
        <v>1932912</v>
      </c>
      <c r="F991">
        <v>1940964</v>
      </c>
      <c r="G991">
        <v>8052</v>
      </c>
      <c r="H991">
        <v>8052</v>
      </c>
      <c r="I991">
        <v>8060</v>
      </c>
      <c r="J991">
        <v>8</v>
      </c>
      <c r="K991" s="156">
        <v>6849.5575221238942</v>
      </c>
      <c r="L991" s="44">
        <v>4182</v>
      </c>
      <c r="M991" s="16">
        <v>0.51885856079404469</v>
      </c>
      <c r="N991" t="s">
        <v>398</v>
      </c>
    </row>
    <row r="992" spans="1:14" x14ac:dyDescent="0.25">
      <c r="A992" s="1">
        <v>44592</v>
      </c>
      <c r="B992">
        <v>11920</v>
      </c>
      <c r="C992">
        <v>8050</v>
      </c>
      <c r="D992">
        <v>3870</v>
      </c>
      <c r="E992">
        <v>1932912</v>
      </c>
      <c r="F992">
        <v>1940964</v>
      </c>
      <c r="G992">
        <v>8052</v>
      </c>
      <c r="H992">
        <v>8052</v>
      </c>
      <c r="I992">
        <v>8060</v>
      </c>
      <c r="J992">
        <v>8</v>
      </c>
      <c r="K992" s="156">
        <v>6849.5575221238942</v>
      </c>
      <c r="L992" s="44">
        <v>4182</v>
      </c>
      <c r="M992" s="16">
        <v>0.51885856079404469</v>
      </c>
      <c r="N992" t="s">
        <v>398</v>
      </c>
    </row>
    <row r="993" spans="1:14" x14ac:dyDescent="0.25">
      <c r="A993" s="1">
        <v>44594</v>
      </c>
      <c r="B993">
        <v>24410</v>
      </c>
      <c r="C993">
        <v>18920</v>
      </c>
      <c r="D993">
        <v>5490</v>
      </c>
      <c r="E993">
        <v>1940964</v>
      </c>
      <c r="F993">
        <v>1950184</v>
      </c>
      <c r="G993">
        <v>9220</v>
      </c>
      <c r="H993">
        <v>9220</v>
      </c>
      <c r="I993">
        <v>9220</v>
      </c>
      <c r="J993">
        <v>0</v>
      </c>
      <c r="K993" s="156">
        <v>9716.8141592920365</v>
      </c>
      <c r="L993" s="44">
        <v>3730</v>
      </c>
      <c r="M993" s="16">
        <v>0.40455531453362253</v>
      </c>
      <c r="N993" t="s">
        <v>398</v>
      </c>
    </row>
    <row r="994" spans="1:14" x14ac:dyDescent="0.25">
      <c r="A994" s="1">
        <v>44595</v>
      </c>
      <c r="B994">
        <v>11970</v>
      </c>
      <c r="C994">
        <v>8530</v>
      </c>
      <c r="D994">
        <v>3440</v>
      </c>
      <c r="E994">
        <v>88516</v>
      </c>
      <c r="F994">
        <v>94776</v>
      </c>
      <c r="G994">
        <v>6260</v>
      </c>
      <c r="H994">
        <v>6260</v>
      </c>
      <c r="I994">
        <v>4120</v>
      </c>
      <c r="J994">
        <v>-2140</v>
      </c>
      <c r="K994" s="156">
        <v>6088.49557522124</v>
      </c>
      <c r="L994" s="44">
        <v>2820</v>
      </c>
      <c r="M994" s="16">
        <v>0.68446601941747576</v>
      </c>
      <c r="N994" t="s">
        <v>398</v>
      </c>
    </row>
    <row r="995" spans="1:14" x14ac:dyDescent="0.25">
      <c r="A995" s="1">
        <v>44595</v>
      </c>
      <c r="B995">
        <v>25565</v>
      </c>
      <c r="C995">
        <v>20000</v>
      </c>
      <c r="D995">
        <v>5565</v>
      </c>
      <c r="E995">
        <v>220000</v>
      </c>
      <c r="F995">
        <v>222000</v>
      </c>
      <c r="G995">
        <v>2000</v>
      </c>
      <c r="H995">
        <v>2000</v>
      </c>
      <c r="I995">
        <v>3490</v>
      </c>
      <c r="J995">
        <v>1490</v>
      </c>
      <c r="K995" s="156">
        <v>9849.5575221238942</v>
      </c>
      <c r="L995" s="44">
        <v>-3565</v>
      </c>
      <c r="M995" s="16">
        <v>-1.0214899713467049</v>
      </c>
      <c r="N995" t="s">
        <v>397</v>
      </c>
    </row>
    <row r="996" spans="1:14" x14ac:dyDescent="0.25">
      <c r="A996" s="1">
        <v>44595</v>
      </c>
      <c r="B996">
        <v>25565</v>
      </c>
      <c r="C996">
        <v>20000</v>
      </c>
      <c r="D996">
        <v>5565</v>
      </c>
      <c r="E996">
        <v>220000</v>
      </c>
      <c r="F996">
        <v>222000</v>
      </c>
      <c r="G996">
        <v>2000</v>
      </c>
      <c r="H996">
        <v>2000</v>
      </c>
      <c r="I996">
        <v>3840</v>
      </c>
      <c r="J996">
        <v>1840</v>
      </c>
      <c r="K996" s="156">
        <v>9849.5575221238942</v>
      </c>
      <c r="L996" s="44">
        <v>-3565</v>
      </c>
      <c r="M996" s="16">
        <v>-0.92838541666666663</v>
      </c>
      <c r="N996" t="s">
        <v>397</v>
      </c>
    </row>
    <row r="997" spans="1:14" x14ac:dyDescent="0.25">
      <c r="A997" s="1">
        <v>44596</v>
      </c>
      <c r="B997">
        <v>11970</v>
      </c>
      <c r="C997">
        <v>8530</v>
      </c>
      <c r="D997">
        <v>3440</v>
      </c>
      <c r="E997">
        <v>88516</v>
      </c>
      <c r="F997">
        <v>94776</v>
      </c>
      <c r="G997">
        <v>6260</v>
      </c>
      <c r="H997">
        <v>6260</v>
      </c>
      <c r="I997">
        <v>3413</v>
      </c>
      <c r="J997">
        <v>-2847</v>
      </c>
      <c r="K997" s="156">
        <v>6088.49557522124</v>
      </c>
      <c r="L997" s="44">
        <v>2820</v>
      </c>
      <c r="M997" s="16">
        <v>0.82625256372692646</v>
      </c>
      <c r="N997" t="s">
        <v>398</v>
      </c>
    </row>
  </sheetData>
  <mergeCells count="1">
    <mergeCell ref="B1:D1"/>
  </mergeCells>
  <conditionalFormatting sqref="J1:J1048576">
    <cfRule type="cellIs" dxfId="18" priority="1" operator="lessThan">
      <formula>-100</formula>
    </cfRule>
    <cfRule type="cellIs" dxfId="17" priority="2" operator="lessThan">
      <formula>0</formula>
    </cfRule>
  </conditionalFormatting>
  <pageMargins left="0.25" right="0.25" top="0.17" bottom="0.25" header="0.17" footer="0.25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>
    <tabColor rgb="FF7030A0"/>
  </sheetPr>
  <dimension ref="A1:N54"/>
  <sheetViews>
    <sheetView workbookViewId="0">
      <pane xSplit="9" ySplit="2" topLeftCell="J39" activePane="bottomRight" state="frozen"/>
      <selection pane="topRight" activeCell="J1" sqref="J1"/>
      <selection pane="bottomLeft" activeCell="A12" sqref="A12"/>
      <selection pane="bottomRight" activeCell="G61" sqref="G61"/>
    </sheetView>
  </sheetViews>
  <sheetFormatPr defaultRowHeight="15" x14ac:dyDescent="0.25"/>
  <cols>
    <col min="1" max="1" width="10.7109375" bestFit="1" customWidth="1"/>
    <col min="2" max="2" width="10" customWidth="1"/>
    <col min="3" max="3" width="9.140625" customWidth="1"/>
    <col min="4" max="5" width="13" customWidth="1"/>
    <col min="6" max="6" width="12.42578125" customWidth="1"/>
    <col min="7" max="7" width="14.85546875" customWidth="1"/>
    <col min="8" max="8" width="12" customWidth="1"/>
    <col min="9" max="9" width="11.5703125" customWidth="1"/>
    <col min="10" max="10" width="9.5703125" customWidth="1"/>
    <col min="11" max="11" width="13.140625" style="156" customWidth="1"/>
    <col min="12" max="12" width="12.7109375" style="44" customWidth="1"/>
    <col min="13" max="13" width="16.140625" customWidth="1"/>
    <col min="14" max="14" width="10.7109375" bestFit="1" customWidth="1"/>
    <col min="15" max="16" width="10.5703125" customWidth="1"/>
    <col min="17" max="17" width="12.28515625" customWidth="1"/>
    <col min="18" max="18" width="10.5703125" customWidth="1"/>
    <col min="24" max="25" width="10" bestFit="1" customWidth="1"/>
    <col min="26" max="26" width="12.140625" customWidth="1"/>
    <col min="27" max="27" width="10" customWidth="1"/>
    <col min="36" max="36" width="12.28515625" customWidth="1"/>
    <col min="38" max="38" width="10.42578125" bestFit="1" customWidth="1"/>
  </cols>
  <sheetData>
    <row r="1" spans="1:13" ht="15.75" thickBot="1" x14ac:dyDescent="0.3">
      <c r="A1" t="s">
        <v>15</v>
      </c>
      <c r="B1" s="198" t="s">
        <v>349</v>
      </c>
      <c r="C1" s="198"/>
      <c r="D1" s="198"/>
      <c r="E1" s="141"/>
      <c r="F1" s="141" t="s">
        <v>354</v>
      </c>
      <c r="G1" s="141"/>
      <c r="H1" s="141" t="s">
        <v>361</v>
      </c>
      <c r="I1" s="51" t="s">
        <v>350</v>
      </c>
      <c r="J1" s="51" t="s">
        <v>362</v>
      </c>
      <c r="K1" s="153" t="s">
        <v>391</v>
      </c>
      <c r="L1" s="44" t="s">
        <v>393</v>
      </c>
    </row>
    <row r="2" spans="1:13" ht="58.5" customHeight="1" thickBot="1" x14ac:dyDescent="0.3">
      <c r="A2" s="2" t="s">
        <v>0</v>
      </c>
      <c r="B2" s="29" t="s">
        <v>351</v>
      </c>
      <c r="C2" s="30" t="s">
        <v>352</v>
      </c>
      <c r="D2" s="31" t="s">
        <v>353</v>
      </c>
      <c r="E2" s="30" t="s">
        <v>357</v>
      </c>
      <c r="F2" s="30" t="s">
        <v>356</v>
      </c>
      <c r="G2" s="31" t="s">
        <v>358</v>
      </c>
      <c r="H2" s="41" t="s">
        <v>359</v>
      </c>
      <c r="I2" s="37" t="s">
        <v>348</v>
      </c>
      <c r="J2" s="40" t="s">
        <v>360</v>
      </c>
      <c r="K2" s="154" t="s">
        <v>386</v>
      </c>
      <c r="L2" s="49" t="s">
        <v>363</v>
      </c>
      <c r="M2" s="127" t="s">
        <v>384</v>
      </c>
    </row>
    <row r="3" spans="1:13" ht="58.5" customHeight="1" x14ac:dyDescent="0.25">
      <c r="A3" s="2"/>
      <c r="B3" s="145"/>
      <c r="C3" s="145"/>
      <c r="D3" s="145"/>
      <c r="E3" s="145"/>
      <c r="F3" s="145"/>
      <c r="G3" s="145"/>
      <c r="H3" s="146">
        <v>1</v>
      </c>
      <c r="I3" s="145"/>
      <c r="J3" s="147"/>
      <c r="K3" s="155">
        <v>0.55600000000000005</v>
      </c>
      <c r="L3" s="148"/>
      <c r="M3" s="127"/>
    </row>
    <row r="4" spans="1:13" x14ac:dyDescent="0.25">
      <c r="A4" s="120">
        <v>44013</v>
      </c>
      <c r="B4">
        <v>13990</v>
      </c>
      <c r="C4">
        <v>12400</v>
      </c>
      <c r="D4" s="121">
        <f t="shared" ref="D4:D20" si="0">B4-C4</f>
        <v>1590</v>
      </c>
      <c r="E4">
        <v>319752</v>
      </c>
      <c r="F4">
        <v>316555</v>
      </c>
      <c r="G4" s="121">
        <f t="shared" ref="G4:G20" si="1">E4-F4</f>
        <v>3197</v>
      </c>
      <c r="H4" s="121">
        <f>G4*H$3</f>
        <v>3197</v>
      </c>
      <c r="I4">
        <v>3192</v>
      </c>
      <c r="J4" s="121">
        <f t="shared" ref="J4:J20" si="2">H4-I4</f>
        <v>5</v>
      </c>
      <c r="K4" s="123">
        <f>D4/K$3</f>
        <v>2859.7122302158273</v>
      </c>
      <c r="L4" s="124">
        <f t="shared" ref="L4:L20" si="3">K4-I4</f>
        <v>-332.28776978417272</v>
      </c>
      <c r="M4" s="143">
        <f t="shared" ref="M4:M20" si="4">L4/I4</f>
        <v>-0.10410017850381351</v>
      </c>
    </row>
    <row r="5" spans="1:13" x14ac:dyDescent="0.25">
      <c r="A5" s="120">
        <v>44014</v>
      </c>
      <c r="B5">
        <v>13630</v>
      </c>
      <c r="C5">
        <v>10210</v>
      </c>
      <c r="D5" s="121">
        <f t="shared" si="0"/>
        <v>3420</v>
      </c>
      <c r="E5">
        <v>326224</v>
      </c>
      <c r="F5">
        <v>319752</v>
      </c>
      <c r="G5" s="121">
        <f t="shared" si="1"/>
        <v>6472</v>
      </c>
      <c r="H5" s="121">
        <f t="shared" ref="H5:H20" si="5">G5*H$3</f>
        <v>6472</v>
      </c>
      <c r="I5">
        <v>6471</v>
      </c>
      <c r="J5" s="121">
        <f t="shared" si="2"/>
        <v>1</v>
      </c>
      <c r="K5" s="123">
        <f t="shared" ref="K5:K20" si="6">D5/K$3</f>
        <v>6151.0791366906469</v>
      </c>
      <c r="L5" s="124">
        <f t="shared" si="3"/>
        <v>-319.92086330935308</v>
      </c>
      <c r="M5" s="143">
        <f t="shared" si="4"/>
        <v>-4.9439169109774854E-2</v>
      </c>
    </row>
    <row r="6" spans="1:13" x14ac:dyDescent="0.25">
      <c r="A6" s="120">
        <v>44015</v>
      </c>
      <c r="B6">
        <v>13640</v>
      </c>
      <c r="C6">
        <v>11300</v>
      </c>
      <c r="D6" s="121">
        <f t="shared" si="0"/>
        <v>2340</v>
      </c>
      <c r="E6">
        <v>330653</v>
      </c>
      <c r="F6">
        <v>326224</v>
      </c>
      <c r="G6" s="121">
        <f t="shared" si="1"/>
        <v>4429</v>
      </c>
      <c r="H6" s="121">
        <f t="shared" si="5"/>
        <v>4429</v>
      </c>
      <c r="I6">
        <v>4428</v>
      </c>
      <c r="J6" s="121">
        <f t="shared" si="2"/>
        <v>1</v>
      </c>
      <c r="K6" s="123">
        <f t="shared" si="6"/>
        <v>4208.6330935251799</v>
      </c>
      <c r="L6" s="124">
        <f t="shared" si="3"/>
        <v>-219.3669064748201</v>
      </c>
      <c r="M6" s="143">
        <f t="shared" si="4"/>
        <v>-4.9540855120781414E-2</v>
      </c>
    </row>
    <row r="7" spans="1:13" x14ac:dyDescent="0.25">
      <c r="A7" s="120">
        <v>44016</v>
      </c>
      <c r="D7" s="121">
        <f t="shared" si="0"/>
        <v>0</v>
      </c>
      <c r="G7" s="121">
        <f t="shared" si="1"/>
        <v>0</v>
      </c>
      <c r="H7" s="121">
        <f t="shared" si="5"/>
        <v>0</v>
      </c>
      <c r="J7" s="121">
        <f t="shared" si="2"/>
        <v>0</v>
      </c>
      <c r="K7" s="123">
        <f t="shared" si="6"/>
        <v>0</v>
      </c>
      <c r="L7" s="124">
        <f t="shared" si="3"/>
        <v>0</v>
      </c>
      <c r="M7" s="143" t="e">
        <f t="shared" si="4"/>
        <v>#DIV/0!</v>
      </c>
    </row>
    <row r="8" spans="1:13" x14ac:dyDescent="0.25">
      <c r="A8" s="120">
        <v>44017</v>
      </c>
      <c r="D8" s="121">
        <f t="shared" si="0"/>
        <v>0</v>
      </c>
      <c r="G8" s="121">
        <f t="shared" si="1"/>
        <v>0</v>
      </c>
      <c r="H8" s="121">
        <f t="shared" si="5"/>
        <v>0</v>
      </c>
      <c r="J8" s="121">
        <f t="shared" si="2"/>
        <v>0</v>
      </c>
      <c r="K8" s="123">
        <f t="shared" si="6"/>
        <v>0</v>
      </c>
      <c r="L8" s="124">
        <f t="shared" si="3"/>
        <v>0</v>
      </c>
      <c r="M8" s="143" t="e">
        <f t="shared" si="4"/>
        <v>#DIV/0!</v>
      </c>
    </row>
    <row r="9" spans="1:13" x14ac:dyDescent="0.25">
      <c r="A9" s="120">
        <v>44018</v>
      </c>
      <c r="B9">
        <f>14000+14240+14150</f>
        <v>42390</v>
      </c>
      <c r="C9">
        <f>10880+11060+12640</f>
        <v>34580</v>
      </c>
      <c r="D9" s="121">
        <f t="shared" si="0"/>
        <v>7810</v>
      </c>
      <c r="E9">
        <v>345473</v>
      </c>
      <c r="F9">
        <v>333633</v>
      </c>
      <c r="G9" s="121">
        <f t="shared" si="1"/>
        <v>11840</v>
      </c>
      <c r="H9" s="121">
        <f t="shared" si="5"/>
        <v>11840</v>
      </c>
      <c r="I9">
        <v>11842</v>
      </c>
      <c r="J9" s="121">
        <f t="shared" si="2"/>
        <v>-2</v>
      </c>
      <c r="K9" s="123">
        <f t="shared" si="6"/>
        <v>14046.762589928056</v>
      </c>
      <c r="L9" s="124">
        <f t="shared" si="3"/>
        <v>2204.7625899280556</v>
      </c>
      <c r="M9" s="143">
        <f t="shared" si="4"/>
        <v>0.18618160698598679</v>
      </c>
    </row>
    <row r="10" spans="1:13" x14ac:dyDescent="0.25">
      <c r="A10" s="120">
        <v>44019</v>
      </c>
      <c r="D10" s="121">
        <f t="shared" si="0"/>
        <v>0</v>
      </c>
      <c r="E10">
        <v>242607</v>
      </c>
      <c r="F10">
        <v>241907</v>
      </c>
      <c r="G10" s="121">
        <f t="shared" si="1"/>
        <v>700</v>
      </c>
      <c r="H10" s="121">
        <f t="shared" si="5"/>
        <v>700</v>
      </c>
      <c r="I10">
        <v>700</v>
      </c>
      <c r="J10" s="121">
        <f t="shared" si="2"/>
        <v>0</v>
      </c>
      <c r="K10" s="123">
        <f t="shared" si="6"/>
        <v>0</v>
      </c>
      <c r="L10" s="124">
        <f t="shared" si="3"/>
        <v>-700</v>
      </c>
      <c r="M10" s="143">
        <f t="shared" si="4"/>
        <v>-1</v>
      </c>
    </row>
    <row r="11" spans="1:13" x14ac:dyDescent="0.25">
      <c r="A11" s="120">
        <v>44020</v>
      </c>
      <c r="B11">
        <v>14060</v>
      </c>
      <c r="C11">
        <v>13180</v>
      </c>
      <c r="D11" s="121">
        <f t="shared" si="0"/>
        <v>880</v>
      </c>
      <c r="E11">
        <v>345473</v>
      </c>
      <c r="F11">
        <v>342234</v>
      </c>
      <c r="G11" s="121">
        <f t="shared" si="1"/>
        <v>3239</v>
      </c>
      <c r="H11" s="121">
        <f t="shared" si="5"/>
        <v>3239</v>
      </c>
      <c r="I11">
        <v>1760</v>
      </c>
      <c r="J11" s="121">
        <f t="shared" si="2"/>
        <v>1479</v>
      </c>
      <c r="K11" s="123">
        <f t="shared" si="6"/>
        <v>1582.7338129496402</v>
      </c>
      <c r="L11" s="124">
        <f t="shared" si="3"/>
        <v>-177.2661870503598</v>
      </c>
      <c r="M11" s="143">
        <f t="shared" si="4"/>
        <v>-0.10071942446043171</v>
      </c>
    </row>
    <row r="12" spans="1:13" x14ac:dyDescent="0.25">
      <c r="A12" s="120">
        <v>44021</v>
      </c>
      <c r="B12" s="144"/>
      <c r="C12">
        <v>9190</v>
      </c>
      <c r="D12" s="121">
        <f t="shared" si="0"/>
        <v>-9190</v>
      </c>
      <c r="E12">
        <v>354556</v>
      </c>
      <c r="F12">
        <v>347234</v>
      </c>
      <c r="G12" s="121">
        <f t="shared" si="1"/>
        <v>7322</v>
      </c>
      <c r="H12" s="121">
        <f t="shared" si="5"/>
        <v>7322</v>
      </c>
      <c r="I12">
        <v>7321</v>
      </c>
      <c r="J12" s="121">
        <f t="shared" si="2"/>
        <v>1</v>
      </c>
      <c r="K12" s="123">
        <f t="shared" si="6"/>
        <v>-16528.776978417263</v>
      </c>
      <c r="L12" s="124">
        <f t="shared" si="3"/>
        <v>-23849.776978417263</v>
      </c>
      <c r="M12" s="143">
        <f t="shared" si="4"/>
        <v>-3.2577212100009922</v>
      </c>
    </row>
    <row r="13" spans="1:13" x14ac:dyDescent="0.25">
      <c r="A13" s="120">
        <v>44022</v>
      </c>
      <c r="B13">
        <v>13100</v>
      </c>
      <c r="C13">
        <v>11540</v>
      </c>
      <c r="D13" s="121">
        <f t="shared" si="0"/>
        <v>1560</v>
      </c>
      <c r="E13">
        <v>357401</v>
      </c>
      <c r="F13">
        <v>354556</v>
      </c>
      <c r="G13" s="121">
        <f t="shared" si="1"/>
        <v>2845</v>
      </c>
      <c r="H13" s="121">
        <f t="shared" si="5"/>
        <v>2845</v>
      </c>
      <c r="I13">
        <v>2835</v>
      </c>
      <c r="J13" s="121">
        <f t="shared" si="2"/>
        <v>10</v>
      </c>
      <c r="K13" s="123">
        <f t="shared" si="6"/>
        <v>2805.7553956834531</v>
      </c>
      <c r="L13" s="124">
        <f t="shared" si="3"/>
        <v>-29.244604316546884</v>
      </c>
      <c r="M13" s="143">
        <f t="shared" si="4"/>
        <v>-1.0315557078147049E-2</v>
      </c>
    </row>
    <row r="14" spans="1:13" x14ac:dyDescent="0.25">
      <c r="A14" s="25">
        <v>44025</v>
      </c>
      <c r="B14" s="11">
        <v>28260</v>
      </c>
      <c r="C14" s="11">
        <v>21540</v>
      </c>
      <c r="D14" s="136">
        <f t="shared" si="0"/>
        <v>6720</v>
      </c>
      <c r="E14" s="33">
        <v>370300</v>
      </c>
      <c r="F14" s="33">
        <v>357401</v>
      </c>
      <c r="G14" s="136">
        <f t="shared" si="1"/>
        <v>12899</v>
      </c>
      <c r="H14" s="121">
        <f t="shared" si="5"/>
        <v>12899</v>
      </c>
      <c r="I14" s="11">
        <v>12920</v>
      </c>
      <c r="J14" s="136">
        <f t="shared" si="2"/>
        <v>-21</v>
      </c>
      <c r="K14" s="123">
        <f t="shared" si="6"/>
        <v>12086.330935251797</v>
      </c>
      <c r="L14" s="142">
        <f t="shared" si="3"/>
        <v>-833.6690647482028</v>
      </c>
      <c r="M14" s="143">
        <f t="shared" si="4"/>
        <v>-6.4525469407755637E-2</v>
      </c>
    </row>
    <row r="15" spans="1:13" x14ac:dyDescent="0.25">
      <c r="A15" s="25">
        <v>44026</v>
      </c>
      <c r="B15" s="33">
        <v>14030</v>
      </c>
      <c r="C15" s="33">
        <v>11890</v>
      </c>
      <c r="D15" s="136">
        <f t="shared" si="0"/>
        <v>2140</v>
      </c>
      <c r="E15" s="33">
        <v>374306</v>
      </c>
      <c r="F15" s="33">
        <v>370300</v>
      </c>
      <c r="G15" s="136">
        <f t="shared" si="1"/>
        <v>4006</v>
      </c>
      <c r="H15" s="121">
        <f t="shared" si="5"/>
        <v>4006</v>
      </c>
      <c r="I15" s="33">
        <v>2049.1619999999998</v>
      </c>
      <c r="J15" s="136">
        <f t="shared" si="2"/>
        <v>1956.8380000000002</v>
      </c>
      <c r="K15" s="123">
        <f t="shared" si="6"/>
        <v>3848.9208633093522</v>
      </c>
      <c r="L15" s="142">
        <f t="shared" si="3"/>
        <v>1799.7588633093524</v>
      </c>
      <c r="M15" s="143">
        <f t="shared" si="4"/>
        <v>0.87829018072234044</v>
      </c>
    </row>
    <row r="16" spans="1:13" x14ac:dyDescent="0.25">
      <c r="A16" s="25">
        <v>44027</v>
      </c>
      <c r="B16" s="33">
        <v>13840</v>
      </c>
      <c r="C16" s="33">
        <v>11310</v>
      </c>
      <c r="D16" s="136">
        <f t="shared" si="0"/>
        <v>2530</v>
      </c>
      <c r="E16" s="33">
        <v>379293</v>
      </c>
      <c r="F16" s="33">
        <v>374306</v>
      </c>
      <c r="G16" s="136">
        <f t="shared" si="1"/>
        <v>4987</v>
      </c>
      <c r="H16" s="121">
        <f t="shared" si="5"/>
        <v>4987</v>
      </c>
      <c r="I16" s="33">
        <v>4984</v>
      </c>
      <c r="J16" s="136">
        <f t="shared" si="2"/>
        <v>3</v>
      </c>
      <c r="K16" s="123">
        <f t="shared" si="6"/>
        <v>4550.3597122302153</v>
      </c>
      <c r="L16" s="142">
        <f t="shared" si="3"/>
        <v>-433.64028776978466</v>
      </c>
      <c r="M16" s="143">
        <f t="shared" si="4"/>
        <v>-8.7006478284467226E-2</v>
      </c>
    </row>
    <row r="17" spans="1:13" x14ac:dyDescent="0.25">
      <c r="A17" s="25">
        <v>44028</v>
      </c>
      <c r="B17" s="33">
        <v>13860</v>
      </c>
      <c r="C17" s="33">
        <v>9310</v>
      </c>
      <c r="D17" s="136">
        <f t="shared" si="0"/>
        <v>4550</v>
      </c>
      <c r="E17" s="33">
        <v>388166</v>
      </c>
      <c r="F17" s="33">
        <v>379293</v>
      </c>
      <c r="G17" s="136">
        <f t="shared" si="1"/>
        <v>8873</v>
      </c>
      <c r="H17" s="121">
        <f t="shared" si="5"/>
        <v>8873</v>
      </c>
      <c r="I17" s="33">
        <v>8860</v>
      </c>
      <c r="J17" s="136">
        <f t="shared" si="2"/>
        <v>13</v>
      </c>
      <c r="K17" s="123">
        <f t="shared" si="6"/>
        <v>8183.4532374100709</v>
      </c>
      <c r="L17" s="142">
        <f t="shared" si="3"/>
        <v>-676.54676258992913</v>
      </c>
      <c r="M17" s="143">
        <f t="shared" si="4"/>
        <v>-7.6359679750556339E-2</v>
      </c>
    </row>
    <row r="18" spans="1:13" x14ac:dyDescent="0.25">
      <c r="A18" s="25">
        <v>44029</v>
      </c>
      <c r="B18" s="33">
        <v>13340</v>
      </c>
      <c r="C18" s="33">
        <v>10200</v>
      </c>
      <c r="D18" s="136">
        <f t="shared" si="0"/>
        <v>3140</v>
      </c>
      <c r="E18" s="33">
        <v>394205</v>
      </c>
      <c r="F18" s="33">
        <v>388347</v>
      </c>
      <c r="G18" s="136">
        <f t="shared" si="1"/>
        <v>5858</v>
      </c>
      <c r="H18" s="121">
        <f t="shared" si="5"/>
        <v>5858</v>
      </c>
      <c r="I18" s="33">
        <v>6287</v>
      </c>
      <c r="J18" s="136">
        <f t="shared" si="2"/>
        <v>-429</v>
      </c>
      <c r="K18" s="123">
        <f t="shared" si="6"/>
        <v>5647.482014388489</v>
      </c>
      <c r="L18" s="142">
        <f t="shared" si="3"/>
        <v>-639.51798561151099</v>
      </c>
      <c r="M18" s="143">
        <f t="shared" si="4"/>
        <v>-0.10172069120590281</v>
      </c>
    </row>
    <row r="19" spans="1:13" x14ac:dyDescent="0.25">
      <c r="A19" s="25">
        <v>44032</v>
      </c>
      <c r="B19" s="33">
        <v>27980</v>
      </c>
      <c r="C19" s="33">
        <v>19670</v>
      </c>
      <c r="D19" s="136">
        <f t="shared" si="0"/>
        <v>8310</v>
      </c>
      <c r="E19" s="33">
        <v>409866</v>
      </c>
      <c r="F19" s="33">
        <v>394205</v>
      </c>
      <c r="G19" s="136">
        <f t="shared" si="1"/>
        <v>15661</v>
      </c>
      <c r="H19" s="121">
        <f t="shared" si="5"/>
        <v>15661</v>
      </c>
      <c r="I19" s="33">
        <v>15650</v>
      </c>
      <c r="J19" s="136">
        <f t="shared" si="2"/>
        <v>11</v>
      </c>
      <c r="K19" s="123">
        <f t="shared" si="6"/>
        <v>14946.043165467625</v>
      </c>
      <c r="L19" s="142">
        <f t="shared" si="3"/>
        <v>-703.95683453237507</v>
      </c>
      <c r="M19" s="143">
        <f t="shared" si="4"/>
        <v>-4.4981267382260388E-2</v>
      </c>
    </row>
    <row r="20" spans="1:13" x14ac:dyDescent="0.25">
      <c r="A20" s="25">
        <v>44033</v>
      </c>
      <c r="B20" s="33">
        <v>13540</v>
      </c>
      <c r="C20" s="33">
        <v>11530</v>
      </c>
      <c r="D20" s="136">
        <f t="shared" si="0"/>
        <v>2010</v>
      </c>
      <c r="E20" s="33">
        <v>413637</v>
      </c>
      <c r="F20" s="33">
        <v>409866</v>
      </c>
      <c r="G20" s="136">
        <f t="shared" si="1"/>
        <v>3771</v>
      </c>
      <c r="H20" s="121">
        <f t="shared" si="5"/>
        <v>3771</v>
      </c>
      <c r="I20" s="33">
        <v>3770</v>
      </c>
      <c r="J20" s="136">
        <f t="shared" si="2"/>
        <v>1</v>
      </c>
      <c r="K20" s="123">
        <f t="shared" si="6"/>
        <v>3615.1079136690646</v>
      </c>
      <c r="L20" s="142">
        <f t="shared" si="3"/>
        <v>-154.8920863309354</v>
      </c>
      <c r="M20" s="143">
        <f t="shared" si="4"/>
        <v>-4.1085434040035916E-2</v>
      </c>
    </row>
    <row r="21" spans="1:13" x14ac:dyDescent="0.25">
      <c r="A21" s="1">
        <v>44034</v>
      </c>
      <c r="B21">
        <v>13720</v>
      </c>
      <c r="C21">
        <v>11790</v>
      </c>
      <c r="D21">
        <v>1930</v>
      </c>
      <c r="E21">
        <v>413637</v>
      </c>
      <c r="F21">
        <v>417208</v>
      </c>
      <c r="G21">
        <v>3571</v>
      </c>
      <c r="H21">
        <v>3571</v>
      </c>
      <c r="I21">
        <v>3570</v>
      </c>
      <c r="J21">
        <v>-1</v>
      </c>
      <c r="K21" s="123">
        <f>D21/K$3</f>
        <v>3471.2230215827335</v>
      </c>
      <c r="L21" s="44">
        <v>1641</v>
      </c>
      <c r="M21">
        <v>0.45966386554621846</v>
      </c>
    </row>
    <row r="22" spans="1:13" x14ac:dyDescent="0.25">
      <c r="A22" s="1">
        <v>44035</v>
      </c>
      <c r="B22">
        <v>13460</v>
      </c>
      <c r="C22">
        <v>9190</v>
      </c>
      <c r="D22">
        <v>4270</v>
      </c>
      <c r="E22">
        <v>417208</v>
      </c>
      <c r="F22">
        <v>425556</v>
      </c>
      <c r="G22">
        <v>8348</v>
      </c>
      <c r="H22">
        <v>8348</v>
      </c>
      <c r="I22">
        <v>8340</v>
      </c>
      <c r="J22">
        <v>-8</v>
      </c>
      <c r="K22" s="123">
        <f>D22/K$3</f>
        <v>7679.856115107913</v>
      </c>
      <c r="L22" s="44">
        <v>4078</v>
      </c>
      <c r="M22">
        <v>0.48896882494004795</v>
      </c>
    </row>
    <row r="23" spans="1:13" x14ac:dyDescent="0.25">
      <c r="A23" s="1">
        <v>44039</v>
      </c>
      <c r="B23">
        <v>28260</v>
      </c>
      <c r="C23">
        <v>20270</v>
      </c>
      <c r="D23">
        <v>7990</v>
      </c>
      <c r="E23">
        <v>429123</v>
      </c>
      <c r="F23">
        <v>444024</v>
      </c>
      <c r="G23">
        <v>14901</v>
      </c>
      <c r="H23">
        <v>14901</v>
      </c>
      <c r="I23">
        <v>14800</v>
      </c>
      <c r="J23">
        <v>-101</v>
      </c>
      <c r="K23" s="123">
        <f>D23/K$3</f>
        <v>14370.503597122301</v>
      </c>
      <c r="L23" s="44">
        <v>6911</v>
      </c>
      <c r="M23">
        <v>0.46695945945945944</v>
      </c>
    </row>
    <row r="24" spans="1:13" x14ac:dyDescent="0.25">
      <c r="A24" s="1">
        <v>44040</v>
      </c>
      <c r="B24">
        <v>13580</v>
      </c>
      <c r="C24">
        <v>11450</v>
      </c>
      <c r="D24">
        <v>2130</v>
      </c>
      <c r="E24">
        <v>444024</v>
      </c>
      <c r="F24">
        <v>448256</v>
      </c>
      <c r="G24">
        <v>4232</v>
      </c>
      <c r="H24">
        <v>4232</v>
      </c>
      <c r="I24">
        <v>4223</v>
      </c>
      <c r="J24">
        <v>-9</v>
      </c>
      <c r="K24" s="156">
        <v>3769.9115044247792</v>
      </c>
      <c r="L24" s="44">
        <v>2102</v>
      </c>
      <c r="M24">
        <v>0.49775041439734785</v>
      </c>
    </row>
    <row r="25" spans="1:13" x14ac:dyDescent="0.25">
      <c r="A25" s="1">
        <v>44041</v>
      </c>
      <c r="B25">
        <v>13460</v>
      </c>
      <c r="C25">
        <v>11060</v>
      </c>
      <c r="D25">
        <v>2400</v>
      </c>
      <c r="E25">
        <v>448256</v>
      </c>
      <c r="F25">
        <v>452966</v>
      </c>
      <c r="G25">
        <v>4710</v>
      </c>
      <c r="H25">
        <v>4710</v>
      </c>
      <c r="I25">
        <v>4720</v>
      </c>
      <c r="J25">
        <v>10</v>
      </c>
      <c r="K25" s="156">
        <v>4247.787610619469</v>
      </c>
      <c r="L25" s="44">
        <v>2310</v>
      </c>
      <c r="M25">
        <v>0.48940677966101692</v>
      </c>
    </row>
    <row r="26" spans="1:13" x14ac:dyDescent="0.25">
      <c r="A26" s="1">
        <v>44042</v>
      </c>
      <c r="B26">
        <v>13570</v>
      </c>
      <c r="C26">
        <v>9170</v>
      </c>
      <c r="D26">
        <v>4400</v>
      </c>
      <c r="E26">
        <v>452967</v>
      </c>
      <c r="F26">
        <v>461398</v>
      </c>
      <c r="G26">
        <v>8431</v>
      </c>
      <c r="H26">
        <v>8431</v>
      </c>
      <c r="I26">
        <v>8431</v>
      </c>
      <c r="J26">
        <v>0</v>
      </c>
      <c r="K26" s="156">
        <v>7787.6106194690274</v>
      </c>
      <c r="L26" s="44">
        <v>4031</v>
      </c>
      <c r="M26">
        <v>0.47811647491400783</v>
      </c>
    </row>
    <row r="27" spans="1:13" x14ac:dyDescent="0.25">
      <c r="A27" s="1">
        <v>44043</v>
      </c>
      <c r="B27">
        <v>13950</v>
      </c>
      <c r="C27">
        <v>10320</v>
      </c>
      <c r="D27">
        <v>3630</v>
      </c>
      <c r="E27">
        <v>461398</v>
      </c>
      <c r="F27">
        <v>469050</v>
      </c>
      <c r="G27">
        <v>7652</v>
      </c>
      <c r="H27">
        <v>7652</v>
      </c>
      <c r="I27">
        <v>7650</v>
      </c>
      <c r="J27">
        <v>-2</v>
      </c>
      <c r="K27" s="156">
        <v>6424.7787610619471</v>
      </c>
      <c r="L27" s="44">
        <v>4022</v>
      </c>
      <c r="M27">
        <v>0.52575163398692815</v>
      </c>
    </row>
    <row r="28" spans="1:13" x14ac:dyDescent="0.25">
      <c r="A28" s="1">
        <v>44055</v>
      </c>
      <c r="B28">
        <v>13030</v>
      </c>
      <c r="C28">
        <v>8990</v>
      </c>
      <c r="D28">
        <v>4040</v>
      </c>
      <c r="E28">
        <v>478913</v>
      </c>
      <c r="F28">
        <v>486544</v>
      </c>
      <c r="G28">
        <v>7631</v>
      </c>
      <c r="H28">
        <v>7631</v>
      </c>
      <c r="I28">
        <v>7610</v>
      </c>
      <c r="J28">
        <v>-21</v>
      </c>
      <c r="K28" s="156">
        <v>7150.4424778761068</v>
      </c>
      <c r="L28" s="44">
        <v>3591</v>
      </c>
      <c r="M28">
        <v>0.47187910643889619</v>
      </c>
    </row>
    <row r="29" spans="1:13" x14ac:dyDescent="0.25">
      <c r="A29" s="1">
        <v>44056</v>
      </c>
      <c r="B29">
        <v>14050</v>
      </c>
      <c r="C29">
        <v>11280</v>
      </c>
      <c r="D29">
        <v>2770</v>
      </c>
      <c r="E29">
        <v>486544</v>
      </c>
      <c r="F29">
        <v>491706</v>
      </c>
      <c r="G29">
        <v>5162</v>
      </c>
      <c r="H29">
        <v>5162</v>
      </c>
      <c r="I29">
        <v>5161</v>
      </c>
      <c r="J29">
        <v>-1</v>
      </c>
      <c r="K29" s="156">
        <v>4902.6548672566378</v>
      </c>
      <c r="L29" s="44">
        <v>2392</v>
      </c>
      <c r="M29">
        <v>0.46347607052896728</v>
      </c>
    </row>
    <row r="30" spans="1:13" x14ac:dyDescent="0.25">
      <c r="A30" s="1">
        <v>44057</v>
      </c>
      <c r="B30">
        <v>13640</v>
      </c>
      <c r="C30">
        <v>10640</v>
      </c>
      <c r="D30">
        <v>3000</v>
      </c>
      <c r="E30">
        <v>491707</v>
      </c>
      <c r="F30">
        <v>497275</v>
      </c>
      <c r="G30">
        <v>5568</v>
      </c>
      <c r="H30">
        <v>5568</v>
      </c>
      <c r="I30">
        <v>5551</v>
      </c>
      <c r="J30">
        <v>-17</v>
      </c>
      <c r="K30" s="156">
        <v>5309.7345132743367</v>
      </c>
      <c r="L30" s="44">
        <v>2568</v>
      </c>
      <c r="M30">
        <v>0.4626193478652495</v>
      </c>
    </row>
    <row r="31" spans="1:13" x14ac:dyDescent="0.25">
      <c r="A31" s="1">
        <v>44060</v>
      </c>
      <c r="B31">
        <v>27560</v>
      </c>
      <c r="C31">
        <v>18830</v>
      </c>
      <c r="D31">
        <v>8730</v>
      </c>
      <c r="E31">
        <v>497275</v>
      </c>
      <c r="F31">
        <v>514329</v>
      </c>
      <c r="G31">
        <v>17054</v>
      </c>
      <c r="H31">
        <v>17054</v>
      </c>
      <c r="I31">
        <v>17034</v>
      </c>
      <c r="J31">
        <v>-20</v>
      </c>
      <c r="K31" s="156">
        <v>15451.327433628319</v>
      </c>
      <c r="L31" s="44">
        <v>8324</v>
      </c>
      <c r="M31">
        <v>0.48866971938475989</v>
      </c>
    </row>
    <row r="32" spans="1:13" x14ac:dyDescent="0.25">
      <c r="A32" s="1">
        <v>44061</v>
      </c>
      <c r="B32">
        <v>13810</v>
      </c>
      <c r="C32">
        <v>11730</v>
      </c>
      <c r="D32">
        <v>2080</v>
      </c>
      <c r="E32">
        <v>514329</v>
      </c>
      <c r="F32">
        <v>518251</v>
      </c>
      <c r="G32">
        <v>3922</v>
      </c>
      <c r="H32">
        <v>3922</v>
      </c>
      <c r="I32">
        <v>3930</v>
      </c>
      <c r="J32">
        <v>8</v>
      </c>
      <c r="K32" s="156">
        <v>3681.4159292035401</v>
      </c>
      <c r="L32" s="44">
        <v>1842</v>
      </c>
      <c r="M32">
        <v>0.4687022900763359</v>
      </c>
    </row>
    <row r="33" spans="1:14" x14ac:dyDescent="0.25">
      <c r="A33" s="1">
        <v>44062</v>
      </c>
      <c r="B33">
        <v>12870</v>
      </c>
      <c r="C33">
        <v>10380</v>
      </c>
      <c r="D33">
        <v>2490</v>
      </c>
      <c r="E33">
        <v>518251</v>
      </c>
      <c r="F33">
        <v>523002</v>
      </c>
      <c r="G33">
        <v>4751</v>
      </c>
      <c r="H33">
        <v>4751</v>
      </c>
      <c r="I33">
        <v>4750</v>
      </c>
      <c r="J33">
        <v>-1</v>
      </c>
      <c r="K33" s="156">
        <v>4407.0796460176998</v>
      </c>
      <c r="L33" s="44">
        <v>2261</v>
      </c>
      <c r="M33">
        <v>0.47599999999999998</v>
      </c>
    </row>
    <row r="34" spans="1:14" x14ac:dyDescent="0.25">
      <c r="A34" s="1">
        <v>44063</v>
      </c>
      <c r="B34">
        <v>13820</v>
      </c>
      <c r="C34">
        <v>8830</v>
      </c>
      <c r="D34">
        <v>4990</v>
      </c>
      <c r="E34">
        <v>523002</v>
      </c>
      <c r="F34">
        <v>532905</v>
      </c>
      <c r="G34">
        <v>9903</v>
      </c>
      <c r="H34">
        <v>9903</v>
      </c>
      <c r="I34">
        <v>9900</v>
      </c>
      <c r="J34">
        <v>-3</v>
      </c>
      <c r="K34" s="156">
        <v>8831.858407079646</v>
      </c>
      <c r="L34" s="44">
        <v>4913</v>
      </c>
      <c r="M34">
        <v>0.49626262626262624</v>
      </c>
    </row>
    <row r="35" spans="1:14" x14ac:dyDescent="0.25">
      <c r="A35" s="1">
        <v>44063</v>
      </c>
      <c r="B35">
        <v>13820</v>
      </c>
      <c r="C35">
        <v>8830</v>
      </c>
      <c r="D35">
        <v>4990</v>
      </c>
      <c r="E35">
        <v>523002</v>
      </c>
      <c r="F35">
        <v>532905</v>
      </c>
      <c r="G35">
        <v>9903</v>
      </c>
      <c r="H35">
        <v>9903</v>
      </c>
      <c r="I35">
        <v>9900</v>
      </c>
      <c r="J35">
        <v>-3</v>
      </c>
      <c r="K35" s="156">
        <v>8831.858407079646</v>
      </c>
      <c r="L35" s="44">
        <v>4913</v>
      </c>
      <c r="M35">
        <v>0.49626262626262624</v>
      </c>
    </row>
    <row r="36" spans="1:14" x14ac:dyDescent="0.25">
      <c r="A36" s="1">
        <v>44064</v>
      </c>
      <c r="B36">
        <v>13680</v>
      </c>
      <c r="C36">
        <v>9960</v>
      </c>
      <c r="D36">
        <v>3720</v>
      </c>
      <c r="E36">
        <v>532905</v>
      </c>
      <c r="F36">
        <v>538689</v>
      </c>
      <c r="G36">
        <v>5784</v>
      </c>
      <c r="H36">
        <v>5784</v>
      </c>
      <c r="I36">
        <v>5776</v>
      </c>
      <c r="J36">
        <v>-8</v>
      </c>
      <c r="K36" s="156">
        <v>6584.0707964601779</v>
      </c>
      <c r="L36" s="44">
        <v>2064</v>
      </c>
      <c r="M36">
        <v>0.35734072022160662</v>
      </c>
    </row>
    <row r="37" spans="1:14" x14ac:dyDescent="0.25">
      <c r="A37" s="1">
        <v>44069</v>
      </c>
      <c r="B37">
        <v>12990</v>
      </c>
      <c r="C37">
        <v>9410</v>
      </c>
      <c r="D37">
        <v>3580</v>
      </c>
      <c r="E37">
        <v>540209</v>
      </c>
      <c r="F37">
        <v>546926</v>
      </c>
      <c r="G37">
        <v>6717</v>
      </c>
      <c r="H37">
        <v>6717</v>
      </c>
      <c r="I37">
        <v>6720</v>
      </c>
      <c r="J37">
        <v>3</v>
      </c>
      <c r="K37" s="156">
        <v>6336.2831858407089</v>
      </c>
      <c r="L37" s="44">
        <v>3137</v>
      </c>
      <c r="M37">
        <v>0.4668154761904762</v>
      </c>
    </row>
    <row r="38" spans="1:14" x14ac:dyDescent="0.25">
      <c r="A38" s="1">
        <v>44070</v>
      </c>
      <c r="B38">
        <v>14100</v>
      </c>
      <c r="C38">
        <v>8860</v>
      </c>
      <c r="D38">
        <v>5240</v>
      </c>
      <c r="E38">
        <v>546927</v>
      </c>
      <c r="F38">
        <v>557145</v>
      </c>
      <c r="G38">
        <v>10218</v>
      </c>
      <c r="H38">
        <v>10218</v>
      </c>
      <c r="I38">
        <v>10206</v>
      </c>
      <c r="J38">
        <v>-12</v>
      </c>
      <c r="K38" s="156">
        <v>9274.3362831858412</v>
      </c>
      <c r="L38" s="44">
        <v>4978</v>
      </c>
      <c r="M38">
        <v>0.48775230256711738</v>
      </c>
    </row>
    <row r="39" spans="1:14" x14ac:dyDescent="0.25">
      <c r="A39" s="1">
        <v>44074</v>
      </c>
      <c r="B39">
        <v>13290</v>
      </c>
      <c r="C39">
        <v>9440</v>
      </c>
      <c r="D39">
        <v>3850</v>
      </c>
      <c r="E39">
        <v>557145</v>
      </c>
      <c r="F39">
        <v>564545</v>
      </c>
      <c r="G39">
        <v>7400</v>
      </c>
      <c r="H39">
        <v>7400</v>
      </c>
      <c r="I39">
        <v>7395</v>
      </c>
      <c r="J39">
        <v>-5</v>
      </c>
      <c r="K39" s="156">
        <v>6814.1592920353987</v>
      </c>
      <c r="L39" s="44">
        <v>3550</v>
      </c>
      <c r="M39">
        <v>0.48005409060175797</v>
      </c>
      <c r="N39" t="s">
        <v>412</v>
      </c>
    </row>
    <row r="40" spans="1:14" x14ac:dyDescent="0.25">
      <c r="A40" s="1">
        <v>44075</v>
      </c>
      <c r="B40">
        <v>12770</v>
      </c>
      <c r="C40">
        <v>10090</v>
      </c>
      <c r="D40">
        <v>2680</v>
      </c>
      <c r="E40">
        <v>564545</v>
      </c>
      <c r="F40">
        <v>569671</v>
      </c>
      <c r="G40">
        <v>5126</v>
      </c>
      <c r="H40">
        <v>5126</v>
      </c>
      <c r="I40">
        <v>5120</v>
      </c>
      <c r="J40">
        <v>-6</v>
      </c>
      <c r="K40" s="156">
        <v>4743.3628318584078</v>
      </c>
      <c r="L40" s="44">
        <v>2446</v>
      </c>
      <c r="M40">
        <v>0.47773437499999999</v>
      </c>
      <c r="N40" t="s">
        <v>412</v>
      </c>
    </row>
    <row r="41" spans="1:14" x14ac:dyDescent="0.25">
      <c r="A41" s="1">
        <v>44076</v>
      </c>
      <c r="B41">
        <v>13690</v>
      </c>
      <c r="C41">
        <v>11910</v>
      </c>
      <c r="D41">
        <v>1780</v>
      </c>
      <c r="E41">
        <v>252740</v>
      </c>
      <c r="F41">
        <v>256605</v>
      </c>
      <c r="G41">
        <v>3865</v>
      </c>
      <c r="H41">
        <v>3865</v>
      </c>
      <c r="I41">
        <v>3863</v>
      </c>
      <c r="J41">
        <v>-2</v>
      </c>
      <c r="K41" s="156">
        <v>3150.4424778761063</v>
      </c>
      <c r="L41" s="44">
        <v>2085</v>
      </c>
      <c r="M41">
        <v>0.53973595651048412</v>
      </c>
      <c r="N41" t="s">
        <v>412</v>
      </c>
    </row>
    <row r="42" spans="1:14" x14ac:dyDescent="0.25">
      <c r="A42" s="1">
        <v>44077</v>
      </c>
      <c r="B42">
        <v>13990</v>
      </c>
      <c r="C42">
        <v>9010</v>
      </c>
      <c r="D42">
        <v>4980</v>
      </c>
      <c r="E42">
        <v>256605</v>
      </c>
      <c r="F42">
        <v>266033</v>
      </c>
      <c r="G42">
        <v>9428</v>
      </c>
      <c r="H42">
        <v>9428</v>
      </c>
      <c r="I42">
        <v>9413</v>
      </c>
      <c r="J42">
        <v>-15</v>
      </c>
      <c r="K42" s="156">
        <v>8814.1592920353996</v>
      </c>
      <c r="L42" s="44">
        <v>4448</v>
      </c>
      <c r="M42">
        <v>0.47253797939020503</v>
      </c>
      <c r="N42" t="s">
        <v>412</v>
      </c>
    </row>
    <row r="43" spans="1:14" x14ac:dyDescent="0.25">
      <c r="A43" s="1">
        <v>44078</v>
      </c>
      <c r="B43">
        <v>14080</v>
      </c>
      <c r="C43">
        <v>10510</v>
      </c>
      <c r="D43">
        <v>3570</v>
      </c>
      <c r="E43">
        <v>569671</v>
      </c>
      <c r="F43">
        <v>576514</v>
      </c>
      <c r="G43">
        <v>6843</v>
      </c>
      <c r="H43">
        <v>6843</v>
      </c>
      <c r="I43">
        <v>6842</v>
      </c>
      <c r="J43">
        <v>-1</v>
      </c>
      <c r="K43" s="156">
        <v>6318.5840707964608</v>
      </c>
      <c r="L43" s="44">
        <v>3273</v>
      </c>
      <c r="M43">
        <v>0.47836889798304588</v>
      </c>
      <c r="N43" t="s">
        <v>412</v>
      </c>
    </row>
    <row r="44" spans="1:14" x14ac:dyDescent="0.25">
      <c r="A44" s="1">
        <v>44081</v>
      </c>
      <c r="B44">
        <v>14190</v>
      </c>
      <c r="C44">
        <v>11600</v>
      </c>
      <c r="D44">
        <v>2590</v>
      </c>
      <c r="E44">
        <v>576515</v>
      </c>
      <c r="F44">
        <v>580989</v>
      </c>
      <c r="G44">
        <v>4474</v>
      </c>
      <c r="H44">
        <v>4474</v>
      </c>
      <c r="I44">
        <v>4470</v>
      </c>
      <c r="J44">
        <v>-4</v>
      </c>
      <c r="K44" s="156">
        <v>4584.070796460177</v>
      </c>
      <c r="L44" s="44">
        <v>1884</v>
      </c>
      <c r="M44">
        <v>0.42147651006711412</v>
      </c>
      <c r="N44" t="s">
        <v>412</v>
      </c>
    </row>
    <row r="45" spans="1:14" x14ac:dyDescent="0.25">
      <c r="A45" s="1">
        <v>44083</v>
      </c>
      <c r="B45">
        <v>13960</v>
      </c>
      <c r="C45">
        <v>11660</v>
      </c>
      <c r="D45">
        <v>2300</v>
      </c>
      <c r="E45">
        <v>581160</v>
      </c>
      <c r="F45">
        <v>585281</v>
      </c>
      <c r="G45">
        <v>4121</v>
      </c>
      <c r="H45">
        <v>4121</v>
      </c>
      <c r="I45">
        <v>4111</v>
      </c>
      <c r="J45">
        <v>-10</v>
      </c>
      <c r="K45" s="156">
        <v>4070.7964601769913</v>
      </c>
      <c r="L45" s="44">
        <v>1821</v>
      </c>
      <c r="M45">
        <v>0.44295791778156168</v>
      </c>
      <c r="N45" t="s">
        <v>412</v>
      </c>
    </row>
    <row r="46" spans="1:14" x14ac:dyDescent="0.25">
      <c r="A46" s="1">
        <v>44085</v>
      </c>
      <c r="B46">
        <v>12750</v>
      </c>
      <c r="C46">
        <v>9260</v>
      </c>
      <c r="D46">
        <v>3490</v>
      </c>
      <c r="E46">
        <v>593966</v>
      </c>
      <c r="F46">
        <v>600407</v>
      </c>
      <c r="G46">
        <v>6441</v>
      </c>
      <c r="H46">
        <v>6441</v>
      </c>
      <c r="I46">
        <v>6473</v>
      </c>
      <c r="J46">
        <v>32</v>
      </c>
      <c r="K46" s="156">
        <v>6176.9911504424781</v>
      </c>
      <c r="L46" s="44">
        <v>2951</v>
      </c>
      <c r="M46">
        <v>0.455893712343581</v>
      </c>
      <c r="N46" t="s">
        <v>412</v>
      </c>
    </row>
    <row r="47" spans="1:14" x14ac:dyDescent="0.25">
      <c r="A47" s="1">
        <v>44089</v>
      </c>
      <c r="B47">
        <v>13990</v>
      </c>
      <c r="C47">
        <v>11910</v>
      </c>
      <c r="D47">
        <v>2080</v>
      </c>
      <c r="E47">
        <v>272144</v>
      </c>
      <c r="F47">
        <v>275991</v>
      </c>
      <c r="G47">
        <v>3847</v>
      </c>
      <c r="H47">
        <v>3847</v>
      </c>
      <c r="I47">
        <v>3841</v>
      </c>
      <c r="J47">
        <v>-6</v>
      </c>
      <c r="K47" s="156">
        <v>3681.4159292035401</v>
      </c>
      <c r="L47" s="44">
        <v>1767</v>
      </c>
      <c r="M47">
        <v>0.46003644884144756</v>
      </c>
      <c r="N47" t="s">
        <v>412</v>
      </c>
    </row>
    <row r="48" spans="1:14" x14ac:dyDescent="0.25">
      <c r="A48" s="1">
        <v>44090</v>
      </c>
      <c r="B48">
        <v>14060</v>
      </c>
      <c r="C48">
        <v>11780</v>
      </c>
      <c r="D48">
        <v>2280</v>
      </c>
      <c r="E48">
        <v>600407</v>
      </c>
      <c r="F48">
        <v>604823</v>
      </c>
      <c r="G48">
        <v>4416</v>
      </c>
      <c r="H48">
        <v>4416</v>
      </c>
      <c r="I48">
        <v>4421</v>
      </c>
      <c r="J48">
        <v>5</v>
      </c>
      <c r="K48" s="156">
        <v>4035.3982300884959</v>
      </c>
      <c r="L48" s="44">
        <v>2136</v>
      </c>
      <c r="M48">
        <v>0.48314860891201084</v>
      </c>
      <c r="N48" t="s">
        <v>412</v>
      </c>
    </row>
    <row r="49" spans="1:14" x14ac:dyDescent="0.25">
      <c r="A49" s="1">
        <v>44091</v>
      </c>
      <c r="B49">
        <v>14110</v>
      </c>
      <c r="C49">
        <v>9720</v>
      </c>
      <c r="D49">
        <v>4390</v>
      </c>
      <c r="E49">
        <v>604823</v>
      </c>
      <c r="F49">
        <v>612982</v>
      </c>
      <c r="G49">
        <v>8159</v>
      </c>
      <c r="H49">
        <v>8159</v>
      </c>
      <c r="I49">
        <v>8950</v>
      </c>
      <c r="J49">
        <v>791</v>
      </c>
      <c r="K49" s="156">
        <v>7769.9115044247792</v>
      </c>
      <c r="L49" s="44">
        <v>3769</v>
      </c>
      <c r="M49">
        <v>0.42111731843575417</v>
      </c>
    </row>
    <row r="50" spans="1:14" x14ac:dyDescent="0.25">
      <c r="A50" s="1">
        <v>44091</v>
      </c>
      <c r="B50">
        <v>14110</v>
      </c>
      <c r="C50">
        <v>9720</v>
      </c>
      <c r="D50">
        <v>4390</v>
      </c>
      <c r="E50">
        <v>604823</v>
      </c>
      <c r="F50">
        <v>612982</v>
      </c>
      <c r="G50">
        <v>8159</v>
      </c>
      <c r="H50">
        <v>8159</v>
      </c>
      <c r="I50">
        <v>8950</v>
      </c>
      <c r="J50">
        <v>791</v>
      </c>
      <c r="K50" s="156">
        <v>7769.9115044247792</v>
      </c>
      <c r="L50" s="44">
        <v>3769</v>
      </c>
      <c r="M50">
        <v>0.42111731843575417</v>
      </c>
    </row>
    <row r="51" spans="1:14" x14ac:dyDescent="0.25">
      <c r="A51" s="1">
        <v>44097</v>
      </c>
      <c r="B51">
        <v>14120</v>
      </c>
      <c r="C51">
        <v>12080</v>
      </c>
      <c r="D51">
        <v>2040</v>
      </c>
      <c r="E51">
        <v>629569</v>
      </c>
      <c r="F51">
        <v>633405</v>
      </c>
      <c r="G51">
        <v>3836</v>
      </c>
      <c r="H51">
        <v>3836</v>
      </c>
      <c r="I51">
        <v>3846</v>
      </c>
      <c r="J51">
        <v>10</v>
      </c>
      <c r="K51" s="156">
        <v>3610.6194690265488</v>
      </c>
      <c r="L51" s="44">
        <v>1796</v>
      </c>
      <c r="M51">
        <v>0.4669786791471659</v>
      </c>
    </row>
    <row r="52" spans="1:14" x14ac:dyDescent="0.25">
      <c r="A52" s="1">
        <v>44098</v>
      </c>
      <c r="B52">
        <v>14140</v>
      </c>
      <c r="C52">
        <v>9360</v>
      </c>
      <c r="D52">
        <v>4780</v>
      </c>
      <c r="E52">
        <v>633406</v>
      </c>
      <c r="F52">
        <v>642587</v>
      </c>
      <c r="G52">
        <v>9181</v>
      </c>
      <c r="H52">
        <v>9181</v>
      </c>
      <c r="I52">
        <v>9161</v>
      </c>
      <c r="J52">
        <v>-20</v>
      </c>
      <c r="K52" s="156">
        <v>8460.1769911504434</v>
      </c>
      <c r="L52" s="44">
        <v>4401</v>
      </c>
      <c r="M52">
        <v>0.48040606920641854</v>
      </c>
    </row>
    <row r="53" spans="1:14" x14ac:dyDescent="0.25">
      <c r="A53" s="1">
        <v>44099</v>
      </c>
      <c r="B53">
        <v>13090</v>
      </c>
      <c r="C53">
        <v>8880</v>
      </c>
      <c r="D53">
        <v>4210</v>
      </c>
      <c r="E53">
        <v>642586</v>
      </c>
      <c r="F53">
        <v>650812</v>
      </c>
      <c r="G53">
        <v>8226</v>
      </c>
      <c r="H53">
        <v>8226</v>
      </c>
      <c r="I53">
        <v>8223</v>
      </c>
      <c r="J53">
        <v>-3</v>
      </c>
      <c r="K53" s="156">
        <v>7451.3274336283193</v>
      </c>
      <c r="L53" s="44">
        <v>4016</v>
      </c>
      <c r="M53">
        <v>0.48838623373464674</v>
      </c>
    </row>
    <row r="54" spans="1:14" x14ac:dyDescent="0.25">
      <c r="A54" s="1">
        <v>44102</v>
      </c>
      <c r="B54">
        <v>14110</v>
      </c>
      <c r="C54">
        <v>9370</v>
      </c>
      <c r="D54">
        <v>4740</v>
      </c>
      <c r="E54">
        <v>650812</v>
      </c>
      <c r="F54">
        <v>669937</v>
      </c>
      <c r="G54">
        <v>19125</v>
      </c>
      <c r="H54">
        <v>19125</v>
      </c>
      <c r="I54">
        <v>19130</v>
      </c>
      <c r="J54">
        <v>5</v>
      </c>
      <c r="K54" s="156">
        <v>8389.3805309734526</v>
      </c>
      <c r="L54" s="44">
        <v>14385</v>
      </c>
      <c r="M54">
        <v>0.75196027182435965</v>
      </c>
      <c r="N54" t="s">
        <v>412</v>
      </c>
    </row>
  </sheetData>
  <mergeCells count="1">
    <mergeCell ref="B1:D1"/>
  </mergeCells>
  <conditionalFormatting sqref="J1:J1048576">
    <cfRule type="cellIs" dxfId="16" priority="1" operator="lessThan">
      <formula>-100</formula>
    </cfRule>
    <cfRule type="cellIs" dxfId="15" priority="2" operator="lessThan">
      <formula>0</formula>
    </cfRule>
  </conditionalFormatting>
  <pageMargins left="0.25" right="0.25" top="0.17" bottom="0.25" header="0.17" footer="0.25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9">
    <tabColor rgb="FFFFC000"/>
  </sheetPr>
  <dimension ref="A1:K67"/>
  <sheetViews>
    <sheetView topLeftCell="A58" workbookViewId="0">
      <selection activeCell="C65" sqref="C65"/>
    </sheetView>
  </sheetViews>
  <sheetFormatPr defaultRowHeight="15" x14ac:dyDescent="0.25"/>
  <cols>
    <col min="1" max="1" width="10.5703125" bestFit="1" customWidth="1"/>
    <col min="2" max="2" width="13.28515625" bestFit="1" customWidth="1"/>
    <col min="4" max="6" width="8.85546875" hidden="1" customWidth="1"/>
    <col min="9" max="11" width="8.85546875" style="190"/>
  </cols>
  <sheetData>
    <row r="1" spans="1:9" x14ac:dyDescent="0.25">
      <c r="A1" s="188" t="s">
        <v>399</v>
      </c>
      <c r="B1" s="188" t="s">
        <v>400</v>
      </c>
      <c r="C1" s="188" t="s">
        <v>402</v>
      </c>
      <c r="D1" s="188"/>
      <c r="E1" s="188"/>
      <c r="F1" s="188"/>
      <c r="G1" s="188" t="s">
        <v>403</v>
      </c>
      <c r="H1" s="188" t="s">
        <v>404</v>
      </c>
      <c r="I1" s="188" t="s">
        <v>414</v>
      </c>
    </row>
    <row r="2" spans="1:9" x14ac:dyDescent="0.25">
      <c r="A2" s="189">
        <v>44159</v>
      </c>
      <c r="B2" s="190" t="s">
        <v>410</v>
      </c>
      <c r="C2" s="190"/>
      <c r="D2" s="190"/>
      <c r="E2" s="190"/>
      <c r="F2" s="190"/>
      <c r="G2" s="190">
        <v>17097337</v>
      </c>
      <c r="H2" s="190">
        <v>17106459</v>
      </c>
    </row>
    <row r="3" spans="1:9" x14ac:dyDescent="0.25">
      <c r="A3" s="189">
        <v>44172</v>
      </c>
      <c r="B3" s="190" t="s">
        <v>410</v>
      </c>
      <c r="C3" s="190"/>
      <c r="D3" s="190"/>
      <c r="E3" s="190"/>
      <c r="F3" s="190"/>
      <c r="G3" s="193">
        <v>17106707</v>
      </c>
      <c r="H3" s="190">
        <v>17121486</v>
      </c>
    </row>
    <row r="4" spans="1:9" x14ac:dyDescent="0.25">
      <c r="A4" s="189">
        <v>44174</v>
      </c>
      <c r="B4" s="190" t="s">
        <v>410</v>
      </c>
      <c r="C4" s="190">
        <v>0</v>
      </c>
      <c r="D4" s="190"/>
      <c r="E4" s="190"/>
      <c r="F4" s="190"/>
      <c r="G4" s="190">
        <v>17121486</v>
      </c>
      <c r="H4" s="190">
        <v>17138251</v>
      </c>
    </row>
    <row r="5" spans="1:9" s="190" customFormat="1" x14ac:dyDescent="0.25">
      <c r="A5" s="189">
        <v>44175</v>
      </c>
      <c r="B5" s="191" t="s">
        <v>410</v>
      </c>
      <c r="C5" s="190">
        <v>0</v>
      </c>
      <c r="G5" s="190">
        <v>17138251</v>
      </c>
      <c r="H5" s="190">
        <v>17146769</v>
      </c>
    </row>
    <row r="6" spans="1:9" x14ac:dyDescent="0.25">
      <c r="A6" s="189">
        <v>44182</v>
      </c>
      <c r="B6" s="190" t="s">
        <v>410</v>
      </c>
      <c r="C6" s="190">
        <v>0</v>
      </c>
      <c r="D6" s="190"/>
      <c r="E6" s="190"/>
      <c r="F6" s="190"/>
      <c r="G6" s="190">
        <v>17146769</v>
      </c>
      <c r="H6" s="190">
        <v>17148780</v>
      </c>
    </row>
    <row r="7" spans="1:9" x14ac:dyDescent="0.25">
      <c r="A7" s="189">
        <v>44188</v>
      </c>
      <c r="B7" s="190" t="s">
        <v>410</v>
      </c>
      <c r="C7" s="190">
        <v>-100</v>
      </c>
      <c r="D7" s="190"/>
      <c r="E7" s="190"/>
      <c r="F7" s="190"/>
      <c r="G7" s="190">
        <v>17148880</v>
      </c>
      <c r="H7" s="190">
        <v>17158564</v>
      </c>
    </row>
    <row r="8" spans="1:9" x14ac:dyDescent="0.25">
      <c r="A8" s="189">
        <v>44210</v>
      </c>
      <c r="B8" s="190" t="s">
        <v>410</v>
      </c>
      <c r="C8" s="190">
        <v>-17654</v>
      </c>
      <c r="D8" s="190"/>
      <c r="E8" s="190"/>
      <c r="F8" s="190"/>
      <c r="G8" s="190">
        <v>17176218</v>
      </c>
      <c r="H8" s="190">
        <v>17182480</v>
      </c>
    </row>
    <row r="9" spans="1:9" x14ac:dyDescent="0.25">
      <c r="A9" s="189">
        <v>44211</v>
      </c>
      <c r="B9" s="190" t="s">
        <v>410</v>
      </c>
      <c r="C9" s="190">
        <v>0</v>
      </c>
      <c r="D9" s="190"/>
      <c r="E9" s="190"/>
      <c r="F9" s="190"/>
      <c r="G9" s="190">
        <v>17182480</v>
      </c>
      <c r="H9" s="190">
        <v>17187491</v>
      </c>
    </row>
    <row r="10" spans="1:9" x14ac:dyDescent="0.25">
      <c r="A10" s="189">
        <v>44223</v>
      </c>
      <c r="B10" s="190" t="s">
        <v>410</v>
      </c>
      <c r="C10" s="190">
        <v>-16522</v>
      </c>
      <c r="D10" s="190"/>
      <c r="E10" s="190"/>
      <c r="F10" s="190"/>
      <c r="G10" s="190">
        <v>17204013</v>
      </c>
      <c r="H10" s="190">
        <v>17220631</v>
      </c>
    </row>
    <row r="11" spans="1:9" x14ac:dyDescent="0.25">
      <c r="A11" s="189">
        <v>44223</v>
      </c>
      <c r="B11" s="190" t="s">
        <v>410</v>
      </c>
      <c r="C11" s="190">
        <v>0</v>
      </c>
      <c r="D11" s="190"/>
      <c r="E11" s="190"/>
      <c r="F11" s="190"/>
      <c r="G11" s="190">
        <v>17220631</v>
      </c>
      <c r="H11" s="190">
        <v>17221684</v>
      </c>
    </row>
    <row r="12" spans="1:9" x14ac:dyDescent="0.25">
      <c r="A12" s="189">
        <v>44229</v>
      </c>
      <c r="B12" s="190" t="s">
        <v>410</v>
      </c>
      <c r="C12" s="190">
        <v>-181</v>
      </c>
      <c r="D12" s="190"/>
      <c r="E12" s="190"/>
      <c r="F12" s="190"/>
      <c r="G12" s="190">
        <v>17221865</v>
      </c>
      <c r="H12" s="190">
        <v>17224162</v>
      </c>
    </row>
    <row r="13" spans="1:9" x14ac:dyDescent="0.25">
      <c r="A13" s="189">
        <v>44230</v>
      </c>
      <c r="B13" s="190" t="s">
        <v>410</v>
      </c>
      <c r="C13" s="190">
        <v>0</v>
      </c>
      <c r="D13" s="190"/>
      <c r="E13" s="190"/>
      <c r="F13" s="190"/>
      <c r="G13" s="190">
        <v>17224162</v>
      </c>
      <c r="H13" s="190">
        <v>17241544</v>
      </c>
    </row>
    <row r="14" spans="1:9" x14ac:dyDescent="0.25">
      <c r="A14" s="189">
        <v>44244</v>
      </c>
      <c r="B14" s="190" t="s">
        <v>410</v>
      </c>
      <c r="C14" s="190">
        <v>0</v>
      </c>
      <c r="D14" s="190"/>
      <c r="E14" s="190"/>
      <c r="F14" s="190"/>
      <c r="G14" s="190">
        <v>17241544</v>
      </c>
      <c r="H14" s="190">
        <v>17259776</v>
      </c>
    </row>
    <row r="15" spans="1:9" x14ac:dyDescent="0.25">
      <c r="A15" s="189">
        <v>44245</v>
      </c>
      <c r="B15" s="190" t="s">
        <v>410</v>
      </c>
      <c r="C15" s="190">
        <v>0</v>
      </c>
      <c r="D15" s="190"/>
      <c r="E15" s="190"/>
      <c r="F15" s="190"/>
      <c r="G15" s="190">
        <v>17259776</v>
      </c>
      <c r="H15" s="190">
        <v>17263729</v>
      </c>
    </row>
    <row r="16" spans="1:9" x14ac:dyDescent="0.25">
      <c r="A16" s="189">
        <v>44251</v>
      </c>
      <c r="B16" s="190" t="s">
        <v>410</v>
      </c>
      <c r="C16" s="190">
        <v>0</v>
      </c>
      <c r="D16" s="190"/>
      <c r="E16" s="190"/>
      <c r="F16" s="190"/>
      <c r="G16" s="190">
        <v>17263729</v>
      </c>
      <c r="H16" s="190">
        <v>17277581</v>
      </c>
    </row>
    <row r="17" spans="1:8" x14ac:dyDescent="0.25">
      <c r="A17" s="1">
        <v>44258</v>
      </c>
      <c r="B17" t="s">
        <v>410</v>
      </c>
      <c r="C17">
        <v>0</v>
      </c>
      <c r="G17">
        <v>17277581</v>
      </c>
      <c r="H17">
        <v>17289068</v>
      </c>
    </row>
    <row r="18" spans="1:8" x14ac:dyDescent="0.25">
      <c r="A18" s="1">
        <v>44259</v>
      </c>
      <c r="B18" t="s">
        <v>410</v>
      </c>
      <c r="C18">
        <v>0</v>
      </c>
      <c r="G18">
        <v>17289068</v>
      </c>
      <c r="H18">
        <v>17297181</v>
      </c>
    </row>
    <row r="19" spans="1:8" x14ac:dyDescent="0.25">
      <c r="A19" s="1">
        <v>44272</v>
      </c>
      <c r="B19" t="s">
        <v>410</v>
      </c>
      <c r="C19">
        <v>-15292</v>
      </c>
      <c r="G19">
        <v>17312473</v>
      </c>
      <c r="H19">
        <v>17328262</v>
      </c>
    </row>
    <row r="20" spans="1:8" x14ac:dyDescent="0.25">
      <c r="A20" s="1">
        <v>44285</v>
      </c>
      <c r="B20" t="s">
        <v>410</v>
      </c>
      <c r="C20">
        <v>-30</v>
      </c>
      <c r="G20">
        <v>17328292</v>
      </c>
      <c r="H20">
        <v>17334804</v>
      </c>
    </row>
    <row r="21" spans="1:8" x14ac:dyDescent="0.25">
      <c r="A21" s="1">
        <v>44291</v>
      </c>
      <c r="B21" t="s">
        <v>410</v>
      </c>
      <c r="C21">
        <v>0</v>
      </c>
      <c r="G21">
        <v>17334804</v>
      </c>
      <c r="H21">
        <v>17349632</v>
      </c>
    </row>
    <row r="22" spans="1:8" x14ac:dyDescent="0.25">
      <c r="A22" s="1">
        <v>44293</v>
      </c>
      <c r="B22" t="s">
        <v>410</v>
      </c>
      <c r="C22">
        <v>-50</v>
      </c>
      <c r="G22">
        <v>17349682</v>
      </c>
      <c r="H22">
        <v>17369301</v>
      </c>
    </row>
    <row r="23" spans="1:8" x14ac:dyDescent="0.25">
      <c r="A23" s="1">
        <v>44300</v>
      </c>
      <c r="B23" t="s">
        <v>410</v>
      </c>
      <c r="C23">
        <v>0</v>
      </c>
      <c r="G23">
        <v>17369301</v>
      </c>
      <c r="H23">
        <v>17382228</v>
      </c>
    </row>
    <row r="24" spans="1:8" x14ac:dyDescent="0.25">
      <c r="A24" s="1">
        <v>44314</v>
      </c>
      <c r="B24" t="s">
        <v>410</v>
      </c>
      <c r="C24">
        <v>0</v>
      </c>
      <c r="G24">
        <v>17382228</v>
      </c>
      <c r="H24">
        <v>17395079</v>
      </c>
    </row>
    <row r="25" spans="1:8" x14ac:dyDescent="0.25">
      <c r="A25" s="1">
        <v>44320</v>
      </c>
      <c r="B25" t="s">
        <v>410</v>
      </c>
      <c r="C25">
        <v>-20</v>
      </c>
      <c r="G25">
        <v>17395099</v>
      </c>
      <c r="H25">
        <v>17403014</v>
      </c>
    </row>
    <row r="26" spans="1:8" x14ac:dyDescent="0.25">
      <c r="A26" s="1">
        <v>44321</v>
      </c>
      <c r="B26" t="s">
        <v>410</v>
      </c>
      <c r="C26">
        <v>0</v>
      </c>
      <c r="G26">
        <v>17403014</v>
      </c>
      <c r="H26">
        <v>17416069</v>
      </c>
    </row>
    <row r="27" spans="1:8" x14ac:dyDescent="0.25">
      <c r="A27" s="1">
        <v>44327</v>
      </c>
      <c r="B27" t="s">
        <v>410</v>
      </c>
      <c r="C27">
        <v>0</v>
      </c>
      <c r="G27">
        <v>17416069</v>
      </c>
      <c r="H27">
        <v>17424493</v>
      </c>
    </row>
    <row r="28" spans="1:8" x14ac:dyDescent="0.25">
      <c r="A28" s="1">
        <v>44328</v>
      </c>
      <c r="B28" t="s">
        <v>410</v>
      </c>
      <c r="C28">
        <v>0</v>
      </c>
      <c r="G28">
        <v>17424493</v>
      </c>
      <c r="H28">
        <v>17433800</v>
      </c>
    </row>
    <row r="29" spans="1:8" x14ac:dyDescent="0.25">
      <c r="A29" s="1">
        <v>44329</v>
      </c>
      <c r="B29" t="s">
        <v>410</v>
      </c>
      <c r="C29">
        <v>0</v>
      </c>
      <c r="G29">
        <v>17433800</v>
      </c>
      <c r="H29">
        <v>17439723</v>
      </c>
    </row>
    <row r="30" spans="1:8" x14ac:dyDescent="0.25">
      <c r="A30" s="1">
        <v>44334</v>
      </c>
      <c r="B30" t="s">
        <v>410</v>
      </c>
      <c r="C30">
        <v>0</v>
      </c>
      <c r="G30">
        <v>17439723</v>
      </c>
      <c r="H30">
        <v>17444778</v>
      </c>
    </row>
    <row r="31" spans="1:8" x14ac:dyDescent="0.25">
      <c r="A31" s="1">
        <v>44335</v>
      </c>
      <c r="B31" t="s">
        <v>410</v>
      </c>
      <c r="C31">
        <v>0</v>
      </c>
      <c r="G31">
        <v>17444778</v>
      </c>
      <c r="H31">
        <v>17458681</v>
      </c>
    </row>
    <row r="32" spans="1:8" x14ac:dyDescent="0.25">
      <c r="A32" s="1">
        <v>44342</v>
      </c>
      <c r="B32" t="s">
        <v>410</v>
      </c>
      <c r="C32">
        <v>0</v>
      </c>
      <c r="G32">
        <v>17458681</v>
      </c>
      <c r="H32">
        <v>17476900</v>
      </c>
    </row>
    <row r="33" spans="1:8" x14ac:dyDescent="0.25">
      <c r="A33" s="1">
        <v>44343</v>
      </c>
      <c r="B33" t="s">
        <v>410</v>
      </c>
      <c r="C33">
        <v>0</v>
      </c>
      <c r="G33">
        <v>17476900</v>
      </c>
      <c r="H33">
        <v>17484156</v>
      </c>
    </row>
    <row r="34" spans="1:8" x14ac:dyDescent="0.25">
      <c r="A34" s="1">
        <v>44344</v>
      </c>
      <c r="B34" t="s">
        <v>410</v>
      </c>
      <c r="C34">
        <v>0</v>
      </c>
      <c r="G34">
        <v>17484156</v>
      </c>
      <c r="H34">
        <v>17492101</v>
      </c>
    </row>
    <row r="35" spans="1:8" x14ac:dyDescent="0.25">
      <c r="A35" s="1">
        <v>44347</v>
      </c>
      <c r="B35" t="s">
        <v>410</v>
      </c>
      <c r="C35">
        <v>0</v>
      </c>
      <c r="G35">
        <v>17492101</v>
      </c>
      <c r="H35">
        <v>17494599</v>
      </c>
    </row>
    <row r="36" spans="1:8" x14ac:dyDescent="0.25">
      <c r="A36" s="1">
        <v>44348</v>
      </c>
      <c r="B36" t="s">
        <v>410</v>
      </c>
      <c r="C36">
        <v>0</v>
      </c>
      <c r="G36">
        <v>17494599</v>
      </c>
      <c r="H36">
        <v>17497132</v>
      </c>
    </row>
    <row r="37" spans="1:8" x14ac:dyDescent="0.25">
      <c r="A37" s="1">
        <v>44349</v>
      </c>
      <c r="B37" t="s">
        <v>410</v>
      </c>
      <c r="C37">
        <v>0</v>
      </c>
      <c r="G37">
        <v>17497132</v>
      </c>
      <c r="H37">
        <v>17515307</v>
      </c>
    </row>
    <row r="38" spans="1:8" x14ac:dyDescent="0.25">
      <c r="A38" s="1">
        <v>44351</v>
      </c>
      <c r="B38" t="s">
        <v>410</v>
      </c>
      <c r="C38">
        <v>0</v>
      </c>
      <c r="G38">
        <v>17515307</v>
      </c>
      <c r="H38">
        <v>17524159</v>
      </c>
    </row>
    <row r="39" spans="1:8" x14ac:dyDescent="0.25">
      <c r="A39" s="1">
        <v>44354</v>
      </c>
      <c r="B39" t="s">
        <v>410</v>
      </c>
      <c r="C39">
        <v>0</v>
      </c>
      <c r="G39">
        <v>17524159</v>
      </c>
      <c r="H39">
        <v>17531609</v>
      </c>
    </row>
    <row r="40" spans="1:8" x14ac:dyDescent="0.25">
      <c r="A40" s="1">
        <v>44355</v>
      </c>
      <c r="B40" t="s">
        <v>410</v>
      </c>
      <c r="C40">
        <v>0</v>
      </c>
      <c r="G40">
        <v>17531609</v>
      </c>
      <c r="H40">
        <v>17533967</v>
      </c>
    </row>
    <row r="41" spans="1:8" x14ac:dyDescent="0.25">
      <c r="A41" s="1">
        <v>44356</v>
      </c>
      <c r="B41" t="s">
        <v>410</v>
      </c>
      <c r="C41">
        <v>0</v>
      </c>
      <c r="G41">
        <v>17533967</v>
      </c>
      <c r="H41">
        <v>17556959</v>
      </c>
    </row>
    <row r="42" spans="1:8" x14ac:dyDescent="0.25">
      <c r="A42" s="1">
        <v>44361</v>
      </c>
      <c r="B42" t="s">
        <v>410</v>
      </c>
      <c r="C42">
        <v>0</v>
      </c>
      <c r="G42">
        <v>17556959</v>
      </c>
      <c r="H42">
        <v>17563459</v>
      </c>
    </row>
    <row r="43" spans="1:8" x14ac:dyDescent="0.25">
      <c r="A43" s="1">
        <v>44363</v>
      </c>
      <c r="B43" t="s">
        <v>410</v>
      </c>
      <c r="C43">
        <v>-140</v>
      </c>
      <c r="G43">
        <v>17563599</v>
      </c>
      <c r="H43">
        <v>17575027</v>
      </c>
    </row>
    <row r="44" spans="1:8" x14ac:dyDescent="0.25">
      <c r="A44" s="1">
        <v>44364</v>
      </c>
      <c r="B44" t="s">
        <v>410</v>
      </c>
      <c r="C44">
        <v>0</v>
      </c>
      <c r="G44">
        <v>17575027</v>
      </c>
      <c r="H44">
        <v>17577114</v>
      </c>
    </row>
    <row r="45" spans="1:8" x14ac:dyDescent="0.25">
      <c r="A45" s="1">
        <v>44365</v>
      </c>
      <c r="B45" t="s">
        <v>410</v>
      </c>
      <c r="C45">
        <v>0</v>
      </c>
      <c r="G45">
        <v>17577114</v>
      </c>
      <c r="H45">
        <v>17585678</v>
      </c>
    </row>
    <row r="46" spans="1:8" x14ac:dyDescent="0.25">
      <c r="A46" s="1">
        <v>44368</v>
      </c>
      <c r="B46" t="s">
        <v>410</v>
      </c>
      <c r="C46">
        <v>0</v>
      </c>
      <c r="G46">
        <v>17585678</v>
      </c>
      <c r="H46">
        <v>17594354</v>
      </c>
    </row>
    <row r="47" spans="1:8" x14ac:dyDescent="0.25">
      <c r="A47" s="1">
        <v>44369</v>
      </c>
      <c r="B47" t="s">
        <v>410</v>
      </c>
      <c r="C47">
        <v>0</v>
      </c>
      <c r="G47">
        <v>17594354</v>
      </c>
      <c r="H47">
        <v>17603061</v>
      </c>
    </row>
    <row r="48" spans="1:8" x14ac:dyDescent="0.25">
      <c r="A48" s="1">
        <v>44370</v>
      </c>
      <c r="B48" t="s">
        <v>410</v>
      </c>
      <c r="C48">
        <v>0</v>
      </c>
      <c r="G48">
        <v>17603061</v>
      </c>
      <c r="H48">
        <v>17620690</v>
      </c>
    </row>
    <row r="49" spans="1:8" x14ac:dyDescent="0.25">
      <c r="A49" s="1">
        <v>44371</v>
      </c>
      <c r="B49" t="s">
        <v>410</v>
      </c>
      <c r="C49">
        <v>0</v>
      </c>
      <c r="G49">
        <v>17620690</v>
      </c>
      <c r="H49">
        <v>17626338</v>
      </c>
    </row>
    <row r="50" spans="1:8" x14ac:dyDescent="0.25">
      <c r="A50" s="1">
        <v>44372</v>
      </c>
      <c r="B50" t="s">
        <v>410</v>
      </c>
      <c r="C50">
        <v>0</v>
      </c>
      <c r="G50">
        <v>17626338</v>
      </c>
      <c r="H50">
        <v>17632249</v>
      </c>
    </row>
    <row r="51" spans="1:8" x14ac:dyDescent="0.25">
      <c r="A51" s="1">
        <v>44373</v>
      </c>
      <c r="B51" t="s">
        <v>410</v>
      </c>
      <c r="C51">
        <v>0</v>
      </c>
      <c r="G51">
        <v>17632249</v>
      </c>
      <c r="H51">
        <v>17634959</v>
      </c>
    </row>
    <row r="52" spans="1:8" x14ac:dyDescent="0.25">
      <c r="A52" s="1">
        <v>44377</v>
      </c>
      <c r="B52" t="s">
        <v>410</v>
      </c>
      <c r="C52">
        <v>0</v>
      </c>
      <c r="G52">
        <v>17634959</v>
      </c>
      <c r="H52">
        <v>17638782</v>
      </c>
    </row>
    <row r="53" spans="1:8" x14ac:dyDescent="0.25">
      <c r="A53" s="1">
        <v>44383</v>
      </c>
      <c r="B53" t="s">
        <v>410</v>
      </c>
      <c r="C53">
        <v>0</v>
      </c>
      <c r="G53">
        <v>17638782</v>
      </c>
      <c r="H53">
        <v>17643157</v>
      </c>
    </row>
    <row r="54" spans="1:8" x14ac:dyDescent="0.25">
      <c r="A54" s="1">
        <v>44399</v>
      </c>
      <c r="B54" t="s">
        <v>410</v>
      </c>
      <c r="C54">
        <v>-50</v>
      </c>
      <c r="G54">
        <v>17643207</v>
      </c>
      <c r="H54">
        <v>17651816</v>
      </c>
    </row>
    <row r="55" spans="1:8" x14ac:dyDescent="0.25">
      <c r="A55" s="1">
        <v>44572</v>
      </c>
      <c r="B55" t="s">
        <v>410</v>
      </c>
      <c r="C55">
        <v>-4184</v>
      </c>
      <c r="G55">
        <v>17656000</v>
      </c>
      <c r="H55">
        <v>17658732</v>
      </c>
    </row>
    <row r="56" spans="1:8" x14ac:dyDescent="0.25">
      <c r="A56" s="1">
        <v>44573</v>
      </c>
      <c r="B56" t="s">
        <v>410</v>
      </c>
      <c r="C56">
        <v>-2</v>
      </c>
      <c r="G56">
        <v>17658734</v>
      </c>
      <c r="H56">
        <v>17667843</v>
      </c>
    </row>
    <row r="57" spans="1:8" x14ac:dyDescent="0.25">
      <c r="A57" s="1">
        <v>44573</v>
      </c>
      <c r="B57" t="s">
        <v>410</v>
      </c>
      <c r="C57">
        <v>9109</v>
      </c>
      <c r="G57">
        <v>17658734</v>
      </c>
      <c r="H57">
        <v>17667843</v>
      </c>
    </row>
    <row r="58" spans="1:8" x14ac:dyDescent="0.25">
      <c r="A58" s="1">
        <v>44574</v>
      </c>
      <c r="B58" t="s">
        <v>410</v>
      </c>
      <c r="C58">
        <v>0</v>
      </c>
      <c r="G58">
        <v>17667843</v>
      </c>
      <c r="H58">
        <v>17673382</v>
      </c>
    </row>
    <row r="59" spans="1:8" x14ac:dyDescent="0.25">
      <c r="A59" s="1">
        <v>44578</v>
      </c>
      <c r="B59" t="s">
        <v>410</v>
      </c>
      <c r="C59">
        <v>0</v>
      </c>
      <c r="G59">
        <v>17673382</v>
      </c>
      <c r="H59">
        <v>17683700</v>
      </c>
    </row>
    <row r="60" spans="1:8" x14ac:dyDescent="0.25">
      <c r="A60" s="1">
        <v>44578</v>
      </c>
      <c r="B60" t="s">
        <v>410</v>
      </c>
      <c r="C60">
        <v>-2000000</v>
      </c>
      <c r="G60">
        <v>19683700</v>
      </c>
      <c r="H60">
        <v>17689777</v>
      </c>
    </row>
    <row r="61" spans="1:8" x14ac:dyDescent="0.25">
      <c r="A61" s="1">
        <v>44578</v>
      </c>
      <c r="B61" t="s">
        <v>410</v>
      </c>
      <c r="C61">
        <v>6077</v>
      </c>
      <c r="G61">
        <v>17683700</v>
      </c>
      <c r="H61">
        <v>17689777</v>
      </c>
    </row>
    <row r="62" spans="1:8" x14ac:dyDescent="0.25">
      <c r="A62" s="1">
        <v>44578</v>
      </c>
      <c r="B62" t="s">
        <v>410</v>
      </c>
      <c r="C62">
        <v>6077</v>
      </c>
      <c r="G62">
        <v>17683700</v>
      </c>
      <c r="H62">
        <v>17689777</v>
      </c>
    </row>
    <row r="63" spans="1:8" x14ac:dyDescent="0.25">
      <c r="A63" s="1">
        <v>44581</v>
      </c>
      <c r="B63" t="s">
        <v>410</v>
      </c>
      <c r="C63">
        <v>0</v>
      </c>
      <c r="G63">
        <v>17689777</v>
      </c>
      <c r="H63">
        <v>17706093</v>
      </c>
    </row>
    <row r="64" spans="1:8" x14ac:dyDescent="0.25">
      <c r="A64" s="1">
        <v>44581</v>
      </c>
      <c r="B64" t="s">
        <v>410</v>
      </c>
      <c r="C64">
        <v>0</v>
      </c>
      <c r="G64">
        <v>17706093</v>
      </c>
      <c r="H64">
        <v>17710714</v>
      </c>
    </row>
    <row r="65" spans="1:8" x14ac:dyDescent="0.25">
      <c r="A65" s="1">
        <v>44587</v>
      </c>
      <c r="B65" t="s">
        <v>410</v>
      </c>
      <c r="C65">
        <v>3440916</v>
      </c>
      <c r="G65">
        <v>14269798</v>
      </c>
      <c r="H65">
        <v>14289118</v>
      </c>
    </row>
    <row r="66" spans="1:8" x14ac:dyDescent="0.25">
      <c r="A66" s="1">
        <v>44587</v>
      </c>
      <c r="B66" t="s">
        <v>410</v>
      </c>
      <c r="C66">
        <v>19320</v>
      </c>
      <c r="G66">
        <v>14269798</v>
      </c>
      <c r="H66">
        <v>14289118</v>
      </c>
    </row>
    <row r="67" spans="1:8" x14ac:dyDescent="0.25">
      <c r="A67" s="1">
        <v>44587</v>
      </c>
      <c r="B67" t="s">
        <v>410</v>
      </c>
      <c r="C67">
        <v>19320</v>
      </c>
      <c r="G67">
        <v>14269798</v>
      </c>
      <c r="H67">
        <v>14289118</v>
      </c>
    </row>
  </sheetData>
  <conditionalFormatting sqref="K2:K1048576 C2:C49964">
    <cfRule type="cellIs" dxfId="14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8">
    <tabColor rgb="FFFFC000"/>
  </sheetPr>
  <dimension ref="A1:K173"/>
  <sheetViews>
    <sheetView topLeftCell="A136" workbookViewId="0">
      <selection activeCell="A168" sqref="A168"/>
    </sheetView>
  </sheetViews>
  <sheetFormatPr defaultRowHeight="15" x14ac:dyDescent="0.25"/>
  <cols>
    <col min="1" max="1" width="10.5703125" bestFit="1" customWidth="1"/>
    <col min="2" max="2" width="13.28515625" bestFit="1" customWidth="1"/>
    <col min="4" max="6" width="0" hidden="1" customWidth="1"/>
    <col min="9" max="11" width="8.85546875" style="190"/>
  </cols>
  <sheetData>
    <row r="1" spans="1:11" x14ac:dyDescent="0.25">
      <c r="A1" s="188" t="s">
        <v>399</v>
      </c>
      <c r="B1" s="188" t="s">
        <v>400</v>
      </c>
      <c r="C1" s="188" t="s">
        <v>402</v>
      </c>
      <c r="D1" s="188"/>
      <c r="E1" s="188"/>
      <c r="F1" s="188"/>
      <c r="G1" s="188" t="s">
        <v>403</v>
      </c>
      <c r="H1" s="188" t="s">
        <v>404</v>
      </c>
      <c r="I1" s="188" t="s">
        <v>413</v>
      </c>
      <c r="J1" s="192"/>
      <c r="K1" s="192"/>
    </row>
    <row r="2" spans="1:11" s="190" customFormat="1" x14ac:dyDescent="0.25">
      <c r="A2" s="189">
        <v>44105</v>
      </c>
      <c r="B2" s="190" t="s">
        <v>411</v>
      </c>
      <c r="G2" s="190">
        <v>15578246</v>
      </c>
      <c r="H2" s="190">
        <v>15581236</v>
      </c>
    </row>
    <row r="3" spans="1:11" s="190" customFormat="1" x14ac:dyDescent="0.25">
      <c r="A3" s="189">
        <v>44109</v>
      </c>
      <c r="B3" s="190" t="s">
        <v>411</v>
      </c>
      <c r="C3" s="190">
        <v>-233</v>
      </c>
      <c r="G3" s="190">
        <v>15581469</v>
      </c>
      <c r="H3" s="190">
        <v>15584237</v>
      </c>
    </row>
    <row r="4" spans="1:11" s="190" customFormat="1" x14ac:dyDescent="0.25">
      <c r="A4" s="189">
        <v>44112</v>
      </c>
      <c r="B4" s="191" t="s">
        <v>411</v>
      </c>
      <c r="C4" s="190">
        <v>-2</v>
      </c>
      <c r="G4" s="190">
        <v>15584239</v>
      </c>
      <c r="H4" s="190">
        <v>15587266</v>
      </c>
    </row>
    <row r="5" spans="1:11" s="190" customFormat="1" x14ac:dyDescent="0.25">
      <c r="A5" s="189">
        <v>44113</v>
      </c>
      <c r="B5" s="190" t="s">
        <v>419</v>
      </c>
      <c r="C5" s="190">
        <v>0</v>
      </c>
      <c r="G5" s="190">
        <v>15587266</v>
      </c>
      <c r="H5" s="190">
        <v>15587891</v>
      </c>
    </row>
    <row r="6" spans="1:11" s="190" customFormat="1" x14ac:dyDescent="0.25">
      <c r="A6" s="189">
        <v>44116</v>
      </c>
      <c r="B6" s="190" t="s">
        <v>411</v>
      </c>
      <c r="C6" s="190">
        <v>-50</v>
      </c>
      <c r="G6" s="190">
        <v>15587941</v>
      </c>
      <c r="H6" s="190">
        <v>15590490</v>
      </c>
    </row>
    <row r="7" spans="1:11" s="190" customFormat="1" x14ac:dyDescent="0.25">
      <c r="A7" s="189">
        <v>44118</v>
      </c>
      <c r="B7" s="190" t="s">
        <v>411</v>
      </c>
      <c r="C7" s="190">
        <v>0</v>
      </c>
      <c r="G7" s="190">
        <v>15590490</v>
      </c>
      <c r="H7" s="190">
        <v>15592945</v>
      </c>
    </row>
    <row r="8" spans="1:11" s="190" customFormat="1" x14ac:dyDescent="0.25">
      <c r="A8" s="189">
        <v>44119</v>
      </c>
      <c r="B8" s="190" t="s">
        <v>411</v>
      </c>
      <c r="C8" s="190">
        <v>0</v>
      </c>
      <c r="G8" s="190">
        <v>15592945</v>
      </c>
      <c r="H8" s="190">
        <v>15595930</v>
      </c>
    </row>
    <row r="9" spans="1:11" s="190" customFormat="1" x14ac:dyDescent="0.25">
      <c r="A9" s="189">
        <v>44123</v>
      </c>
      <c r="B9" s="190" t="s">
        <v>411</v>
      </c>
      <c r="C9" s="190">
        <v>0</v>
      </c>
      <c r="G9" s="190">
        <v>15595930</v>
      </c>
      <c r="H9" s="190">
        <v>15599430</v>
      </c>
    </row>
    <row r="10" spans="1:11" s="190" customFormat="1" x14ac:dyDescent="0.25">
      <c r="A10" s="189">
        <v>44126</v>
      </c>
      <c r="B10" s="190" t="s">
        <v>418</v>
      </c>
      <c r="C10" s="190">
        <v>-155</v>
      </c>
      <c r="G10" s="190">
        <v>15599585</v>
      </c>
      <c r="H10" s="190">
        <v>15603809</v>
      </c>
    </row>
    <row r="11" spans="1:11" s="190" customFormat="1" x14ac:dyDescent="0.25">
      <c r="A11" s="189">
        <v>44127</v>
      </c>
      <c r="B11" s="190" t="s">
        <v>418</v>
      </c>
      <c r="C11" s="190">
        <v>0</v>
      </c>
      <c r="G11" s="190">
        <v>15603809</v>
      </c>
      <c r="H11" s="190">
        <v>15606575</v>
      </c>
    </row>
    <row r="12" spans="1:11" s="190" customFormat="1" x14ac:dyDescent="0.25">
      <c r="A12" s="189">
        <v>44130</v>
      </c>
      <c r="B12" s="190" t="s">
        <v>418</v>
      </c>
      <c r="C12" s="190">
        <v>0</v>
      </c>
      <c r="G12" s="190">
        <v>15606575</v>
      </c>
      <c r="H12" s="190">
        <v>15609331</v>
      </c>
    </row>
    <row r="13" spans="1:11" x14ac:dyDescent="0.25">
      <c r="A13" s="1">
        <v>44133</v>
      </c>
      <c r="B13" t="s">
        <v>411</v>
      </c>
      <c r="C13">
        <v>0</v>
      </c>
      <c r="G13">
        <v>15609331</v>
      </c>
      <c r="H13">
        <v>15611851</v>
      </c>
    </row>
    <row r="14" spans="1:11" x14ac:dyDescent="0.25">
      <c r="A14" s="1">
        <v>44137</v>
      </c>
      <c r="B14" t="s">
        <v>411</v>
      </c>
      <c r="C14">
        <v>-1</v>
      </c>
      <c r="G14">
        <v>15611852</v>
      </c>
      <c r="H14">
        <v>15614593</v>
      </c>
    </row>
    <row r="15" spans="1:11" x14ac:dyDescent="0.25">
      <c r="A15" s="1">
        <v>44140</v>
      </c>
      <c r="B15" t="s">
        <v>421</v>
      </c>
      <c r="C15">
        <f>H14-G15</f>
        <v>-6</v>
      </c>
      <c r="G15">
        <v>15614599</v>
      </c>
      <c r="H15">
        <v>15618573</v>
      </c>
    </row>
    <row r="16" spans="1:11" x14ac:dyDescent="0.25">
      <c r="A16" s="1">
        <v>44144</v>
      </c>
      <c r="B16" t="s">
        <v>411</v>
      </c>
      <c r="C16">
        <f>H15-G16</f>
        <v>-281</v>
      </c>
      <c r="G16">
        <v>15618854</v>
      </c>
      <c r="H16">
        <v>15623114</v>
      </c>
    </row>
    <row r="17" spans="1:8" x14ac:dyDescent="0.25">
      <c r="A17" s="1">
        <v>44145</v>
      </c>
      <c r="B17" t="s">
        <v>411</v>
      </c>
      <c r="C17">
        <v>0</v>
      </c>
      <c r="G17">
        <v>15623114</v>
      </c>
      <c r="H17">
        <v>15623314</v>
      </c>
    </row>
    <row r="18" spans="1:8" x14ac:dyDescent="0.25">
      <c r="A18" s="1">
        <v>44147</v>
      </c>
      <c r="B18" t="s">
        <v>418</v>
      </c>
      <c r="C18">
        <v>-1</v>
      </c>
      <c r="G18">
        <v>15623315</v>
      </c>
      <c r="H18">
        <v>15625546</v>
      </c>
    </row>
    <row r="19" spans="1:8" x14ac:dyDescent="0.25">
      <c r="A19" s="1">
        <v>44147</v>
      </c>
      <c r="B19" t="s">
        <v>411</v>
      </c>
      <c r="C19">
        <v>0</v>
      </c>
      <c r="G19">
        <v>15625546</v>
      </c>
      <c r="H19">
        <f>G19+800</f>
        <v>15626346</v>
      </c>
    </row>
    <row r="20" spans="1:8" x14ac:dyDescent="0.25">
      <c r="A20" s="1">
        <v>44151</v>
      </c>
      <c r="B20" t="s">
        <v>411</v>
      </c>
      <c r="C20">
        <v>-1</v>
      </c>
      <c r="G20">
        <v>15626347</v>
      </c>
      <c r="H20">
        <v>15629187</v>
      </c>
    </row>
    <row r="21" spans="1:8" x14ac:dyDescent="0.25">
      <c r="A21" s="1">
        <v>44154</v>
      </c>
      <c r="B21" t="s">
        <v>421</v>
      </c>
      <c r="C21">
        <v>0</v>
      </c>
      <c r="G21">
        <v>15629187</v>
      </c>
      <c r="H21">
        <v>15633028</v>
      </c>
    </row>
    <row r="22" spans="1:8" x14ac:dyDescent="0.25">
      <c r="A22" s="1">
        <v>44158</v>
      </c>
      <c r="B22" t="s">
        <v>411</v>
      </c>
      <c r="C22">
        <v>-300</v>
      </c>
      <c r="G22">
        <v>15633328</v>
      </c>
      <c r="H22">
        <v>15636446</v>
      </c>
    </row>
    <row r="23" spans="1:8" x14ac:dyDescent="0.25">
      <c r="A23" s="1">
        <v>44162</v>
      </c>
      <c r="B23" t="s">
        <v>421</v>
      </c>
      <c r="C23">
        <v>-2868</v>
      </c>
      <c r="G23">
        <v>15639314</v>
      </c>
      <c r="H23">
        <v>15638844</v>
      </c>
    </row>
    <row r="24" spans="1:8" x14ac:dyDescent="0.25">
      <c r="A24" s="1">
        <v>44162</v>
      </c>
      <c r="B24" t="s">
        <v>421</v>
      </c>
      <c r="C24">
        <v>0</v>
      </c>
      <c r="G24">
        <v>15638844</v>
      </c>
      <c r="H24">
        <v>15639314</v>
      </c>
    </row>
    <row r="25" spans="1:8" x14ac:dyDescent="0.25">
      <c r="A25" s="1">
        <v>44165</v>
      </c>
      <c r="B25" t="s">
        <v>418</v>
      </c>
      <c r="C25">
        <v>0</v>
      </c>
      <c r="G25">
        <v>15639314</v>
      </c>
      <c r="H25">
        <v>15642647</v>
      </c>
    </row>
    <row r="26" spans="1:8" x14ac:dyDescent="0.25">
      <c r="A26" s="1">
        <v>44168</v>
      </c>
      <c r="B26" t="s">
        <v>418</v>
      </c>
      <c r="C26">
        <v>-1</v>
      </c>
      <c r="G26">
        <v>15642648</v>
      </c>
      <c r="H26">
        <v>15645151</v>
      </c>
    </row>
    <row r="27" spans="1:8" x14ac:dyDescent="0.25">
      <c r="A27" s="1">
        <v>44169</v>
      </c>
      <c r="B27" t="s">
        <v>422</v>
      </c>
      <c r="C27">
        <v>0</v>
      </c>
      <c r="G27">
        <v>15645151</v>
      </c>
      <c r="H27">
        <v>15645851</v>
      </c>
    </row>
    <row r="28" spans="1:8" x14ac:dyDescent="0.25">
      <c r="A28" s="1">
        <v>44172</v>
      </c>
      <c r="B28" t="s">
        <v>418</v>
      </c>
      <c r="C28">
        <v>0</v>
      </c>
      <c r="G28">
        <v>15645851</v>
      </c>
      <c r="H28">
        <v>15650553</v>
      </c>
    </row>
    <row r="29" spans="1:8" x14ac:dyDescent="0.25">
      <c r="A29" s="1">
        <v>44175</v>
      </c>
      <c r="B29" t="s">
        <v>418</v>
      </c>
      <c r="C29">
        <v>-180</v>
      </c>
      <c r="G29">
        <v>15650733</v>
      </c>
      <c r="H29">
        <v>15654326</v>
      </c>
    </row>
    <row r="30" spans="1:8" x14ac:dyDescent="0.25">
      <c r="A30" s="1">
        <v>44179</v>
      </c>
      <c r="B30" t="s">
        <v>411</v>
      </c>
      <c r="C30">
        <v>-1</v>
      </c>
      <c r="G30">
        <v>15654327</v>
      </c>
      <c r="H30">
        <v>15657107</v>
      </c>
    </row>
    <row r="31" spans="1:8" x14ac:dyDescent="0.25">
      <c r="A31" s="1">
        <v>44181</v>
      </c>
      <c r="B31" t="s">
        <v>411</v>
      </c>
      <c r="C31">
        <v>-1</v>
      </c>
      <c r="G31">
        <v>15657108</v>
      </c>
      <c r="H31">
        <v>15660994</v>
      </c>
    </row>
    <row r="32" spans="1:8" x14ac:dyDescent="0.25">
      <c r="A32" s="1">
        <v>44182</v>
      </c>
      <c r="B32" t="s">
        <v>411</v>
      </c>
      <c r="C32">
        <v>0</v>
      </c>
      <c r="G32">
        <v>15660994</v>
      </c>
      <c r="H32">
        <v>15664370</v>
      </c>
    </row>
    <row r="33" spans="1:8" x14ac:dyDescent="0.25">
      <c r="A33" s="1">
        <v>44186</v>
      </c>
      <c r="B33" t="s">
        <v>411</v>
      </c>
      <c r="C33">
        <v>-10</v>
      </c>
      <c r="G33">
        <v>15664380</v>
      </c>
      <c r="H33">
        <v>15667313</v>
      </c>
    </row>
    <row r="34" spans="1:8" x14ac:dyDescent="0.25">
      <c r="A34" s="1">
        <v>44189</v>
      </c>
      <c r="B34" t="s">
        <v>418</v>
      </c>
      <c r="C34">
        <v>1</v>
      </c>
      <c r="G34">
        <v>15667312</v>
      </c>
      <c r="H34">
        <v>15672595</v>
      </c>
    </row>
    <row r="35" spans="1:8" x14ac:dyDescent="0.25">
      <c r="A35" s="1">
        <v>44193</v>
      </c>
      <c r="B35" t="s">
        <v>411</v>
      </c>
      <c r="C35">
        <v>-1</v>
      </c>
      <c r="G35">
        <v>15672596</v>
      </c>
      <c r="H35">
        <v>15675064</v>
      </c>
    </row>
    <row r="36" spans="1:8" x14ac:dyDescent="0.25">
      <c r="A36" s="1">
        <v>44194</v>
      </c>
      <c r="B36" t="s">
        <v>418</v>
      </c>
      <c r="C36">
        <v>-2</v>
      </c>
      <c r="G36">
        <v>15675066</v>
      </c>
      <c r="H36">
        <v>15679717</v>
      </c>
    </row>
    <row r="37" spans="1:8" x14ac:dyDescent="0.25">
      <c r="A37" s="1">
        <v>44195</v>
      </c>
      <c r="B37" t="s">
        <v>418</v>
      </c>
      <c r="C37">
        <v>0</v>
      </c>
      <c r="G37">
        <v>15679717</v>
      </c>
      <c r="H37">
        <v>15683181</v>
      </c>
    </row>
    <row r="38" spans="1:8" x14ac:dyDescent="0.25">
      <c r="A38" s="1">
        <v>44196</v>
      </c>
      <c r="B38" t="s">
        <v>418</v>
      </c>
      <c r="C38">
        <v>0</v>
      </c>
      <c r="G38">
        <v>15683181</v>
      </c>
      <c r="H38">
        <v>15687667</v>
      </c>
    </row>
    <row r="39" spans="1:8" x14ac:dyDescent="0.25">
      <c r="A39" s="1">
        <v>44198</v>
      </c>
      <c r="B39" t="s">
        <v>418</v>
      </c>
      <c r="C39">
        <v>0</v>
      </c>
      <c r="G39">
        <v>15687667</v>
      </c>
      <c r="H39">
        <v>15690053</v>
      </c>
    </row>
    <row r="40" spans="1:8" x14ac:dyDescent="0.25">
      <c r="A40" s="1">
        <v>43834</v>
      </c>
      <c r="B40" t="s">
        <v>418</v>
      </c>
      <c r="C40">
        <v>0</v>
      </c>
      <c r="G40">
        <v>15690053</v>
      </c>
      <c r="H40">
        <v>15694873</v>
      </c>
    </row>
    <row r="41" spans="1:8" x14ac:dyDescent="0.25">
      <c r="A41" s="1">
        <v>44201</v>
      </c>
      <c r="B41" t="s">
        <v>418</v>
      </c>
      <c r="C41">
        <v>0</v>
      </c>
      <c r="G41">
        <v>15694873</v>
      </c>
      <c r="H41">
        <v>15697577</v>
      </c>
    </row>
    <row r="42" spans="1:8" x14ac:dyDescent="0.25">
      <c r="A42" s="1">
        <v>44203</v>
      </c>
      <c r="B42" t="s">
        <v>411</v>
      </c>
      <c r="C42">
        <v>-1</v>
      </c>
      <c r="G42">
        <v>15697578</v>
      </c>
      <c r="H42">
        <v>15700202</v>
      </c>
    </row>
    <row r="43" spans="1:8" x14ac:dyDescent="0.25">
      <c r="A43" s="1">
        <v>44207</v>
      </c>
      <c r="B43" t="s">
        <v>411</v>
      </c>
      <c r="C43">
        <v>-2</v>
      </c>
      <c r="G43">
        <v>15700204</v>
      </c>
      <c r="H43">
        <v>15703677</v>
      </c>
    </row>
    <row r="44" spans="1:8" x14ac:dyDescent="0.25">
      <c r="A44" s="1">
        <v>44208</v>
      </c>
      <c r="B44" t="s">
        <v>411</v>
      </c>
      <c r="C44">
        <v>0</v>
      </c>
      <c r="G44">
        <v>15703677</v>
      </c>
      <c r="H44">
        <v>15706618</v>
      </c>
    </row>
    <row r="45" spans="1:8" x14ac:dyDescent="0.25">
      <c r="A45" s="1">
        <v>44209</v>
      </c>
      <c r="B45" t="s">
        <v>411</v>
      </c>
      <c r="C45">
        <v>0</v>
      </c>
      <c r="G45">
        <v>15706618</v>
      </c>
      <c r="H45">
        <v>15708624</v>
      </c>
    </row>
    <row r="46" spans="1:8" x14ac:dyDescent="0.25">
      <c r="A46" s="1">
        <v>44210</v>
      </c>
      <c r="B46" t="s">
        <v>421</v>
      </c>
      <c r="C46">
        <v>-1</v>
      </c>
      <c r="G46">
        <v>15708625</v>
      </c>
      <c r="H46">
        <v>15709440</v>
      </c>
    </row>
    <row r="47" spans="1:8" x14ac:dyDescent="0.25">
      <c r="A47" s="1">
        <v>44211</v>
      </c>
      <c r="B47" t="s">
        <v>419</v>
      </c>
      <c r="C47">
        <v>0</v>
      </c>
      <c r="G47">
        <v>15708624</v>
      </c>
      <c r="H47">
        <f>G47+300</f>
        <v>15708924</v>
      </c>
    </row>
    <row r="48" spans="1:8" x14ac:dyDescent="0.25">
      <c r="A48" s="1">
        <v>44214</v>
      </c>
      <c r="B48" t="s">
        <v>411</v>
      </c>
      <c r="C48">
        <v>-865</v>
      </c>
      <c r="G48">
        <v>15709789</v>
      </c>
      <c r="H48">
        <v>15712886</v>
      </c>
    </row>
    <row r="49" spans="1:8" x14ac:dyDescent="0.25">
      <c r="A49" s="1">
        <v>44217</v>
      </c>
      <c r="B49" t="s">
        <v>411</v>
      </c>
      <c r="C49">
        <v>-12</v>
      </c>
      <c r="G49">
        <v>15712898</v>
      </c>
      <c r="H49">
        <v>15716147</v>
      </c>
    </row>
    <row r="50" spans="1:8" x14ac:dyDescent="0.25">
      <c r="A50" s="1">
        <v>44218</v>
      </c>
      <c r="B50" t="s">
        <v>419</v>
      </c>
      <c r="C50">
        <v>0</v>
      </c>
      <c r="G50">
        <v>15716147</v>
      </c>
      <c r="H50">
        <v>15717147</v>
      </c>
    </row>
    <row r="51" spans="1:8" x14ac:dyDescent="0.25">
      <c r="A51" s="1">
        <v>44221</v>
      </c>
      <c r="B51" t="s">
        <v>411</v>
      </c>
      <c r="C51">
        <v>-7</v>
      </c>
      <c r="G51">
        <v>15717154</v>
      </c>
      <c r="H51">
        <v>15720684</v>
      </c>
    </row>
    <row r="52" spans="1:8" x14ac:dyDescent="0.25">
      <c r="A52" s="1">
        <v>44224</v>
      </c>
      <c r="B52" t="s">
        <v>411</v>
      </c>
      <c r="C52">
        <f>H51-G52</f>
        <v>-1</v>
      </c>
      <c r="G52">
        <v>15720685</v>
      </c>
      <c r="H52">
        <v>15724978</v>
      </c>
    </row>
    <row r="53" spans="1:8" x14ac:dyDescent="0.25">
      <c r="A53" s="1">
        <v>44228</v>
      </c>
      <c r="B53" t="s">
        <v>411</v>
      </c>
      <c r="C53">
        <v>-1</v>
      </c>
      <c r="G53">
        <v>15724979</v>
      </c>
      <c r="H53">
        <v>15727354</v>
      </c>
    </row>
    <row r="54" spans="1:8" x14ac:dyDescent="0.25">
      <c r="A54" s="1">
        <v>44231</v>
      </c>
      <c r="B54" t="s">
        <v>411</v>
      </c>
      <c r="C54">
        <v>0</v>
      </c>
      <c r="G54">
        <v>15727354</v>
      </c>
      <c r="H54">
        <v>15730482</v>
      </c>
    </row>
    <row r="55" spans="1:8" x14ac:dyDescent="0.25">
      <c r="A55" s="1">
        <v>44235</v>
      </c>
      <c r="B55" t="s">
        <v>411</v>
      </c>
      <c r="C55">
        <v>0</v>
      </c>
      <c r="G55">
        <v>15730482</v>
      </c>
      <c r="H55">
        <v>15735505</v>
      </c>
    </row>
    <row r="56" spans="1:8" x14ac:dyDescent="0.25">
      <c r="A56" s="1">
        <v>44238</v>
      </c>
      <c r="B56" t="s">
        <v>411</v>
      </c>
      <c r="C56">
        <v>-3</v>
      </c>
      <c r="G56">
        <v>15735508</v>
      </c>
      <c r="H56">
        <v>15738917</v>
      </c>
    </row>
    <row r="57" spans="1:8" x14ac:dyDescent="0.25">
      <c r="A57" s="1">
        <v>44242</v>
      </c>
      <c r="B57" t="s">
        <v>419</v>
      </c>
      <c r="C57">
        <v>2</v>
      </c>
      <c r="G57">
        <v>15738915</v>
      </c>
      <c r="H57">
        <v>15740715</v>
      </c>
    </row>
    <row r="58" spans="1:8" x14ac:dyDescent="0.25">
      <c r="A58" s="1">
        <v>44243</v>
      </c>
      <c r="B58" t="s">
        <v>419</v>
      </c>
      <c r="C58">
        <v>-8</v>
      </c>
      <c r="G58">
        <v>15740723</v>
      </c>
      <c r="H58">
        <v>15742945</v>
      </c>
    </row>
    <row r="59" spans="1:8" x14ac:dyDescent="0.25">
      <c r="A59" s="1">
        <v>44245</v>
      </c>
      <c r="B59" t="s">
        <v>411</v>
      </c>
      <c r="C59">
        <v>2</v>
      </c>
      <c r="G59">
        <v>15742943</v>
      </c>
      <c r="H59">
        <v>15746925</v>
      </c>
    </row>
    <row r="60" spans="1:8" x14ac:dyDescent="0.25">
      <c r="A60" s="1">
        <v>44246</v>
      </c>
      <c r="B60" t="s">
        <v>423</v>
      </c>
      <c r="C60">
        <v>0</v>
      </c>
      <c r="G60">
        <v>15746925</v>
      </c>
      <c r="H60">
        <v>15747623</v>
      </c>
    </row>
    <row r="61" spans="1:8" x14ac:dyDescent="0.25">
      <c r="A61" s="1">
        <v>44249</v>
      </c>
      <c r="B61" t="s">
        <v>411</v>
      </c>
      <c r="C61">
        <v>-5</v>
      </c>
      <c r="G61">
        <v>15747628</v>
      </c>
      <c r="H61">
        <v>15749906</v>
      </c>
    </row>
    <row r="62" spans="1:8" x14ac:dyDescent="0.25">
      <c r="A62" s="1">
        <v>44252</v>
      </c>
      <c r="B62" t="s">
        <v>411</v>
      </c>
      <c r="C62">
        <v>0</v>
      </c>
      <c r="G62">
        <v>15749906</v>
      </c>
      <c r="H62">
        <v>15752917</v>
      </c>
    </row>
    <row r="63" spans="1:8" x14ac:dyDescent="0.25">
      <c r="A63" s="1">
        <v>44253</v>
      </c>
      <c r="B63" t="s">
        <v>419</v>
      </c>
      <c r="C63">
        <v>0</v>
      </c>
      <c r="G63">
        <v>15752917</v>
      </c>
      <c r="H63">
        <v>15753431</v>
      </c>
    </row>
    <row r="64" spans="1:8" x14ac:dyDescent="0.25">
      <c r="A64" s="1">
        <v>44256</v>
      </c>
      <c r="B64" t="s">
        <v>411</v>
      </c>
      <c r="C64">
        <v>-107</v>
      </c>
      <c r="G64">
        <v>15753538</v>
      </c>
      <c r="H64">
        <v>15756043</v>
      </c>
    </row>
    <row r="65" spans="1:8" x14ac:dyDescent="0.25">
      <c r="A65" s="1">
        <v>44259</v>
      </c>
      <c r="B65" t="s">
        <v>419</v>
      </c>
      <c r="C65">
        <v>0</v>
      </c>
      <c r="G65">
        <v>15756043</v>
      </c>
      <c r="H65">
        <v>15758462</v>
      </c>
    </row>
    <row r="66" spans="1:8" x14ac:dyDescent="0.25">
      <c r="A66" s="1">
        <v>44260</v>
      </c>
      <c r="B66" t="s">
        <v>419</v>
      </c>
      <c r="C66">
        <v>0</v>
      </c>
      <c r="G66">
        <v>15758462</v>
      </c>
      <c r="H66">
        <v>15760883</v>
      </c>
    </row>
    <row r="67" spans="1:8" x14ac:dyDescent="0.25">
      <c r="A67" s="1">
        <v>44263</v>
      </c>
      <c r="B67" t="s">
        <v>419</v>
      </c>
      <c r="C67">
        <v>0</v>
      </c>
      <c r="G67">
        <v>15760883</v>
      </c>
      <c r="H67">
        <v>15761894</v>
      </c>
    </row>
    <row r="68" spans="1:8" x14ac:dyDescent="0.25">
      <c r="A68" s="1">
        <v>44264</v>
      </c>
      <c r="B68" t="s">
        <v>411</v>
      </c>
      <c r="C68">
        <v>-103</v>
      </c>
      <c r="G68">
        <v>15761997</v>
      </c>
      <c r="H68">
        <v>15763923</v>
      </c>
    </row>
    <row r="69" spans="1:8" x14ac:dyDescent="0.25">
      <c r="A69" s="1">
        <v>44266</v>
      </c>
      <c r="B69" t="s">
        <v>411</v>
      </c>
      <c r="C69">
        <v>0</v>
      </c>
      <c r="G69">
        <v>15763923</v>
      </c>
      <c r="H69">
        <v>15767616</v>
      </c>
    </row>
    <row r="70" spans="1:8" x14ac:dyDescent="0.25">
      <c r="A70" s="1">
        <v>44270</v>
      </c>
      <c r="B70" t="s">
        <v>419</v>
      </c>
      <c r="C70">
        <v>0</v>
      </c>
      <c r="G70">
        <v>15767616</v>
      </c>
      <c r="H70">
        <v>15768973</v>
      </c>
    </row>
    <row r="71" spans="1:8" x14ac:dyDescent="0.25">
      <c r="A71" s="1">
        <v>44271</v>
      </c>
      <c r="B71" t="s">
        <v>411</v>
      </c>
      <c r="C71">
        <v>179</v>
      </c>
      <c r="G71">
        <v>15768794</v>
      </c>
      <c r="H71">
        <v>15771050</v>
      </c>
    </row>
    <row r="72" spans="1:8" x14ac:dyDescent="0.25">
      <c r="A72" s="1">
        <v>44272</v>
      </c>
      <c r="B72" t="s">
        <v>411</v>
      </c>
      <c r="C72">
        <v>0</v>
      </c>
      <c r="G72">
        <v>15771050</v>
      </c>
      <c r="H72">
        <v>15773976</v>
      </c>
    </row>
    <row r="73" spans="1:8" x14ac:dyDescent="0.25">
      <c r="A73" s="1">
        <v>44273</v>
      </c>
      <c r="B73" t="s">
        <v>419</v>
      </c>
      <c r="C73">
        <v>0</v>
      </c>
      <c r="G73">
        <v>15773976</v>
      </c>
      <c r="H73">
        <v>15774640</v>
      </c>
    </row>
    <row r="74" spans="1:8" x14ac:dyDescent="0.25">
      <c r="A74" s="1">
        <v>44278</v>
      </c>
      <c r="B74" t="s">
        <v>419</v>
      </c>
      <c r="C74">
        <v>0</v>
      </c>
      <c r="G74">
        <v>15774640</v>
      </c>
      <c r="H74">
        <v>15775119</v>
      </c>
    </row>
    <row r="75" spans="1:8" x14ac:dyDescent="0.25">
      <c r="A75" s="1">
        <v>44280</v>
      </c>
      <c r="B75" t="s">
        <v>419</v>
      </c>
      <c r="C75">
        <v>0</v>
      </c>
      <c r="G75">
        <v>15775119</v>
      </c>
      <c r="H75">
        <v>15775863</v>
      </c>
    </row>
    <row r="76" spans="1:8" x14ac:dyDescent="0.25">
      <c r="A76" s="1">
        <v>44286</v>
      </c>
      <c r="B76" t="s">
        <v>411</v>
      </c>
      <c r="C76">
        <v>0</v>
      </c>
      <c r="G76">
        <v>15775863</v>
      </c>
      <c r="H76">
        <v>15776017</v>
      </c>
    </row>
    <row r="77" spans="1:8" x14ac:dyDescent="0.25">
      <c r="A77" s="1">
        <v>44291</v>
      </c>
      <c r="B77" t="s">
        <v>411</v>
      </c>
      <c r="C77">
        <v>-56</v>
      </c>
      <c r="G77">
        <v>15776073</v>
      </c>
      <c r="H77">
        <v>15779182</v>
      </c>
    </row>
    <row r="78" spans="1:8" x14ac:dyDescent="0.25">
      <c r="A78" s="1">
        <v>44295</v>
      </c>
      <c r="B78" t="s">
        <v>411</v>
      </c>
      <c r="C78">
        <v>-1</v>
      </c>
      <c r="G78">
        <v>15779183</v>
      </c>
      <c r="H78">
        <v>15781923</v>
      </c>
    </row>
    <row r="79" spans="1:8" x14ac:dyDescent="0.25">
      <c r="A79" s="1">
        <v>44299</v>
      </c>
      <c r="B79" t="s">
        <v>411</v>
      </c>
      <c r="C79">
        <v>-782</v>
      </c>
      <c r="G79">
        <v>15782705</v>
      </c>
      <c r="H79">
        <v>15786863</v>
      </c>
    </row>
    <row r="80" spans="1:8" x14ac:dyDescent="0.25">
      <c r="A80" s="1">
        <v>44300</v>
      </c>
      <c r="B80" t="s">
        <v>411</v>
      </c>
      <c r="C80">
        <v>0</v>
      </c>
      <c r="G80">
        <v>15786863</v>
      </c>
      <c r="H80">
        <v>15788707</v>
      </c>
    </row>
    <row r="81" spans="1:8" x14ac:dyDescent="0.25">
      <c r="A81" s="1">
        <v>44301</v>
      </c>
      <c r="B81" t="s">
        <v>411</v>
      </c>
      <c r="C81">
        <v>0</v>
      </c>
      <c r="G81">
        <v>15788707</v>
      </c>
      <c r="H81">
        <v>15791591</v>
      </c>
    </row>
    <row r="82" spans="1:8" x14ac:dyDescent="0.25">
      <c r="A82" s="1">
        <v>44305</v>
      </c>
      <c r="B82" t="s">
        <v>411</v>
      </c>
      <c r="C82">
        <v>0</v>
      </c>
      <c r="G82">
        <v>15791591</v>
      </c>
      <c r="H82">
        <v>15796001</v>
      </c>
    </row>
    <row r="83" spans="1:8" x14ac:dyDescent="0.25">
      <c r="A83" s="1">
        <v>44306</v>
      </c>
      <c r="B83" t="s">
        <v>411</v>
      </c>
      <c r="C83">
        <v>0</v>
      </c>
      <c r="G83">
        <v>15796001</v>
      </c>
      <c r="H83">
        <v>15799459</v>
      </c>
    </row>
    <row r="84" spans="1:8" x14ac:dyDescent="0.25">
      <c r="A84" s="1">
        <v>44313</v>
      </c>
      <c r="B84" t="s">
        <v>411</v>
      </c>
      <c r="C84">
        <v>2439</v>
      </c>
      <c r="G84">
        <v>15799653</v>
      </c>
      <c r="H84">
        <v>15802092</v>
      </c>
    </row>
    <row r="85" spans="1:8" x14ac:dyDescent="0.25">
      <c r="A85" s="1">
        <v>44315</v>
      </c>
      <c r="B85" t="s">
        <v>411</v>
      </c>
      <c r="C85">
        <v>-1</v>
      </c>
      <c r="G85">
        <v>15802093</v>
      </c>
      <c r="H85">
        <v>15806000</v>
      </c>
    </row>
    <row r="86" spans="1:8" x14ac:dyDescent="0.25">
      <c r="A86" s="1">
        <v>44319</v>
      </c>
      <c r="B86" t="s">
        <v>419</v>
      </c>
      <c r="C86">
        <v>0</v>
      </c>
      <c r="G86">
        <v>15806000</v>
      </c>
      <c r="H86">
        <v>15806750</v>
      </c>
    </row>
    <row r="87" spans="1:8" x14ac:dyDescent="0.25">
      <c r="A87" s="1">
        <v>44320</v>
      </c>
      <c r="B87" t="s">
        <v>419</v>
      </c>
      <c r="C87">
        <v>0</v>
      </c>
      <c r="G87">
        <v>15806750</v>
      </c>
      <c r="H87">
        <v>15807153</v>
      </c>
    </row>
    <row r="88" spans="1:8" x14ac:dyDescent="0.25">
      <c r="A88" s="1">
        <v>44322</v>
      </c>
      <c r="B88" t="s">
        <v>411</v>
      </c>
      <c r="C88">
        <v>-2</v>
      </c>
      <c r="G88">
        <v>15807155</v>
      </c>
      <c r="H88">
        <v>15810953</v>
      </c>
    </row>
    <row r="89" spans="1:8" x14ac:dyDescent="0.25">
      <c r="A89" s="1">
        <v>44326</v>
      </c>
      <c r="B89" t="s">
        <v>411</v>
      </c>
      <c r="C89">
        <v>0</v>
      </c>
      <c r="G89">
        <v>15810953</v>
      </c>
      <c r="H89">
        <v>15813193</v>
      </c>
    </row>
    <row r="90" spans="1:8" x14ac:dyDescent="0.25">
      <c r="A90" s="1">
        <v>44327</v>
      </c>
      <c r="B90" t="s">
        <v>411</v>
      </c>
      <c r="C90">
        <v>0</v>
      </c>
      <c r="G90">
        <v>15813193</v>
      </c>
      <c r="H90">
        <v>15817736</v>
      </c>
    </row>
    <row r="91" spans="1:8" x14ac:dyDescent="0.25">
      <c r="A91" s="1">
        <v>44329</v>
      </c>
      <c r="B91" t="s">
        <v>411</v>
      </c>
      <c r="C91">
        <v>0</v>
      </c>
      <c r="G91">
        <v>15817736</v>
      </c>
      <c r="H91">
        <v>15819795</v>
      </c>
    </row>
    <row r="92" spans="1:8" x14ac:dyDescent="0.25">
      <c r="A92" s="1">
        <v>44330</v>
      </c>
      <c r="B92" t="s">
        <v>411</v>
      </c>
      <c r="C92">
        <v>0</v>
      </c>
      <c r="G92">
        <v>15819795</v>
      </c>
      <c r="H92">
        <v>15819955</v>
      </c>
    </row>
    <row r="93" spans="1:8" x14ac:dyDescent="0.25">
      <c r="A93" s="1">
        <v>44333</v>
      </c>
      <c r="B93" t="s">
        <v>411</v>
      </c>
      <c r="C93">
        <v>-1</v>
      </c>
      <c r="G93">
        <v>15819956</v>
      </c>
      <c r="H93">
        <v>15823223</v>
      </c>
    </row>
    <row r="94" spans="1:8" x14ac:dyDescent="0.25">
      <c r="A94" s="1">
        <v>44336</v>
      </c>
      <c r="B94" t="s">
        <v>411</v>
      </c>
      <c r="C94">
        <v>0</v>
      </c>
      <c r="G94">
        <v>15823223</v>
      </c>
      <c r="H94">
        <v>15826208</v>
      </c>
    </row>
    <row r="95" spans="1:8" x14ac:dyDescent="0.25">
      <c r="A95" s="1">
        <v>44340</v>
      </c>
      <c r="B95" t="s">
        <v>411</v>
      </c>
      <c r="C95">
        <v>-152</v>
      </c>
      <c r="G95">
        <v>15826360</v>
      </c>
      <c r="H95">
        <v>15828939</v>
      </c>
    </row>
    <row r="96" spans="1:8" x14ac:dyDescent="0.25">
      <c r="A96" s="1">
        <v>44341</v>
      </c>
      <c r="B96" t="s">
        <v>411</v>
      </c>
      <c r="C96">
        <v>0</v>
      </c>
      <c r="G96">
        <v>15828939</v>
      </c>
      <c r="H96">
        <v>15834369</v>
      </c>
    </row>
    <row r="97" spans="1:8" x14ac:dyDescent="0.25">
      <c r="A97" s="1">
        <v>44342</v>
      </c>
      <c r="B97" t="s">
        <v>411</v>
      </c>
      <c r="C97">
        <v>-1</v>
      </c>
      <c r="G97">
        <v>15834370</v>
      </c>
      <c r="H97">
        <v>15837660</v>
      </c>
    </row>
    <row r="98" spans="1:8" x14ac:dyDescent="0.25">
      <c r="A98" s="1">
        <v>44343</v>
      </c>
      <c r="B98" t="s">
        <v>411</v>
      </c>
      <c r="C98">
        <v>100</v>
      </c>
      <c r="G98">
        <v>15837560</v>
      </c>
      <c r="H98">
        <v>15842108</v>
      </c>
    </row>
    <row r="99" spans="1:8" x14ac:dyDescent="0.25">
      <c r="A99" s="1">
        <v>44347</v>
      </c>
      <c r="B99" t="s">
        <v>411</v>
      </c>
      <c r="C99">
        <v>0</v>
      </c>
      <c r="G99">
        <v>15842108</v>
      </c>
      <c r="H99">
        <v>15844760</v>
      </c>
    </row>
    <row r="100" spans="1:8" x14ac:dyDescent="0.25">
      <c r="A100" s="1">
        <v>44348</v>
      </c>
      <c r="B100" t="s">
        <v>411</v>
      </c>
      <c r="C100">
        <v>0</v>
      </c>
      <c r="G100">
        <v>15844760</v>
      </c>
      <c r="H100">
        <v>15849640</v>
      </c>
    </row>
    <row r="101" spans="1:8" x14ac:dyDescent="0.25">
      <c r="A101" s="1">
        <v>44350</v>
      </c>
      <c r="B101" t="s">
        <v>410</v>
      </c>
      <c r="C101">
        <v>-3</v>
      </c>
      <c r="G101">
        <v>15849643</v>
      </c>
      <c r="H101">
        <v>15852894</v>
      </c>
    </row>
    <row r="102" spans="1:8" x14ac:dyDescent="0.25">
      <c r="A102" s="1">
        <v>44352</v>
      </c>
      <c r="B102" t="s">
        <v>411</v>
      </c>
      <c r="C102">
        <v>-1</v>
      </c>
      <c r="G102">
        <v>15852895</v>
      </c>
      <c r="H102">
        <v>15854240</v>
      </c>
    </row>
    <row r="103" spans="1:8" x14ac:dyDescent="0.25">
      <c r="A103" s="1">
        <v>44357</v>
      </c>
      <c r="B103" t="s">
        <v>411</v>
      </c>
      <c r="C103">
        <v>-296</v>
      </c>
      <c r="G103">
        <v>15854536</v>
      </c>
      <c r="H103">
        <v>15858070</v>
      </c>
    </row>
    <row r="104" spans="1:8" x14ac:dyDescent="0.25">
      <c r="A104" s="1">
        <v>44361</v>
      </c>
      <c r="B104" t="s">
        <v>411</v>
      </c>
      <c r="C104">
        <v>-1</v>
      </c>
      <c r="G104">
        <v>15858071</v>
      </c>
      <c r="H104">
        <v>15861733</v>
      </c>
    </row>
    <row r="105" spans="1:8" x14ac:dyDescent="0.25">
      <c r="A105" s="1">
        <v>44364</v>
      </c>
      <c r="B105" t="s">
        <v>411</v>
      </c>
      <c r="C105">
        <v>0</v>
      </c>
      <c r="G105">
        <v>15861733</v>
      </c>
      <c r="H105">
        <v>15865755</v>
      </c>
    </row>
    <row r="106" spans="1:8" x14ac:dyDescent="0.25">
      <c r="A106" s="1">
        <v>44368</v>
      </c>
      <c r="B106" t="s">
        <v>411</v>
      </c>
      <c r="C106">
        <v>0</v>
      </c>
      <c r="G106">
        <v>15865755</v>
      </c>
      <c r="H106">
        <v>15870555</v>
      </c>
    </row>
    <row r="107" spans="1:8" x14ac:dyDescent="0.25">
      <c r="A107" s="1">
        <v>44371</v>
      </c>
      <c r="B107" t="s">
        <v>411</v>
      </c>
      <c r="C107">
        <v>0</v>
      </c>
      <c r="G107">
        <v>15870555</v>
      </c>
      <c r="H107">
        <v>15874077</v>
      </c>
    </row>
    <row r="108" spans="1:8" x14ac:dyDescent="0.25">
      <c r="A108" s="1">
        <v>44375</v>
      </c>
      <c r="B108" t="s">
        <v>411</v>
      </c>
      <c r="C108">
        <v>-1</v>
      </c>
      <c r="G108">
        <v>15874078</v>
      </c>
      <c r="H108">
        <v>15878506</v>
      </c>
    </row>
    <row r="109" spans="1:8" x14ac:dyDescent="0.25">
      <c r="A109" s="1">
        <v>44377</v>
      </c>
      <c r="B109" t="s">
        <v>411</v>
      </c>
      <c r="C109">
        <v>0</v>
      </c>
      <c r="G109">
        <v>15878506</v>
      </c>
      <c r="H109">
        <v>15882173</v>
      </c>
    </row>
    <row r="110" spans="1:8" x14ac:dyDescent="0.25">
      <c r="A110" s="1">
        <v>44378</v>
      </c>
      <c r="B110" t="s">
        <v>411</v>
      </c>
      <c r="C110">
        <v>0</v>
      </c>
      <c r="G110">
        <v>15882173</v>
      </c>
      <c r="H110">
        <v>15885892</v>
      </c>
    </row>
    <row r="111" spans="1:8" x14ac:dyDescent="0.25">
      <c r="A111" s="1">
        <v>44383</v>
      </c>
      <c r="B111" t="s">
        <v>411</v>
      </c>
      <c r="C111">
        <v>-1</v>
      </c>
      <c r="G111">
        <v>15885893</v>
      </c>
      <c r="H111">
        <v>15887532</v>
      </c>
    </row>
    <row r="112" spans="1:8" x14ac:dyDescent="0.25">
      <c r="A112" s="1">
        <v>44385</v>
      </c>
      <c r="B112" t="s">
        <v>411</v>
      </c>
      <c r="C112">
        <v>-1</v>
      </c>
      <c r="G112">
        <v>15887533</v>
      </c>
      <c r="H112">
        <v>15890978</v>
      </c>
    </row>
    <row r="113" spans="1:8" x14ac:dyDescent="0.25">
      <c r="A113" s="1">
        <v>44389</v>
      </c>
      <c r="B113" t="s">
        <v>411</v>
      </c>
      <c r="C113">
        <v>0</v>
      </c>
      <c r="G113">
        <v>15890978</v>
      </c>
      <c r="H113">
        <v>15894761</v>
      </c>
    </row>
    <row r="114" spans="1:8" x14ac:dyDescent="0.25">
      <c r="A114" s="1">
        <v>44392</v>
      </c>
      <c r="B114" t="s">
        <v>410</v>
      </c>
      <c r="C114">
        <v>0</v>
      </c>
      <c r="G114">
        <v>15894761</v>
      </c>
      <c r="H114">
        <v>15898765</v>
      </c>
    </row>
    <row r="115" spans="1:8" x14ac:dyDescent="0.25">
      <c r="A115" s="1">
        <v>44399</v>
      </c>
      <c r="B115" t="s">
        <v>411</v>
      </c>
      <c r="C115">
        <v>0</v>
      </c>
      <c r="G115">
        <v>15898765</v>
      </c>
      <c r="H115">
        <v>15899645</v>
      </c>
    </row>
    <row r="116" spans="1:8" x14ac:dyDescent="0.25">
      <c r="A116" s="1">
        <v>44399</v>
      </c>
      <c r="B116" t="s">
        <v>411</v>
      </c>
      <c r="C116">
        <v>-4</v>
      </c>
      <c r="G116">
        <v>15899649</v>
      </c>
      <c r="H116">
        <v>15903349</v>
      </c>
    </row>
    <row r="117" spans="1:8" x14ac:dyDescent="0.25">
      <c r="A117" s="1">
        <v>44403</v>
      </c>
      <c r="B117" t="s">
        <v>411</v>
      </c>
      <c r="C117">
        <v>0</v>
      </c>
      <c r="G117">
        <v>15903549</v>
      </c>
      <c r="H117">
        <v>15907334</v>
      </c>
    </row>
    <row r="118" spans="1:8" x14ac:dyDescent="0.25">
      <c r="A118" s="1">
        <v>44406</v>
      </c>
      <c r="B118" t="s">
        <v>425</v>
      </c>
      <c r="C118">
        <v>5</v>
      </c>
      <c r="G118">
        <v>15907329</v>
      </c>
      <c r="H118">
        <v>15907948</v>
      </c>
    </row>
    <row r="119" spans="1:8" x14ac:dyDescent="0.25">
      <c r="A119" s="1">
        <v>44407</v>
      </c>
      <c r="B119" t="s">
        <v>427</v>
      </c>
      <c r="C119">
        <v>-501</v>
      </c>
      <c r="G119">
        <v>15908449</v>
      </c>
      <c r="H119">
        <v>15908949</v>
      </c>
    </row>
    <row r="120" spans="1:8" x14ac:dyDescent="0.25">
      <c r="A120" s="1">
        <v>44412</v>
      </c>
      <c r="B120" t="s">
        <v>425</v>
      </c>
      <c r="C120">
        <v>500</v>
      </c>
      <c r="G120">
        <v>15908449</v>
      </c>
      <c r="H120">
        <v>15909110</v>
      </c>
    </row>
    <row r="121" spans="1:8" x14ac:dyDescent="0.25">
      <c r="A121" s="1">
        <v>44419</v>
      </c>
      <c r="B121" t="s">
        <v>425</v>
      </c>
      <c r="C121">
        <v>0</v>
      </c>
      <c r="G121">
        <v>15909110</v>
      </c>
      <c r="H121">
        <v>15910210</v>
      </c>
    </row>
    <row r="122" spans="1:8" x14ac:dyDescent="0.25">
      <c r="A122" s="1">
        <v>44426</v>
      </c>
      <c r="B122" t="s">
        <v>425</v>
      </c>
      <c r="C122">
        <v>0</v>
      </c>
      <c r="G122">
        <v>15910210</v>
      </c>
      <c r="H122">
        <v>15911021</v>
      </c>
    </row>
    <row r="123" spans="1:8" x14ac:dyDescent="0.25">
      <c r="A123" s="1">
        <v>44434</v>
      </c>
      <c r="B123" t="s">
        <v>425</v>
      </c>
      <c r="C123">
        <v>0</v>
      </c>
      <c r="G123">
        <v>15911021</v>
      </c>
      <c r="H123">
        <v>15912457</v>
      </c>
    </row>
    <row r="124" spans="1:8" x14ac:dyDescent="0.25">
      <c r="A124" s="1">
        <v>44441</v>
      </c>
      <c r="B124" t="s">
        <v>425</v>
      </c>
      <c r="C124">
        <v>0</v>
      </c>
      <c r="G124">
        <v>15912457</v>
      </c>
      <c r="H124">
        <v>15913187</v>
      </c>
    </row>
    <row r="125" spans="1:8" x14ac:dyDescent="0.25">
      <c r="A125" s="1">
        <v>44448</v>
      </c>
      <c r="B125" t="s">
        <v>428</v>
      </c>
      <c r="C125">
        <v>0</v>
      </c>
      <c r="G125">
        <v>15913187</v>
      </c>
      <c r="H125">
        <v>15913287</v>
      </c>
    </row>
    <row r="126" spans="1:8" x14ac:dyDescent="0.25">
      <c r="A126" s="1">
        <v>44455</v>
      </c>
      <c r="B126" t="s">
        <v>411</v>
      </c>
      <c r="C126">
        <v>-3550</v>
      </c>
      <c r="G126">
        <v>15916837</v>
      </c>
      <c r="H126">
        <v>15922528</v>
      </c>
    </row>
    <row r="127" spans="1:8" x14ac:dyDescent="0.25">
      <c r="A127" s="1">
        <v>44462</v>
      </c>
      <c r="B127" t="s">
        <v>411</v>
      </c>
      <c r="C127">
        <v>0</v>
      </c>
      <c r="G127">
        <v>15922528</v>
      </c>
      <c r="H127">
        <v>15926460</v>
      </c>
    </row>
    <row r="128" spans="1:8" x14ac:dyDescent="0.25">
      <c r="A128" s="1">
        <v>44469</v>
      </c>
      <c r="B128" t="s">
        <v>411</v>
      </c>
      <c r="C128">
        <v>-1</v>
      </c>
      <c r="G128">
        <v>15926461</v>
      </c>
      <c r="H128">
        <v>15930763</v>
      </c>
    </row>
    <row r="129" spans="1:8" x14ac:dyDescent="0.25">
      <c r="A129" s="1">
        <v>44471</v>
      </c>
      <c r="B129" t="s">
        <v>411</v>
      </c>
      <c r="C129">
        <v>0</v>
      </c>
      <c r="G129">
        <v>15930763</v>
      </c>
      <c r="H129">
        <v>15931378</v>
      </c>
    </row>
    <row r="130" spans="1:8" x14ac:dyDescent="0.25">
      <c r="A130" s="1">
        <v>44476</v>
      </c>
      <c r="B130" t="s">
        <v>411</v>
      </c>
      <c r="C130">
        <v>-1</v>
      </c>
      <c r="G130">
        <v>15931379</v>
      </c>
      <c r="H130">
        <v>15936953</v>
      </c>
    </row>
    <row r="131" spans="1:8" x14ac:dyDescent="0.25">
      <c r="A131" s="1">
        <v>44483</v>
      </c>
      <c r="B131" t="s">
        <v>411</v>
      </c>
      <c r="C131">
        <v>-1</v>
      </c>
      <c r="G131">
        <v>15936954</v>
      </c>
      <c r="H131">
        <v>15940864</v>
      </c>
    </row>
    <row r="132" spans="1:8" x14ac:dyDescent="0.25">
      <c r="A132" s="1">
        <v>44489</v>
      </c>
      <c r="B132" t="s">
        <v>429</v>
      </c>
      <c r="C132">
        <v>0</v>
      </c>
      <c r="G132">
        <v>15940864</v>
      </c>
      <c r="H132">
        <f>G132+345</f>
        <v>15941209</v>
      </c>
    </row>
    <row r="133" spans="1:8" x14ac:dyDescent="0.25">
      <c r="A133" s="1">
        <v>44489</v>
      </c>
      <c r="B133" t="s">
        <v>429</v>
      </c>
      <c r="C133">
        <v>0</v>
      </c>
      <c r="G133">
        <v>15941209</v>
      </c>
      <c r="H133">
        <v>15942309</v>
      </c>
    </row>
    <row r="134" spans="1:8" x14ac:dyDescent="0.25">
      <c r="A134" s="1">
        <v>44496</v>
      </c>
      <c r="B134" t="s">
        <v>430</v>
      </c>
      <c r="C134">
        <v>-2</v>
      </c>
      <c r="G134">
        <v>15942311</v>
      </c>
      <c r="H134">
        <v>15943291</v>
      </c>
    </row>
    <row r="135" spans="1:8" x14ac:dyDescent="0.25">
      <c r="A135" s="1">
        <v>44496</v>
      </c>
      <c r="B135" t="s">
        <v>430</v>
      </c>
      <c r="C135">
        <v>980</v>
      </c>
      <c r="G135">
        <v>15942311</v>
      </c>
      <c r="H135">
        <v>15943291</v>
      </c>
    </row>
    <row r="136" spans="1:8" x14ac:dyDescent="0.25">
      <c r="A136" s="1">
        <v>44504</v>
      </c>
      <c r="B136" t="s">
        <v>411</v>
      </c>
      <c r="C136">
        <v>-199</v>
      </c>
      <c r="G136">
        <v>15943490</v>
      </c>
      <c r="H136">
        <v>15947426</v>
      </c>
    </row>
    <row r="137" spans="1:8" x14ac:dyDescent="0.25">
      <c r="A137" s="1">
        <v>44511</v>
      </c>
      <c r="B137" t="s">
        <v>411</v>
      </c>
      <c r="C137">
        <v>-1</v>
      </c>
      <c r="G137">
        <v>15947427</v>
      </c>
      <c r="H137">
        <v>15951303</v>
      </c>
    </row>
    <row r="138" spans="1:8" x14ac:dyDescent="0.25">
      <c r="A138" s="1">
        <v>44512</v>
      </c>
      <c r="B138" t="s">
        <v>411</v>
      </c>
      <c r="C138">
        <v>0</v>
      </c>
      <c r="G138">
        <v>15951303</v>
      </c>
      <c r="H138">
        <v>15955013</v>
      </c>
    </row>
    <row r="139" spans="1:8" x14ac:dyDescent="0.25">
      <c r="A139" s="1">
        <v>44512</v>
      </c>
      <c r="B139" t="s">
        <v>411</v>
      </c>
      <c r="C139">
        <v>3710</v>
      </c>
      <c r="G139">
        <v>15951303</v>
      </c>
      <c r="H139">
        <v>15955013</v>
      </c>
    </row>
    <row r="140" spans="1:8" x14ac:dyDescent="0.25">
      <c r="A140" s="1">
        <v>44512</v>
      </c>
      <c r="B140" t="s">
        <v>411</v>
      </c>
      <c r="C140">
        <v>-88</v>
      </c>
      <c r="G140">
        <v>15955101</v>
      </c>
      <c r="H140">
        <v>15955600</v>
      </c>
    </row>
    <row r="141" spans="1:8" x14ac:dyDescent="0.25">
      <c r="A141" s="1">
        <v>44512</v>
      </c>
      <c r="B141" t="s">
        <v>411</v>
      </c>
      <c r="C141">
        <v>499</v>
      </c>
      <c r="G141">
        <v>15955101</v>
      </c>
      <c r="H141">
        <v>15955600</v>
      </c>
    </row>
    <row r="142" spans="1:8" x14ac:dyDescent="0.25">
      <c r="A142" s="1">
        <v>44512</v>
      </c>
      <c r="B142" t="s">
        <v>411</v>
      </c>
      <c r="C142">
        <v>590</v>
      </c>
      <c r="G142">
        <v>15955010</v>
      </c>
      <c r="H142">
        <v>15955600</v>
      </c>
    </row>
    <row r="143" spans="1:8" x14ac:dyDescent="0.25">
      <c r="A143" s="1">
        <v>44517</v>
      </c>
      <c r="B143" t="s">
        <v>410</v>
      </c>
      <c r="C143">
        <v>-604</v>
      </c>
      <c r="G143">
        <v>15956204</v>
      </c>
      <c r="H143">
        <v>15956984</v>
      </c>
    </row>
    <row r="144" spans="1:8" x14ac:dyDescent="0.25">
      <c r="A144" s="1">
        <v>44524</v>
      </c>
      <c r="B144" t="s">
        <v>410</v>
      </c>
      <c r="C144">
        <v>-1</v>
      </c>
      <c r="G144">
        <v>15956985</v>
      </c>
      <c r="H144">
        <v>15957523</v>
      </c>
    </row>
    <row r="145" spans="1:8" x14ac:dyDescent="0.25">
      <c r="A145" s="1">
        <v>44524</v>
      </c>
      <c r="B145" t="s">
        <v>410</v>
      </c>
      <c r="C145">
        <v>15956523</v>
      </c>
      <c r="G145">
        <v>1000</v>
      </c>
      <c r="H145">
        <v>2000</v>
      </c>
    </row>
    <row r="146" spans="1:8" x14ac:dyDescent="0.25">
      <c r="A146" s="1">
        <v>44524</v>
      </c>
      <c r="B146" t="s">
        <v>410</v>
      </c>
      <c r="C146">
        <v>-15954985</v>
      </c>
      <c r="G146">
        <v>15956985</v>
      </c>
      <c r="H146">
        <v>15957523</v>
      </c>
    </row>
    <row r="147" spans="1:8" x14ac:dyDescent="0.25">
      <c r="A147" s="1">
        <v>44531</v>
      </c>
      <c r="B147" t="s">
        <v>410</v>
      </c>
      <c r="C147">
        <v>-2001</v>
      </c>
      <c r="G147">
        <v>15959524</v>
      </c>
      <c r="H147">
        <v>15960324</v>
      </c>
    </row>
    <row r="148" spans="1:8" x14ac:dyDescent="0.25">
      <c r="A148" s="1">
        <v>44531</v>
      </c>
      <c r="B148" t="s">
        <v>410</v>
      </c>
      <c r="C148">
        <v>800</v>
      </c>
      <c r="G148">
        <v>15959524</v>
      </c>
      <c r="H148">
        <v>15960324</v>
      </c>
    </row>
    <row r="149" spans="1:8" x14ac:dyDescent="0.25">
      <c r="A149" s="1">
        <v>44537</v>
      </c>
      <c r="B149" t="s">
        <v>432</v>
      </c>
      <c r="C149">
        <v>-103</v>
      </c>
      <c r="G149">
        <v>15960427</v>
      </c>
      <c r="H149">
        <v>15964395</v>
      </c>
    </row>
    <row r="150" spans="1:8" x14ac:dyDescent="0.25">
      <c r="A150" s="1">
        <v>44537</v>
      </c>
      <c r="B150" t="s">
        <v>432</v>
      </c>
      <c r="C150">
        <v>3968</v>
      </c>
      <c r="G150">
        <v>15960427</v>
      </c>
      <c r="H150">
        <v>15964395</v>
      </c>
    </row>
    <row r="151" spans="1:8" x14ac:dyDescent="0.25">
      <c r="A151" s="1">
        <v>44537</v>
      </c>
      <c r="B151" t="s">
        <v>432</v>
      </c>
      <c r="C151">
        <v>3968</v>
      </c>
      <c r="G151">
        <v>15960427</v>
      </c>
      <c r="H151">
        <v>15964395</v>
      </c>
    </row>
    <row r="152" spans="1:8" x14ac:dyDescent="0.25">
      <c r="A152" s="1">
        <v>44537</v>
      </c>
      <c r="B152" t="s">
        <v>432</v>
      </c>
      <c r="C152">
        <v>3968</v>
      </c>
      <c r="G152">
        <v>15960427</v>
      </c>
      <c r="H152">
        <v>15964395</v>
      </c>
    </row>
    <row r="153" spans="1:8" x14ac:dyDescent="0.25">
      <c r="A153" s="1">
        <v>44537</v>
      </c>
      <c r="B153" t="s">
        <v>432</v>
      </c>
      <c r="C153">
        <v>3968</v>
      </c>
      <c r="G153">
        <v>15960427</v>
      </c>
      <c r="H153">
        <v>15964395</v>
      </c>
    </row>
    <row r="154" spans="1:8" x14ac:dyDescent="0.25">
      <c r="A154" s="1">
        <v>44537</v>
      </c>
      <c r="B154" t="s">
        <v>432</v>
      </c>
      <c r="C154">
        <v>0</v>
      </c>
      <c r="G154">
        <v>15964395</v>
      </c>
      <c r="H154">
        <v>15965325</v>
      </c>
    </row>
    <row r="155" spans="1:8" x14ac:dyDescent="0.25">
      <c r="A155" s="1">
        <v>44546</v>
      </c>
      <c r="B155" t="s">
        <v>433</v>
      </c>
      <c r="C155">
        <v>-274</v>
      </c>
      <c r="G155">
        <v>15965599</v>
      </c>
      <c r="H155">
        <v>15970111</v>
      </c>
    </row>
    <row r="156" spans="1:8" x14ac:dyDescent="0.25">
      <c r="A156" s="1">
        <v>44546</v>
      </c>
      <c r="B156" t="s">
        <v>433</v>
      </c>
      <c r="C156">
        <v>4512</v>
      </c>
      <c r="G156">
        <v>15965599</v>
      </c>
      <c r="H156">
        <v>15970111</v>
      </c>
    </row>
    <row r="157" spans="1:8" x14ac:dyDescent="0.25">
      <c r="A157" s="1">
        <v>44553</v>
      </c>
      <c r="B157" t="s">
        <v>411</v>
      </c>
      <c r="C157">
        <v>-510</v>
      </c>
      <c r="G157">
        <v>15970621</v>
      </c>
      <c r="H157">
        <v>15975128</v>
      </c>
    </row>
    <row r="158" spans="1:8" x14ac:dyDescent="0.25">
      <c r="A158" s="1">
        <v>44553</v>
      </c>
      <c r="B158" t="s">
        <v>411</v>
      </c>
      <c r="C158">
        <v>5017</v>
      </c>
      <c r="G158">
        <v>15970111</v>
      </c>
      <c r="H158">
        <v>15975128</v>
      </c>
    </row>
    <row r="159" spans="1:8" x14ac:dyDescent="0.25">
      <c r="A159" s="1">
        <v>44553</v>
      </c>
      <c r="B159" t="s">
        <v>411</v>
      </c>
      <c r="C159">
        <v>5017</v>
      </c>
      <c r="G159">
        <v>15970111</v>
      </c>
      <c r="H159">
        <v>15975128</v>
      </c>
    </row>
    <row r="160" spans="1:8" x14ac:dyDescent="0.25">
      <c r="A160" s="1">
        <v>44553</v>
      </c>
      <c r="B160" t="s">
        <v>411</v>
      </c>
      <c r="C160">
        <v>5017</v>
      </c>
      <c r="G160">
        <v>15970111</v>
      </c>
      <c r="H160">
        <v>15975128</v>
      </c>
    </row>
    <row r="161" spans="1:8" x14ac:dyDescent="0.25">
      <c r="A161" s="1">
        <v>44560</v>
      </c>
      <c r="B161" t="s">
        <v>411</v>
      </c>
      <c r="C161">
        <v>0</v>
      </c>
      <c r="G161">
        <v>15975128</v>
      </c>
      <c r="H161">
        <v>15979156</v>
      </c>
    </row>
    <row r="162" spans="1:8" x14ac:dyDescent="0.25">
      <c r="A162" s="1">
        <v>44560</v>
      </c>
      <c r="B162" t="s">
        <v>411</v>
      </c>
      <c r="C162">
        <v>4028</v>
      </c>
      <c r="G162">
        <v>15975128</v>
      </c>
      <c r="H162">
        <v>15979156</v>
      </c>
    </row>
    <row r="163" spans="1:8" x14ac:dyDescent="0.25">
      <c r="A163" s="1">
        <v>44560</v>
      </c>
      <c r="B163" t="s">
        <v>411</v>
      </c>
      <c r="C163">
        <v>4028</v>
      </c>
      <c r="G163">
        <v>15975128</v>
      </c>
      <c r="H163">
        <v>15979156</v>
      </c>
    </row>
    <row r="164" spans="1:8" x14ac:dyDescent="0.25">
      <c r="A164" s="1">
        <v>44567</v>
      </c>
      <c r="B164" t="s">
        <v>411</v>
      </c>
      <c r="C164">
        <v>-3</v>
      </c>
      <c r="G164">
        <v>15979159</v>
      </c>
      <c r="H164">
        <v>15981675</v>
      </c>
    </row>
    <row r="165" spans="1:8" x14ac:dyDescent="0.25">
      <c r="A165" s="1">
        <v>44574</v>
      </c>
      <c r="B165" t="s">
        <v>411</v>
      </c>
      <c r="C165">
        <v>-1</v>
      </c>
      <c r="G165">
        <v>15981676</v>
      </c>
      <c r="H165">
        <v>15986532</v>
      </c>
    </row>
    <row r="166" spans="1:8" x14ac:dyDescent="0.25">
      <c r="A166" s="1">
        <v>44574</v>
      </c>
      <c r="B166" t="s">
        <v>411</v>
      </c>
      <c r="C166">
        <v>4856</v>
      </c>
      <c r="G166">
        <v>15981676</v>
      </c>
      <c r="H166">
        <v>15986532</v>
      </c>
    </row>
    <row r="167" spans="1:8" x14ac:dyDescent="0.25">
      <c r="A167" s="1">
        <v>44579</v>
      </c>
      <c r="B167" t="s">
        <v>411</v>
      </c>
      <c r="C167">
        <v>-1</v>
      </c>
      <c r="G167">
        <v>15986533</v>
      </c>
      <c r="H167">
        <v>15990753</v>
      </c>
    </row>
    <row r="168" spans="1:8" x14ac:dyDescent="0.25">
      <c r="A168" s="1">
        <v>44580</v>
      </c>
      <c r="B168" t="s">
        <v>425</v>
      </c>
      <c r="C168">
        <v>0</v>
      </c>
      <c r="G168">
        <v>15990753</v>
      </c>
      <c r="H168">
        <v>15991271</v>
      </c>
    </row>
    <row r="169" spans="1:8" x14ac:dyDescent="0.25">
      <c r="A169" s="1">
        <v>44588</v>
      </c>
      <c r="B169" t="s">
        <v>411</v>
      </c>
      <c r="C169">
        <v>-3274</v>
      </c>
      <c r="G169">
        <v>15994545</v>
      </c>
      <c r="H169">
        <v>15997940</v>
      </c>
    </row>
    <row r="170" spans="1:8" x14ac:dyDescent="0.25">
      <c r="A170" s="1">
        <v>44588</v>
      </c>
      <c r="B170" t="s">
        <v>411</v>
      </c>
      <c r="C170">
        <v>3395</v>
      </c>
      <c r="G170">
        <v>15994545</v>
      </c>
      <c r="H170">
        <v>15997940</v>
      </c>
    </row>
    <row r="171" spans="1:8" x14ac:dyDescent="0.25">
      <c r="A171" s="1">
        <v>44595</v>
      </c>
      <c r="B171" t="s">
        <v>411</v>
      </c>
      <c r="C171">
        <v>31883</v>
      </c>
      <c r="G171">
        <v>15966057</v>
      </c>
      <c r="H171">
        <v>1605707</v>
      </c>
    </row>
    <row r="172" spans="1:8" x14ac:dyDescent="0.25">
      <c r="A172" s="1">
        <v>44595</v>
      </c>
      <c r="B172" t="s">
        <v>411</v>
      </c>
      <c r="C172">
        <v>-14360350</v>
      </c>
      <c r="G172">
        <v>15966057</v>
      </c>
      <c r="H172">
        <v>1605707</v>
      </c>
    </row>
    <row r="173" spans="1:8" x14ac:dyDescent="0.25">
      <c r="A173" s="1">
        <v>44595</v>
      </c>
      <c r="B173" t="s">
        <v>411</v>
      </c>
      <c r="C173">
        <v>-14360350</v>
      </c>
      <c r="G173">
        <v>15966057</v>
      </c>
      <c r="H173">
        <v>1605707</v>
      </c>
    </row>
  </sheetData>
  <conditionalFormatting sqref="K2:K1048576 C2:C49901">
    <cfRule type="cellIs" dxfId="13" priority="1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0">
    <tabColor rgb="FFFFC000"/>
  </sheetPr>
  <dimension ref="A1:K73"/>
  <sheetViews>
    <sheetView tabSelected="1" topLeftCell="A65" workbookViewId="0">
      <selection activeCell="B73" sqref="B73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9.7109375" bestFit="1" customWidth="1"/>
    <col min="4" max="5" width="0" hidden="1" customWidth="1"/>
    <col min="6" max="6" width="3.42578125" customWidth="1"/>
    <col min="9" max="11" width="8.85546875" style="190"/>
  </cols>
  <sheetData>
    <row r="1" spans="1:11" ht="9" customHeight="1" x14ac:dyDescent="0.25">
      <c r="A1" s="2" t="s">
        <v>399</v>
      </c>
      <c r="B1" s="2" t="s">
        <v>400</v>
      </c>
      <c r="C1" s="175" t="s">
        <v>402</v>
      </c>
      <c r="D1" s="2"/>
      <c r="E1" s="2"/>
      <c r="F1" s="2"/>
      <c r="G1" s="2" t="s">
        <v>403</v>
      </c>
      <c r="H1" s="2" t="s">
        <v>404</v>
      </c>
      <c r="I1" s="199" t="s">
        <v>417</v>
      </c>
      <c r="J1" s="199"/>
      <c r="K1" s="199"/>
    </row>
    <row r="2" spans="1:11" x14ac:dyDescent="0.25">
      <c r="A2" s="1">
        <v>44102</v>
      </c>
      <c r="B2" t="s">
        <v>415</v>
      </c>
      <c r="C2">
        <v>0</v>
      </c>
      <c r="G2" s="176">
        <v>302475</v>
      </c>
      <c r="H2">
        <v>303779</v>
      </c>
    </row>
    <row r="3" spans="1:11" x14ac:dyDescent="0.25">
      <c r="A3" s="1">
        <v>44106</v>
      </c>
      <c r="B3" t="s">
        <v>418</v>
      </c>
      <c r="C3">
        <v>0</v>
      </c>
      <c r="G3">
        <v>303779</v>
      </c>
      <c r="H3">
        <v>307485</v>
      </c>
    </row>
    <row r="4" spans="1:11" ht="19.5" customHeight="1" x14ac:dyDescent="0.25">
      <c r="A4" s="1">
        <v>44113</v>
      </c>
      <c r="B4" t="s">
        <v>418</v>
      </c>
      <c r="C4">
        <v>0</v>
      </c>
      <c r="G4">
        <v>307485</v>
      </c>
      <c r="H4">
        <v>309593</v>
      </c>
    </row>
    <row r="5" spans="1:11" x14ac:dyDescent="0.25">
      <c r="A5" s="1">
        <v>44119</v>
      </c>
      <c r="B5" t="s">
        <v>419</v>
      </c>
      <c r="C5">
        <v>0</v>
      </c>
      <c r="G5">
        <v>309593</v>
      </c>
      <c r="H5">
        <v>313493</v>
      </c>
    </row>
    <row r="6" spans="1:11" x14ac:dyDescent="0.25">
      <c r="A6" s="1">
        <v>44120</v>
      </c>
      <c r="B6" t="s">
        <v>419</v>
      </c>
      <c r="C6">
        <v>0</v>
      </c>
      <c r="G6">
        <v>313493</v>
      </c>
      <c r="H6">
        <v>322233</v>
      </c>
    </row>
    <row r="7" spans="1:11" x14ac:dyDescent="0.25">
      <c r="A7" s="1">
        <v>44123</v>
      </c>
      <c r="B7" t="s">
        <v>419</v>
      </c>
      <c r="C7">
        <v>-5</v>
      </c>
      <c r="G7">
        <v>322238</v>
      </c>
      <c r="H7">
        <v>338702</v>
      </c>
    </row>
    <row r="8" spans="1:11" x14ac:dyDescent="0.25">
      <c r="A8" s="1">
        <v>44124</v>
      </c>
      <c r="B8" t="s">
        <v>421</v>
      </c>
      <c r="C8">
        <v>0</v>
      </c>
      <c r="G8">
        <v>338702</v>
      </c>
      <c r="H8">
        <v>341534</v>
      </c>
    </row>
    <row r="9" spans="1:11" x14ac:dyDescent="0.25">
      <c r="A9" s="1">
        <v>44134</v>
      </c>
      <c r="B9" t="s">
        <v>421</v>
      </c>
      <c r="C9">
        <v>0</v>
      </c>
      <c r="G9">
        <v>341534</v>
      </c>
      <c r="H9">
        <v>347176</v>
      </c>
    </row>
    <row r="10" spans="1:11" x14ac:dyDescent="0.25">
      <c r="A10" s="1">
        <v>44137</v>
      </c>
      <c r="B10" t="s">
        <v>421</v>
      </c>
      <c r="C10">
        <v>0</v>
      </c>
      <c r="G10">
        <v>347176</v>
      </c>
      <c r="H10">
        <v>364667</v>
      </c>
    </row>
    <row r="11" spans="1:11" x14ac:dyDescent="0.25">
      <c r="A11" s="1">
        <v>44138</v>
      </c>
      <c r="B11" t="s">
        <v>421</v>
      </c>
      <c r="C11">
        <v>0</v>
      </c>
      <c r="G11">
        <v>364667</v>
      </c>
      <c r="H11">
        <v>369261</v>
      </c>
    </row>
    <row r="12" spans="1:11" x14ac:dyDescent="0.25">
      <c r="A12" s="1">
        <v>44144</v>
      </c>
      <c r="B12" t="s">
        <v>421</v>
      </c>
      <c r="C12">
        <f>H11-G12</f>
        <v>1</v>
      </c>
      <c r="G12">
        <v>369260</v>
      </c>
      <c r="H12">
        <v>385718</v>
      </c>
    </row>
    <row r="13" spans="1:11" x14ac:dyDescent="0.25">
      <c r="A13" s="1">
        <v>44145</v>
      </c>
      <c r="B13" t="s">
        <v>421</v>
      </c>
      <c r="C13">
        <v>0</v>
      </c>
      <c r="G13">
        <v>385718</v>
      </c>
      <c r="H13">
        <v>388289</v>
      </c>
    </row>
    <row r="14" spans="1:11" x14ac:dyDescent="0.25">
      <c r="A14" s="1">
        <v>44151</v>
      </c>
      <c r="B14" t="s">
        <v>421</v>
      </c>
      <c r="C14">
        <v>0</v>
      </c>
      <c r="G14">
        <v>388289</v>
      </c>
      <c r="H14">
        <v>397561</v>
      </c>
    </row>
    <row r="15" spans="1:11" x14ac:dyDescent="0.25">
      <c r="A15" s="1">
        <v>44155</v>
      </c>
      <c r="B15" t="s">
        <v>421</v>
      </c>
      <c r="C15">
        <v>0</v>
      </c>
      <c r="G15">
        <v>397561</v>
      </c>
      <c r="H15">
        <v>404614</v>
      </c>
    </row>
    <row r="16" spans="1:11" x14ac:dyDescent="0.25">
      <c r="A16" s="1">
        <v>44159</v>
      </c>
      <c r="B16" t="s">
        <v>421</v>
      </c>
      <c r="C16">
        <v>0</v>
      </c>
      <c r="G16">
        <v>404614</v>
      </c>
      <c r="H16">
        <v>406655</v>
      </c>
    </row>
    <row r="17" spans="1:8" x14ac:dyDescent="0.25">
      <c r="A17" s="1">
        <v>44162</v>
      </c>
      <c r="B17" t="s">
        <v>421</v>
      </c>
      <c r="C17">
        <v>0</v>
      </c>
      <c r="G17">
        <v>406655</v>
      </c>
      <c r="H17">
        <v>410763</v>
      </c>
    </row>
    <row r="18" spans="1:8" x14ac:dyDescent="0.25">
      <c r="A18" s="1">
        <v>44166</v>
      </c>
      <c r="B18" t="s">
        <v>421</v>
      </c>
      <c r="C18">
        <v>0</v>
      </c>
      <c r="G18">
        <v>410763</v>
      </c>
      <c r="H18">
        <v>412878</v>
      </c>
    </row>
    <row r="19" spans="1:8" x14ac:dyDescent="0.25">
      <c r="A19" s="1">
        <v>44167</v>
      </c>
      <c r="B19" t="s">
        <v>415</v>
      </c>
      <c r="C19">
        <v>0</v>
      </c>
      <c r="G19">
        <v>412878</v>
      </c>
      <c r="H19">
        <v>415648</v>
      </c>
    </row>
    <row r="20" spans="1:8" x14ac:dyDescent="0.25">
      <c r="A20" s="1">
        <v>44169</v>
      </c>
      <c r="B20" t="s">
        <v>421</v>
      </c>
      <c r="C20">
        <v>0</v>
      </c>
      <c r="G20">
        <v>415648</v>
      </c>
      <c r="H20">
        <v>420180</v>
      </c>
    </row>
    <row r="21" spans="1:8" x14ac:dyDescent="0.25">
      <c r="A21" s="1">
        <v>44174</v>
      </c>
      <c r="B21" t="s">
        <v>418</v>
      </c>
      <c r="C21">
        <v>0</v>
      </c>
      <c r="G21">
        <v>420180</v>
      </c>
      <c r="H21">
        <v>422993</v>
      </c>
    </row>
    <row r="22" spans="1:8" x14ac:dyDescent="0.25">
      <c r="A22" s="1">
        <v>44176</v>
      </c>
      <c r="B22" t="s">
        <v>418</v>
      </c>
      <c r="C22">
        <v>0</v>
      </c>
      <c r="G22">
        <v>422993</v>
      </c>
      <c r="H22">
        <v>425923</v>
      </c>
    </row>
    <row r="23" spans="1:8" x14ac:dyDescent="0.25">
      <c r="A23" s="1">
        <v>44179</v>
      </c>
      <c r="B23" t="s">
        <v>418</v>
      </c>
      <c r="C23">
        <v>0</v>
      </c>
      <c r="G23">
        <v>425923</v>
      </c>
      <c r="H23">
        <v>451034</v>
      </c>
    </row>
    <row r="24" spans="1:8" x14ac:dyDescent="0.25">
      <c r="A24" s="1">
        <v>44180</v>
      </c>
      <c r="B24" t="s">
        <v>418</v>
      </c>
      <c r="C24">
        <v>0</v>
      </c>
      <c r="G24">
        <v>451034</v>
      </c>
      <c r="H24">
        <v>460163</v>
      </c>
    </row>
    <row r="25" spans="1:8" x14ac:dyDescent="0.25">
      <c r="A25" s="1">
        <v>44182</v>
      </c>
      <c r="B25" t="s">
        <v>418</v>
      </c>
      <c r="C25">
        <v>0</v>
      </c>
      <c r="G25">
        <v>460163</v>
      </c>
      <c r="H25">
        <v>468874</v>
      </c>
    </row>
    <row r="26" spans="1:8" x14ac:dyDescent="0.25">
      <c r="A26" s="1">
        <v>44183</v>
      </c>
      <c r="B26" t="s">
        <v>418</v>
      </c>
      <c r="C26">
        <v>0</v>
      </c>
      <c r="G26">
        <v>468874</v>
      </c>
      <c r="H26">
        <v>472824</v>
      </c>
    </row>
    <row r="27" spans="1:8" x14ac:dyDescent="0.25">
      <c r="A27" s="1">
        <v>44186</v>
      </c>
      <c r="B27" t="s">
        <v>418</v>
      </c>
      <c r="C27">
        <v>0</v>
      </c>
      <c r="G27">
        <v>472824</v>
      </c>
      <c r="H27">
        <v>481324</v>
      </c>
    </row>
    <row r="28" spans="1:8" x14ac:dyDescent="0.25">
      <c r="A28" s="1">
        <v>44187</v>
      </c>
      <c r="B28" t="s">
        <v>418</v>
      </c>
      <c r="C28">
        <v>0</v>
      </c>
      <c r="G28">
        <v>481324</v>
      </c>
      <c r="H28">
        <v>486390</v>
      </c>
    </row>
    <row r="29" spans="1:8" x14ac:dyDescent="0.25">
      <c r="A29" s="1">
        <v>44188</v>
      </c>
      <c r="B29" t="s">
        <v>418</v>
      </c>
      <c r="C29">
        <v>0</v>
      </c>
      <c r="G29">
        <v>486390</v>
      </c>
      <c r="H29">
        <v>493099</v>
      </c>
    </row>
    <row r="30" spans="1:8" x14ac:dyDescent="0.25">
      <c r="A30" s="1">
        <v>44193</v>
      </c>
      <c r="B30" t="s">
        <v>418</v>
      </c>
      <c r="C30">
        <v>0</v>
      </c>
      <c r="G30">
        <v>493099</v>
      </c>
      <c r="H30">
        <v>494216</v>
      </c>
    </row>
    <row r="31" spans="1:8" x14ac:dyDescent="0.25">
      <c r="A31" s="1">
        <v>44202</v>
      </c>
      <c r="B31" t="s">
        <v>419</v>
      </c>
      <c r="C31">
        <v>1</v>
      </c>
      <c r="G31">
        <v>464217</v>
      </c>
      <c r="H31">
        <v>495617</v>
      </c>
    </row>
    <row r="32" spans="1:8" x14ac:dyDescent="0.25">
      <c r="A32" s="1">
        <v>44204</v>
      </c>
      <c r="B32" t="s">
        <v>421</v>
      </c>
      <c r="C32">
        <v>0</v>
      </c>
      <c r="G32">
        <v>495617</v>
      </c>
      <c r="H32">
        <v>500730</v>
      </c>
    </row>
    <row r="33" spans="1:8" x14ac:dyDescent="0.25">
      <c r="A33" s="1">
        <v>44210</v>
      </c>
      <c r="B33" t="s">
        <v>421</v>
      </c>
      <c r="C33">
        <v>0</v>
      </c>
      <c r="G33">
        <v>500730</v>
      </c>
      <c r="H33">
        <v>503077</v>
      </c>
    </row>
    <row r="34" spans="1:8" x14ac:dyDescent="0.25">
      <c r="A34" s="1">
        <v>44211</v>
      </c>
      <c r="B34" t="s">
        <v>421</v>
      </c>
      <c r="C34">
        <v>0</v>
      </c>
      <c r="G34">
        <v>503077</v>
      </c>
      <c r="H34">
        <v>506023</v>
      </c>
    </row>
    <row r="35" spans="1:8" x14ac:dyDescent="0.25">
      <c r="A35" s="1">
        <v>44222</v>
      </c>
      <c r="B35" t="s">
        <v>415</v>
      </c>
      <c r="C35">
        <v>0</v>
      </c>
      <c r="G35">
        <v>506023</v>
      </c>
      <c r="H35">
        <v>512797</v>
      </c>
    </row>
    <row r="36" spans="1:8" x14ac:dyDescent="0.25">
      <c r="A36" s="1">
        <v>44229</v>
      </c>
      <c r="B36" t="s">
        <v>415</v>
      </c>
      <c r="C36">
        <v>0</v>
      </c>
      <c r="G36">
        <v>512797</v>
      </c>
      <c r="H36">
        <v>517371</v>
      </c>
    </row>
    <row r="37" spans="1:8" x14ac:dyDescent="0.25">
      <c r="A37" s="1">
        <v>44242</v>
      </c>
      <c r="B37" t="s">
        <v>423</v>
      </c>
      <c r="C37">
        <v>0</v>
      </c>
      <c r="G37">
        <v>517371</v>
      </c>
      <c r="H37">
        <v>518371</v>
      </c>
    </row>
    <row r="38" spans="1:8" x14ac:dyDescent="0.25">
      <c r="A38" s="1">
        <v>44245</v>
      </c>
      <c r="B38" t="s">
        <v>423</v>
      </c>
      <c r="C38">
        <v>-11951</v>
      </c>
      <c r="G38">
        <v>530322</v>
      </c>
      <c r="H38">
        <v>533682</v>
      </c>
    </row>
    <row r="39" spans="1:8" x14ac:dyDescent="0.25">
      <c r="A39" s="1">
        <v>44264</v>
      </c>
      <c r="B39" t="s">
        <v>415</v>
      </c>
      <c r="C39">
        <v>-444551</v>
      </c>
      <c r="G39">
        <v>539327</v>
      </c>
      <c r="H39">
        <v>545140</v>
      </c>
    </row>
    <row r="40" spans="1:8" x14ac:dyDescent="0.25">
      <c r="A40" s="1">
        <v>44266</v>
      </c>
      <c r="B40" t="s">
        <v>419</v>
      </c>
      <c r="C40">
        <v>0</v>
      </c>
      <c r="G40">
        <v>545140</v>
      </c>
      <c r="H40">
        <v>547001</v>
      </c>
    </row>
    <row r="41" spans="1:8" x14ac:dyDescent="0.25">
      <c r="A41" s="1">
        <v>44279</v>
      </c>
      <c r="B41" t="s">
        <v>419</v>
      </c>
      <c r="C41">
        <v>1</v>
      </c>
      <c r="G41">
        <v>547000</v>
      </c>
      <c r="H41">
        <v>555709</v>
      </c>
    </row>
    <row r="42" spans="1:8" x14ac:dyDescent="0.25">
      <c r="A42" s="1">
        <v>44285</v>
      </c>
      <c r="B42" t="s">
        <v>419</v>
      </c>
      <c r="C42">
        <v>0</v>
      </c>
      <c r="G42">
        <v>555709</v>
      </c>
      <c r="H42">
        <v>562329</v>
      </c>
    </row>
    <row r="43" spans="1:8" x14ac:dyDescent="0.25">
      <c r="A43" s="1">
        <v>44286</v>
      </c>
      <c r="B43" t="s">
        <v>419</v>
      </c>
      <c r="C43">
        <v>0</v>
      </c>
      <c r="G43">
        <v>562329</v>
      </c>
      <c r="H43">
        <v>567386</v>
      </c>
    </row>
    <row r="44" spans="1:8" x14ac:dyDescent="0.25">
      <c r="A44" s="1">
        <v>44291</v>
      </c>
      <c r="B44" t="s">
        <v>419</v>
      </c>
      <c r="C44">
        <v>0</v>
      </c>
      <c r="G44">
        <v>567386</v>
      </c>
      <c r="H44">
        <v>569686</v>
      </c>
    </row>
    <row r="45" spans="1:8" x14ac:dyDescent="0.25">
      <c r="A45" s="1">
        <v>44307</v>
      </c>
      <c r="B45" t="s">
        <v>419</v>
      </c>
      <c r="C45">
        <v>0</v>
      </c>
      <c r="G45">
        <v>569686</v>
      </c>
      <c r="H45">
        <v>578283</v>
      </c>
    </row>
    <row r="46" spans="1:8" x14ac:dyDescent="0.25">
      <c r="A46" s="1">
        <v>44310</v>
      </c>
      <c r="B46" t="s">
        <v>419</v>
      </c>
      <c r="C46">
        <v>44</v>
      </c>
      <c r="G46">
        <v>578239</v>
      </c>
      <c r="H46">
        <v>578670</v>
      </c>
    </row>
    <row r="47" spans="1:8" x14ac:dyDescent="0.25">
      <c r="A47" s="1">
        <v>44320</v>
      </c>
      <c r="B47" t="s">
        <v>419</v>
      </c>
      <c r="C47">
        <v>0</v>
      </c>
      <c r="G47">
        <v>578670</v>
      </c>
      <c r="H47">
        <v>581050</v>
      </c>
    </row>
    <row r="48" spans="1:8" x14ac:dyDescent="0.25">
      <c r="A48" s="1">
        <v>44337</v>
      </c>
      <c r="B48" t="s">
        <v>423</v>
      </c>
      <c r="C48">
        <v>0</v>
      </c>
      <c r="G48">
        <v>581050</v>
      </c>
      <c r="H48">
        <v>586423</v>
      </c>
    </row>
    <row r="49" spans="1:8" x14ac:dyDescent="0.25">
      <c r="A49" s="1">
        <v>44342</v>
      </c>
      <c r="B49" t="s">
        <v>415</v>
      </c>
      <c r="C49">
        <v>0</v>
      </c>
      <c r="G49">
        <v>586423</v>
      </c>
      <c r="H49">
        <v>593143</v>
      </c>
    </row>
    <row r="50" spans="1:8" x14ac:dyDescent="0.25">
      <c r="A50" s="1">
        <v>44355</v>
      </c>
      <c r="B50" t="s">
        <v>427</v>
      </c>
      <c r="C50">
        <v>0</v>
      </c>
      <c r="G50">
        <v>593143</v>
      </c>
      <c r="H50">
        <v>594688</v>
      </c>
    </row>
    <row r="51" spans="1:8" x14ac:dyDescent="0.25">
      <c r="A51" s="1">
        <v>44356</v>
      </c>
      <c r="B51" t="s">
        <v>427</v>
      </c>
      <c r="C51">
        <v>0</v>
      </c>
      <c r="G51">
        <v>594688</v>
      </c>
      <c r="H51">
        <v>596038</v>
      </c>
    </row>
    <row r="52" spans="1:8" x14ac:dyDescent="0.25">
      <c r="A52" s="1">
        <v>44358</v>
      </c>
      <c r="B52" t="s">
        <v>427</v>
      </c>
      <c r="C52">
        <v>0</v>
      </c>
      <c r="G52">
        <v>596038</v>
      </c>
      <c r="H52">
        <v>601757</v>
      </c>
    </row>
    <row r="53" spans="1:8" x14ac:dyDescent="0.25">
      <c r="A53" s="1">
        <v>44368</v>
      </c>
      <c r="B53" t="s">
        <v>427</v>
      </c>
      <c r="C53">
        <v>0</v>
      </c>
      <c r="G53">
        <v>601757</v>
      </c>
      <c r="H53">
        <v>606057</v>
      </c>
    </row>
    <row r="54" spans="1:8" x14ac:dyDescent="0.25">
      <c r="A54" s="1">
        <v>44390</v>
      </c>
      <c r="B54" t="s">
        <v>427</v>
      </c>
      <c r="C54">
        <v>0</v>
      </c>
      <c r="G54">
        <v>606057</v>
      </c>
      <c r="H54">
        <v>613707</v>
      </c>
    </row>
    <row r="55" spans="1:8" x14ac:dyDescent="0.25">
      <c r="A55" s="1">
        <v>44454</v>
      </c>
      <c r="B55" t="s">
        <v>427</v>
      </c>
      <c r="C55">
        <v>0</v>
      </c>
      <c r="G55">
        <f>H54</f>
        <v>613707</v>
      </c>
      <c r="H55">
        <f>G55+21907</f>
        <v>635614</v>
      </c>
    </row>
    <row r="56" spans="1:8" x14ac:dyDescent="0.25">
      <c r="A56" s="1">
        <v>44470</v>
      </c>
      <c r="B56" t="s">
        <v>427</v>
      </c>
      <c r="C56">
        <v>0</v>
      </c>
      <c r="G56">
        <v>635614</v>
      </c>
      <c r="H56">
        <v>640469</v>
      </c>
    </row>
    <row r="57" spans="1:8" x14ac:dyDescent="0.25">
      <c r="A57" s="1">
        <v>44481</v>
      </c>
      <c r="B57" t="s">
        <v>427</v>
      </c>
      <c r="C57">
        <v>0</v>
      </c>
      <c r="G57">
        <v>640469</v>
      </c>
      <c r="H57">
        <v>652219</v>
      </c>
    </row>
    <row r="58" spans="1:8" x14ac:dyDescent="0.25">
      <c r="A58" s="1">
        <v>44482</v>
      </c>
      <c r="B58" t="s">
        <v>427</v>
      </c>
      <c r="C58">
        <v>0</v>
      </c>
      <c r="G58">
        <v>652219</v>
      </c>
      <c r="H58">
        <v>656819</v>
      </c>
    </row>
    <row r="59" spans="1:8" x14ac:dyDescent="0.25">
      <c r="A59" s="1">
        <v>44489</v>
      </c>
      <c r="B59" t="s">
        <v>427</v>
      </c>
      <c r="C59">
        <v>0</v>
      </c>
      <c r="G59">
        <v>15942309</v>
      </c>
      <c r="H59">
        <v>15944632</v>
      </c>
    </row>
    <row r="60" spans="1:8" x14ac:dyDescent="0.25">
      <c r="A60" s="1">
        <v>44490</v>
      </c>
      <c r="B60" t="s">
        <v>427</v>
      </c>
      <c r="C60">
        <v>0</v>
      </c>
      <c r="G60">
        <v>15944632</v>
      </c>
      <c r="H60">
        <v>15948237</v>
      </c>
    </row>
    <row r="61" spans="1:8" x14ac:dyDescent="0.25">
      <c r="A61" s="1">
        <v>44490</v>
      </c>
      <c r="B61" t="s">
        <v>427</v>
      </c>
      <c r="C61">
        <v>3605</v>
      </c>
      <c r="G61">
        <v>15944632</v>
      </c>
      <c r="H61">
        <v>15948237</v>
      </c>
    </row>
    <row r="62" spans="1:8" x14ac:dyDescent="0.25">
      <c r="A62" s="1">
        <v>44490</v>
      </c>
      <c r="B62" t="s">
        <v>427</v>
      </c>
      <c r="C62">
        <v>3605</v>
      </c>
      <c r="G62">
        <v>15944632</v>
      </c>
      <c r="H62">
        <v>15948337</v>
      </c>
    </row>
    <row r="63" spans="1:8" x14ac:dyDescent="0.25">
      <c r="A63" s="1">
        <v>44496</v>
      </c>
      <c r="B63" t="s">
        <v>427</v>
      </c>
      <c r="C63">
        <v>0</v>
      </c>
      <c r="G63">
        <v>15948337</v>
      </c>
      <c r="H63">
        <v>15950837</v>
      </c>
    </row>
    <row r="64" spans="1:8" x14ac:dyDescent="0.25">
      <c r="A64" s="1">
        <v>44496</v>
      </c>
      <c r="B64" t="s">
        <v>427</v>
      </c>
      <c r="C64">
        <v>2500</v>
      </c>
      <c r="G64">
        <v>15948337</v>
      </c>
      <c r="H64">
        <v>15950837</v>
      </c>
    </row>
    <row r="65" spans="1:8" x14ac:dyDescent="0.25">
      <c r="A65" s="1">
        <v>44499</v>
      </c>
      <c r="B65" t="s">
        <v>427</v>
      </c>
      <c r="C65">
        <v>0</v>
      </c>
      <c r="G65">
        <v>15950837</v>
      </c>
      <c r="H65">
        <v>15957537</v>
      </c>
    </row>
    <row r="66" spans="1:8" x14ac:dyDescent="0.25">
      <c r="A66" s="1">
        <v>44503</v>
      </c>
      <c r="B66" t="s">
        <v>427</v>
      </c>
      <c r="C66">
        <v>0</v>
      </c>
      <c r="G66">
        <f>H65</f>
        <v>15957537</v>
      </c>
      <c r="H66">
        <v>15963717</v>
      </c>
    </row>
    <row r="67" spans="1:8" x14ac:dyDescent="0.25">
      <c r="A67" s="1">
        <v>44519</v>
      </c>
      <c r="B67" t="s">
        <v>427</v>
      </c>
      <c r="C67">
        <v>15962717</v>
      </c>
      <c r="G67">
        <v>1000</v>
      </c>
      <c r="H67">
        <v>2000</v>
      </c>
    </row>
    <row r="68" spans="1:8" x14ac:dyDescent="0.25">
      <c r="A68" s="1">
        <v>44519</v>
      </c>
      <c r="B68" t="s">
        <v>427</v>
      </c>
      <c r="C68">
        <v>-15961717</v>
      </c>
      <c r="G68">
        <v>15963717</v>
      </c>
      <c r="H68">
        <v>15966057</v>
      </c>
    </row>
    <row r="69" spans="1:8" x14ac:dyDescent="0.25">
      <c r="A69" s="1">
        <v>44519</v>
      </c>
      <c r="B69" t="s">
        <v>427</v>
      </c>
      <c r="C69">
        <v>2340</v>
      </c>
      <c r="G69">
        <v>15963717</v>
      </c>
      <c r="H69">
        <v>15966057</v>
      </c>
    </row>
    <row r="70" spans="1:8" x14ac:dyDescent="0.25">
      <c r="A70" s="1">
        <v>44571</v>
      </c>
      <c r="B70" t="s">
        <v>427</v>
      </c>
      <c r="C70">
        <v>-15964057</v>
      </c>
      <c r="G70">
        <v>15966057</v>
      </c>
      <c r="H70">
        <v>15975157</v>
      </c>
    </row>
    <row r="71" spans="1:8" x14ac:dyDescent="0.25">
      <c r="A71" s="1">
        <v>44575</v>
      </c>
      <c r="B71" t="s">
        <v>427</v>
      </c>
      <c r="C71">
        <v>15974157</v>
      </c>
      <c r="G71">
        <v>1000</v>
      </c>
      <c r="H71">
        <v>2000</v>
      </c>
    </row>
    <row r="72" spans="1:8" x14ac:dyDescent="0.25">
      <c r="A72" s="1">
        <v>44575</v>
      </c>
      <c r="B72" t="s">
        <v>427</v>
      </c>
      <c r="C72">
        <v>-15973157</v>
      </c>
      <c r="G72">
        <v>15975157</v>
      </c>
      <c r="H72">
        <v>15981157</v>
      </c>
    </row>
    <row r="73" spans="1:8" x14ac:dyDescent="0.25">
      <c r="A73" s="1">
        <v>44594</v>
      </c>
      <c r="B73" t="s">
        <v>427</v>
      </c>
      <c r="C73">
        <v>15980157</v>
      </c>
      <c r="G73">
        <v>1000</v>
      </c>
      <c r="H73">
        <v>2000</v>
      </c>
    </row>
  </sheetData>
  <mergeCells count="1">
    <mergeCell ref="I1:K1"/>
  </mergeCells>
  <conditionalFormatting sqref="C2:C25 C27:C49944 K2:K1048576">
    <cfRule type="cellIs" dxfId="12" priority="2" operator="greaterThan">
      <formula>1</formula>
    </cfRule>
  </conditionalFormatting>
  <conditionalFormatting sqref="C26">
    <cfRule type="cellIs" dxfId="11" priority="1" operator="greaterThan">
      <formula>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6">
    <tabColor rgb="FFFFC000"/>
  </sheetPr>
  <dimension ref="A1:P326"/>
  <sheetViews>
    <sheetView topLeftCell="A289" workbookViewId="0">
      <selection activeCell="P259" sqref="P259"/>
    </sheetView>
  </sheetViews>
  <sheetFormatPr defaultRowHeight="15" x14ac:dyDescent="0.25"/>
  <cols>
    <col min="1" max="1" width="10.5703125" bestFit="1" customWidth="1"/>
    <col min="2" max="2" width="9" customWidth="1"/>
    <col min="4" max="6" width="8.85546875" hidden="1" customWidth="1"/>
  </cols>
  <sheetData>
    <row r="1" spans="1:10" ht="10.9" customHeight="1" x14ac:dyDescent="0.25">
      <c r="A1" s="188" t="s">
        <v>399</v>
      </c>
      <c r="B1" s="188" t="s">
        <v>400</v>
      </c>
      <c r="C1" s="188" t="s">
        <v>402</v>
      </c>
      <c r="D1" s="188"/>
      <c r="E1" s="188"/>
      <c r="F1" s="188"/>
      <c r="G1" s="188" t="s">
        <v>403</v>
      </c>
      <c r="H1" s="188" t="s">
        <v>404</v>
      </c>
      <c r="J1" s="2" t="s">
        <v>397</v>
      </c>
    </row>
    <row r="2" spans="1:10" x14ac:dyDescent="0.25">
      <c r="A2" s="1">
        <v>44103</v>
      </c>
      <c r="B2" t="s">
        <v>410</v>
      </c>
      <c r="C2">
        <v>0</v>
      </c>
      <c r="G2">
        <v>439858</v>
      </c>
      <c r="H2">
        <v>444299</v>
      </c>
    </row>
    <row r="3" spans="1:10" x14ac:dyDescent="0.25">
      <c r="A3" s="1">
        <v>44104</v>
      </c>
      <c r="B3" t="s">
        <v>410</v>
      </c>
      <c r="C3">
        <v>0</v>
      </c>
      <c r="G3">
        <v>444299</v>
      </c>
      <c r="H3">
        <v>450241</v>
      </c>
    </row>
    <row r="4" spans="1:10" x14ac:dyDescent="0.25">
      <c r="A4" s="1">
        <v>44105</v>
      </c>
      <c r="B4" t="s">
        <v>410</v>
      </c>
      <c r="C4">
        <v>0</v>
      </c>
      <c r="G4">
        <v>450241</v>
      </c>
      <c r="H4">
        <v>456550</v>
      </c>
    </row>
    <row r="5" spans="1:10" x14ac:dyDescent="0.25">
      <c r="A5" s="1">
        <v>44106</v>
      </c>
      <c r="B5" t="s">
        <v>410</v>
      </c>
      <c r="C5">
        <v>0</v>
      </c>
      <c r="G5">
        <v>456550</v>
      </c>
      <c r="H5">
        <v>471106</v>
      </c>
    </row>
    <row r="6" spans="1:10" x14ac:dyDescent="0.25">
      <c r="A6" s="1">
        <v>44109</v>
      </c>
      <c r="B6" t="s">
        <v>410</v>
      </c>
      <c r="C6">
        <v>-1500</v>
      </c>
      <c r="G6">
        <v>472606</v>
      </c>
      <c r="H6">
        <v>479650</v>
      </c>
    </row>
    <row r="7" spans="1:10" x14ac:dyDescent="0.25">
      <c r="A7" s="1">
        <v>44110</v>
      </c>
      <c r="B7" t="s">
        <v>410</v>
      </c>
      <c r="C7">
        <v>0</v>
      </c>
      <c r="G7">
        <v>479650</v>
      </c>
      <c r="H7">
        <v>483915</v>
      </c>
    </row>
    <row r="8" spans="1:10" x14ac:dyDescent="0.25">
      <c r="A8" s="1">
        <v>44111</v>
      </c>
      <c r="B8" t="s">
        <v>410</v>
      </c>
      <c r="C8">
        <v>0</v>
      </c>
      <c r="G8">
        <v>483915</v>
      </c>
      <c r="H8">
        <v>488607</v>
      </c>
    </row>
    <row r="9" spans="1:10" x14ac:dyDescent="0.25">
      <c r="A9" s="1">
        <v>44112</v>
      </c>
      <c r="B9" t="s">
        <v>410</v>
      </c>
      <c r="C9">
        <v>0</v>
      </c>
      <c r="G9">
        <v>488607</v>
      </c>
      <c r="H9">
        <v>492354</v>
      </c>
    </row>
    <row r="10" spans="1:10" x14ac:dyDescent="0.25">
      <c r="A10" s="1" t="s">
        <v>420</v>
      </c>
      <c r="B10" t="s">
        <v>410</v>
      </c>
      <c r="C10">
        <v>0</v>
      </c>
      <c r="G10">
        <v>492354</v>
      </c>
      <c r="H10">
        <v>506327</v>
      </c>
    </row>
    <row r="11" spans="1:10" x14ac:dyDescent="0.25">
      <c r="A11" s="1">
        <v>44116</v>
      </c>
      <c r="B11" t="s">
        <v>410</v>
      </c>
      <c r="C11">
        <v>0</v>
      </c>
      <c r="G11">
        <v>506327</v>
      </c>
      <c r="H11">
        <v>515615</v>
      </c>
    </row>
    <row r="12" spans="1:10" x14ac:dyDescent="0.25">
      <c r="A12" s="1">
        <v>44117</v>
      </c>
      <c r="B12" t="s">
        <v>410</v>
      </c>
      <c r="C12">
        <v>0</v>
      </c>
      <c r="G12">
        <v>515615</v>
      </c>
      <c r="H12">
        <v>521162</v>
      </c>
    </row>
    <row r="13" spans="1:10" x14ac:dyDescent="0.25">
      <c r="A13" s="1">
        <v>44118</v>
      </c>
      <c r="B13" t="s">
        <v>410</v>
      </c>
      <c r="C13">
        <v>0</v>
      </c>
      <c r="G13">
        <v>521162</v>
      </c>
      <c r="H13">
        <v>525014</v>
      </c>
    </row>
    <row r="14" spans="1:10" x14ac:dyDescent="0.25">
      <c r="A14" s="1">
        <v>44120</v>
      </c>
      <c r="B14" t="s">
        <v>410</v>
      </c>
      <c r="C14">
        <v>0</v>
      </c>
      <c r="G14">
        <v>525014</v>
      </c>
      <c r="H14">
        <v>530221</v>
      </c>
    </row>
    <row r="15" spans="1:10" x14ac:dyDescent="0.25">
      <c r="A15" s="1">
        <v>44123</v>
      </c>
      <c r="B15" t="s">
        <v>410</v>
      </c>
      <c r="C15">
        <v>0</v>
      </c>
      <c r="G15">
        <v>530221</v>
      </c>
      <c r="H15">
        <v>538075</v>
      </c>
    </row>
    <row r="16" spans="1:10" x14ac:dyDescent="0.25">
      <c r="A16" s="1">
        <v>44125</v>
      </c>
      <c r="B16" t="s">
        <v>410</v>
      </c>
      <c r="C16">
        <v>0</v>
      </c>
      <c r="G16">
        <v>538075</v>
      </c>
      <c r="H16">
        <v>543557</v>
      </c>
    </row>
    <row r="17" spans="1:8" x14ac:dyDescent="0.25">
      <c r="A17" s="1">
        <v>44126</v>
      </c>
      <c r="B17" t="s">
        <v>410</v>
      </c>
      <c r="C17">
        <v>0</v>
      </c>
      <c r="G17">
        <v>543557</v>
      </c>
      <c r="H17">
        <v>549414</v>
      </c>
    </row>
    <row r="18" spans="1:8" x14ac:dyDescent="0.25">
      <c r="A18" s="1">
        <v>44127</v>
      </c>
      <c r="B18" t="s">
        <v>410</v>
      </c>
      <c r="C18">
        <v>0</v>
      </c>
      <c r="G18">
        <v>549414</v>
      </c>
      <c r="H18">
        <v>559139</v>
      </c>
    </row>
    <row r="19" spans="1:8" x14ac:dyDescent="0.25">
      <c r="A19" s="1">
        <v>44130</v>
      </c>
      <c r="B19" t="s">
        <v>410</v>
      </c>
      <c r="C19">
        <v>0</v>
      </c>
      <c r="G19">
        <v>559139</v>
      </c>
      <c r="H19">
        <v>577269</v>
      </c>
    </row>
    <row r="20" spans="1:8" x14ac:dyDescent="0.25">
      <c r="A20" s="1">
        <v>44131</v>
      </c>
      <c r="B20" t="s">
        <v>410</v>
      </c>
      <c r="C20">
        <v>-10</v>
      </c>
      <c r="G20">
        <v>577279</v>
      </c>
      <c r="H20">
        <v>579352</v>
      </c>
    </row>
    <row r="21" spans="1:8" x14ac:dyDescent="0.25">
      <c r="A21" s="1">
        <v>44132</v>
      </c>
      <c r="B21" t="s">
        <v>410</v>
      </c>
      <c r="C21">
        <v>0</v>
      </c>
      <c r="G21">
        <v>579352</v>
      </c>
      <c r="H21">
        <v>586109</v>
      </c>
    </row>
    <row r="22" spans="1:8" x14ac:dyDescent="0.25">
      <c r="A22" s="1">
        <v>44133</v>
      </c>
      <c r="B22" t="s">
        <v>410</v>
      </c>
      <c r="C22">
        <v>0</v>
      </c>
      <c r="G22">
        <v>586109</v>
      </c>
      <c r="H22">
        <v>593018</v>
      </c>
    </row>
    <row r="23" spans="1:8" x14ac:dyDescent="0.25">
      <c r="A23" s="1">
        <v>44134</v>
      </c>
      <c r="B23" t="s">
        <v>410</v>
      </c>
      <c r="C23">
        <v>0</v>
      </c>
      <c r="G23">
        <v>593018</v>
      </c>
      <c r="H23">
        <v>602868</v>
      </c>
    </row>
    <row r="24" spans="1:8" x14ac:dyDescent="0.25">
      <c r="A24" s="1">
        <v>44137</v>
      </c>
      <c r="B24" t="s">
        <v>410</v>
      </c>
      <c r="C24">
        <v>0</v>
      </c>
      <c r="G24">
        <v>602868</v>
      </c>
      <c r="H24">
        <v>613665</v>
      </c>
    </row>
    <row r="25" spans="1:8" x14ac:dyDescent="0.25">
      <c r="A25" s="1">
        <v>44139</v>
      </c>
      <c r="B25" t="s">
        <v>410</v>
      </c>
      <c r="C25">
        <v>0</v>
      </c>
      <c r="G25">
        <v>613665</v>
      </c>
      <c r="H25">
        <v>617138</v>
      </c>
    </row>
    <row r="26" spans="1:8" x14ac:dyDescent="0.25">
      <c r="A26" s="1">
        <v>44140</v>
      </c>
      <c r="B26" t="s">
        <v>410</v>
      </c>
      <c r="C26">
        <v>0</v>
      </c>
      <c r="G26">
        <v>617138</v>
      </c>
      <c r="H26">
        <v>623690</v>
      </c>
    </row>
    <row r="27" spans="1:8" x14ac:dyDescent="0.25">
      <c r="A27" s="1">
        <v>44141</v>
      </c>
      <c r="B27" t="s">
        <v>410</v>
      </c>
      <c r="C27">
        <v>0</v>
      </c>
      <c r="G27">
        <v>623690</v>
      </c>
      <c r="H27">
        <v>633360</v>
      </c>
    </row>
    <row r="28" spans="1:8" x14ac:dyDescent="0.25">
      <c r="A28" s="1">
        <v>44144</v>
      </c>
      <c r="B28" t="s">
        <v>410</v>
      </c>
      <c r="C28">
        <v>0</v>
      </c>
      <c r="G28">
        <v>633360</v>
      </c>
      <c r="H28">
        <v>640704</v>
      </c>
    </row>
    <row r="29" spans="1:8" x14ac:dyDescent="0.25">
      <c r="A29" s="1">
        <v>44145</v>
      </c>
      <c r="B29" t="s">
        <v>410</v>
      </c>
      <c r="C29">
        <v>0</v>
      </c>
      <c r="G29">
        <v>640704</v>
      </c>
      <c r="H29">
        <v>644186</v>
      </c>
    </row>
    <row r="30" spans="1:8" x14ac:dyDescent="0.25">
      <c r="A30" s="1">
        <v>44146</v>
      </c>
      <c r="B30" t="s">
        <v>410</v>
      </c>
      <c r="C30">
        <v>0</v>
      </c>
      <c r="G30">
        <v>644186</v>
      </c>
      <c r="H30">
        <v>647699</v>
      </c>
    </row>
    <row r="31" spans="1:8" x14ac:dyDescent="0.25">
      <c r="A31" s="1">
        <v>44147</v>
      </c>
      <c r="B31" t="s">
        <v>410</v>
      </c>
      <c r="C31">
        <v>0</v>
      </c>
      <c r="G31">
        <v>647699</v>
      </c>
      <c r="H31">
        <v>653473</v>
      </c>
    </row>
    <row r="32" spans="1:8" x14ac:dyDescent="0.25">
      <c r="A32" s="1">
        <v>44148</v>
      </c>
      <c r="B32" t="s">
        <v>410</v>
      </c>
      <c r="C32">
        <v>0</v>
      </c>
      <c r="G32">
        <v>653473</v>
      </c>
      <c r="H32">
        <v>665848</v>
      </c>
    </row>
    <row r="33" spans="1:8" x14ac:dyDescent="0.25">
      <c r="A33" s="1">
        <v>44151</v>
      </c>
      <c r="B33" t="s">
        <v>410</v>
      </c>
      <c r="C33">
        <v>0</v>
      </c>
      <c r="G33">
        <v>665848</v>
      </c>
      <c r="H33">
        <v>672610</v>
      </c>
    </row>
    <row r="34" spans="1:8" x14ac:dyDescent="0.25">
      <c r="A34" s="1">
        <v>44153</v>
      </c>
      <c r="B34" t="s">
        <v>410</v>
      </c>
      <c r="C34">
        <v>0</v>
      </c>
      <c r="G34">
        <v>672610</v>
      </c>
      <c r="H34">
        <v>676803</v>
      </c>
    </row>
    <row r="35" spans="1:8" x14ac:dyDescent="0.25">
      <c r="A35" s="1">
        <v>44154</v>
      </c>
      <c r="B35" t="s">
        <v>410</v>
      </c>
      <c r="C35">
        <v>0</v>
      </c>
      <c r="G35">
        <v>676803</v>
      </c>
      <c r="H35">
        <v>681354</v>
      </c>
    </row>
    <row r="36" spans="1:8" x14ac:dyDescent="0.25">
      <c r="A36" s="1">
        <v>44155</v>
      </c>
      <c r="B36" t="s">
        <v>410</v>
      </c>
      <c r="C36">
        <v>0</v>
      </c>
      <c r="G36">
        <v>681354</v>
      </c>
      <c r="H36">
        <v>693568</v>
      </c>
    </row>
    <row r="37" spans="1:8" x14ac:dyDescent="0.25">
      <c r="A37" s="1">
        <v>44158</v>
      </c>
      <c r="B37" t="s">
        <v>410</v>
      </c>
      <c r="C37">
        <v>0</v>
      </c>
      <c r="G37">
        <v>693568</v>
      </c>
      <c r="H37">
        <v>700642</v>
      </c>
    </row>
    <row r="38" spans="1:8" x14ac:dyDescent="0.25">
      <c r="A38" s="1">
        <v>44160</v>
      </c>
      <c r="B38" t="s">
        <v>410</v>
      </c>
      <c r="C38">
        <v>0</v>
      </c>
      <c r="G38">
        <v>700642</v>
      </c>
      <c r="H38">
        <v>707985</v>
      </c>
    </row>
    <row r="39" spans="1:8" x14ac:dyDescent="0.25">
      <c r="A39" s="1">
        <v>44161</v>
      </c>
      <c r="B39" t="s">
        <v>410</v>
      </c>
      <c r="C39">
        <v>0</v>
      </c>
      <c r="G39">
        <v>707985</v>
      </c>
      <c r="H39">
        <v>714189</v>
      </c>
    </row>
    <row r="40" spans="1:8" x14ac:dyDescent="0.25">
      <c r="A40" s="1">
        <v>44162</v>
      </c>
      <c r="B40" t="s">
        <v>410</v>
      </c>
      <c r="C40">
        <v>0</v>
      </c>
      <c r="G40">
        <v>714189</v>
      </c>
      <c r="H40">
        <v>719271</v>
      </c>
    </row>
    <row r="41" spans="1:8" x14ac:dyDescent="0.25">
      <c r="A41" s="1">
        <v>44165</v>
      </c>
      <c r="B41" t="s">
        <v>410</v>
      </c>
      <c r="C41">
        <v>0</v>
      </c>
      <c r="G41">
        <v>719271</v>
      </c>
      <c r="H41">
        <v>725125</v>
      </c>
    </row>
    <row r="42" spans="1:8" x14ac:dyDescent="0.25">
      <c r="A42" s="1">
        <v>44167</v>
      </c>
      <c r="B42" t="s">
        <v>410</v>
      </c>
      <c r="C42">
        <v>0</v>
      </c>
      <c r="G42">
        <v>725125</v>
      </c>
      <c r="H42">
        <v>732008</v>
      </c>
    </row>
    <row r="43" spans="1:8" x14ac:dyDescent="0.25">
      <c r="A43" s="1">
        <v>44168</v>
      </c>
      <c r="B43" t="s">
        <v>410</v>
      </c>
      <c r="C43">
        <v>0</v>
      </c>
      <c r="G43">
        <v>732008</v>
      </c>
      <c r="H43">
        <v>737808</v>
      </c>
    </row>
    <row r="44" spans="1:8" x14ac:dyDescent="0.25">
      <c r="A44" s="1">
        <v>44169</v>
      </c>
      <c r="B44" t="s">
        <v>410</v>
      </c>
      <c r="C44">
        <v>0</v>
      </c>
      <c r="G44">
        <v>737808</v>
      </c>
      <c r="H44">
        <v>745000</v>
      </c>
    </row>
    <row r="45" spans="1:8" x14ac:dyDescent="0.25">
      <c r="A45" s="1">
        <v>44176</v>
      </c>
      <c r="B45" t="s">
        <v>410</v>
      </c>
      <c r="C45">
        <v>0</v>
      </c>
      <c r="G45">
        <v>745000</v>
      </c>
      <c r="H45">
        <v>751332</v>
      </c>
    </row>
    <row r="46" spans="1:8" x14ac:dyDescent="0.25">
      <c r="A46" s="1">
        <v>44179</v>
      </c>
      <c r="B46" t="s">
        <v>410</v>
      </c>
      <c r="C46">
        <v>0</v>
      </c>
      <c r="G46">
        <v>751332</v>
      </c>
      <c r="H46">
        <v>756266</v>
      </c>
    </row>
    <row r="47" spans="1:8" x14ac:dyDescent="0.25">
      <c r="A47" s="1">
        <v>44181</v>
      </c>
      <c r="B47" t="s">
        <v>410</v>
      </c>
      <c r="C47">
        <v>0</v>
      </c>
      <c r="G47">
        <v>756266</v>
      </c>
      <c r="H47">
        <v>773191</v>
      </c>
    </row>
    <row r="48" spans="1:8" x14ac:dyDescent="0.25">
      <c r="A48" s="1">
        <v>44183</v>
      </c>
      <c r="B48" t="s">
        <v>410</v>
      </c>
      <c r="C48">
        <v>0</v>
      </c>
      <c r="G48">
        <v>773191</v>
      </c>
      <c r="H48">
        <v>774991</v>
      </c>
    </row>
    <row r="49" spans="1:8" x14ac:dyDescent="0.25">
      <c r="A49" s="1">
        <v>44183</v>
      </c>
      <c r="B49" t="s">
        <v>410</v>
      </c>
      <c r="C49">
        <v>0</v>
      </c>
      <c r="G49">
        <v>774991</v>
      </c>
      <c r="H49">
        <v>781700</v>
      </c>
    </row>
    <row r="50" spans="1:8" x14ac:dyDescent="0.25">
      <c r="A50" s="1">
        <v>44186</v>
      </c>
      <c r="B50" t="s">
        <v>410</v>
      </c>
      <c r="C50">
        <v>0</v>
      </c>
      <c r="G50">
        <v>781700</v>
      </c>
      <c r="H50">
        <v>787817</v>
      </c>
    </row>
    <row r="51" spans="1:8" x14ac:dyDescent="0.25">
      <c r="A51" s="1">
        <v>44187</v>
      </c>
      <c r="B51" t="s">
        <v>410</v>
      </c>
      <c r="C51">
        <v>0</v>
      </c>
      <c r="G51">
        <v>787817</v>
      </c>
      <c r="H51">
        <v>792772</v>
      </c>
    </row>
    <row r="52" spans="1:8" x14ac:dyDescent="0.25">
      <c r="A52" s="1">
        <v>44189</v>
      </c>
      <c r="B52" t="s">
        <v>410</v>
      </c>
      <c r="C52">
        <v>0</v>
      </c>
      <c r="G52">
        <v>792772</v>
      </c>
      <c r="H52">
        <v>796184</v>
      </c>
    </row>
    <row r="53" spans="1:8" x14ac:dyDescent="0.25">
      <c r="A53" s="1">
        <v>44191</v>
      </c>
      <c r="B53" t="s">
        <v>410</v>
      </c>
      <c r="C53">
        <v>0</v>
      </c>
      <c r="G53">
        <v>796184</v>
      </c>
      <c r="H53">
        <v>801276</v>
      </c>
    </row>
    <row r="54" spans="1:8" x14ac:dyDescent="0.25">
      <c r="A54" s="1">
        <v>44193</v>
      </c>
      <c r="B54" t="s">
        <v>410</v>
      </c>
      <c r="C54">
        <v>0</v>
      </c>
      <c r="G54">
        <v>801276</v>
      </c>
      <c r="H54">
        <v>805400</v>
      </c>
    </row>
    <row r="55" spans="1:8" x14ac:dyDescent="0.25">
      <c r="A55" s="1">
        <v>44195</v>
      </c>
      <c r="B55" t="s">
        <v>419</v>
      </c>
      <c r="C55">
        <v>-170</v>
      </c>
      <c r="G55">
        <v>805570</v>
      </c>
      <c r="H55">
        <v>812370</v>
      </c>
    </row>
    <row r="56" spans="1:8" x14ac:dyDescent="0.25">
      <c r="A56" s="1">
        <v>44200</v>
      </c>
      <c r="B56" t="s">
        <v>419</v>
      </c>
      <c r="C56">
        <v>-1800</v>
      </c>
      <c r="G56">
        <v>814170</v>
      </c>
      <c r="H56">
        <v>823020</v>
      </c>
    </row>
    <row r="57" spans="1:8" x14ac:dyDescent="0.25">
      <c r="A57" s="1">
        <v>44201</v>
      </c>
      <c r="B57" t="s">
        <v>419</v>
      </c>
      <c r="C57">
        <v>0</v>
      </c>
      <c r="G57">
        <v>823020</v>
      </c>
      <c r="H57">
        <v>837701</v>
      </c>
    </row>
    <row r="58" spans="1:8" x14ac:dyDescent="0.25">
      <c r="A58" s="1">
        <v>44203</v>
      </c>
      <c r="B58" t="s">
        <v>410</v>
      </c>
      <c r="C58">
        <v>0</v>
      </c>
      <c r="G58">
        <v>837701</v>
      </c>
      <c r="H58">
        <v>844948</v>
      </c>
    </row>
    <row r="59" spans="1:8" x14ac:dyDescent="0.25">
      <c r="A59" s="1">
        <v>44204</v>
      </c>
      <c r="B59" t="s">
        <v>410</v>
      </c>
      <c r="C59">
        <v>0</v>
      </c>
      <c r="G59">
        <v>844948</v>
      </c>
      <c r="H59">
        <v>861647</v>
      </c>
    </row>
    <row r="60" spans="1:8" x14ac:dyDescent="0.25">
      <c r="A60" s="1">
        <v>44207</v>
      </c>
      <c r="B60" t="s">
        <v>410</v>
      </c>
      <c r="C60">
        <v>0</v>
      </c>
      <c r="G60">
        <v>861647</v>
      </c>
      <c r="H60">
        <v>868013</v>
      </c>
    </row>
    <row r="61" spans="1:8" x14ac:dyDescent="0.25">
      <c r="A61" s="1">
        <v>44208</v>
      </c>
      <c r="B61" t="s">
        <v>410</v>
      </c>
      <c r="C61">
        <v>0</v>
      </c>
      <c r="G61">
        <v>868013</v>
      </c>
      <c r="H61">
        <v>870838</v>
      </c>
    </row>
    <row r="62" spans="1:8" x14ac:dyDescent="0.25">
      <c r="A62" s="1">
        <v>44214</v>
      </c>
      <c r="B62" t="s">
        <v>410</v>
      </c>
      <c r="C62">
        <v>-12000000</v>
      </c>
      <c r="G62">
        <v>12870838</v>
      </c>
      <c r="H62">
        <v>12875385</v>
      </c>
    </row>
    <row r="63" spans="1:8" x14ac:dyDescent="0.25">
      <c r="A63" s="1">
        <v>44215</v>
      </c>
      <c r="B63" t="s">
        <v>410</v>
      </c>
      <c r="C63">
        <v>0</v>
      </c>
      <c r="G63">
        <v>12875385</v>
      </c>
      <c r="H63">
        <v>12878861</v>
      </c>
    </row>
    <row r="64" spans="1:8" x14ac:dyDescent="0.25">
      <c r="A64" s="1">
        <v>44217</v>
      </c>
      <c r="B64" t="s">
        <v>410</v>
      </c>
      <c r="C64">
        <v>0</v>
      </c>
      <c r="G64">
        <v>12878861</v>
      </c>
      <c r="H64">
        <v>12886915</v>
      </c>
    </row>
    <row r="65" spans="1:8" x14ac:dyDescent="0.25">
      <c r="A65" s="1">
        <v>44218</v>
      </c>
      <c r="B65" t="s">
        <v>410</v>
      </c>
      <c r="C65">
        <v>0</v>
      </c>
      <c r="G65">
        <v>12886915</v>
      </c>
      <c r="H65">
        <v>12895119</v>
      </c>
    </row>
    <row r="66" spans="1:8" x14ac:dyDescent="0.25">
      <c r="A66" s="1">
        <v>44221</v>
      </c>
      <c r="B66" t="s">
        <v>410</v>
      </c>
      <c r="C66">
        <v>0</v>
      </c>
      <c r="G66">
        <v>12895119</v>
      </c>
      <c r="H66">
        <v>12900232</v>
      </c>
    </row>
    <row r="67" spans="1:8" x14ac:dyDescent="0.25">
      <c r="A67" s="1">
        <v>44222</v>
      </c>
      <c r="B67" t="s">
        <v>410</v>
      </c>
      <c r="C67">
        <v>0</v>
      </c>
      <c r="G67">
        <v>12900232</v>
      </c>
      <c r="H67">
        <v>12903338</v>
      </c>
    </row>
    <row r="68" spans="1:8" x14ac:dyDescent="0.25">
      <c r="A68" s="1">
        <v>44224</v>
      </c>
      <c r="B68" t="s">
        <v>410</v>
      </c>
      <c r="C68">
        <v>0</v>
      </c>
      <c r="G68">
        <v>12903338</v>
      </c>
      <c r="H68">
        <v>12913207</v>
      </c>
    </row>
    <row r="69" spans="1:8" x14ac:dyDescent="0.25">
      <c r="A69" s="1">
        <v>44225</v>
      </c>
      <c r="B69" t="s">
        <v>410</v>
      </c>
      <c r="C69">
        <v>0</v>
      </c>
      <c r="G69">
        <v>12913207</v>
      </c>
      <c r="H69">
        <v>12919464</v>
      </c>
    </row>
    <row r="70" spans="1:8" x14ac:dyDescent="0.25">
      <c r="A70" s="1">
        <v>44228</v>
      </c>
      <c r="B70" t="s">
        <v>410</v>
      </c>
      <c r="C70">
        <v>0</v>
      </c>
      <c r="G70">
        <v>12919464</v>
      </c>
      <c r="H70">
        <v>12924512</v>
      </c>
    </row>
    <row r="71" spans="1:8" x14ac:dyDescent="0.25">
      <c r="A71" s="1">
        <v>44231</v>
      </c>
      <c r="B71" t="s">
        <v>410</v>
      </c>
      <c r="C71">
        <v>0</v>
      </c>
      <c r="G71">
        <v>12924512</v>
      </c>
      <c r="H71">
        <v>12931452</v>
      </c>
    </row>
    <row r="72" spans="1:8" x14ac:dyDescent="0.25">
      <c r="A72" s="1">
        <v>44232</v>
      </c>
      <c r="B72" t="s">
        <v>410</v>
      </c>
      <c r="C72">
        <v>0</v>
      </c>
      <c r="G72">
        <v>12931452</v>
      </c>
      <c r="H72">
        <v>12940199</v>
      </c>
    </row>
    <row r="73" spans="1:8" x14ac:dyDescent="0.25">
      <c r="A73" s="1">
        <v>44235</v>
      </c>
      <c r="B73" t="s">
        <v>410</v>
      </c>
      <c r="C73">
        <v>0</v>
      </c>
      <c r="G73">
        <v>12940199</v>
      </c>
      <c r="H73">
        <v>12957530</v>
      </c>
    </row>
    <row r="74" spans="1:8" x14ac:dyDescent="0.25">
      <c r="A74" s="1">
        <v>44236</v>
      </c>
      <c r="B74" t="s">
        <v>410</v>
      </c>
      <c r="C74">
        <v>0</v>
      </c>
      <c r="G74">
        <v>12957530</v>
      </c>
      <c r="H74">
        <v>12961751</v>
      </c>
    </row>
    <row r="75" spans="1:8" x14ac:dyDescent="0.25">
      <c r="A75" s="1">
        <v>44238</v>
      </c>
      <c r="B75" t="s">
        <v>410</v>
      </c>
      <c r="C75">
        <v>0</v>
      </c>
      <c r="G75">
        <v>12961751</v>
      </c>
      <c r="H75">
        <v>12970909</v>
      </c>
    </row>
    <row r="76" spans="1:8" x14ac:dyDescent="0.25">
      <c r="A76" s="1">
        <v>44239</v>
      </c>
      <c r="B76" t="s">
        <v>410</v>
      </c>
      <c r="C76">
        <v>0</v>
      </c>
      <c r="G76">
        <v>12970909</v>
      </c>
      <c r="H76">
        <v>12978282</v>
      </c>
    </row>
    <row r="77" spans="1:8" x14ac:dyDescent="0.25">
      <c r="A77" s="1">
        <v>44242</v>
      </c>
      <c r="B77" t="s">
        <v>410</v>
      </c>
      <c r="C77">
        <v>0</v>
      </c>
      <c r="G77">
        <v>12978282</v>
      </c>
      <c r="H77">
        <v>12984580</v>
      </c>
    </row>
    <row r="78" spans="1:8" x14ac:dyDescent="0.25">
      <c r="A78" s="1">
        <v>44243</v>
      </c>
      <c r="B78" t="s">
        <v>410</v>
      </c>
      <c r="C78">
        <v>0</v>
      </c>
      <c r="G78">
        <v>12984580</v>
      </c>
      <c r="H78">
        <v>12991883</v>
      </c>
    </row>
    <row r="79" spans="1:8" x14ac:dyDescent="0.25">
      <c r="A79" s="1">
        <v>44246</v>
      </c>
      <c r="B79" t="s">
        <v>410</v>
      </c>
      <c r="C79">
        <f>H78-G79</f>
        <v>20</v>
      </c>
      <c r="G79">
        <v>12991863</v>
      </c>
      <c r="H79">
        <v>12998736</v>
      </c>
    </row>
    <row r="80" spans="1:8" x14ac:dyDescent="0.25">
      <c r="A80" s="1">
        <v>44249</v>
      </c>
      <c r="B80" t="s">
        <v>410</v>
      </c>
      <c r="C80">
        <v>0</v>
      </c>
      <c r="G80">
        <v>12998736</v>
      </c>
      <c r="H80">
        <v>13005061</v>
      </c>
    </row>
    <row r="81" spans="1:8" x14ac:dyDescent="0.25">
      <c r="A81" s="1">
        <v>44250</v>
      </c>
      <c r="B81" t="s">
        <v>410</v>
      </c>
      <c r="C81">
        <v>0</v>
      </c>
      <c r="G81">
        <v>13005061</v>
      </c>
      <c r="H81">
        <v>13009524</v>
      </c>
    </row>
    <row r="82" spans="1:8" x14ac:dyDescent="0.25">
      <c r="A82" s="1">
        <v>44253</v>
      </c>
      <c r="B82" t="s">
        <v>410</v>
      </c>
      <c r="C82">
        <v>-6243</v>
      </c>
      <c r="G82">
        <v>13015767</v>
      </c>
      <c r="H82">
        <v>13022916</v>
      </c>
    </row>
    <row r="83" spans="1:8" x14ac:dyDescent="0.25">
      <c r="A83" s="1">
        <v>44256</v>
      </c>
      <c r="B83" t="s">
        <v>410</v>
      </c>
      <c r="C83">
        <v>0</v>
      </c>
      <c r="G83">
        <v>13022916</v>
      </c>
      <c r="H83">
        <v>13028451</v>
      </c>
    </row>
    <row r="84" spans="1:8" x14ac:dyDescent="0.25">
      <c r="A84" s="1">
        <v>44260</v>
      </c>
      <c r="B84" t="s">
        <v>410</v>
      </c>
      <c r="C84">
        <v>0</v>
      </c>
      <c r="G84">
        <v>13028451</v>
      </c>
      <c r="H84">
        <v>13034834</v>
      </c>
    </row>
    <row r="85" spans="1:8" x14ac:dyDescent="0.25">
      <c r="A85" s="1">
        <v>44263</v>
      </c>
      <c r="B85" t="s">
        <v>410</v>
      </c>
      <c r="C85">
        <v>0</v>
      </c>
      <c r="G85">
        <v>13034834</v>
      </c>
      <c r="H85">
        <v>13039908</v>
      </c>
    </row>
    <row r="86" spans="1:8" x14ac:dyDescent="0.25">
      <c r="A86" s="1">
        <v>44267</v>
      </c>
      <c r="B86" t="s">
        <v>410</v>
      </c>
      <c r="C86">
        <v>0</v>
      </c>
      <c r="G86">
        <v>13039908</v>
      </c>
      <c r="H86">
        <v>13047100</v>
      </c>
    </row>
    <row r="87" spans="1:8" x14ac:dyDescent="0.25">
      <c r="A87" s="1">
        <v>44270</v>
      </c>
      <c r="B87" t="s">
        <v>410</v>
      </c>
      <c r="C87">
        <v>0</v>
      </c>
      <c r="G87">
        <v>13047100</v>
      </c>
      <c r="H87">
        <v>13059923</v>
      </c>
    </row>
    <row r="88" spans="1:8" x14ac:dyDescent="0.25">
      <c r="A88" s="1">
        <v>44273</v>
      </c>
      <c r="B88" t="s">
        <v>419</v>
      </c>
      <c r="C88">
        <v>0</v>
      </c>
      <c r="G88">
        <v>13059923</v>
      </c>
      <c r="H88">
        <v>13063568</v>
      </c>
    </row>
    <row r="89" spans="1:8" x14ac:dyDescent="0.25">
      <c r="A89" s="1">
        <v>44277</v>
      </c>
      <c r="B89" t="s">
        <v>424</v>
      </c>
      <c r="C89">
        <v>888</v>
      </c>
      <c r="G89">
        <v>13062680</v>
      </c>
      <c r="H89">
        <v>13067400</v>
      </c>
    </row>
    <row r="90" spans="1:8" x14ac:dyDescent="0.25">
      <c r="A90" s="1">
        <v>44278</v>
      </c>
      <c r="B90" t="s">
        <v>424</v>
      </c>
      <c r="C90">
        <v>0</v>
      </c>
      <c r="G90">
        <v>13067400</v>
      </c>
      <c r="H90">
        <v>13071923</v>
      </c>
    </row>
    <row r="91" spans="1:8" x14ac:dyDescent="0.25">
      <c r="A91" s="1">
        <v>44279</v>
      </c>
      <c r="B91" t="s">
        <v>410</v>
      </c>
      <c r="C91">
        <v>0</v>
      </c>
      <c r="G91">
        <v>13071923</v>
      </c>
      <c r="H91">
        <v>13077039</v>
      </c>
    </row>
    <row r="92" spans="1:8" x14ac:dyDescent="0.25">
      <c r="A92" s="1">
        <v>44280</v>
      </c>
      <c r="B92" t="s">
        <v>410</v>
      </c>
      <c r="C92">
        <v>9</v>
      </c>
      <c r="G92">
        <v>13077030</v>
      </c>
      <c r="H92">
        <v>13082250</v>
      </c>
    </row>
    <row r="93" spans="1:8" x14ac:dyDescent="0.25">
      <c r="A93" s="1">
        <v>44281</v>
      </c>
      <c r="B93" t="s">
        <v>410</v>
      </c>
      <c r="C93">
        <v>0</v>
      </c>
      <c r="G93">
        <v>13082250</v>
      </c>
      <c r="H93">
        <v>13094291</v>
      </c>
    </row>
    <row r="94" spans="1:8" x14ac:dyDescent="0.25">
      <c r="A94" s="1">
        <v>44284</v>
      </c>
      <c r="B94" t="s">
        <v>410</v>
      </c>
      <c r="C94">
        <v>0</v>
      </c>
      <c r="G94">
        <v>13094291</v>
      </c>
      <c r="H94">
        <v>13102854</v>
      </c>
    </row>
    <row r="95" spans="1:8" x14ac:dyDescent="0.25">
      <c r="A95" s="1">
        <v>44286</v>
      </c>
      <c r="B95" t="s">
        <v>410</v>
      </c>
      <c r="C95">
        <v>0</v>
      </c>
      <c r="G95">
        <v>13102854</v>
      </c>
      <c r="H95">
        <v>13106756</v>
      </c>
    </row>
    <row r="96" spans="1:8" x14ac:dyDescent="0.25">
      <c r="A96" s="1">
        <v>44287</v>
      </c>
      <c r="B96" t="s">
        <v>410</v>
      </c>
      <c r="C96">
        <v>0</v>
      </c>
      <c r="G96">
        <v>13106756</v>
      </c>
      <c r="H96">
        <v>13111243</v>
      </c>
    </row>
    <row r="97" spans="1:8" x14ac:dyDescent="0.25">
      <c r="A97" s="1">
        <v>44295</v>
      </c>
      <c r="B97" t="s">
        <v>410</v>
      </c>
      <c r="C97">
        <v>0</v>
      </c>
      <c r="G97">
        <v>13111243</v>
      </c>
      <c r="H97">
        <v>13119050</v>
      </c>
    </row>
    <row r="98" spans="1:8" x14ac:dyDescent="0.25">
      <c r="A98" s="1">
        <v>44298</v>
      </c>
      <c r="B98" t="s">
        <v>410</v>
      </c>
      <c r="C98">
        <v>0</v>
      </c>
      <c r="G98">
        <v>13119050</v>
      </c>
      <c r="H98">
        <v>13130732</v>
      </c>
    </row>
    <row r="99" spans="1:8" x14ac:dyDescent="0.25">
      <c r="A99" s="1">
        <v>44302</v>
      </c>
      <c r="B99" t="s">
        <v>410</v>
      </c>
      <c r="C99">
        <v>0</v>
      </c>
      <c r="G99">
        <v>13130732</v>
      </c>
      <c r="H99">
        <v>13134334</v>
      </c>
    </row>
    <row r="100" spans="1:8" x14ac:dyDescent="0.25">
      <c r="A100" s="1">
        <v>44305</v>
      </c>
      <c r="B100" t="s">
        <v>410</v>
      </c>
      <c r="C100">
        <v>0</v>
      </c>
      <c r="G100">
        <v>13134334</v>
      </c>
      <c r="H100">
        <v>13148637</v>
      </c>
    </row>
    <row r="101" spans="1:8" x14ac:dyDescent="0.25">
      <c r="A101" s="1">
        <v>44306</v>
      </c>
      <c r="B101" t="s">
        <v>410</v>
      </c>
      <c r="C101">
        <v>0</v>
      </c>
      <c r="G101">
        <v>13148637</v>
      </c>
      <c r="H101">
        <v>13151339</v>
      </c>
    </row>
    <row r="102" spans="1:8" x14ac:dyDescent="0.25">
      <c r="A102" s="1">
        <v>44308</v>
      </c>
      <c r="B102" t="s">
        <v>410</v>
      </c>
      <c r="C102">
        <v>0</v>
      </c>
      <c r="G102">
        <v>13151339</v>
      </c>
      <c r="H102">
        <v>13155502</v>
      </c>
    </row>
    <row r="103" spans="1:8" x14ac:dyDescent="0.25">
      <c r="A103" s="1">
        <v>44309</v>
      </c>
      <c r="B103" t="s">
        <v>410</v>
      </c>
      <c r="C103">
        <v>0</v>
      </c>
      <c r="G103">
        <v>13155502</v>
      </c>
      <c r="H103">
        <v>13162000</v>
      </c>
    </row>
    <row r="104" spans="1:8" x14ac:dyDescent="0.25">
      <c r="A104" s="1">
        <v>44312</v>
      </c>
      <c r="B104" t="s">
        <v>410</v>
      </c>
      <c r="C104">
        <v>0</v>
      </c>
      <c r="G104">
        <v>13162000</v>
      </c>
      <c r="H104">
        <v>13174562</v>
      </c>
    </row>
    <row r="105" spans="1:8" x14ac:dyDescent="0.25">
      <c r="A105" s="1">
        <v>44316</v>
      </c>
      <c r="B105" t="s">
        <v>410</v>
      </c>
      <c r="C105">
        <v>0</v>
      </c>
      <c r="G105">
        <v>13174562</v>
      </c>
      <c r="H105">
        <v>13180700</v>
      </c>
    </row>
    <row r="106" spans="1:8" x14ac:dyDescent="0.25">
      <c r="A106" s="1">
        <v>44319</v>
      </c>
      <c r="B106" t="s">
        <v>410</v>
      </c>
      <c r="C106">
        <v>0</v>
      </c>
      <c r="G106">
        <v>13180700</v>
      </c>
      <c r="H106">
        <v>13194890</v>
      </c>
    </row>
    <row r="107" spans="1:8" x14ac:dyDescent="0.25">
      <c r="A107" s="1">
        <v>44323</v>
      </c>
      <c r="B107" t="s">
        <v>410</v>
      </c>
      <c r="C107">
        <v>420</v>
      </c>
      <c r="G107">
        <v>13194470</v>
      </c>
      <c r="H107">
        <v>13199346</v>
      </c>
    </row>
    <row r="108" spans="1:8" x14ac:dyDescent="0.25">
      <c r="A108" s="1">
        <v>44326</v>
      </c>
      <c r="B108" t="s">
        <v>410</v>
      </c>
      <c r="C108">
        <v>0</v>
      </c>
      <c r="G108">
        <v>13199346</v>
      </c>
      <c r="H108">
        <v>13201826</v>
      </c>
    </row>
    <row r="109" spans="1:8" x14ac:dyDescent="0.25">
      <c r="A109" s="1">
        <v>44330</v>
      </c>
      <c r="B109" t="s">
        <v>410</v>
      </c>
      <c r="C109">
        <v>3664</v>
      </c>
      <c r="G109">
        <v>13191826</v>
      </c>
      <c r="H109">
        <v>13195490</v>
      </c>
    </row>
    <row r="110" spans="1:8" x14ac:dyDescent="0.25">
      <c r="A110" s="1">
        <v>44333</v>
      </c>
      <c r="B110" t="s">
        <v>410</v>
      </c>
      <c r="C110">
        <v>0</v>
      </c>
      <c r="G110">
        <v>13195490</v>
      </c>
      <c r="H110">
        <v>13200442</v>
      </c>
    </row>
    <row r="111" spans="1:8" x14ac:dyDescent="0.25">
      <c r="A111" s="1">
        <v>44336</v>
      </c>
      <c r="B111" t="s">
        <v>410</v>
      </c>
      <c r="C111">
        <v>0</v>
      </c>
      <c r="G111">
        <v>13200442</v>
      </c>
      <c r="H111">
        <v>13203348</v>
      </c>
    </row>
    <row r="112" spans="1:8" x14ac:dyDescent="0.25">
      <c r="A112" s="1">
        <v>44337</v>
      </c>
      <c r="B112" t="s">
        <v>410</v>
      </c>
      <c r="C112">
        <v>0</v>
      </c>
      <c r="G112">
        <v>13203348</v>
      </c>
      <c r="H112">
        <v>13205770</v>
      </c>
    </row>
    <row r="113" spans="1:8" x14ac:dyDescent="0.25">
      <c r="A113" s="1">
        <v>44340</v>
      </c>
      <c r="B113" t="s">
        <v>410</v>
      </c>
      <c r="C113">
        <v>0</v>
      </c>
      <c r="G113">
        <v>13205770</v>
      </c>
      <c r="H113">
        <v>13211714</v>
      </c>
    </row>
    <row r="114" spans="1:8" x14ac:dyDescent="0.25">
      <c r="A114" s="1">
        <v>44362</v>
      </c>
      <c r="B114" t="s">
        <v>410</v>
      </c>
      <c r="C114">
        <v>-13703</v>
      </c>
      <c r="G114">
        <v>13225417</v>
      </c>
      <c r="H114">
        <v>13229627</v>
      </c>
    </row>
    <row r="115" spans="1:8" x14ac:dyDescent="0.25">
      <c r="A115" s="1">
        <v>44375</v>
      </c>
      <c r="B115" t="s">
        <v>410</v>
      </c>
      <c r="C115">
        <v>0</v>
      </c>
      <c r="G115">
        <v>13229627</v>
      </c>
      <c r="H115">
        <v>13235351</v>
      </c>
    </row>
    <row r="116" spans="1:8" x14ac:dyDescent="0.25">
      <c r="A116" s="1">
        <v>44377</v>
      </c>
      <c r="B116" t="s">
        <v>410</v>
      </c>
      <c r="C116">
        <v>0</v>
      </c>
      <c r="G116">
        <v>13235351</v>
      </c>
      <c r="H116">
        <v>13252813</v>
      </c>
    </row>
    <row r="117" spans="1:8" x14ac:dyDescent="0.25">
      <c r="A117" s="1">
        <v>44378</v>
      </c>
      <c r="B117" t="s">
        <v>410</v>
      </c>
      <c r="C117">
        <v>0</v>
      </c>
      <c r="G117">
        <v>13252813</v>
      </c>
      <c r="H117">
        <v>13255398</v>
      </c>
    </row>
    <row r="118" spans="1:8" x14ac:dyDescent="0.25">
      <c r="A118" s="1">
        <v>44379</v>
      </c>
      <c r="B118" t="s">
        <v>410</v>
      </c>
      <c r="C118">
        <v>0</v>
      </c>
      <c r="G118">
        <v>13255398</v>
      </c>
      <c r="H118">
        <v>13262676</v>
      </c>
    </row>
    <row r="119" spans="1:8" x14ac:dyDescent="0.25">
      <c r="A119" s="1">
        <v>44382</v>
      </c>
      <c r="B119" t="s">
        <v>410</v>
      </c>
      <c r="C119">
        <v>0</v>
      </c>
      <c r="G119">
        <v>13262676</v>
      </c>
      <c r="H119">
        <v>13270925</v>
      </c>
    </row>
    <row r="120" spans="1:8" x14ac:dyDescent="0.25">
      <c r="A120" s="1">
        <v>44384</v>
      </c>
      <c r="B120" t="s">
        <v>410</v>
      </c>
      <c r="C120">
        <v>0</v>
      </c>
      <c r="G120">
        <v>13270925</v>
      </c>
      <c r="H120">
        <v>13290300</v>
      </c>
    </row>
    <row r="121" spans="1:8" x14ac:dyDescent="0.25">
      <c r="A121" s="1">
        <v>44385</v>
      </c>
      <c r="B121" t="s">
        <v>410</v>
      </c>
      <c r="C121">
        <v>0</v>
      </c>
      <c r="G121">
        <v>13290300</v>
      </c>
      <c r="H121">
        <v>13295920</v>
      </c>
    </row>
    <row r="122" spans="1:8" x14ac:dyDescent="0.25">
      <c r="A122" s="1">
        <v>44386</v>
      </c>
      <c r="B122" t="s">
        <v>410</v>
      </c>
      <c r="C122">
        <v>0</v>
      </c>
      <c r="G122">
        <v>13295920</v>
      </c>
      <c r="H122">
        <v>13300695</v>
      </c>
    </row>
    <row r="123" spans="1:8" x14ac:dyDescent="0.25">
      <c r="A123" s="1">
        <v>44389</v>
      </c>
      <c r="B123" t="s">
        <v>410</v>
      </c>
      <c r="C123">
        <v>0</v>
      </c>
      <c r="G123">
        <v>13300695</v>
      </c>
      <c r="H123">
        <v>13303488</v>
      </c>
    </row>
    <row r="124" spans="1:8" x14ac:dyDescent="0.25">
      <c r="A124" s="1">
        <v>44390</v>
      </c>
      <c r="B124" t="s">
        <v>410</v>
      </c>
      <c r="C124">
        <v>-230</v>
      </c>
      <c r="G124">
        <v>13303718</v>
      </c>
      <c r="H124">
        <v>13312252</v>
      </c>
    </row>
    <row r="125" spans="1:8" x14ac:dyDescent="0.25">
      <c r="A125" s="1">
        <v>44391</v>
      </c>
      <c r="B125" t="s">
        <v>410</v>
      </c>
      <c r="C125">
        <v>0</v>
      </c>
      <c r="G125">
        <v>13312252</v>
      </c>
      <c r="H125">
        <v>13316005</v>
      </c>
    </row>
    <row r="126" spans="1:8" x14ac:dyDescent="0.25">
      <c r="A126" s="1">
        <v>44393</v>
      </c>
      <c r="B126" t="s">
        <v>410</v>
      </c>
      <c r="C126">
        <v>0</v>
      </c>
      <c r="G126">
        <v>13316005</v>
      </c>
      <c r="H126">
        <v>13323039</v>
      </c>
    </row>
    <row r="127" spans="1:8" x14ac:dyDescent="0.25">
      <c r="A127" s="1">
        <v>44394</v>
      </c>
      <c r="B127" t="s">
        <v>410</v>
      </c>
      <c r="C127">
        <v>0</v>
      </c>
      <c r="G127">
        <v>13323039</v>
      </c>
      <c r="H127">
        <v>13327626</v>
      </c>
    </row>
    <row r="128" spans="1:8" x14ac:dyDescent="0.25">
      <c r="A128" s="1">
        <v>44396</v>
      </c>
      <c r="B128" t="s">
        <v>410</v>
      </c>
      <c r="C128">
        <v>-14370</v>
      </c>
      <c r="G128">
        <v>13317778</v>
      </c>
      <c r="H128">
        <v>13321663</v>
      </c>
    </row>
    <row r="129" spans="1:8" x14ac:dyDescent="0.25">
      <c r="A129" s="1">
        <v>44397</v>
      </c>
      <c r="B129" t="s">
        <v>410</v>
      </c>
      <c r="C129">
        <v>0</v>
      </c>
      <c r="G129">
        <v>13321663</v>
      </c>
      <c r="H129">
        <v>13326908</v>
      </c>
    </row>
    <row r="130" spans="1:8" x14ac:dyDescent="0.25">
      <c r="A130" s="1">
        <v>44398</v>
      </c>
      <c r="B130" t="s">
        <v>410</v>
      </c>
      <c r="C130">
        <v>0</v>
      </c>
      <c r="G130">
        <v>13326908</v>
      </c>
      <c r="H130">
        <v>13345761</v>
      </c>
    </row>
    <row r="131" spans="1:8" x14ac:dyDescent="0.25">
      <c r="A131" s="1">
        <v>44399</v>
      </c>
      <c r="B131" t="s">
        <v>410</v>
      </c>
      <c r="C131">
        <v>0</v>
      </c>
      <c r="G131">
        <v>13345761</v>
      </c>
      <c r="H131">
        <v>13353976</v>
      </c>
    </row>
    <row r="132" spans="1:8" x14ac:dyDescent="0.25">
      <c r="A132" s="1">
        <v>44400</v>
      </c>
      <c r="B132" t="s">
        <v>410</v>
      </c>
      <c r="C132">
        <v>0</v>
      </c>
      <c r="G132">
        <v>13353976</v>
      </c>
      <c r="H132">
        <v>13361471</v>
      </c>
    </row>
    <row r="133" spans="1:8" x14ac:dyDescent="0.25">
      <c r="A133" s="1">
        <v>44403</v>
      </c>
      <c r="B133" t="s">
        <v>410</v>
      </c>
      <c r="C133">
        <v>0</v>
      </c>
      <c r="G133">
        <v>13361471</v>
      </c>
      <c r="H133">
        <v>13370634</v>
      </c>
    </row>
    <row r="134" spans="1:8" x14ac:dyDescent="0.25">
      <c r="A134" s="1">
        <v>44404</v>
      </c>
      <c r="B134" t="s">
        <v>410</v>
      </c>
      <c r="C134">
        <v>0</v>
      </c>
      <c r="G134">
        <v>13370634</v>
      </c>
      <c r="H134">
        <v>13376916</v>
      </c>
    </row>
    <row r="135" spans="1:8" x14ac:dyDescent="0.25">
      <c r="A135" s="1">
        <v>44405</v>
      </c>
      <c r="B135" t="s">
        <v>427</v>
      </c>
      <c r="C135">
        <v>0</v>
      </c>
      <c r="G135">
        <v>13376916</v>
      </c>
      <c r="H135">
        <v>13391966</v>
      </c>
    </row>
    <row r="136" spans="1:8" x14ac:dyDescent="0.25">
      <c r="A136" s="1">
        <v>44407</v>
      </c>
      <c r="B136" t="s">
        <v>410</v>
      </c>
      <c r="C136">
        <v>-1298</v>
      </c>
      <c r="G136">
        <v>13393264</v>
      </c>
      <c r="H136">
        <v>13398960</v>
      </c>
    </row>
    <row r="137" spans="1:8" x14ac:dyDescent="0.25">
      <c r="A137" s="1">
        <v>44410</v>
      </c>
      <c r="B137" t="s">
        <v>410</v>
      </c>
      <c r="C137">
        <v>0</v>
      </c>
      <c r="G137">
        <v>13398960</v>
      </c>
      <c r="H137">
        <v>13404784</v>
      </c>
    </row>
    <row r="138" spans="1:8" x14ac:dyDescent="0.25">
      <c r="A138" s="1">
        <v>44412</v>
      </c>
      <c r="B138" t="s">
        <v>410</v>
      </c>
      <c r="C138">
        <v>0</v>
      </c>
      <c r="G138">
        <v>13404784</v>
      </c>
      <c r="H138">
        <v>13420716</v>
      </c>
    </row>
    <row r="139" spans="1:8" x14ac:dyDescent="0.25">
      <c r="A139" s="1">
        <v>44413</v>
      </c>
      <c r="B139" t="s">
        <v>410</v>
      </c>
      <c r="C139">
        <v>0</v>
      </c>
      <c r="G139">
        <v>13420716</v>
      </c>
      <c r="H139">
        <v>13425380</v>
      </c>
    </row>
    <row r="140" spans="1:8" x14ac:dyDescent="0.25">
      <c r="A140" s="1">
        <v>44414</v>
      </c>
      <c r="B140" t="s">
        <v>410</v>
      </c>
      <c r="C140">
        <v>0</v>
      </c>
      <c r="G140">
        <v>13425380</v>
      </c>
      <c r="H140">
        <v>13434323</v>
      </c>
    </row>
    <row r="141" spans="1:8" x14ac:dyDescent="0.25">
      <c r="A141" s="1">
        <v>44417</v>
      </c>
      <c r="B141" t="s">
        <v>410</v>
      </c>
      <c r="C141">
        <v>0</v>
      </c>
      <c r="G141">
        <v>13434323</v>
      </c>
      <c r="H141">
        <v>13441177</v>
      </c>
    </row>
    <row r="142" spans="1:8" x14ac:dyDescent="0.25">
      <c r="A142" s="1">
        <v>44418</v>
      </c>
      <c r="B142" t="s">
        <v>410</v>
      </c>
      <c r="C142">
        <v>0</v>
      </c>
      <c r="G142">
        <v>13441177</v>
      </c>
      <c r="H142">
        <v>13444042</v>
      </c>
    </row>
    <row r="143" spans="1:8" x14ac:dyDescent="0.25">
      <c r="A143" s="1">
        <v>44419</v>
      </c>
      <c r="B143" t="s">
        <v>410</v>
      </c>
      <c r="C143">
        <v>0</v>
      </c>
      <c r="G143">
        <v>13444042</v>
      </c>
      <c r="H143">
        <v>13464200</v>
      </c>
    </row>
    <row r="144" spans="1:8" x14ac:dyDescent="0.25">
      <c r="A144" s="1">
        <v>44420</v>
      </c>
      <c r="B144" t="s">
        <v>410</v>
      </c>
      <c r="C144">
        <v>0</v>
      </c>
      <c r="G144">
        <v>13464200</v>
      </c>
      <c r="H144">
        <v>13467729</v>
      </c>
    </row>
    <row r="145" spans="1:8" x14ac:dyDescent="0.25">
      <c r="A145" s="1">
        <v>44421</v>
      </c>
      <c r="B145" t="s">
        <v>410</v>
      </c>
      <c r="C145">
        <v>0</v>
      </c>
      <c r="G145">
        <v>13467729</v>
      </c>
      <c r="H145">
        <v>13474662</v>
      </c>
    </row>
    <row r="146" spans="1:8" x14ac:dyDescent="0.25">
      <c r="A146" s="1">
        <v>44424</v>
      </c>
      <c r="B146" t="s">
        <v>410</v>
      </c>
      <c r="C146">
        <v>0</v>
      </c>
      <c r="G146">
        <v>13474662</v>
      </c>
      <c r="H146">
        <v>13483830</v>
      </c>
    </row>
    <row r="147" spans="1:8" x14ac:dyDescent="0.25">
      <c r="A147" s="1">
        <v>44424</v>
      </c>
      <c r="B147" t="s">
        <v>410</v>
      </c>
      <c r="C147">
        <v>0</v>
      </c>
      <c r="G147">
        <v>13483830</v>
      </c>
      <c r="H147">
        <v>13492106</v>
      </c>
    </row>
    <row r="148" spans="1:8" x14ac:dyDescent="0.25">
      <c r="A148" s="1">
        <v>44426</v>
      </c>
      <c r="B148" t="s">
        <v>410</v>
      </c>
      <c r="C148">
        <v>0</v>
      </c>
      <c r="G148">
        <v>13492106</v>
      </c>
      <c r="H148">
        <v>13501500</v>
      </c>
    </row>
    <row r="149" spans="1:8" x14ac:dyDescent="0.25">
      <c r="A149" s="1">
        <v>44427</v>
      </c>
      <c r="B149" t="s">
        <v>410</v>
      </c>
      <c r="C149">
        <v>0</v>
      </c>
      <c r="G149">
        <v>13501500</v>
      </c>
      <c r="H149">
        <v>13505619</v>
      </c>
    </row>
    <row r="150" spans="1:8" x14ac:dyDescent="0.25">
      <c r="A150" s="1">
        <v>44428</v>
      </c>
      <c r="B150" t="s">
        <v>410</v>
      </c>
      <c r="C150">
        <v>0</v>
      </c>
      <c r="G150">
        <v>13505619</v>
      </c>
      <c r="H150">
        <v>13515104</v>
      </c>
    </row>
    <row r="151" spans="1:8" x14ac:dyDescent="0.25">
      <c r="A151" s="1">
        <v>44431</v>
      </c>
      <c r="B151" t="s">
        <v>410</v>
      </c>
      <c r="C151">
        <v>0</v>
      </c>
      <c r="G151">
        <v>13515104</v>
      </c>
      <c r="H151">
        <v>13519761</v>
      </c>
    </row>
    <row r="152" spans="1:8" x14ac:dyDescent="0.25">
      <c r="A152" s="1">
        <v>44433</v>
      </c>
      <c r="B152" t="s">
        <v>410</v>
      </c>
      <c r="C152">
        <v>0</v>
      </c>
      <c r="G152">
        <v>13519761</v>
      </c>
      <c r="H152">
        <v>13537055</v>
      </c>
    </row>
    <row r="153" spans="1:8" x14ac:dyDescent="0.25">
      <c r="A153" s="1">
        <v>44435</v>
      </c>
      <c r="B153" t="s">
        <v>410</v>
      </c>
      <c r="C153">
        <v>0</v>
      </c>
      <c r="G153">
        <v>13537055</v>
      </c>
      <c r="H153">
        <v>13545810</v>
      </c>
    </row>
    <row r="154" spans="1:8" x14ac:dyDescent="0.25">
      <c r="A154" s="1">
        <v>44438</v>
      </c>
      <c r="B154" t="s">
        <v>410</v>
      </c>
      <c r="C154">
        <v>0</v>
      </c>
      <c r="G154">
        <v>13545810</v>
      </c>
      <c r="H154">
        <v>13551213</v>
      </c>
    </row>
    <row r="155" spans="1:8" x14ac:dyDescent="0.25">
      <c r="A155" s="1">
        <v>44439</v>
      </c>
      <c r="B155" t="s">
        <v>410</v>
      </c>
      <c r="C155">
        <v>0</v>
      </c>
      <c r="G155">
        <v>13551213</v>
      </c>
      <c r="H155">
        <v>13558514</v>
      </c>
    </row>
    <row r="156" spans="1:8" x14ac:dyDescent="0.25">
      <c r="A156" s="1">
        <v>44440</v>
      </c>
      <c r="B156" t="s">
        <v>410</v>
      </c>
      <c r="C156">
        <v>0</v>
      </c>
      <c r="G156">
        <v>13558514</v>
      </c>
      <c r="H156">
        <v>13576854</v>
      </c>
    </row>
    <row r="157" spans="1:8" x14ac:dyDescent="0.25">
      <c r="A157" s="1">
        <v>44441</v>
      </c>
      <c r="B157" t="s">
        <v>410</v>
      </c>
      <c r="C157">
        <v>0</v>
      </c>
      <c r="G157">
        <v>13576854</v>
      </c>
      <c r="H157">
        <v>13578923</v>
      </c>
    </row>
    <row r="158" spans="1:8" x14ac:dyDescent="0.25">
      <c r="A158" s="1">
        <v>44442</v>
      </c>
      <c r="B158" t="s">
        <v>410</v>
      </c>
      <c r="C158">
        <v>0</v>
      </c>
      <c r="G158">
        <v>13578923</v>
      </c>
      <c r="H158">
        <v>13585922</v>
      </c>
    </row>
    <row r="159" spans="1:8" x14ac:dyDescent="0.25">
      <c r="A159" s="1">
        <v>44446</v>
      </c>
      <c r="B159" t="s">
        <v>410</v>
      </c>
      <c r="C159">
        <v>0</v>
      </c>
      <c r="G159">
        <v>13585922</v>
      </c>
      <c r="H159">
        <v>13593522</v>
      </c>
    </row>
    <row r="160" spans="1:8" x14ac:dyDescent="0.25">
      <c r="A160" s="1">
        <v>44447</v>
      </c>
      <c r="B160" t="s">
        <v>410</v>
      </c>
      <c r="C160">
        <v>0</v>
      </c>
      <c r="G160">
        <v>13593522</v>
      </c>
      <c r="H160">
        <v>13601700</v>
      </c>
    </row>
    <row r="161" spans="1:8" x14ac:dyDescent="0.25">
      <c r="A161" s="1">
        <v>44448</v>
      </c>
      <c r="B161" t="s">
        <v>410</v>
      </c>
      <c r="C161">
        <v>0</v>
      </c>
      <c r="G161">
        <v>13601700</v>
      </c>
      <c r="H161">
        <v>13605059</v>
      </c>
    </row>
    <row r="162" spans="1:8" x14ac:dyDescent="0.25">
      <c r="A162" s="1">
        <v>44449</v>
      </c>
      <c r="B162" t="s">
        <v>410</v>
      </c>
      <c r="C162">
        <v>0</v>
      </c>
      <c r="G162">
        <v>13605059</v>
      </c>
      <c r="H162">
        <v>13611798</v>
      </c>
    </row>
    <row r="163" spans="1:8" x14ac:dyDescent="0.25">
      <c r="A163" s="1">
        <v>44450</v>
      </c>
      <c r="B163" t="s">
        <v>410</v>
      </c>
      <c r="C163">
        <v>0</v>
      </c>
      <c r="G163">
        <v>13611798</v>
      </c>
      <c r="H163">
        <v>13620378</v>
      </c>
    </row>
    <row r="164" spans="1:8" x14ac:dyDescent="0.25">
      <c r="A164" s="1">
        <v>44452</v>
      </c>
      <c r="B164" t="s">
        <v>410</v>
      </c>
      <c r="C164">
        <v>0</v>
      </c>
      <c r="G164">
        <v>13620378</v>
      </c>
      <c r="H164">
        <v>13624438</v>
      </c>
    </row>
    <row r="165" spans="1:8" x14ac:dyDescent="0.25">
      <c r="A165" s="1">
        <v>44453</v>
      </c>
      <c r="B165" t="s">
        <v>410</v>
      </c>
      <c r="C165">
        <v>0</v>
      </c>
      <c r="G165">
        <v>13624438</v>
      </c>
      <c r="H165">
        <v>13631676</v>
      </c>
    </row>
    <row r="166" spans="1:8" x14ac:dyDescent="0.25">
      <c r="A166" s="1">
        <v>44454</v>
      </c>
      <c r="B166" t="s">
        <v>410</v>
      </c>
      <c r="C166">
        <v>0</v>
      </c>
      <c r="G166">
        <v>13631676</v>
      </c>
      <c r="H166">
        <v>13640456</v>
      </c>
    </row>
    <row r="167" spans="1:8" x14ac:dyDescent="0.25">
      <c r="A167" s="1">
        <v>44455</v>
      </c>
      <c r="B167" t="s">
        <v>410</v>
      </c>
      <c r="C167">
        <v>0</v>
      </c>
      <c r="G167">
        <v>13640456</v>
      </c>
      <c r="H167">
        <v>13644006</v>
      </c>
    </row>
    <row r="168" spans="1:8" x14ac:dyDescent="0.25">
      <c r="A168" s="1">
        <v>44456</v>
      </c>
      <c r="B168" t="s">
        <v>410</v>
      </c>
      <c r="C168">
        <v>0</v>
      </c>
      <c r="G168">
        <v>13644006</v>
      </c>
      <c r="H168">
        <v>13653286</v>
      </c>
    </row>
    <row r="169" spans="1:8" x14ac:dyDescent="0.25">
      <c r="A169" s="1">
        <v>44456</v>
      </c>
      <c r="B169" t="s">
        <v>410</v>
      </c>
      <c r="C169">
        <v>9280</v>
      </c>
      <c r="G169">
        <v>13644006</v>
      </c>
      <c r="H169">
        <v>13653286</v>
      </c>
    </row>
    <row r="170" spans="1:8" x14ac:dyDescent="0.25">
      <c r="A170" s="1">
        <v>44456</v>
      </c>
      <c r="B170" t="s">
        <v>410</v>
      </c>
      <c r="C170">
        <v>9280</v>
      </c>
      <c r="G170">
        <v>13644006</v>
      </c>
      <c r="H170">
        <v>13653286</v>
      </c>
    </row>
    <row r="171" spans="1:8" x14ac:dyDescent="0.25">
      <c r="A171" s="1">
        <v>44459</v>
      </c>
      <c r="B171" t="s">
        <v>410</v>
      </c>
      <c r="C171">
        <v>0</v>
      </c>
      <c r="G171">
        <v>13653286</v>
      </c>
      <c r="H171">
        <v>13662407</v>
      </c>
    </row>
    <row r="172" spans="1:8" x14ac:dyDescent="0.25">
      <c r="A172" s="1">
        <v>44459</v>
      </c>
      <c r="B172" t="s">
        <v>410</v>
      </c>
      <c r="C172">
        <v>9121</v>
      </c>
      <c r="G172">
        <v>13653286</v>
      </c>
      <c r="H172">
        <v>13662407</v>
      </c>
    </row>
    <row r="173" spans="1:8" x14ac:dyDescent="0.25">
      <c r="A173" s="1">
        <v>44461</v>
      </c>
      <c r="B173" t="s">
        <v>410</v>
      </c>
      <c r="C173">
        <v>0</v>
      </c>
      <c r="G173">
        <v>13662407</v>
      </c>
      <c r="H173">
        <v>13678927</v>
      </c>
    </row>
    <row r="174" spans="1:8" x14ac:dyDescent="0.25">
      <c r="A174" s="1">
        <v>44462</v>
      </c>
      <c r="B174" t="s">
        <v>410</v>
      </c>
      <c r="C174">
        <v>0</v>
      </c>
      <c r="G174">
        <v>13678927</v>
      </c>
      <c r="H174">
        <v>13687085</v>
      </c>
    </row>
    <row r="175" spans="1:8" x14ac:dyDescent="0.25">
      <c r="A175" s="1">
        <v>44462</v>
      </c>
      <c r="B175" t="s">
        <v>410</v>
      </c>
      <c r="C175">
        <v>8158</v>
      </c>
      <c r="G175">
        <v>13678927</v>
      </c>
      <c r="H175">
        <v>13687085</v>
      </c>
    </row>
    <row r="176" spans="1:8" x14ac:dyDescent="0.25">
      <c r="A176" s="1">
        <v>44463</v>
      </c>
      <c r="B176" t="s">
        <v>410</v>
      </c>
      <c r="C176">
        <v>0</v>
      </c>
      <c r="G176">
        <v>13687085</v>
      </c>
      <c r="H176">
        <v>13696379</v>
      </c>
    </row>
    <row r="177" spans="1:8" x14ac:dyDescent="0.25">
      <c r="A177" s="1">
        <v>44463</v>
      </c>
      <c r="B177" t="s">
        <v>410</v>
      </c>
      <c r="C177">
        <v>9294</v>
      </c>
      <c r="G177">
        <v>13687085</v>
      </c>
      <c r="H177">
        <v>13696379</v>
      </c>
    </row>
    <row r="178" spans="1:8" x14ac:dyDescent="0.25">
      <c r="A178" s="1">
        <v>44464</v>
      </c>
      <c r="B178" t="s">
        <v>410</v>
      </c>
      <c r="C178">
        <v>0</v>
      </c>
      <c r="G178">
        <v>13696379</v>
      </c>
      <c r="H178">
        <v>13706531</v>
      </c>
    </row>
    <row r="179" spans="1:8" x14ac:dyDescent="0.25">
      <c r="A179" s="1">
        <v>44463</v>
      </c>
      <c r="B179" t="s">
        <v>410</v>
      </c>
      <c r="C179">
        <v>19446</v>
      </c>
      <c r="G179">
        <v>13687085</v>
      </c>
      <c r="H179">
        <v>13696379</v>
      </c>
    </row>
    <row r="180" spans="1:8" x14ac:dyDescent="0.25">
      <c r="A180" s="1">
        <v>44463</v>
      </c>
      <c r="B180" t="s">
        <v>410</v>
      </c>
      <c r="C180">
        <v>9294</v>
      </c>
      <c r="G180">
        <v>13687085</v>
      </c>
      <c r="H180">
        <v>13696379</v>
      </c>
    </row>
    <row r="181" spans="1:8" x14ac:dyDescent="0.25">
      <c r="A181" s="1">
        <v>44466</v>
      </c>
      <c r="B181" t="s">
        <v>410</v>
      </c>
      <c r="C181">
        <v>-10152</v>
      </c>
      <c r="G181">
        <v>13706531</v>
      </c>
      <c r="H181">
        <v>13718049</v>
      </c>
    </row>
    <row r="182" spans="1:8" x14ac:dyDescent="0.25">
      <c r="A182" s="1">
        <v>44466</v>
      </c>
      <c r="B182" t="s">
        <v>410</v>
      </c>
      <c r="C182">
        <v>11518</v>
      </c>
      <c r="G182">
        <v>13706531</v>
      </c>
      <c r="H182">
        <v>13718049</v>
      </c>
    </row>
    <row r="183" spans="1:8" x14ac:dyDescent="0.25">
      <c r="A183" s="1">
        <v>44466</v>
      </c>
      <c r="B183" t="s">
        <v>410</v>
      </c>
      <c r="C183">
        <v>11518</v>
      </c>
      <c r="G183">
        <v>13706531</v>
      </c>
      <c r="H183">
        <v>13718049</v>
      </c>
    </row>
    <row r="184" spans="1:8" x14ac:dyDescent="0.25">
      <c r="A184" s="1">
        <v>44468</v>
      </c>
      <c r="B184" t="s">
        <v>410</v>
      </c>
      <c r="C184">
        <v>0</v>
      </c>
      <c r="G184">
        <v>13718049</v>
      </c>
      <c r="H184">
        <v>13736290</v>
      </c>
    </row>
    <row r="185" spans="1:8" x14ac:dyDescent="0.25">
      <c r="A185" s="1">
        <v>44468</v>
      </c>
      <c r="B185" t="s">
        <v>410</v>
      </c>
      <c r="C185">
        <v>18241</v>
      </c>
      <c r="G185">
        <v>13718049</v>
      </c>
      <c r="H185">
        <v>13736290</v>
      </c>
    </row>
    <row r="186" spans="1:8" x14ac:dyDescent="0.25">
      <c r="A186" s="1">
        <v>44469</v>
      </c>
      <c r="B186" t="s">
        <v>410</v>
      </c>
      <c r="C186">
        <v>0</v>
      </c>
      <c r="G186">
        <v>13736290</v>
      </c>
      <c r="H186">
        <v>13737390</v>
      </c>
    </row>
    <row r="187" spans="1:8" x14ac:dyDescent="0.25">
      <c r="A187" s="1">
        <v>44470</v>
      </c>
      <c r="B187" t="s">
        <v>410</v>
      </c>
      <c r="C187">
        <v>0</v>
      </c>
      <c r="G187">
        <v>13737390</v>
      </c>
      <c r="H187">
        <v>13744500</v>
      </c>
    </row>
    <row r="188" spans="1:8" x14ac:dyDescent="0.25">
      <c r="A188" s="1">
        <v>44470</v>
      </c>
      <c r="B188" t="s">
        <v>410</v>
      </c>
      <c r="C188">
        <v>7110</v>
      </c>
      <c r="G188">
        <v>13737390</v>
      </c>
      <c r="H188">
        <v>13744500</v>
      </c>
    </row>
    <row r="189" spans="1:8" x14ac:dyDescent="0.25">
      <c r="A189" s="1">
        <v>44475</v>
      </c>
      <c r="B189" t="s">
        <v>410</v>
      </c>
      <c r="C189">
        <v>0</v>
      </c>
      <c r="G189">
        <v>13744500</v>
      </c>
      <c r="H189">
        <v>13761658</v>
      </c>
    </row>
    <row r="190" spans="1:8" x14ac:dyDescent="0.25">
      <c r="A190" s="1">
        <v>44477</v>
      </c>
      <c r="B190" t="s">
        <v>410</v>
      </c>
      <c r="C190">
        <v>0</v>
      </c>
      <c r="G190">
        <v>13761658</v>
      </c>
      <c r="H190">
        <v>13770528</v>
      </c>
    </row>
    <row r="191" spans="1:8" x14ac:dyDescent="0.25">
      <c r="A191" s="1">
        <v>44477</v>
      </c>
      <c r="B191" t="s">
        <v>410</v>
      </c>
      <c r="C191">
        <v>8870</v>
      </c>
      <c r="G191">
        <v>13761658</v>
      </c>
      <c r="H191">
        <v>13770528</v>
      </c>
    </row>
    <row r="192" spans="1:8" x14ac:dyDescent="0.25">
      <c r="A192" s="1">
        <v>44477</v>
      </c>
      <c r="B192" t="s">
        <v>410</v>
      </c>
      <c r="C192">
        <v>0</v>
      </c>
      <c r="G192">
        <v>13770528</v>
      </c>
      <c r="H192">
        <v>13782538</v>
      </c>
    </row>
    <row r="193" spans="1:8" x14ac:dyDescent="0.25">
      <c r="A193" s="1">
        <v>44477</v>
      </c>
      <c r="B193" t="s">
        <v>410</v>
      </c>
      <c r="C193">
        <v>12010</v>
      </c>
      <c r="G193">
        <v>13770528</v>
      </c>
      <c r="H193">
        <v>13782538</v>
      </c>
    </row>
    <row r="194" spans="1:8" x14ac:dyDescent="0.25">
      <c r="A194" s="1">
        <v>44477</v>
      </c>
      <c r="B194" t="s">
        <v>410</v>
      </c>
      <c r="C194">
        <v>12010</v>
      </c>
      <c r="G194">
        <v>13770528</v>
      </c>
      <c r="H194">
        <v>13782538</v>
      </c>
    </row>
    <row r="195" spans="1:8" x14ac:dyDescent="0.25">
      <c r="A195" s="1">
        <v>44480</v>
      </c>
      <c r="B195" t="s">
        <v>410</v>
      </c>
      <c r="C195">
        <v>0</v>
      </c>
      <c r="G195">
        <v>13782538</v>
      </c>
      <c r="H195">
        <v>13795635</v>
      </c>
    </row>
    <row r="196" spans="1:8" x14ac:dyDescent="0.25">
      <c r="A196" s="1">
        <v>44480</v>
      </c>
      <c r="B196" t="s">
        <v>410</v>
      </c>
      <c r="C196">
        <v>13097</v>
      </c>
      <c r="G196">
        <v>13782538</v>
      </c>
      <c r="H196">
        <v>13795635</v>
      </c>
    </row>
    <row r="197" spans="1:8" x14ac:dyDescent="0.25">
      <c r="A197" s="1">
        <v>44480</v>
      </c>
      <c r="B197" t="s">
        <v>410</v>
      </c>
      <c r="C197">
        <v>13097</v>
      </c>
      <c r="G197">
        <v>13782538</v>
      </c>
      <c r="H197">
        <v>13795635</v>
      </c>
    </row>
    <row r="198" spans="1:8" x14ac:dyDescent="0.25">
      <c r="A198" s="1">
        <v>44481</v>
      </c>
      <c r="B198" t="s">
        <v>410</v>
      </c>
      <c r="C198">
        <v>0</v>
      </c>
      <c r="G198">
        <v>13795635</v>
      </c>
      <c r="H198">
        <v>13804429</v>
      </c>
    </row>
    <row r="199" spans="1:8" x14ac:dyDescent="0.25">
      <c r="A199" s="1">
        <v>44481</v>
      </c>
      <c r="B199" t="s">
        <v>410</v>
      </c>
      <c r="C199">
        <v>8794</v>
      </c>
      <c r="G199">
        <v>13795635</v>
      </c>
      <c r="H199">
        <v>13804429</v>
      </c>
    </row>
    <row r="200" spans="1:8" x14ac:dyDescent="0.25">
      <c r="A200" s="1">
        <v>44481</v>
      </c>
      <c r="B200" t="s">
        <v>410</v>
      </c>
      <c r="C200">
        <v>8794</v>
      </c>
      <c r="G200">
        <v>13795635</v>
      </c>
      <c r="H200">
        <v>13804429</v>
      </c>
    </row>
    <row r="201" spans="1:8" x14ac:dyDescent="0.25">
      <c r="A201" s="1">
        <v>44482</v>
      </c>
      <c r="B201" t="s">
        <v>410</v>
      </c>
      <c r="C201">
        <v>0</v>
      </c>
      <c r="G201">
        <v>13804429</v>
      </c>
      <c r="H201">
        <v>13808649</v>
      </c>
    </row>
    <row r="202" spans="1:8" x14ac:dyDescent="0.25">
      <c r="A202" s="1">
        <v>44483</v>
      </c>
      <c r="B202" t="s">
        <v>410</v>
      </c>
      <c r="C202">
        <v>0</v>
      </c>
      <c r="G202">
        <v>13808649</v>
      </c>
      <c r="H202">
        <v>13817340</v>
      </c>
    </row>
    <row r="203" spans="1:8" x14ac:dyDescent="0.25">
      <c r="A203" s="1">
        <v>44483</v>
      </c>
      <c r="B203" t="s">
        <v>410</v>
      </c>
      <c r="C203">
        <v>8691</v>
      </c>
      <c r="G203">
        <v>13808649</v>
      </c>
      <c r="H203">
        <v>13817340</v>
      </c>
    </row>
    <row r="204" spans="1:8" x14ac:dyDescent="0.25">
      <c r="A204" s="1">
        <v>44483</v>
      </c>
      <c r="B204" t="s">
        <v>410</v>
      </c>
      <c r="C204">
        <v>8691</v>
      </c>
      <c r="G204">
        <v>13808649</v>
      </c>
      <c r="H204">
        <v>13817340</v>
      </c>
    </row>
    <row r="205" spans="1:8" x14ac:dyDescent="0.25">
      <c r="A205" s="1">
        <v>44484</v>
      </c>
      <c r="B205" t="s">
        <v>410</v>
      </c>
      <c r="C205">
        <v>0</v>
      </c>
      <c r="G205">
        <v>13817340</v>
      </c>
      <c r="H205">
        <v>13823814</v>
      </c>
    </row>
    <row r="206" spans="1:8" x14ac:dyDescent="0.25">
      <c r="A206" s="1">
        <v>44484</v>
      </c>
      <c r="B206" t="s">
        <v>410</v>
      </c>
      <c r="C206">
        <v>6474</v>
      </c>
      <c r="G206">
        <v>13817340</v>
      </c>
      <c r="H206">
        <v>13823814</v>
      </c>
    </row>
    <row r="207" spans="1:8" x14ac:dyDescent="0.25">
      <c r="A207" s="1">
        <v>44484</v>
      </c>
      <c r="B207" t="s">
        <v>410</v>
      </c>
      <c r="C207">
        <v>6474</v>
      </c>
      <c r="G207">
        <v>13817340</v>
      </c>
      <c r="H207">
        <v>13823814</v>
      </c>
    </row>
    <row r="208" spans="1:8" x14ac:dyDescent="0.25">
      <c r="A208" s="1">
        <v>44488</v>
      </c>
      <c r="B208" t="s">
        <v>410</v>
      </c>
      <c r="C208">
        <v>0</v>
      </c>
      <c r="G208">
        <v>13823814</v>
      </c>
      <c r="H208">
        <v>13832564</v>
      </c>
    </row>
    <row r="209" spans="1:8" x14ac:dyDescent="0.25">
      <c r="A209" s="1">
        <v>44489</v>
      </c>
      <c r="B209" t="s">
        <v>410</v>
      </c>
      <c r="C209">
        <v>0</v>
      </c>
      <c r="G209">
        <v>13832564</v>
      </c>
      <c r="H209">
        <v>13841664</v>
      </c>
    </row>
    <row r="210" spans="1:8" x14ac:dyDescent="0.25">
      <c r="A210" s="1">
        <v>44491</v>
      </c>
      <c r="B210" t="s">
        <v>410</v>
      </c>
      <c r="C210">
        <v>0</v>
      </c>
      <c r="G210">
        <v>13841664</v>
      </c>
      <c r="H210">
        <v>13847044</v>
      </c>
    </row>
    <row r="211" spans="1:8" x14ac:dyDescent="0.25">
      <c r="A211" s="1">
        <v>44494</v>
      </c>
      <c r="B211" t="s">
        <v>410</v>
      </c>
      <c r="C211">
        <v>0</v>
      </c>
      <c r="G211">
        <v>13847044</v>
      </c>
      <c r="H211">
        <v>13856165</v>
      </c>
    </row>
    <row r="212" spans="1:8" x14ac:dyDescent="0.25">
      <c r="A212" s="1">
        <v>44496</v>
      </c>
      <c r="B212" t="s">
        <v>410</v>
      </c>
      <c r="C212">
        <v>0</v>
      </c>
      <c r="G212">
        <v>13856165</v>
      </c>
      <c r="H212">
        <v>13862340</v>
      </c>
    </row>
    <row r="213" spans="1:8" x14ac:dyDescent="0.25">
      <c r="A213" s="1">
        <v>44497</v>
      </c>
      <c r="B213" t="s">
        <v>410</v>
      </c>
      <c r="C213">
        <v>0</v>
      </c>
      <c r="G213">
        <v>13862340</v>
      </c>
      <c r="H213">
        <v>13865957</v>
      </c>
    </row>
    <row r="214" spans="1:8" x14ac:dyDescent="0.25">
      <c r="A214" s="1">
        <v>44499</v>
      </c>
      <c r="B214" t="s">
        <v>410</v>
      </c>
      <c r="C214">
        <v>0</v>
      </c>
      <c r="G214">
        <v>13865957</v>
      </c>
      <c r="H214">
        <v>13874338</v>
      </c>
    </row>
    <row r="215" spans="1:8" x14ac:dyDescent="0.25">
      <c r="A215" s="1">
        <v>44499</v>
      </c>
      <c r="B215" t="s">
        <v>410</v>
      </c>
      <c r="C215">
        <v>8381</v>
      </c>
      <c r="G215">
        <v>13865957</v>
      </c>
      <c r="H215">
        <v>13874338</v>
      </c>
    </row>
    <row r="216" spans="1:8" x14ac:dyDescent="0.25">
      <c r="A216" s="1">
        <v>44499</v>
      </c>
      <c r="B216" t="s">
        <v>410</v>
      </c>
      <c r="C216">
        <v>8381</v>
      </c>
      <c r="G216">
        <v>13865957</v>
      </c>
      <c r="H216">
        <v>13874338</v>
      </c>
    </row>
    <row r="217" spans="1:8" x14ac:dyDescent="0.25">
      <c r="A217" s="1">
        <v>44501</v>
      </c>
      <c r="B217" t="s">
        <v>410</v>
      </c>
      <c r="C217">
        <v>0</v>
      </c>
      <c r="G217">
        <v>13874338</v>
      </c>
      <c r="H217">
        <v>13884499</v>
      </c>
    </row>
    <row r="218" spans="1:8" x14ac:dyDescent="0.25">
      <c r="A218" s="1">
        <v>44501</v>
      </c>
      <c r="B218" t="s">
        <v>410</v>
      </c>
      <c r="C218">
        <v>10161</v>
      </c>
      <c r="G218">
        <v>13874338</v>
      </c>
      <c r="H218">
        <v>13884499</v>
      </c>
    </row>
    <row r="219" spans="1:8" x14ac:dyDescent="0.25">
      <c r="A219" s="1">
        <v>44502</v>
      </c>
      <c r="B219" t="s">
        <v>410</v>
      </c>
      <c r="C219">
        <v>0</v>
      </c>
      <c r="G219">
        <v>13884499</v>
      </c>
      <c r="H219">
        <v>13892080</v>
      </c>
    </row>
    <row r="220" spans="1:8" x14ac:dyDescent="0.25">
      <c r="A220" s="1">
        <v>44502</v>
      </c>
      <c r="B220" t="s">
        <v>410</v>
      </c>
      <c r="C220">
        <v>7581</v>
      </c>
      <c r="G220">
        <v>13884499</v>
      </c>
      <c r="H220">
        <v>13892080</v>
      </c>
    </row>
    <row r="221" spans="1:8" x14ac:dyDescent="0.25">
      <c r="A221" s="1">
        <v>44503</v>
      </c>
      <c r="B221" t="s">
        <v>410</v>
      </c>
      <c r="C221">
        <v>0</v>
      </c>
      <c r="G221">
        <v>13892080</v>
      </c>
      <c r="H221">
        <v>13895565</v>
      </c>
    </row>
    <row r="222" spans="1:8" x14ac:dyDescent="0.25">
      <c r="A222" s="1">
        <v>44504</v>
      </c>
      <c r="B222" t="s">
        <v>410</v>
      </c>
      <c r="C222">
        <v>0</v>
      </c>
      <c r="G222">
        <v>13895565</v>
      </c>
      <c r="H222">
        <v>13905517</v>
      </c>
    </row>
    <row r="223" spans="1:8" x14ac:dyDescent="0.25">
      <c r="A223" s="1">
        <v>44508</v>
      </c>
      <c r="B223" t="s">
        <v>410</v>
      </c>
      <c r="C223">
        <v>0</v>
      </c>
      <c r="G223">
        <v>13905517</v>
      </c>
      <c r="H223">
        <v>13911340</v>
      </c>
    </row>
    <row r="224" spans="1:8" x14ac:dyDescent="0.25">
      <c r="A224" s="1">
        <v>44509</v>
      </c>
      <c r="B224" t="s">
        <v>410</v>
      </c>
      <c r="C224">
        <v>0</v>
      </c>
      <c r="G224">
        <v>13911340</v>
      </c>
      <c r="H224">
        <v>13916040</v>
      </c>
    </row>
    <row r="225" spans="1:8" x14ac:dyDescent="0.25">
      <c r="A225" s="1">
        <v>44510</v>
      </c>
      <c r="B225" t="s">
        <v>410</v>
      </c>
      <c r="C225">
        <v>0</v>
      </c>
      <c r="G225">
        <v>13916040</v>
      </c>
      <c r="H225">
        <v>13925007</v>
      </c>
    </row>
    <row r="226" spans="1:8" x14ac:dyDescent="0.25">
      <c r="A226" s="1">
        <v>44512</v>
      </c>
      <c r="B226" t="s">
        <v>410</v>
      </c>
      <c r="C226">
        <v>0</v>
      </c>
      <c r="G226">
        <v>13925007</v>
      </c>
      <c r="H226">
        <v>13929931</v>
      </c>
    </row>
    <row r="227" spans="1:8" x14ac:dyDescent="0.25">
      <c r="A227" s="1">
        <v>44512</v>
      </c>
      <c r="B227" t="s">
        <v>410</v>
      </c>
      <c r="C227">
        <v>4924</v>
      </c>
      <c r="G227">
        <v>13925007</v>
      </c>
      <c r="H227">
        <v>13929931</v>
      </c>
    </row>
    <row r="228" spans="1:8" x14ac:dyDescent="0.25">
      <c r="A228" s="1">
        <v>44515</v>
      </c>
      <c r="B228" t="s">
        <v>410</v>
      </c>
      <c r="C228">
        <v>0</v>
      </c>
      <c r="G228">
        <v>13929931</v>
      </c>
      <c r="H228">
        <v>13935421</v>
      </c>
    </row>
    <row r="229" spans="1:8" x14ac:dyDescent="0.25">
      <c r="A229" s="1">
        <v>44516</v>
      </c>
      <c r="B229" t="s">
        <v>410</v>
      </c>
      <c r="C229">
        <v>0</v>
      </c>
      <c r="G229">
        <v>13935421</v>
      </c>
      <c r="H229">
        <v>13944621</v>
      </c>
    </row>
    <row r="230" spans="1:8" x14ac:dyDescent="0.25">
      <c r="A230" s="1">
        <v>44517</v>
      </c>
      <c r="B230" t="s">
        <v>410</v>
      </c>
      <c r="C230">
        <v>0</v>
      </c>
      <c r="G230">
        <v>13944621</v>
      </c>
      <c r="H230">
        <v>13952791</v>
      </c>
    </row>
    <row r="231" spans="1:8" x14ac:dyDescent="0.25">
      <c r="A231" s="1">
        <v>44518</v>
      </c>
      <c r="B231" t="s">
        <v>410</v>
      </c>
      <c r="C231">
        <v>0</v>
      </c>
      <c r="G231">
        <v>13952791</v>
      </c>
      <c r="H231">
        <v>13956432</v>
      </c>
    </row>
    <row r="232" spans="1:8" x14ac:dyDescent="0.25">
      <c r="A232" s="1">
        <v>44518</v>
      </c>
      <c r="B232" t="s">
        <v>410</v>
      </c>
      <c r="C232">
        <v>3641</v>
      </c>
      <c r="G232">
        <v>13952791</v>
      </c>
      <c r="H232">
        <v>13956432</v>
      </c>
    </row>
    <row r="233" spans="1:8" x14ac:dyDescent="0.25">
      <c r="A233" s="1">
        <v>44519</v>
      </c>
      <c r="B233" t="s">
        <v>410</v>
      </c>
      <c r="C233">
        <v>0</v>
      </c>
      <c r="G233">
        <v>13956432</v>
      </c>
      <c r="H233">
        <v>13962228</v>
      </c>
    </row>
    <row r="234" spans="1:8" x14ac:dyDescent="0.25">
      <c r="A234" s="1">
        <v>44519</v>
      </c>
      <c r="B234" t="s">
        <v>410</v>
      </c>
      <c r="C234">
        <v>5796</v>
      </c>
      <c r="G234">
        <v>13956432</v>
      </c>
      <c r="H234">
        <v>13962228</v>
      </c>
    </row>
    <row r="235" spans="1:8" x14ac:dyDescent="0.25">
      <c r="A235" s="1">
        <v>44519</v>
      </c>
      <c r="B235" t="s">
        <v>410</v>
      </c>
      <c r="C235">
        <v>5796</v>
      </c>
      <c r="G235">
        <v>13956432</v>
      </c>
      <c r="H235">
        <v>13962228</v>
      </c>
    </row>
    <row r="236" spans="1:8" x14ac:dyDescent="0.25">
      <c r="A236" s="1">
        <v>44520</v>
      </c>
      <c r="B236" t="s">
        <v>410</v>
      </c>
      <c r="C236">
        <v>0</v>
      </c>
      <c r="G236">
        <v>13962228</v>
      </c>
      <c r="H236">
        <v>13972428</v>
      </c>
    </row>
    <row r="237" spans="1:8" x14ac:dyDescent="0.25">
      <c r="A237" s="1">
        <v>44520</v>
      </c>
      <c r="B237" t="s">
        <v>410</v>
      </c>
      <c r="C237">
        <v>10200</v>
      </c>
      <c r="G237">
        <v>13962228</v>
      </c>
      <c r="H237">
        <v>13972428</v>
      </c>
    </row>
    <row r="238" spans="1:8" x14ac:dyDescent="0.25">
      <c r="A238" s="1">
        <v>44522</v>
      </c>
      <c r="B238" t="s">
        <v>410</v>
      </c>
      <c r="C238">
        <v>0</v>
      </c>
      <c r="G238">
        <v>13972428</v>
      </c>
      <c r="H238">
        <v>13978379</v>
      </c>
    </row>
    <row r="239" spans="1:8" x14ac:dyDescent="0.25">
      <c r="A239" s="1">
        <v>44522</v>
      </c>
      <c r="B239" t="s">
        <v>410</v>
      </c>
      <c r="C239">
        <v>5951</v>
      </c>
      <c r="G239">
        <v>13972428</v>
      </c>
      <c r="H239">
        <v>13978379</v>
      </c>
    </row>
    <row r="240" spans="1:8" x14ac:dyDescent="0.25">
      <c r="A240" s="1">
        <v>44522</v>
      </c>
      <c r="B240" t="s">
        <v>410</v>
      </c>
      <c r="C240">
        <v>5951</v>
      </c>
      <c r="G240">
        <v>13972428</v>
      </c>
      <c r="H240">
        <v>13978379</v>
      </c>
    </row>
    <row r="241" spans="1:8" x14ac:dyDescent="0.25">
      <c r="A241" s="1">
        <v>44522</v>
      </c>
      <c r="B241" t="s">
        <v>410</v>
      </c>
      <c r="C241">
        <v>5951</v>
      </c>
      <c r="G241">
        <v>13972428</v>
      </c>
      <c r="H241">
        <v>13978379</v>
      </c>
    </row>
    <row r="242" spans="1:8" x14ac:dyDescent="0.25">
      <c r="A242" s="1">
        <v>44524</v>
      </c>
      <c r="B242" t="s">
        <v>410</v>
      </c>
      <c r="C242">
        <v>0</v>
      </c>
      <c r="G242">
        <v>13978379</v>
      </c>
      <c r="H242">
        <v>13988332</v>
      </c>
    </row>
    <row r="243" spans="1:8" x14ac:dyDescent="0.25">
      <c r="A243" s="1">
        <v>44525</v>
      </c>
      <c r="B243" t="s">
        <v>410</v>
      </c>
      <c r="C243">
        <v>0</v>
      </c>
      <c r="G243">
        <v>13988332</v>
      </c>
      <c r="H243">
        <v>13990592</v>
      </c>
    </row>
    <row r="244" spans="1:8" x14ac:dyDescent="0.25">
      <c r="A244" s="1">
        <v>44525</v>
      </c>
      <c r="B244" t="s">
        <v>410</v>
      </c>
      <c r="C244">
        <v>2260</v>
      </c>
      <c r="G244">
        <v>13988332</v>
      </c>
      <c r="H244">
        <v>13990592</v>
      </c>
    </row>
    <row r="245" spans="1:8" x14ac:dyDescent="0.25">
      <c r="A245" s="1">
        <v>44526</v>
      </c>
      <c r="B245" t="s">
        <v>410</v>
      </c>
      <c r="C245">
        <v>0</v>
      </c>
      <c r="G245">
        <v>13990592</v>
      </c>
      <c r="H245">
        <v>13997194</v>
      </c>
    </row>
    <row r="246" spans="1:8" x14ac:dyDescent="0.25">
      <c r="A246" s="1">
        <v>44526</v>
      </c>
      <c r="B246" t="s">
        <v>410</v>
      </c>
      <c r="C246">
        <v>6602</v>
      </c>
      <c r="G246">
        <v>13990592</v>
      </c>
      <c r="H246">
        <v>13997194</v>
      </c>
    </row>
    <row r="247" spans="1:8" x14ac:dyDescent="0.25">
      <c r="A247" s="1">
        <v>44529</v>
      </c>
      <c r="B247" t="s">
        <v>410</v>
      </c>
      <c r="C247">
        <v>0</v>
      </c>
      <c r="G247">
        <v>13997194</v>
      </c>
      <c r="H247">
        <v>14006835</v>
      </c>
    </row>
    <row r="248" spans="1:8" x14ac:dyDescent="0.25">
      <c r="A248" s="1">
        <v>44529</v>
      </c>
      <c r="B248" t="s">
        <v>410</v>
      </c>
      <c r="C248">
        <v>9641</v>
      </c>
      <c r="G248">
        <v>13997194</v>
      </c>
      <c r="H248">
        <v>14006835</v>
      </c>
    </row>
    <row r="249" spans="1:8" x14ac:dyDescent="0.25">
      <c r="A249" s="1">
        <v>44529</v>
      </c>
      <c r="B249" t="s">
        <v>410</v>
      </c>
      <c r="C249">
        <v>9641</v>
      </c>
      <c r="G249">
        <v>13997194</v>
      </c>
      <c r="H249">
        <v>14006835</v>
      </c>
    </row>
    <row r="250" spans="1:8" x14ac:dyDescent="0.25">
      <c r="A250" s="1">
        <v>44530</v>
      </c>
      <c r="B250" t="s">
        <v>410</v>
      </c>
      <c r="C250">
        <v>0</v>
      </c>
      <c r="G250">
        <v>14006835</v>
      </c>
      <c r="H250">
        <v>14015835</v>
      </c>
    </row>
    <row r="251" spans="1:8" x14ac:dyDescent="0.25">
      <c r="A251" s="1">
        <v>44531</v>
      </c>
      <c r="B251" t="s">
        <v>410</v>
      </c>
      <c r="C251">
        <v>0</v>
      </c>
      <c r="G251">
        <v>14015835</v>
      </c>
      <c r="H251">
        <v>14028177</v>
      </c>
    </row>
    <row r="252" spans="1:8" x14ac:dyDescent="0.25">
      <c r="A252" s="1">
        <v>44531</v>
      </c>
      <c r="B252" t="s">
        <v>410</v>
      </c>
      <c r="C252">
        <v>12342</v>
      </c>
      <c r="G252">
        <v>14015835</v>
      </c>
      <c r="H252">
        <v>14028177</v>
      </c>
    </row>
    <row r="253" spans="1:8" x14ac:dyDescent="0.25">
      <c r="A253" s="1">
        <v>44532</v>
      </c>
      <c r="B253" t="s">
        <v>410</v>
      </c>
      <c r="C253">
        <v>0</v>
      </c>
      <c r="G253">
        <v>14028177</v>
      </c>
      <c r="H253">
        <v>14036089</v>
      </c>
    </row>
    <row r="254" spans="1:8" x14ac:dyDescent="0.25">
      <c r="A254" s="1">
        <v>44533</v>
      </c>
      <c r="B254" t="s">
        <v>410</v>
      </c>
      <c r="C254">
        <v>0</v>
      </c>
      <c r="G254">
        <v>14036089</v>
      </c>
      <c r="H254">
        <v>14043079</v>
      </c>
    </row>
    <row r="255" spans="1:8" x14ac:dyDescent="0.25">
      <c r="A255" s="1">
        <v>44533</v>
      </c>
      <c r="B255" t="s">
        <v>410</v>
      </c>
      <c r="C255">
        <v>6990</v>
      </c>
      <c r="G255">
        <v>14036089</v>
      </c>
      <c r="H255">
        <v>14043079</v>
      </c>
    </row>
    <row r="256" spans="1:8" x14ac:dyDescent="0.25">
      <c r="A256" s="1">
        <v>44534</v>
      </c>
      <c r="B256" t="s">
        <v>410</v>
      </c>
      <c r="C256">
        <v>0</v>
      </c>
      <c r="G256">
        <v>14043079</v>
      </c>
      <c r="H256">
        <v>14046699</v>
      </c>
    </row>
    <row r="257" spans="1:16" x14ac:dyDescent="0.25">
      <c r="A257" s="1">
        <v>44536</v>
      </c>
      <c r="B257" t="s">
        <v>410</v>
      </c>
      <c r="C257">
        <v>0</v>
      </c>
      <c r="G257">
        <v>14046699</v>
      </c>
      <c r="H257">
        <v>14058839</v>
      </c>
    </row>
    <row r="258" spans="1:16" x14ac:dyDescent="0.25">
      <c r="A258" s="1">
        <v>44536</v>
      </c>
      <c r="B258" t="s">
        <v>410</v>
      </c>
      <c r="C258">
        <v>12140</v>
      </c>
      <c r="G258">
        <v>14046699</v>
      </c>
      <c r="H258">
        <v>14048839</v>
      </c>
    </row>
    <row r="259" spans="1:16" x14ac:dyDescent="0.25">
      <c r="A259" s="1">
        <v>44537</v>
      </c>
      <c r="B259" t="s">
        <v>410</v>
      </c>
      <c r="C259">
        <v>0</v>
      </c>
      <c r="G259">
        <v>14048839</v>
      </c>
      <c r="H259">
        <v>14063019</v>
      </c>
      <c r="P259" t="s">
        <v>420</v>
      </c>
    </row>
    <row r="260" spans="1:16" x14ac:dyDescent="0.25">
      <c r="A260" s="1">
        <v>44537</v>
      </c>
      <c r="B260" t="s">
        <v>410</v>
      </c>
      <c r="C260">
        <v>14180</v>
      </c>
      <c r="G260">
        <v>14048839</v>
      </c>
      <c r="H260">
        <v>14063019</v>
      </c>
    </row>
    <row r="261" spans="1:16" x14ac:dyDescent="0.25">
      <c r="A261" s="1">
        <v>44537</v>
      </c>
      <c r="B261" t="s">
        <v>410</v>
      </c>
      <c r="C261">
        <v>14180</v>
      </c>
      <c r="G261">
        <v>14048839</v>
      </c>
      <c r="H261">
        <v>14063019</v>
      </c>
    </row>
    <row r="262" spans="1:16" x14ac:dyDescent="0.25">
      <c r="A262" s="1">
        <v>44537</v>
      </c>
      <c r="B262" t="s">
        <v>410</v>
      </c>
      <c r="C262">
        <v>14180</v>
      </c>
      <c r="G262">
        <v>14048839</v>
      </c>
      <c r="H262">
        <v>14063019</v>
      </c>
    </row>
    <row r="263" spans="1:16" x14ac:dyDescent="0.25">
      <c r="A263" s="1">
        <v>44537</v>
      </c>
      <c r="B263" t="s">
        <v>410</v>
      </c>
      <c r="C263">
        <v>14180</v>
      </c>
      <c r="G263">
        <v>14048839</v>
      </c>
      <c r="H263">
        <v>14063019</v>
      </c>
    </row>
    <row r="264" spans="1:16" x14ac:dyDescent="0.25">
      <c r="A264" s="1">
        <v>44537</v>
      </c>
      <c r="B264" t="s">
        <v>410</v>
      </c>
      <c r="C264">
        <v>14180</v>
      </c>
      <c r="G264">
        <v>14048839</v>
      </c>
      <c r="H264">
        <v>14063019</v>
      </c>
    </row>
    <row r="265" spans="1:16" x14ac:dyDescent="0.25">
      <c r="A265" s="1">
        <v>44537</v>
      </c>
      <c r="B265" t="s">
        <v>410</v>
      </c>
      <c r="C265">
        <v>14180</v>
      </c>
      <c r="G265">
        <v>14048839</v>
      </c>
      <c r="H265">
        <v>14063019</v>
      </c>
    </row>
    <row r="266" spans="1:16" x14ac:dyDescent="0.25">
      <c r="A266" s="1">
        <v>44537</v>
      </c>
      <c r="B266" t="s">
        <v>410</v>
      </c>
      <c r="C266">
        <v>14180</v>
      </c>
      <c r="G266">
        <v>14048839</v>
      </c>
      <c r="H266">
        <v>14063019</v>
      </c>
    </row>
    <row r="267" spans="1:16" x14ac:dyDescent="0.25">
      <c r="A267" s="1">
        <v>44538</v>
      </c>
      <c r="B267" t="s">
        <v>410</v>
      </c>
      <c r="C267">
        <v>0</v>
      </c>
      <c r="G267">
        <v>14063019</v>
      </c>
      <c r="H267">
        <v>14072959</v>
      </c>
    </row>
    <row r="268" spans="1:16" x14ac:dyDescent="0.25">
      <c r="A268" s="1">
        <v>44538</v>
      </c>
      <c r="B268" t="s">
        <v>410</v>
      </c>
      <c r="C268">
        <v>9940</v>
      </c>
      <c r="G268">
        <v>14063019</v>
      </c>
      <c r="H268">
        <v>14072959</v>
      </c>
    </row>
    <row r="269" spans="1:16" x14ac:dyDescent="0.25">
      <c r="A269" s="1">
        <v>44539</v>
      </c>
      <c r="B269" t="s">
        <v>410</v>
      </c>
      <c r="C269">
        <v>0</v>
      </c>
      <c r="G269">
        <v>14072959</v>
      </c>
      <c r="H269">
        <v>14082049</v>
      </c>
    </row>
    <row r="270" spans="1:16" x14ac:dyDescent="0.25">
      <c r="A270" s="1">
        <v>44539</v>
      </c>
      <c r="B270" t="s">
        <v>410</v>
      </c>
      <c r="C270">
        <v>9090</v>
      </c>
      <c r="G270">
        <v>14072959</v>
      </c>
      <c r="H270">
        <v>14082049</v>
      </c>
    </row>
    <row r="271" spans="1:16" x14ac:dyDescent="0.25">
      <c r="A271" s="1">
        <v>44539</v>
      </c>
      <c r="B271" t="s">
        <v>410</v>
      </c>
      <c r="C271">
        <v>9090</v>
      </c>
      <c r="G271">
        <v>14072959</v>
      </c>
      <c r="H271">
        <v>14082049</v>
      </c>
    </row>
    <row r="272" spans="1:16" x14ac:dyDescent="0.25">
      <c r="A272" s="1">
        <v>44539</v>
      </c>
      <c r="B272" t="s">
        <v>410</v>
      </c>
      <c r="C272">
        <v>9090</v>
      </c>
      <c r="G272">
        <v>14072959</v>
      </c>
      <c r="H272">
        <v>14082049</v>
      </c>
    </row>
    <row r="273" spans="1:8" x14ac:dyDescent="0.25">
      <c r="A273" s="1">
        <v>44539</v>
      </c>
      <c r="B273" t="s">
        <v>410</v>
      </c>
      <c r="C273">
        <v>9090</v>
      </c>
      <c r="G273">
        <v>14072959</v>
      </c>
      <c r="H273">
        <v>14082049</v>
      </c>
    </row>
    <row r="274" spans="1:8" x14ac:dyDescent="0.25">
      <c r="A274" s="1">
        <v>44539</v>
      </c>
      <c r="B274" t="s">
        <v>410</v>
      </c>
      <c r="C274">
        <v>9090</v>
      </c>
      <c r="G274">
        <v>14072959</v>
      </c>
      <c r="H274">
        <v>14082049</v>
      </c>
    </row>
    <row r="275" spans="1:8" x14ac:dyDescent="0.25">
      <c r="A275" s="1">
        <v>44540</v>
      </c>
      <c r="B275" t="s">
        <v>410</v>
      </c>
      <c r="C275">
        <v>0</v>
      </c>
      <c r="G275">
        <v>14082049</v>
      </c>
      <c r="H275">
        <v>14089955</v>
      </c>
    </row>
    <row r="276" spans="1:8" x14ac:dyDescent="0.25">
      <c r="A276" s="1">
        <v>44540</v>
      </c>
      <c r="B276" t="s">
        <v>410</v>
      </c>
      <c r="C276">
        <v>7906</v>
      </c>
      <c r="G276">
        <v>14082049</v>
      </c>
      <c r="H276">
        <v>14089955</v>
      </c>
    </row>
    <row r="277" spans="1:8" x14ac:dyDescent="0.25">
      <c r="A277" s="1">
        <v>44540</v>
      </c>
      <c r="B277" t="s">
        <v>410</v>
      </c>
      <c r="C277">
        <v>7906</v>
      </c>
      <c r="G277">
        <v>14082049</v>
      </c>
      <c r="H277">
        <v>14089955</v>
      </c>
    </row>
    <row r="278" spans="1:8" x14ac:dyDescent="0.25">
      <c r="A278" s="1">
        <v>44543</v>
      </c>
      <c r="B278" t="s">
        <v>410</v>
      </c>
      <c r="C278">
        <v>0</v>
      </c>
      <c r="G278">
        <v>14089955</v>
      </c>
      <c r="H278">
        <v>14094833</v>
      </c>
    </row>
    <row r="279" spans="1:8" x14ac:dyDescent="0.25">
      <c r="A279" s="1">
        <v>44544</v>
      </c>
      <c r="B279" t="s">
        <v>410</v>
      </c>
      <c r="C279">
        <v>0</v>
      </c>
      <c r="G279">
        <v>14094833</v>
      </c>
      <c r="H279">
        <v>14101482</v>
      </c>
    </row>
    <row r="280" spans="1:8" x14ac:dyDescent="0.25">
      <c r="A280" s="1">
        <v>44545</v>
      </c>
      <c r="B280" t="s">
        <v>410</v>
      </c>
      <c r="C280">
        <v>0</v>
      </c>
      <c r="G280">
        <v>14101482</v>
      </c>
      <c r="H280">
        <v>14107628</v>
      </c>
    </row>
    <row r="281" spans="1:8" x14ac:dyDescent="0.25">
      <c r="A281" s="1">
        <v>44546</v>
      </c>
      <c r="B281" t="s">
        <v>410</v>
      </c>
      <c r="C281">
        <v>0</v>
      </c>
      <c r="G281">
        <v>14107628</v>
      </c>
      <c r="H281">
        <v>14115628</v>
      </c>
    </row>
    <row r="282" spans="1:8" x14ac:dyDescent="0.25">
      <c r="A282" s="1">
        <v>44547</v>
      </c>
      <c r="B282" t="s">
        <v>410</v>
      </c>
      <c r="C282">
        <v>0</v>
      </c>
      <c r="G282">
        <v>14115628</v>
      </c>
      <c r="H282">
        <v>14123343</v>
      </c>
    </row>
    <row r="283" spans="1:8" x14ac:dyDescent="0.25">
      <c r="A283" s="1">
        <v>44550</v>
      </c>
      <c r="B283" t="s">
        <v>410</v>
      </c>
      <c r="C283">
        <v>0</v>
      </c>
      <c r="G283">
        <v>14123343</v>
      </c>
      <c r="H283">
        <v>14133716</v>
      </c>
    </row>
    <row r="284" spans="1:8" x14ac:dyDescent="0.25">
      <c r="A284" s="1">
        <v>44550</v>
      </c>
      <c r="B284" t="s">
        <v>410</v>
      </c>
      <c r="C284">
        <v>10373</v>
      </c>
      <c r="G284">
        <v>14123343</v>
      </c>
      <c r="H284">
        <v>14133716</v>
      </c>
    </row>
    <row r="285" spans="1:8" x14ac:dyDescent="0.25">
      <c r="A285" s="1">
        <v>44550</v>
      </c>
      <c r="B285" t="s">
        <v>410</v>
      </c>
      <c r="C285">
        <v>10373</v>
      </c>
      <c r="G285">
        <v>14123343</v>
      </c>
      <c r="H285">
        <v>14133716</v>
      </c>
    </row>
    <row r="286" spans="1:8" x14ac:dyDescent="0.25">
      <c r="A286" s="1">
        <v>44553</v>
      </c>
      <c r="B286" t="s">
        <v>410</v>
      </c>
      <c r="C286">
        <v>0</v>
      </c>
      <c r="G286">
        <v>14133716</v>
      </c>
      <c r="H286">
        <v>14141396</v>
      </c>
    </row>
    <row r="287" spans="1:8" x14ac:dyDescent="0.25">
      <c r="A287" s="1">
        <v>44553</v>
      </c>
      <c r="B287" t="s">
        <v>410</v>
      </c>
      <c r="C287">
        <v>7680</v>
      </c>
      <c r="G287">
        <v>14133716</v>
      </c>
      <c r="H287">
        <v>14141396</v>
      </c>
    </row>
    <row r="288" spans="1:8" x14ac:dyDescent="0.25">
      <c r="A288" s="1">
        <v>44552</v>
      </c>
      <c r="B288" t="s">
        <v>410</v>
      </c>
      <c r="C288">
        <v>0</v>
      </c>
      <c r="G288">
        <v>14141396</v>
      </c>
      <c r="H288">
        <v>14149687</v>
      </c>
    </row>
    <row r="289" spans="1:8" x14ac:dyDescent="0.25">
      <c r="A289" s="1">
        <v>44553</v>
      </c>
      <c r="B289" t="s">
        <v>410</v>
      </c>
      <c r="C289">
        <v>0</v>
      </c>
      <c r="G289">
        <v>14149687</v>
      </c>
      <c r="H289">
        <v>14160009</v>
      </c>
    </row>
    <row r="290" spans="1:8" x14ac:dyDescent="0.25">
      <c r="A290" s="1">
        <v>44554</v>
      </c>
      <c r="B290" t="s">
        <v>410</v>
      </c>
      <c r="C290">
        <v>0</v>
      </c>
      <c r="G290">
        <v>14160009</v>
      </c>
      <c r="H290">
        <v>14168820</v>
      </c>
    </row>
    <row r="291" spans="1:8" x14ac:dyDescent="0.25">
      <c r="A291" s="1">
        <v>44557</v>
      </c>
      <c r="B291" t="s">
        <v>410</v>
      </c>
      <c r="C291">
        <v>0</v>
      </c>
      <c r="G291">
        <v>14168820</v>
      </c>
      <c r="H291">
        <v>14173155</v>
      </c>
    </row>
    <row r="292" spans="1:8" x14ac:dyDescent="0.25">
      <c r="A292" s="1">
        <v>44557</v>
      </c>
      <c r="B292" t="s">
        <v>410</v>
      </c>
      <c r="C292">
        <v>4335</v>
      </c>
      <c r="G292">
        <v>14168820</v>
      </c>
      <c r="H292">
        <v>14173155</v>
      </c>
    </row>
    <row r="293" spans="1:8" x14ac:dyDescent="0.25">
      <c r="A293" s="1">
        <v>44558</v>
      </c>
      <c r="B293" t="s">
        <v>410</v>
      </c>
      <c r="C293">
        <v>0</v>
      </c>
      <c r="G293">
        <v>14173155</v>
      </c>
      <c r="H293">
        <v>14177255</v>
      </c>
    </row>
    <row r="294" spans="1:8" x14ac:dyDescent="0.25">
      <c r="A294" s="1">
        <v>44559</v>
      </c>
      <c r="B294" t="s">
        <v>410</v>
      </c>
      <c r="C294">
        <v>0</v>
      </c>
      <c r="G294">
        <v>14177255</v>
      </c>
      <c r="H294">
        <v>14193767</v>
      </c>
    </row>
    <row r="295" spans="1:8" x14ac:dyDescent="0.25">
      <c r="A295" s="1">
        <v>44560</v>
      </c>
      <c r="B295" t="s">
        <v>410</v>
      </c>
      <c r="C295">
        <v>0</v>
      </c>
      <c r="G295">
        <v>14193767</v>
      </c>
      <c r="H295">
        <v>14198350</v>
      </c>
    </row>
    <row r="296" spans="1:8" x14ac:dyDescent="0.25">
      <c r="A296" s="1">
        <v>44561</v>
      </c>
      <c r="B296" t="s">
        <v>410</v>
      </c>
      <c r="C296">
        <v>0</v>
      </c>
      <c r="G296">
        <v>14198350</v>
      </c>
      <c r="H296">
        <v>14201917</v>
      </c>
    </row>
    <row r="297" spans="1:8" x14ac:dyDescent="0.25">
      <c r="A297" s="1">
        <v>44564</v>
      </c>
      <c r="B297" t="s">
        <v>410</v>
      </c>
      <c r="C297">
        <v>0</v>
      </c>
      <c r="G297">
        <v>14201917</v>
      </c>
      <c r="H297">
        <v>14205858</v>
      </c>
    </row>
    <row r="298" spans="1:8" x14ac:dyDescent="0.25">
      <c r="A298" s="1">
        <v>44564</v>
      </c>
      <c r="B298" t="s">
        <v>410</v>
      </c>
      <c r="C298">
        <v>3941</v>
      </c>
      <c r="G298">
        <v>14201917</v>
      </c>
      <c r="H298">
        <v>14205858</v>
      </c>
    </row>
    <row r="299" spans="1:8" x14ac:dyDescent="0.25">
      <c r="A299" s="1">
        <v>44564</v>
      </c>
      <c r="B299" t="s">
        <v>410</v>
      </c>
      <c r="C299">
        <v>3941</v>
      </c>
      <c r="G299">
        <v>14201917</v>
      </c>
      <c r="H299">
        <v>14205858</v>
      </c>
    </row>
    <row r="300" spans="1:8" x14ac:dyDescent="0.25">
      <c r="A300" s="1">
        <v>44566</v>
      </c>
      <c r="B300" t="s">
        <v>410</v>
      </c>
      <c r="C300">
        <v>0</v>
      </c>
      <c r="G300">
        <v>14205858</v>
      </c>
      <c r="H300">
        <v>14222289</v>
      </c>
    </row>
    <row r="301" spans="1:8" x14ac:dyDescent="0.25">
      <c r="A301" s="1">
        <v>44567</v>
      </c>
      <c r="B301" t="s">
        <v>410</v>
      </c>
      <c r="C301">
        <v>0</v>
      </c>
      <c r="G301">
        <v>14222289</v>
      </c>
      <c r="H301">
        <v>14224489</v>
      </c>
    </row>
    <row r="302" spans="1:8" x14ac:dyDescent="0.25">
      <c r="A302" s="1">
        <v>44568</v>
      </c>
      <c r="B302" t="s">
        <v>410</v>
      </c>
      <c r="C302">
        <v>0</v>
      </c>
      <c r="G302">
        <v>14224489</v>
      </c>
      <c r="H302">
        <v>14232890</v>
      </c>
    </row>
    <row r="303" spans="1:8" x14ac:dyDescent="0.25">
      <c r="A303" s="1">
        <v>44568</v>
      </c>
      <c r="B303" t="s">
        <v>410</v>
      </c>
      <c r="C303">
        <v>8401</v>
      </c>
      <c r="G303">
        <v>14224489</v>
      </c>
      <c r="H303">
        <v>14232890</v>
      </c>
    </row>
    <row r="304" spans="1:8" x14ac:dyDescent="0.25">
      <c r="A304" s="1">
        <v>44571</v>
      </c>
      <c r="B304" t="s">
        <v>410</v>
      </c>
      <c r="C304">
        <v>0</v>
      </c>
      <c r="G304">
        <v>14232890</v>
      </c>
      <c r="H304">
        <v>14241143</v>
      </c>
    </row>
    <row r="305" spans="1:8" x14ac:dyDescent="0.25">
      <c r="A305" s="1">
        <v>44571</v>
      </c>
      <c r="B305" t="s">
        <v>410</v>
      </c>
      <c r="C305">
        <v>8253</v>
      </c>
      <c r="G305">
        <v>14232890</v>
      </c>
      <c r="H305">
        <v>14241143</v>
      </c>
    </row>
    <row r="306" spans="1:8" x14ac:dyDescent="0.25">
      <c r="A306" s="1">
        <v>44572</v>
      </c>
      <c r="B306" t="s">
        <v>410</v>
      </c>
      <c r="C306">
        <v>0</v>
      </c>
      <c r="G306">
        <v>14241143</v>
      </c>
      <c r="H306">
        <v>14250228</v>
      </c>
    </row>
    <row r="307" spans="1:8" x14ac:dyDescent="0.25">
      <c r="A307" s="1">
        <v>44572</v>
      </c>
      <c r="B307" t="s">
        <v>410</v>
      </c>
      <c r="C307">
        <v>9085</v>
      </c>
      <c r="G307">
        <v>14241143</v>
      </c>
      <c r="H307">
        <v>14250228</v>
      </c>
    </row>
    <row r="308" spans="1:8" x14ac:dyDescent="0.25">
      <c r="A308" s="1">
        <v>44572</v>
      </c>
      <c r="B308" t="s">
        <v>410</v>
      </c>
      <c r="C308">
        <v>9085</v>
      </c>
      <c r="G308">
        <v>14241143</v>
      </c>
      <c r="H308">
        <v>14250228</v>
      </c>
    </row>
    <row r="309" spans="1:8" x14ac:dyDescent="0.25">
      <c r="A309" s="1">
        <v>44572</v>
      </c>
      <c r="B309" t="s">
        <v>410</v>
      </c>
      <c r="C309">
        <v>9085</v>
      </c>
      <c r="G309">
        <v>14241143</v>
      </c>
      <c r="H309">
        <v>14250228</v>
      </c>
    </row>
    <row r="310" spans="1:8" x14ac:dyDescent="0.25">
      <c r="A310" s="1">
        <v>44581</v>
      </c>
      <c r="B310" t="s">
        <v>410</v>
      </c>
      <c r="C310">
        <v>0</v>
      </c>
      <c r="G310">
        <v>14250228</v>
      </c>
      <c r="H310">
        <v>14258328</v>
      </c>
    </row>
    <row r="311" spans="1:8" x14ac:dyDescent="0.25">
      <c r="A311" s="1">
        <v>44582</v>
      </c>
      <c r="B311" t="s">
        <v>410</v>
      </c>
      <c r="C311">
        <v>5</v>
      </c>
      <c r="G311">
        <v>14258323</v>
      </c>
      <c r="H311">
        <v>14264415</v>
      </c>
    </row>
    <row r="312" spans="1:8" x14ac:dyDescent="0.25">
      <c r="A312" s="1">
        <v>44582</v>
      </c>
      <c r="B312" t="s">
        <v>410</v>
      </c>
      <c r="C312">
        <v>6092</v>
      </c>
      <c r="G312">
        <v>14258323</v>
      </c>
      <c r="H312">
        <v>14264415</v>
      </c>
    </row>
    <row r="313" spans="1:8" x14ac:dyDescent="0.25">
      <c r="A313" s="1">
        <v>44582</v>
      </c>
      <c r="B313" t="s">
        <v>410</v>
      </c>
      <c r="C313">
        <v>6092</v>
      </c>
      <c r="G313">
        <v>14258323</v>
      </c>
      <c r="H313">
        <v>14264415</v>
      </c>
    </row>
    <row r="314" spans="1:8" x14ac:dyDescent="0.25">
      <c r="A314" s="1">
        <v>44585</v>
      </c>
      <c r="B314" t="s">
        <v>410</v>
      </c>
      <c r="C314">
        <v>0</v>
      </c>
      <c r="G314">
        <v>14264415</v>
      </c>
      <c r="H314">
        <v>14269898</v>
      </c>
    </row>
    <row r="315" spans="1:8" x14ac:dyDescent="0.25">
      <c r="A315" s="1">
        <v>44585</v>
      </c>
      <c r="B315" t="s">
        <v>410</v>
      </c>
      <c r="C315">
        <v>5483</v>
      </c>
      <c r="G315">
        <v>14264415</v>
      </c>
      <c r="H315">
        <v>14269898</v>
      </c>
    </row>
    <row r="316" spans="1:8" x14ac:dyDescent="0.25">
      <c r="A316" s="1">
        <v>44585</v>
      </c>
      <c r="B316" t="s">
        <v>410</v>
      </c>
      <c r="C316">
        <v>5483</v>
      </c>
      <c r="G316">
        <v>14264415</v>
      </c>
      <c r="H316">
        <v>14269898</v>
      </c>
    </row>
    <row r="317" spans="1:8" x14ac:dyDescent="0.25">
      <c r="A317" s="1">
        <v>44585</v>
      </c>
      <c r="B317" t="s">
        <v>410</v>
      </c>
      <c r="C317">
        <v>5483</v>
      </c>
      <c r="G317">
        <v>14264415</v>
      </c>
      <c r="H317">
        <v>14269798</v>
      </c>
    </row>
    <row r="318" spans="1:8" x14ac:dyDescent="0.25">
      <c r="A318" s="1">
        <v>44589</v>
      </c>
      <c r="B318" t="s">
        <v>410</v>
      </c>
      <c r="C318">
        <v>-19320</v>
      </c>
      <c r="G318">
        <v>14289118</v>
      </c>
      <c r="H318">
        <v>14291149</v>
      </c>
    </row>
    <row r="319" spans="1:8" x14ac:dyDescent="0.25">
      <c r="A319" s="1">
        <v>44589</v>
      </c>
      <c r="B319" t="s">
        <v>410</v>
      </c>
      <c r="C319">
        <v>2031</v>
      </c>
      <c r="G319">
        <v>14289118</v>
      </c>
      <c r="H319">
        <v>14291149</v>
      </c>
    </row>
    <row r="320" spans="1:8" x14ac:dyDescent="0.25">
      <c r="A320" s="1">
        <v>44590</v>
      </c>
      <c r="B320" t="s">
        <v>410</v>
      </c>
      <c r="C320">
        <v>-9497</v>
      </c>
      <c r="G320">
        <v>14300646</v>
      </c>
      <c r="H320">
        <v>14308746</v>
      </c>
    </row>
    <row r="321" spans="1:8" x14ac:dyDescent="0.25">
      <c r="A321" s="1">
        <v>44590</v>
      </c>
      <c r="B321" t="s">
        <v>410</v>
      </c>
      <c r="C321">
        <v>8100</v>
      </c>
      <c r="G321">
        <v>14300646</v>
      </c>
      <c r="H321">
        <v>14308746</v>
      </c>
    </row>
    <row r="322" spans="1:8" x14ac:dyDescent="0.25">
      <c r="A322" s="1">
        <v>44593</v>
      </c>
      <c r="B322" t="s">
        <v>410</v>
      </c>
      <c r="C322">
        <v>17597</v>
      </c>
      <c r="G322">
        <v>14291149</v>
      </c>
      <c r="H322">
        <v>14300646</v>
      </c>
    </row>
    <row r="323" spans="1:8" x14ac:dyDescent="0.25">
      <c r="A323" s="1">
        <v>44592</v>
      </c>
      <c r="B323" t="s">
        <v>410</v>
      </c>
      <c r="C323">
        <v>-8100</v>
      </c>
      <c r="G323">
        <v>14308746</v>
      </c>
      <c r="H323">
        <v>14320258</v>
      </c>
    </row>
    <row r="324" spans="1:8" x14ac:dyDescent="0.25">
      <c r="A324" s="1">
        <v>44592</v>
      </c>
      <c r="B324" t="s">
        <v>410</v>
      </c>
      <c r="C324">
        <v>11512</v>
      </c>
      <c r="G324">
        <v>14308746</v>
      </c>
      <c r="H324">
        <v>14320258</v>
      </c>
    </row>
    <row r="325" spans="1:8" x14ac:dyDescent="0.25">
      <c r="A325" s="1">
        <v>44595</v>
      </c>
      <c r="B325" t="s">
        <v>427</v>
      </c>
      <c r="C325">
        <v>14100258</v>
      </c>
      <c r="G325">
        <v>220000</v>
      </c>
      <c r="H325">
        <v>222000</v>
      </c>
    </row>
    <row r="326" spans="1:8" x14ac:dyDescent="0.25">
      <c r="A326" s="1">
        <v>44595</v>
      </c>
      <c r="B326" t="s">
        <v>427</v>
      </c>
      <c r="C326">
        <v>2000</v>
      </c>
      <c r="G326">
        <v>220000</v>
      </c>
      <c r="H326">
        <v>222000</v>
      </c>
    </row>
  </sheetData>
  <conditionalFormatting sqref="C2:C49899">
    <cfRule type="cellIs" dxfId="10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9</vt:i4>
      </vt:variant>
    </vt:vector>
  </HeadingPairs>
  <TitlesOfParts>
    <vt:vector size="29" baseType="lpstr">
      <vt:lpstr>Till Feb 19</vt:lpstr>
      <vt:lpstr>April-July 2019</vt:lpstr>
      <vt:lpstr>Brian</vt:lpstr>
      <vt:lpstr>George</vt:lpstr>
      <vt:lpstr>Manuel</vt:lpstr>
      <vt:lpstr>FON005</vt:lpstr>
      <vt:lpstr>FON010</vt:lpstr>
      <vt:lpstr>FON011</vt:lpstr>
      <vt:lpstr>FON012</vt:lpstr>
      <vt:lpstr>FON018</vt:lpstr>
      <vt:lpstr>FON020</vt:lpstr>
      <vt:lpstr>Paul</vt:lpstr>
      <vt:lpstr>Gerrard</vt:lpstr>
      <vt:lpstr>ManuelXX</vt:lpstr>
      <vt:lpstr>Sheet1</vt:lpstr>
      <vt:lpstr>BrianXX</vt:lpstr>
      <vt:lpstr>PAULXX</vt:lpstr>
      <vt:lpstr>CHRIS CINI- CHARLIE DEBONO </vt:lpstr>
      <vt:lpstr>GerrardCX</vt:lpstr>
      <vt:lpstr>True Copy</vt:lpstr>
      <vt:lpstr>Brian!Print_Area</vt:lpstr>
      <vt:lpstr>BrianXX!Print_Area</vt:lpstr>
      <vt:lpstr>'CHRIS CINI- CHARLIE DEBONO '!Print_Area</vt:lpstr>
      <vt:lpstr>George!Print_Area</vt:lpstr>
      <vt:lpstr>Gerrard!Print_Area</vt:lpstr>
      <vt:lpstr>Manuel!Print_Area</vt:lpstr>
      <vt:lpstr>ManuelXX!Print_Area</vt:lpstr>
      <vt:lpstr>Paul!Print_Area</vt:lpstr>
      <vt:lpstr>PAULXX!Print_Area</vt:lpstr>
    </vt:vector>
  </TitlesOfParts>
  <Company>Berts-pc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easygas</dc:creator>
  <cp:lastModifiedBy>Accounts Three</cp:lastModifiedBy>
  <cp:lastPrinted>2021-02-11T12:54:35Z</cp:lastPrinted>
  <dcterms:created xsi:type="dcterms:W3CDTF">2012-11-05T09:51:37Z</dcterms:created>
  <dcterms:modified xsi:type="dcterms:W3CDTF">2022-02-04T12:34:57Z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