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24226"/>
  <mc:AlternateContent xmlns:mc="http://schemas.openxmlformats.org/markup-compatibility/2006">
    <mc:Choice Requires="x15">
      <x15ac:absPath xmlns:x15ac="http://schemas.microsoft.com/office/spreadsheetml/2010/11/ac" url="C:\Git\InterestRatesProject\"/>
    </mc:Choice>
  </mc:AlternateContent>
  <xr:revisionPtr revIDLastSave="0" documentId="13_ncr:1_{03F4D00D-8501-45CD-89B9-A2CEDE05C46F}" xr6:coauthVersionLast="33" xr6:coauthVersionMax="33" xr10:uidLastSave="{00000000-0000-0000-0000-000000000000}"/>
  <bookViews>
    <workbookView xWindow="480" yWindow="45" windowWidth="27795" windowHeight="15900" xr2:uid="{00000000-000D-0000-FFFF-FFFF00000000}"/>
  </bookViews>
  <sheets>
    <sheet name="MarketData" sheetId="2" r:id="rId1"/>
  </sheets>
  <definedNames>
    <definedName name="solver_adj" localSheetId="0" hidden="1">MarketData!$H$4:$H$6</definedName>
    <definedName name="solver_cvg" localSheetId="0" hidden="1">0.0000001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lhs1" localSheetId="0" hidden="1">MarketData!$H$4</definedName>
    <definedName name="solver_lhs2" localSheetId="0" hidden="1">MarketData!$H$4:$H$7</definedName>
    <definedName name="solver_lhs3" localSheetId="0" hidden="1">MarketData!$H$5</definedName>
    <definedName name="solver_lhs4" localSheetId="0" hidden="1">MarketData!$H$6</definedName>
    <definedName name="solver_lhs5" localSheetId="0" hidden="1">MarketData!$H$7</definedName>
    <definedName name="solver_lhs6" localSheetId="0" hidden="1">MarketData!$H$7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MarketData!$S$31</definedName>
    <definedName name="solver_pre" localSheetId="0" hidden="1">0.000000001</definedName>
    <definedName name="solver_rbv" localSheetId="0" hidden="1">1</definedName>
    <definedName name="solver_rel1" localSheetId="0" hidden="1">3</definedName>
    <definedName name="solver_rel2" localSheetId="0" hidden="1">1</definedName>
    <definedName name="solver_rel3" localSheetId="0" hidden="1">3</definedName>
    <definedName name="solver_rel4" localSheetId="0" hidden="1">3</definedName>
    <definedName name="solver_rel5" localSheetId="0" hidden="1">3</definedName>
    <definedName name="solver_rel6" localSheetId="0" hidden="1">3</definedName>
    <definedName name="solver_rhs1" localSheetId="0" hidden="1">0.1</definedName>
    <definedName name="solver_rhs2" localSheetId="0" hidden="1">1</definedName>
    <definedName name="solver_rhs3" localSheetId="0" hidden="1">0.04</definedName>
    <definedName name="solver_rhs4" localSheetId="0" hidden="1">0.005</definedName>
    <definedName name="solver_rhs5" localSheetId="0" hidden="1">0.002</definedName>
    <definedName name="solver_rhs6" localSheetId="0" hidden="1">0.002</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79017"/>
</workbook>
</file>

<file path=xl/calcChain.xml><?xml version="1.0" encoding="utf-8"?>
<calcChain xmlns="http://schemas.openxmlformats.org/spreadsheetml/2006/main">
  <c r="V4" i="2" l="1"/>
  <c r="V5" i="2"/>
  <c r="V6" i="2"/>
  <c r="V7" i="2"/>
  <c r="V8" i="2"/>
  <c r="V9" i="2"/>
  <c r="V10" i="2"/>
  <c r="V11" i="2"/>
  <c r="V12" i="2"/>
  <c r="V13" i="2"/>
  <c r="V14" i="2"/>
  <c r="V15" i="2"/>
  <c r="V16" i="2"/>
  <c r="V17" i="2"/>
  <c r="V18" i="2"/>
  <c r="V19" i="2"/>
  <c r="V20" i="2"/>
  <c r="V21" i="2"/>
  <c r="V22" i="2"/>
  <c r="V23" i="2"/>
  <c r="V24" i="2"/>
  <c r="V25" i="2"/>
  <c r="V26" i="2"/>
  <c r="V27" i="2"/>
  <c r="V28" i="2"/>
  <c r="V29" i="2"/>
  <c r="V30" i="2"/>
  <c r="V3" i="2"/>
  <c r="C5" i="2" l="1"/>
  <c r="C7" i="2"/>
  <c r="C18" i="2" l="1"/>
  <c r="J14" i="2"/>
  <c r="M14" i="2" s="1"/>
  <c r="J10" i="2"/>
  <c r="L10" i="2" s="1"/>
  <c r="C4" i="2"/>
  <c r="J4" i="2"/>
  <c r="M4" i="2" s="1"/>
  <c r="J5" i="2"/>
  <c r="M5" i="2" s="1"/>
  <c r="J6" i="2"/>
  <c r="M6" i="2" s="1"/>
  <c r="J7" i="2"/>
  <c r="L7" i="2" s="1"/>
  <c r="J8" i="2"/>
  <c r="L8" i="2" s="1"/>
  <c r="J9" i="2"/>
  <c r="L9" i="2" s="1"/>
  <c r="J11" i="2"/>
  <c r="M11" i="2" s="1"/>
  <c r="J12" i="2"/>
  <c r="M12" i="2" s="1"/>
  <c r="J13" i="2"/>
  <c r="M13" i="2" s="1"/>
  <c r="J15" i="2"/>
  <c r="L15" i="2" s="1"/>
  <c r="J16" i="2"/>
  <c r="L16" i="2" s="1"/>
  <c r="J17" i="2"/>
  <c r="L17" i="2" s="1"/>
  <c r="J18" i="2"/>
  <c r="L18" i="2" s="1"/>
  <c r="J19" i="2"/>
  <c r="M19" i="2" s="1"/>
  <c r="J20" i="2"/>
  <c r="M20" i="2" s="1"/>
  <c r="J21" i="2"/>
  <c r="M21" i="2" s="1"/>
  <c r="J22" i="2"/>
  <c r="M22" i="2" s="1"/>
  <c r="J23" i="2"/>
  <c r="L23" i="2" s="1"/>
  <c r="J24" i="2"/>
  <c r="L24" i="2" s="1"/>
  <c r="J25" i="2"/>
  <c r="L25" i="2" s="1"/>
  <c r="J26" i="2"/>
  <c r="L26" i="2" s="1"/>
  <c r="J27" i="2"/>
  <c r="M27" i="2" s="1"/>
  <c r="J28" i="2"/>
  <c r="M28" i="2" s="1"/>
  <c r="J29" i="2"/>
  <c r="M29" i="2" s="1"/>
  <c r="J30" i="2"/>
  <c r="M30" i="2" s="1"/>
  <c r="J3" i="2"/>
  <c r="L3" i="2" s="1"/>
  <c r="D5" i="2" l="1"/>
  <c r="M15" i="2"/>
  <c r="N15" i="2" s="1"/>
  <c r="P15" i="2" s="1"/>
  <c r="M17" i="2"/>
  <c r="N17" i="2" s="1"/>
  <c r="P17" i="2" s="1"/>
  <c r="M16" i="2"/>
  <c r="N16" i="2" s="1"/>
  <c r="P16" i="2" s="1"/>
  <c r="M25" i="2"/>
  <c r="N25" i="2" s="1"/>
  <c r="P25" i="2" s="1"/>
  <c r="M24" i="2"/>
  <c r="N24" i="2" s="1"/>
  <c r="P24" i="2" s="1"/>
  <c r="M23" i="2"/>
  <c r="N23" i="2" s="1"/>
  <c r="P23" i="2" s="1"/>
  <c r="M9" i="2"/>
  <c r="N9" i="2" s="1"/>
  <c r="P9" i="2" s="1"/>
  <c r="M7" i="2"/>
  <c r="N7" i="2" s="1"/>
  <c r="P7" i="2" s="1"/>
  <c r="M3" i="2"/>
  <c r="N3" i="2" s="1"/>
  <c r="P3" i="2" s="1"/>
  <c r="M26" i="2"/>
  <c r="N26" i="2" s="1"/>
  <c r="P26" i="2" s="1"/>
  <c r="M18" i="2"/>
  <c r="N18" i="2" s="1"/>
  <c r="P18" i="2" s="1"/>
  <c r="M10" i="2"/>
  <c r="N10" i="2" s="1"/>
  <c r="P10" i="2" s="1"/>
  <c r="M8" i="2"/>
  <c r="N8" i="2" s="1"/>
  <c r="P8" i="2" s="1"/>
  <c r="L14" i="2"/>
  <c r="N14" i="2" s="1"/>
  <c r="P14" i="2" s="1"/>
  <c r="L28" i="2"/>
  <c r="N28" i="2" s="1"/>
  <c r="P28" i="2" s="1"/>
  <c r="L20" i="2"/>
  <c r="N20" i="2" s="1"/>
  <c r="P20" i="2" s="1"/>
  <c r="L19" i="2"/>
  <c r="N19" i="2" s="1"/>
  <c r="P19" i="2" s="1"/>
  <c r="L27" i="2"/>
  <c r="N27" i="2" s="1"/>
  <c r="P27" i="2" s="1"/>
  <c r="L11" i="2"/>
  <c r="N11" i="2" s="1"/>
  <c r="P11" i="2" s="1"/>
  <c r="L30" i="2"/>
  <c r="N30" i="2" s="1"/>
  <c r="P30" i="2" s="1"/>
  <c r="L22" i="2"/>
  <c r="N22" i="2" s="1"/>
  <c r="P22" i="2" s="1"/>
  <c r="L29" i="2"/>
  <c r="N29" i="2" s="1"/>
  <c r="P29" i="2" s="1"/>
  <c r="L21" i="2"/>
  <c r="N21" i="2" s="1"/>
  <c r="P21" i="2" s="1"/>
  <c r="L13" i="2"/>
  <c r="N13" i="2" s="1"/>
  <c r="P13" i="2" s="1"/>
  <c r="L6" i="2"/>
  <c r="N6" i="2" s="1"/>
  <c r="P6" i="2" s="1"/>
  <c r="L5" i="2"/>
  <c r="L12" i="2"/>
  <c r="N12" i="2" s="1"/>
  <c r="P12" i="2" s="1"/>
  <c r="L4" i="2"/>
  <c r="N4" i="2" s="1"/>
  <c r="P4" i="2" s="1"/>
  <c r="C30" i="2"/>
  <c r="C29" i="2"/>
  <c r="C28" i="2"/>
  <c r="C27" i="2"/>
  <c r="C26" i="2"/>
  <c r="C25" i="2"/>
  <c r="C24" i="2"/>
  <c r="C23" i="2"/>
  <c r="C22" i="2"/>
  <c r="C21" i="2"/>
  <c r="C20" i="2"/>
  <c r="C19" i="2"/>
  <c r="D19" i="2" s="1"/>
  <c r="C17" i="2"/>
  <c r="C16" i="2"/>
  <c r="C15" i="2"/>
  <c r="C14" i="2"/>
  <c r="C13" i="2"/>
  <c r="C12" i="2"/>
  <c r="C11" i="2"/>
  <c r="C10" i="2"/>
  <c r="C9" i="2"/>
  <c r="C8" i="2"/>
  <c r="D8" i="2" s="1"/>
  <c r="C6" i="2"/>
  <c r="C3" i="2"/>
  <c r="S29" i="2" l="1"/>
  <c r="Q29" i="2"/>
  <c r="S23" i="2"/>
  <c r="Q23" i="2"/>
  <c r="S9" i="2"/>
  <c r="Q9" i="2"/>
  <c r="S8" i="2"/>
  <c r="Q8" i="2"/>
  <c r="S24" i="2"/>
  <c r="Q24" i="2"/>
  <c r="S21" i="2"/>
  <c r="Q21" i="2"/>
  <c r="S4" i="2"/>
  <c r="Q4" i="2"/>
  <c r="S30" i="2"/>
  <c r="Q30" i="2"/>
  <c r="S10" i="2"/>
  <c r="Q10" i="2"/>
  <c r="S25" i="2"/>
  <c r="Q25" i="2"/>
  <c r="S11" i="2"/>
  <c r="Q11" i="2"/>
  <c r="S18" i="2"/>
  <c r="Q18" i="2"/>
  <c r="S16" i="2"/>
  <c r="Q16" i="2"/>
  <c r="S14" i="2"/>
  <c r="Q14" i="2"/>
  <c r="S27" i="2"/>
  <c r="Q27" i="2"/>
  <c r="S26" i="2"/>
  <c r="Q26" i="2"/>
  <c r="S17" i="2"/>
  <c r="Q17" i="2"/>
  <c r="S28" i="2"/>
  <c r="Q28" i="2"/>
  <c r="S12" i="2"/>
  <c r="Q12" i="2"/>
  <c r="S19" i="2"/>
  <c r="Q19" i="2"/>
  <c r="S3" i="2"/>
  <c r="Q3" i="2"/>
  <c r="S15" i="2"/>
  <c r="Q15" i="2"/>
  <c r="S22" i="2"/>
  <c r="Q22" i="2"/>
  <c r="S6" i="2"/>
  <c r="Q6" i="2"/>
  <c r="S13" i="2"/>
  <c r="Q13" i="2"/>
  <c r="S20" i="2"/>
  <c r="Q20" i="2"/>
  <c r="S7" i="2"/>
  <c r="Q7" i="2"/>
  <c r="D4" i="2"/>
  <c r="D3" i="2"/>
  <c r="D10" i="2"/>
  <c r="D12" i="2"/>
  <c r="D21" i="2"/>
  <c r="D29" i="2"/>
  <c r="D26" i="2"/>
  <c r="D27" i="2"/>
  <c r="D17" i="2"/>
  <c r="D9" i="2"/>
  <c r="D23" i="2"/>
  <c r="D11" i="2"/>
  <c r="D20" i="2"/>
  <c r="D28" i="2"/>
  <c r="D22" i="2"/>
  <c r="D30" i="2"/>
  <c r="D13" i="2"/>
  <c r="D6" i="2"/>
  <c r="D7" i="2"/>
  <c r="D24" i="2"/>
  <c r="D14" i="2"/>
  <c r="D15" i="2"/>
  <c r="D16" i="2"/>
  <c r="D25" i="2"/>
  <c r="D18" i="2"/>
  <c r="N5" i="2"/>
  <c r="P5" i="2" s="1"/>
  <c r="S5" i="2" l="1"/>
  <c r="S31" i="2" s="1"/>
  <c r="Q5" i="2"/>
  <c r="D33" i="2"/>
  <c r="D35" i="2"/>
  <c r="H12" i="2" l="1"/>
  <c r="E10" i="2" s="1"/>
  <c r="E6" i="2"/>
  <c r="E17" i="2" l="1"/>
  <c r="E20" i="2"/>
  <c r="E4" i="2"/>
  <c r="E18" i="2"/>
  <c r="E12" i="2"/>
  <c r="E21" i="2"/>
  <c r="E16" i="2"/>
  <c r="E23" i="2"/>
  <c r="E28" i="2"/>
  <c r="E11" i="2"/>
  <c r="E7" i="2"/>
  <c r="E24" i="2"/>
  <c r="E9" i="2"/>
  <c r="E25" i="2"/>
  <c r="E15" i="2"/>
  <c r="E30" i="2"/>
  <c r="E26" i="2"/>
  <c r="E27" i="2"/>
  <c r="E19" i="2"/>
  <c r="E22" i="2"/>
  <c r="E8" i="2"/>
  <c r="E14" i="2"/>
  <c r="E13" i="2"/>
  <c r="E29" i="2"/>
  <c r="E5" i="2"/>
  <c r="E34" i="2" l="1"/>
  <c r="H1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Matteo Ricciarelli</author>
    <author>Alex</author>
  </authors>
  <commentList>
    <comment ref="A2" authorId="0" shapeId="0" xr:uid="{00000000-0006-0000-0000-000001000000}">
      <text>
        <r>
          <rPr>
            <b/>
            <sz val="9"/>
            <color indexed="81"/>
            <rFont val="Tahoma"/>
            <family val="2"/>
          </rPr>
          <t>Time to maturity, i.e. (T-t)</t>
        </r>
        <r>
          <rPr>
            <sz val="9"/>
            <color indexed="81"/>
            <rFont val="Tahoma"/>
            <family val="2"/>
          </rPr>
          <t xml:space="preserve">
</t>
        </r>
      </text>
    </comment>
    <comment ref="B2" authorId="0" shapeId="0" xr:uid="{00000000-0006-0000-0000-000002000000}">
      <text>
        <r>
          <rPr>
            <b/>
            <sz val="9"/>
            <color indexed="81"/>
            <rFont val="Tahoma"/>
            <family val="2"/>
          </rPr>
          <t>Zero coupon bond market prices</t>
        </r>
        <r>
          <rPr>
            <sz val="9"/>
            <color indexed="81"/>
            <rFont val="Tahoma"/>
            <family val="2"/>
          </rPr>
          <t xml:space="preserve">
</t>
        </r>
      </text>
    </comment>
    <comment ref="C2" authorId="0" shapeId="0" xr:uid="{00000000-0006-0000-0000-000003000000}">
      <text>
        <r>
          <rPr>
            <b/>
            <sz val="9"/>
            <color indexed="81"/>
            <rFont val="Tahoma"/>
            <family val="2"/>
          </rPr>
          <t>continuously compounded interest rate</t>
        </r>
        <r>
          <rPr>
            <sz val="9"/>
            <color indexed="81"/>
            <rFont val="Tahoma"/>
            <family val="2"/>
          </rPr>
          <t xml:space="preserve">
</t>
        </r>
      </text>
    </comment>
    <comment ref="E2" authorId="1" shapeId="0" xr:uid="{3BDE03BC-F209-4EBA-AA7F-933B4255638F}">
      <text>
        <r>
          <rPr>
            <b/>
            <sz val="9"/>
            <color indexed="81"/>
            <rFont val="Tahoma"/>
            <family val="2"/>
          </rPr>
          <t>Alex:</t>
        </r>
        <r>
          <rPr>
            <sz val="9"/>
            <color indexed="81"/>
            <rFont val="Tahoma"/>
            <family val="2"/>
          </rPr>
          <t xml:space="preserve">
Assuming that the gamma term for reversion dominates when the interest rate is far away from its mean value then we can ignore the Weiner process in the Vasicek model and say that:
dr(t)=gamma(meanr-r(t))dt
approximating this over a finite time interval gives:
gamma = r(t2)-r(t1)/([meanr-r(t2)]*[t2-t1])
which will give us an approximate value for gamma, or at least a sensible range for it.</t>
        </r>
      </text>
    </comment>
    <comment ref="G7" authorId="1" shapeId="0" xr:uid="{77CD8337-5014-435E-A06C-26137970F4D3}">
      <text>
        <r>
          <rPr>
            <b/>
            <sz val="9"/>
            <color indexed="81"/>
            <rFont val="Tahoma"/>
            <family val="2"/>
          </rPr>
          <t>Alex:</t>
        </r>
        <r>
          <rPr>
            <sz val="9"/>
            <color indexed="81"/>
            <rFont val="Tahoma"/>
            <family val="2"/>
          </rPr>
          <t xml:space="preserve">
Sigma was left constant during optimization.</t>
        </r>
      </text>
    </comment>
    <comment ref="H11" authorId="1" shapeId="0" xr:uid="{416DDCA6-0A83-4A7E-8223-9F3012F60B51}">
      <text>
        <r>
          <rPr>
            <b/>
            <sz val="9"/>
            <color indexed="81"/>
            <rFont val="Tahoma"/>
            <family val="2"/>
          </rPr>
          <t>Alex:</t>
        </r>
        <r>
          <rPr>
            <sz val="9"/>
            <color indexed="81"/>
            <rFont val="Tahoma"/>
            <family val="2"/>
          </rPr>
          <t xml:space="preserve">
An estimation for the value of gamma has been made by assuming that when the forward rate is far from the mean forward rate then the reversion term will dominate and the Weiner process can be ignored. Refer to column E and notes in the header.</t>
        </r>
      </text>
    </comment>
    <comment ref="H12" authorId="1" shapeId="0" xr:uid="{CECBC283-2934-4087-A8A1-F00E6CEE3E7D}">
      <text>
        <r>
          <rPr>
            <b/>
            <sz val="9"/>
            <color indexed="81"/>
            <rFont val="Tahoma"/>
            <family val="2"/>
          </rPr>
          <t>Alex:</t>
        </r>
        <r>
          <rPr>
            <sz val="9"/>
            <color indexed="81"/>
            <rFont val="Tahoma"/>
            <family val="2"/>
          </rPr>
          <t xml:space="preserve">
The mean value can be estimated from a levelling off on the forward rate calculated from the ZCB price. Visually this plateau is reached after 4 years, and a simple average gives 5.79%.</t>
        </r>
      </text>
    </comment>
    <comment ref="H13" authorId="1" shapeId="0" xr:uid="{792B7A31-D59B-4B6F-9A79-F086CB00DCF4}">
      <text>
        <r>
          <rPr>
            <b/>
            <sz val="9"/>
            <color indexed="81"/>
            <rFont val="Tahoma"/>
            <family val="2"/>
          </rPr>
          <t>Alex:</t>
        </r>
        <r>
          <rPr>
            <sz val="9"/>
            <color indexed="81"/>
            <rFont val="Tahoma"/>
            <family val="2"/>
          </rPr>
          <t xml:space="preserve">
The general trend of short term interest rates decreases towards "Year 0" so the current interest rate should be &lt;1.63%. Using a simple linear fit we produce a starting estimate of 0.95%.</t>
        </r>
      </text>
    </comment>
    <comment ref="H14" authorId="1" shapeId="0" xr:uid="{F3C61360-7214-4D86-9AA9-039B47321CC7}">
      <text>
        <r>
          <rPr>
            <b/>
            <sz val="9"/>
            <color indexed="81"/>
            <rFont val="Tahoma"/>
            <family val="2"/>
          </rPr>
          <t>Alex:</t>
        </r>
        <r>
          <rPr>
            <sz val="9"/>
            <color indexed="81"/>
            <rFont val="Tahoma"/>
            <family val="2"/>
          </rPr>
          <t xml:space="preserve">
Assuming that by the time we have got to the plateau of results after 4 years we could make the immensely naïve assumption that the reversion rate is much smaller than the Weiner process. Therefore any variation from the mean value after T=4.1 is due to the Weiner process, and hence the value of sigma is roughly equal to the standard deviation of those results. To maintain cohesion with the task a value of 0.015 was used instead, which matches closely with the value of ~0.011 calcualted from the forward rate.
</t>
        </r>
      </text>
    </comment>
  </commentList>
</comments>
</file>

<file path=xl/sharedStrings.xml><?xml version="1.0" encoding="utf-8"?>
<sst xmlns="http://schemas.openxmlformats.org/spreadsheetml/2006/main" count="35" uniqueCount="29">
  <si>
    <t>Price at time 0</t>
  </si>
  <si>
    <t>rate at time 0</t>
  </si>
  <si>
    <t>Gamma</t>
  </si>
  <si>
    <t>r mean</t>
  </si>
  <si>
    <t>sigma</t>
  </si>
  <si>
    <t>Func B</t>
  </si>
  <si>
    <t>First Term</t>
  </si>
  <si>
    <t>Second Term</t>
  </si>
  <si>
    <t>A(t,T)</t>
  </si>
  <si>
    <t>Func A</t>
  </si>
  <si>
    <t>Diff Squared</t>
  </si>
  <si>
    <t>Sum</t>
  </si>
  <si>
    <t>r0</t>
  </si>
  <si>
    <t>Implicit Forward Rate</t>
  </si>
  <si>
    <t>B(t,T)</t>
  </si>
  <si>
    <t>Initial Estimations of Parameters</t>
  </si>
  <si>
    <t>Gamma Estimate</t>
  </si>
  <si>
    <t>Std Dev FR (T&gt;4.1)</t>
  </si>
  <si>
    <t>Term (T)</t>
  </si>
  <si>
    <t>Mean FR (T&gt;4.1)</t>
  </si>
  <si>
    <t>Mean Gamma Estimate (T&lt;2.1)</t>
  </si>
  <si>
    <t>Residuals</t>
  </si>
  <si>
    <t>All Three Calibrated</t>
  </si>
  <si>
    <t>Original</t>
  </si>
  <si>
    <t>1 Fit</t>
  </si>
  <si>
    <t>Initial Estimation of Parameters</t>
  </si>
  <si>
    <t>Fitted Results</t>
  </si>
  <si>
    <t>Price Z(t,T)</t>
  </si>
  <si>
    <t>Calibrated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</si>
</sst>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
  </numFmts>
  <fonts count="4" x14ac:knownFonts="1">
    <font>
      <sz val="10"/>
      <color theme="1"/>
      <name val="Arial"/>
      <family val="2"/>
    </font>
    <font>
      <sz val="9"/>
      <color indexed="81"/>
      <name val="Tahoma"/>
      <family val="2"/>
    </font>
    <font>
      <b/>
      <sz val="9"/>
      <color indexed="81"/>
      <name val="Tahoma"/>
      <family val="2"/>
    </font>
    <font>
      <b/>
      <sz val="10"/>
      <color theme="1"/>
      <name val="Arial"/>
      <family val="2"/>
    </font>
  </fonts>
  <fills count="6">
    <fill>
      <patternFill patternType="none"/>
    </fill>
    <fill>
      <patternFill patternType="gray125"/>
    </fill>
    <fill>
      <patternFill patternType="solid">
        <fgColor rgb="FFC00000"/>
        <bgColor indexed="64"/>
      </patternFill>
    </fill>
    <fill>
      <patternFill patternType="solid">
        <fgColor theme="9"/>
        <bgColor indexed="64"/>
      </patternFill>
    </fill>
    <fill>
      <patternFill patternType="solid">
        <fgColor rgb="FFFFD1D1"/>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vertical="center" wrapText="1"/>
    </xf>
    <xf numFmtId="10"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2" fontId="0" fillId="0" borderId="0" xfId="0" applyNumberFormat="1"/>
    <xf numFmtId="2" fontId="0" fillId="2" borderId="0" xfId="0" applyNumberFormat="1" applyFill="1"/>
    <xf numFmtId="10" fontId="0" fillId="2" borderId="0" xfId="0" applyNumberFormat="1" applyFill="1"/>
    <xf numFmtId="10" fontId="0" fillId="0" borderId="0" xfId="0" applyNumberFormat="1" applyAlignment="1">
      <alignment horizontal="center" wrapText="1"/>
    </xf>
    <xf numFmtId="0" fontId="0" fillId="3" borderId="0" xfId="0" applyFill="1"/>
    <xf numFmtId="0" fontId="0" fillId="0" borderId="0" xfId="0" applyAlignment="1"/>
    <xf numFmtId="0" fontId="0" fillId="4" borderId="0" xfId="0" applyFill="1"/>
    <xf numFmtId="0" fontId="0" fillId="5" borderId="0" xfId="0" applyFill="1"/>
    <xf numFmtId="0" fontId="0" fillId="5" borderId="0" xfId="0" applyFill="1" applyAlignment="1">
      <alignment horizontal="center" wrapText="1"/>
    </xf>
    <xf numFmtId="0" fontId="0" fillId="5" borderId="0" xfId="0" applyFill="1" applyAlignment="1">
      <alignment horizontal="center"/>
    </xf>
    <xf numFmtId="0" fontId="0" fillId="4" borderId="0" xfId="0" applyFill="1" applyAlignment="1">
      <alignment horizontal="center" vertical="center"/>
    </xf>
    <xf numFmtId="0" fontId="3" fillId="5" borderId="0" xfId="0" applyFont="1" applyFill="1" applyAlignment="1">
      <alignment horizontal="center" wrapText="1"/>
    </xf>
    <xf numFmtId="0" fontId="3" fillId="4" borderId="0" xfId="0" applyFont="1" applyFill="1" applyAlignment="1">
      <alignment horizontal="center" vertical="center"/>
    </xf>
    <xf numFmtId="2" fontId="0" fillId="4" borderId="0" xfId="0" applyNumberFormat="1" applyFill="1"/>
    <xf numFmtId="165" fontId="0" fillId="4" borderId="0" xfId="0" applyNumberFormat="1" applyFill="1"/>
    <xf numFmtId="2" fontId="0" fillId="5" borderId="0" xfId="0" applyNumberFormat="1" applyFill="1"/>
    <xf numFmtId="165" fontId="0" fillId="5" borderId="0" xfId="0" applyNumberFormat="1" applyFill="1"/>
    <xf numFmtId="10" fontId="0" fillId="5" borderId="0" xfId="0" applyNumberFormat="1" applyFill="1"/>
    <xf numFmtId="10" fontId="0" fillId="4" borderId="0" xfId="0" applyNumberFormat="1" applyFill="1"/>
    <xf numFmtId="0" fontId="3" fillId="4"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FF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a:t>Zero Coupon Bond</a:t>
            </a:r>
            <a:r>
              <a:rPr lang="en-GB" sz="2000" baseline="0"/>
              <a:t> Prices</a:t>
            </a:r>
            <a:endParaRPr lang="en-GB" sz="2000"/>
          </a:p>
        </c:rich>
      </c:tx>
      <c:layout>
        <c:manualLayout>
          <c:xMode val="edge"/>
          <c:yMode val="edge"/>
          <c:x val="0.3063875131707926"/>
          <c:y val="9.6167443420698672E-3"/>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6343486091358593E-2"/>
          <c:y val="0.10319221013419336"/>
          <c:w val="0.87344191627955203"/>
          <c:h val="0.78239974363669662"/>
        </c:manualLayout>
      </c:layout>
      <c:scatterChart>
        <c:scatterStyle val="lineMarker"/>
        <c:varyColors val="0"/>
        <c:ser>
          <c:idx val="0"/>
          <c:order val="0"/>
          <c:tx>
            <c:v>Real Data</c:v>
          </c:tx>
          <c:spPr>
            <a:ln w="28575" cap="rnd">
              <a:noFill/>
              <a:round/>
            </a:ln>
            <a:effectLst/>
          </c:spPr>
          <c:marker>
            <c:symbol val="circle"/>
            <c:size val="5"/>
            <c:spPr>
              <a:solidFill>
                <a:schemeClr val="accent1"/>
              </a:solidFill>
              <a:ln w="9525">
                <a:solidFill>
                  <a:schemeClr val="accent1"/>
                </a:solidFill>
              </a:ln>
              <a:effectLst/>
            </c:spPr>
          </c:marker>
          <c:xVal>
            <c:numRef>
              <c:f>MarketData!$A$3:$A$30</c:f>
              <c:numCache>
                <c:formatCode>General</c:formatCode>
                <c:ptCount val="28"/>
                <c:pt idx="0">
                  <c:v>0.35</c:v>
                </c:pt>
                <c:pt idx="1">
                  <c:v>0.6</c:v>
                </c:pt>
                <c:pt idx="2">
                  <c:v>1.1041000000000001</c:v>
                </c:pt>
                <c:pt idx="3">
                  <c:v>1.6</c:v>
                </c:pt>
                <c:pt idx="4">
                  <c:v>1.85</c:v>
                </c:pt>
                <c:pt idx="5">
                  <c:v>2.1</c:v>
                </c:pt>
                <c:pt idx="6">
                  <c:v>2.35</c:v>
                </c:pt>
                <c:pt idx="7">
                  <c:v>2.6</c:v>
                </c:pt>
                <c:pt idx="8">
                  <c:v>2.85</c:v>
                </c:pt>
                <c:pt idx="9">
                  <c:v>3.1</c:v>
                </c:pt>
                <c:pt idx="10">
                  <c:v>3.34</c:v>
                </c:pt>
                <c:pt idx="11">
                  <c:v>3.6</c:v>
                </c:pt>
                <c:pt idx="12">
                  <c:v>3.85</c:v>
                </c:pt>
                <c:pt idx="13">
                  <c:v>4.0999999999999996</c:v>
                </c:pt>
                <c:pt idx="14">
                  <c:v>4.34</c:v>
                </c:pt>
                <c:pt idx="15">
                  <c:v>4.51</c:v>
                </c:pt>
                <c:pt idx="16">
                  <c:v>5.0999999999999996</c:v>
                </c:pt>
                <c:pt idx="17">
                  <c:v>5.34</c:v>
                </c:pt>
                <c:pt idx="18">
                  <c:v>5.6</c:v>
                </c:pt>
                <c:pt idx="19">
                  <c:v>6.1</c:v>
                </c:pt>
                <c:pt idx="20">
                  <c:v>6.34</c:v>
                </c:pt>
                <c:pt idx="21">
                  <c:v>6.85</c:v>
                </c:pt>
                <c:pt idx="22">
                  <c:v>7.34</c:v>
                </c:pt>
                <c:pt idx="23">
                  <c:v>7.6</c:v>
                </c:pt>
                <c:pt idx="24">
                  <c:v>7.85</c:v>
                </c:pt>
                <c:pt idx="25">
                  <c:v>8.1</c:v>
                </c:pt>
                <c:pt idx="26">
                  <c:v>8.6</c:v>
                </c:pt>
                <c:pt idx="27">
                  <c:v>9.1</c:v>
                </c:pt>
              </c:numCache>
            </c:numRef>
          </c:xVal>
          <c:yVal>
            <c:numRef>
              <c:f>MarketData!$B$3:$B$30</c:f>
              <c:numCache>
                <c:formatCode>General</c:formatCode>
                <c:ptCount val="28"/>
                <c:pt idx="0">
                  <c:v>0.99429999999999996</c:v>
                </c:pt>
                <c:pt idx="1">
                  <c:v>0.98929999999999996</c:v>
                </c:pt>
                <c:pt idx="2">
                  <c:v>0.97619999999999996</c:v>
                </c:pt>
                <c:pt idx="3">
                  <c:v>0.95779999999999998</c:v>
                </c:pt>
                <c:pt idx="4">
                  <c:v>0.94779999999999998</c:v>
                </c:pt>
                <c:pt idx="5">
                  <c:v>0.93620000000000003</c:v>
                </c:pt>
                <c:pt idx="6">
                  <c:v>0.92369999999999997</c:v>
                </c:pt>
                <c:pt idx="7">
                  <c:v>0.91249999999999998</c:v>
                </c:pt>
                <c:pt idx="8">
                  <c:v>0.89810000000000001</c:v>
                </c:pt>
                <c:pt idx="9">
                  <c:v>0.8881</c:v>
                </c:pt>
                <c:pt idx="10">
                  <c:v>0.875</c:v>
                </c:pt>
                <c:pt idx="11">
                  <c:v>0.86380000000000001</c:v>
                </c:pt>
                <c:pt idx="12">
                  <c:v>0.85089999999999999</c:v>
                </c:pt>
                <c:pt idx="13">
                  <c:v>0.84089999999999998</c:v>
                </c:pt>
                <c:pt idx="14">
                  <c:v>0.82779999999999998</c:v>
                </c:pt>
                <c:pt idx="15">
                  <c:v>0.82120000000000004</c:v>
                </c:pt>
                <c:pt idx="16">
                  <c:v>0.79279999999999995</c:v>
                </c:pt>
                <c:pt idx="17">
                  <c:v>0.78090000000000004</c:v>
                </c:pt>
                <c:pt idx="18">
                  <c:v>0.77</c:v>
                </c:pt>
                <c:pt idx="19">
                  <c:v>0.74839999999999995</c:v>
                </c:pt>
                <c:pt idx="20">
                  <c:v>0.7359</c:v>
                </c:pt>
                <c:pt idx="21">
                  <c:v>0.71530000000000005</c:v>
                </c:pt>
                <c:pt idx="22">
                  <c:v>0.69340000000000002</c:v>
                </c:pt>
                <c:pt idx="23">
                  <c:v>0.68210000000000004</c:v>
                </c:pt>
                <c:pt idx="24">
                  <c:v>0.67559999999999998</c:v>
                </c:pt>
                <c:pt idx="25">
                  <c:v>0.66190000000000004</c:v>
                </c:pt>
                <c:pt idx="26">
                  <c:v>0.64470000000000005</c:v>
                </c:pt>
                <c:pt idx="27">
                  <c:v>0.62909999999999999</c:v>
                </c:pt>
              </c:numCache>
            </c:numRef>
          </c:yVal>
          <c:smooth val="0"/>
          <c:extLst>
            <c:ext xmlns:c16="http://schemas.microsoft.com/office/drawing/2014/chart" uri="{C3380CC4-5D6E-409C-BE32-E72D297353CC}">
              <c16:uniqueId val="{00000000-C74A-46EB-A88A-4F55F4302B98}"/>
            </c:ext>
          </c:extLst>
        </c:ser>
        <c:ser>
          <c:idx val="2"/>
          <c:order val="1"/>
          <c:tx>
            <c:v>Initial Estimation</c:v>
          </c:tx>
          <c:spPr>
            <a:ln w="25400" cap="rnd">
              <a:noFill/>
              <a:round/>
            </a:ln>
            <a:effectLst/>
          </c:spPr>
          <c:marker>
            <c:symbol val="circle"/>
            <c:size val="5"/>
            <c:spPr>
              <a:solidFill>
                <a:srgbClr val="00B050"/>
              </a:solidFill>
              <a:ln w="9525">
                <a:solidFill>
                  <a:schemeClr val="accent3"/>
                </a:solidFill>
              </a:ln>
              <a:effectLst/>
            </c:spPr>
          </c:marker>
          <c:xVal>
            <c:numRef>
              <c:f>MarketData!$A$3:$A$30</c:f>
              <c:numCache>
                <c:formatCode>General</c:formatCode>
                <c:ptCount val="28"/>
                <c:pt idx="0">
                  <c:v>0.35</c:v>
                </c:pt>
                <c:pt idx="1">
                  <c:v>0.6</c:v>
                </c:pt>
                <c:pt idx="2">
                  <c:v>1.1041000000000001</c:v>
                </c:pt>
                <c:pt idx="3">
                  <c:v>1.6</c:v>
                </c:pt>
                <c:pt idx="4">
                  <c:v>1.85</c:v>
                </c:pt>
                <c:pt idx="5">
                  <c:v>2.1</c:v>
                </c:pt>
                <c:pt idx="6">
                  <c:v>2.35</c:v>
                </c:pt>
                <c:pt idx="7">
                  <c:v>2.6</c:v>
                </c:pt>
                <c:pt idx="8">
                  <c:v>2.85</c:v>
                </c:pt>
                <c:pt idx="9">
                  <c:v>3.1</c:v>
                </c:pt>
                <c:pt idx="10">
                  <c:v>3.34</c:v>
                </c:pt>
                <c:pt idx="11">
                  <c:v>3.6</c:v>
                </c:pt>
                <c:pt idx="12">
                  <c:v>3.85</c:v>
                </c:pt>
                <c:pt idx="13">
                  <c:v>4.0999999999999996</c:v>
                </c:pt>
                <c:pt idx="14">
                  <c:v>4.34</c:v>
                </c:pt>
                <c:pt idx="15">
                  <c:v>4.51</c:v>
                </c:pt>
                <c:pt idx="16">
                  <c:v>5.0999999999999996</c:v>
                </c:pt>
                <c:pt idx="17">
                  <c:v>5.34</c:v>
                </c:pt>
                <c:pt idx="18">
                  <c:v>5.6</c:v>
                </c:pt>
                <c:pt idx="19">
                  <c:v>6.1</c:v>
                </c:pt>
                <c:pt idx="20">
                  <c:v>6.34</c:v>
                </c:pt>
                <c:pt idx="21">
                  <c:v>6.85</c:v>
                </c:pt>
                <c:pt idx="22">
                  <c:v>7.34</c:v>
                </c:pt>
                <c:pt idx="23">
                  <c:v>7.6</c:v>
                </c:pt>
                <c:pt idx="24">
                  <c:v>7.85</c:v>
                </c:pt>
                <c:pt idx="25">
                  <c:v>8.1</c:v>
                </c:pt>
                <c:pt idx="26">
                  <c:v>8.6</c:v>
                </c:pt>
                <c:pt idx="27">
                  <c:v>9.1</c:v>
                </c:pt>
              </c:numCache>
            </c:numRef>
          </c:xVal>
          <c:yVal>
            <c:numRef>
              <c:f>MarketData!$U$3:$U$30</c:f>
              <c:numCache>
                <c:formatCode>0.0000</c:formatCode>
                <c:ptCount val="28"/>
                <c:pt idx="0">
                  <c:v>0.99467456834094392</c:v>
                </c:pt>
                <c:pt idx="1">
                  <c:v>0.98877940861838454</c:v>
                </c:pt>
                <c:pt idx="2">
                  <c:v>0.97298600306393979</c:v>
                </c:pt>
                <c:pt idx="3">
                  <c:v>0.95391295730515058</c:v>
                </c:pt>
                <c:pt idx="4">
                  <c:v>0.94341377406645632</c:v>
                </c:pt>
                <c:pt idx="5">
                  <c:v>0.93250088951689469</c:v>
                </c:pt>
                <c:pt idx="6">
                  <c:v>0.9212798437547659</c:v>
                </c:pt>
                <c:pt idx="7">
                  <c:v>0.90983740410305602</c:v>
                </c:pt>
                <c:pt idx="8">
                  <c:v>0.89824471806181105</c:v>
                </c:pt>
                <c:pt idx="9">
                  <c:v>0.88655997421488941</c:v>
                </c:pt>
                <c:pt idx="10">
                  <c:v>0.87530015538641026</c:v>
                </c:pt>
                <c:pt idx="11">
                  <c:v>0.86309530579681359</c:v>
                </c:pt>
                <c:pt idx="12">
                  <c:v>0.85138528309003703</c:v>
                </c:pt>
                <c:pt idx="13">
                  <c:v>0.83972585027726288</c:v>
                </c:pt>
                <c:pt idx="14">
                  <c:v>0.82859930594568143</c:v>
                </c:pt>
                <c:pt idx="15">
                  <c:v>0.82076558163633329</c:v>
                </c:pt>
                <c:pt idx="16">
                  <c:v>0.79394402918997931</c:v>
                </c:pt>
                <c:pt idx="17">
                  <c:v>0.78321604892819419</c:v>
                </c:pt>
                <c:pt idx="18">
                  <c:v>0.77172341156992286</c:v>
                </c:pt>
                <c:pt idx="19">
                  <c:v>0.75001786225906597</c:v>
                </c:pt>
                <c:pt idx="20">
                  <c:v>0.73978968223517183</c:v>
                </c:pt>
                <c:pt idx="21">
                  <c:v>0.71847340930651316</c:v>
                </c:pt>
                <c:pt idx="22">
                  <c:v>0.69853298424365728</c:v>
                </c:pt>
                <c:pt idx="23">
                  <c:v>0.6881669612339284</c:v>
                </c:pt>
                <c:pt idx="24">
                  <c:v>0.67833915239622145</c:v>
                </c:pt>
                <c:pt idx="25">
                  <c:v>0.66864723021175787</c:v>
                </c:pt>
                <c:pt idx="26">
                  <c:v>0.64966662468479164</c:v>
                </c:pt>
                <c:pt idx="27">
                  <c:v>0.63121505017166568</c:v>
                </c:pt>
              </c:numCache>
            </c:numRef>
          </c:yVal>
          <c:smooth val="0"/>
          <c:extLst>
            <c:ext xmlns:c16="http://schemas.microsoft.com/office/drawing/2014/chart" uri="{C3380CC4-5D6E-409C-BE32-E72D297353CC}">
              <c16:uniqueId val="{00000000-FA32-4F82-B5C3-73C1D589D836}"/>
            </c:ext>
          </c:extLst>
        </c:ser>
        <c:ser>
          <c:idx val="1"/>
          <c:order val="2"/>
          <c:tx>
            <c:v>Fitted Results</c:v>
          </c:tx>
          <c:spPr>
            <a:ln w="25400" cap="rnd">
              <a:noFill/>
              <a:round/>
            </a:ln>
            <a:effectLst/>
          </c:spPr>
          <c:marker>
            <c:symbol val="diamond"/>
            <c:size val="5"/>
            <c:spPr>
              <a:solidFill>
                <a:schemeClr val="accent2"/>
              </a:solidFill>
              <a:ln w="9525">
                <a:solidFill>
                  <a:schemeClr val="accent2"/>
                </a:solidFill>
              </a:ln>
              <a:effectLst/>
            </c:spPr>
          </c:marker>
          <c:xVal>
            <c:numRef>
              <c:f>MarketData!$A$3:$A$30</c:f>
              <c:numCache>
                <c:formatCode>General</c:formatCode>
                <c:ptCount val="28"/>
                <c:pt idx="0">
                  <c:v>0.35</c:v>
                </c:pt>
                <c:pt idx="1">
                  <c:v>0.6</c:v>
                </c:pt>
                <c:pt idx="2">
                  <c:v>1.1041000000000001</c:v>
                </c:pt>
                <c:pt idx="3">
                  <c:v>1.6</c:v>
                </c:pt>
                <c:pt idx="4">
                  <c:v>1.85</c:v>
                </c:pt>
                <c:pt idx="5">
                  <c:v>2.1</c:v>
                </c:pt>
                <c:pt idx="6">
                  <c:v>2.35</c:v>
                </c:pt>
                <c:pt idx="7">
                  <c:v>2.6</c:v>
                </c:pt>
                <c:pt idx="8">
                  <c:v>2.85</c:v>
                </c:pt>
                <c:pt idx="9">
                  <c:v>3.1</c:v>
                </c:pt>
                <c:pt idx="10">
                  <c:v>3.34</c:v>
                </c:pt>
                <c:pt idx="11">
                  <c:v>3.6</c:v>
                </c:pt>
                <c:pt idx="12">
                  <c:v>3.85</c:v>
                </c:pt>
                <c:pt idx="13">
                  <c:v>4.0999999999999996</c:v>
                </c:pt>
                <c:pt idx="14">
                  <c:v>4.34</c:v>
                </c:pt>
                <c:pt idx="15">
                  <c:v>4.51</c:v>
                </c:pt>
                <c:pt idx="16">
                  <c:v>5.0999999999999996</c:v>
                </c:pt>
                <c:pt idx="17">
                  <c:v>5.34</c:v>
                </c:pt>
                <c:pt idx="18">
                  <c:v>5.6</c:v>
                </c:pt>
                <c:pt idx="19">
                  <c:v>6.1</c:v>
                </c:pt>
                <c:pt idx="20">
                  <c:v>6.34</c:v>
                </c:pt>
                <c:pt idx="21">
                  <c:v>6.85</c:v>
                </c:pt>
                <c:pt idx="22">
                  <c:v>7.34</c:v>
                </c:pt>
                <c:pt idx="23">
                  <c:v>7.6</c:v>
                </c:pt>
                <c:pt idx="24">
                  <c:v>7.85</c:v>
                </c:pt>
                <c:pt idx="25">
                  <c:v>8.1</c:v>
                </c:pt>
                <c:pt idx="26">
                  <c:v>8.6</c:v>
                </c:pt>
                <c:pt idx="27">
                  <c:v>9.1</c:v>
                </c:pt>
              </c:numCache>
            </c:numRef>
          </c:xVal>
          <c:yVal>
            <c:numRef>
              <c:f>MarketData!$P$3:$P$30</c:f>
              <c:numCache>
                <c:formatCode>0.0000</c:formatCode>
                <c:ptCount val="28"/>
                <c:pt idx="0">
                  <c:v>0.99581394989302019</c:v>
                </c:pt>
                <c:pt idx="1">
                  <c:v>0.99040024263290594</c:v>
                </c:pt>
                <c:pt idx="2">
                  <c:v>0.97500550930357621</c:v>
                </c:pt>
                <c:pt idx="3">
                  <c:v>0.95585837515323269</c:v>
                </c:pt>
                <c:pt idx="4">
                  <c:v>0.94521979923414334</c:v>
                </c:pt>
                <c:pt idx="5">
                  <c:v>0.93412548010167462</c:v>
                </c:pt>
                <c:pt idx="6">
                  <c:v>0.92269500793811099</c:v>
                </c:pt>
                <c:pt idx="7">
                  <c:v>0.91102571581877712</c:v>
                </c:pt>
                <c:pt idx="8">
                  <c:v>0.89919660106672172</c:v>
                </c:pt>
                <c:pt idx="9">
                  <c:v>0.88727160281821293</c:v>
                </c:pt>
                <c:pt idx="10">
                  <c:v>0.87578139670890343</c:v>
                </c:pt>
                <c:pt idx="11">
                  <c:v>0.86333029038560027</c:v>
                </c:pt>
                <c:pt idx="12">
                  <c:v>0.85138879258958322</c:v>
                </c:pt>
                <c:pt idx="13">
                  <c:v>0.8395044239609083</c:v>
                </c:pt>
                <c:pt idx="14">
                  <c:v>0.82816884176407335</c:v>
                </c:pt>
                <c:pt idx="15">
                  <c:v>0.82019136575455776</c:v>
                </c:pt>
                <c:pt idx="16">
                  <c:v>0.79289937021819079</c:v>
                </c:pt>
                <c:pt idx="17">
                  <c:v>0.78199253339495933</c:v>
                </c:pt>
                <c:pt idx="18">
                  <c:v>0.77031400718701581</c:v>
                </c:pt>
                <c:pt idx="19">
                  <c:v>0.74827286016178396</c:v>
                </c:pt>
                <c:pt idx="20">
                  <c:v>0.73789324257784106</c:v>
                </c:pt>
                <c:pt idx="21">
                  <c:v>0.71627437561124396</c:v>
                </c:pt>
                <c:pt idx="22">
                  <c:v>0.69606594336122651</c:v>
                </c:pt>
                <c:pt idx="23">
                  <c:v>0.68556605031734452</c:v>
                </c:pt>
                <c:pt idx="24">
                  <c:v>0.67561464181230668</c:v>
                </c:pt>
                <c:pt idx="25">
                  <c:v>0.66580391685443285</c:v>
                </c:pt>
                <c:pt idx="26">
                  <c:v>0.64659929319588294</c:v>
                </c:pt>
                <c:pt idx="27">
                  <c:v>0.62794062556165853</c:v>
                </c:pt>
              </c:numCache>
            </c:numRef>
          </c:yVal>
          <c:smooth val="0"/>
          <c:extLst>
            <c:ext xmlns:c16="http://schemas.microsoft.com/office/drawing/2014/chart" uri="{C3380CC4-5D6E-409C-BE32-E72D297353CC}">
              <c16:uniqueId val="{00000001-C74A-46EB-A88A-4F55F4302B98}"/>
            </c:ext>
          </c:extLst>
        </c:ser>
        <c:dLbls>
          <c:showLegendKey val="0"/>
          <c:showVal val="0"/>
          <c:showCatName val="0"/>
          <c:showSerName val="0"/>
          <c:showPercent val="0"/>
          <c:showBubbleSize val="0"/>
        </c:dLbls>
        <c:axId val="680262792"/>
        <c:axId val="680260824"/>
      </c:scatterChart>
      <c:valAx>
        <c:axId val="6802627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r>
                  <a:rPr lang="en-GB" baseline="0"/>
                  <a:t> of Maturity</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260824"/>
        <c:crosses val="autoZero"/>
        <c:crossBetween val="midCat"/>
      </c:valAx>
      <c:valAx>
        <c:axId val="680260824"/>
        <c:scaling>
          <c:orientation val="minMax"/>
          <c:max val="1"/>
          <c:min val="0.60000000000000009"/>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Zero Coupon Bond Price (£)</a:t>
                </a:r>
              </a:p>
            </c:rich>
          </c:tx>
          <c:layout>
            <c:manualLayout>
              <c:xMode val="edge"/>
              <c:yMode val="edge"/>
              <c:x val="1.716740462948069E-2"/>
              <c:y val="0.2797622535555148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262792"/>
        <c:crosses val="autoZero"/>
        <c:crossBetween val="midCat"/>
      </c:valAx>
      <c:spPr>
        <a:noFill/>
        <a:ln>
          <a:noFill/>
        </a:ln>
        <a:effectLst/>
      </c:spPr>
    </c:plotArea>
    <c:legend>
      <c:legendPos val="r"/>
      <c:layout>
        <c:manualLayout>
          <c:xMode val="edge"/>
          <c:yMode val="edge"/>
          <c:x val="0.75183250370670296"/>
          <c:y val="0.11466169221003954"/>
          <c:w val="0.20397329180916995"/>
          <c:h val="0.23230533239008469"/>
        </c:manualLayout>
      </c:layout>
      <c:overlay val="0"/>
      <c:spPr>
        <a:solidFill>
          <a:schemeClr val="bg1"/>
        </a:solidFill>
        <a:ln w="15875">
          <a:solidFill>
            <a:schemeClr val="tx1"/>
          </a:solid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Forward Rates Calculated</a:t>
            </a:r>
            <a:r>
              <a:rPr lang="en-GB" baseline="0"/>
              <a:t> From ZCB Price</a:t>
            </a:r>
            <a:endParaRPr lang="en-GB"/>
          </a:p>
        </c:rich>
      </c:tx>
      <c:layout>
        <c:manualLayout>
          <c:xMode val="edge"/>
          <c:yMode val="edge"/>
          <c:x val="0.18276594089857098"/>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66495168617819"/>
          <c:y val="0.13004629629629633"/>
          <c:w val="0.80719549072553531"/>
          <c:h val="0.73382728200641578"/>
        </c:manualLayout>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xVal>
            <c:numRef>
              <c:f>MarketData!$A$3:$A$30</c:f>
              <c:numCache>
                <c:formatCode>General</c:formatCode>
                <c:ptCount val="28"/>
                <c:pt idx="0">
                  <c:v>0.35</c:v>
                </c:pt>
                <c:pt idx="1">
                  <c:v>0.6</c:v>
                </c:pt>
                <c:pt idx="2">
                  <c:v>1.1041000000000001</c:v>
                </c:pt>
                <c:pt idx="3">
                  <c:v>1.6</c:v>
                </c:pt>
                <c:pt idx="4">
                  <c:v>1.85</c:v>
                </c:pt>
                <c:pt idx="5">
                  <c:v>2.1</c:v>
                </c:pt>
                <c:pt idx="6">
                  <c:v>2.35</c:v>
                </c:pt>
                <c:pt idx="7">
                  <c:v>2.6</c:v>
                </c:pt>
                <c:pt idx="8">
                  <c:v>2.85</c:v>
                </c:pt>
                <c:pt idx="9">
                  <c:v>3.1</c:v>
                </c:pt>
                <c:pt idx="10">
                  <c:v>3.34</c:v>
                </c:pt>
                <c:pt idx="11">
                  <c:v>3.6</c:v>
                </c:pt>
                <c:pt idx="12">
                  <c:v>3.85</c:v>
                </c:pt>
                <c:pt idx="13">
                  <c:v>4.0999999999999996</c:v>
                </c:pt>
                <c:pt idx="14">
                  <c:v>4.34</c:v>
                </c:pt>
                <c:pt idx="15">
                  <c:v>4.51</c:v>
                </c:pt>
                <c:pt idx="16">
                  <c:v>5.0999999999999996</c:v>
                </c:pt>
                <c:pt idx="17">
                  <c:v>5.34</c:v>
                </c:pt>
                <c:pt idx="18">
                  <c:v>5.6</c:v>
                </c:pt>
                <c:pt idx="19">
                  <c:v>6.1</c:v>
                </c:pt>
                <c:pt idx="20">
                  <c:v>6.34</c:v>
                </c:pt>
                <c:pt idx="21">
                  <c:v>6.85</c:v>
                </c:pt>
                <c:pt idx="22">
                  <c:v>7.34</c:v>
                </c:pt>
                <c:pt idx="23">
                  <c:v>7.6</c:v>
                </c:pt>
                <c:pt idx="24">
                  <c:v>7.85</c:v>
                </c:pt>
                <c:pt idx="25">
                  <c:v>8.1</c:v>
                </c:pt>
                <c:pt idx="26">
                  <c:v>8.6</c:v>
                </c:pt>
                <c:pt idx="27">
                  <c:v>9.1</c:v>
                </c:pt>
              </c:numCache>
            </c:numRef>
          </c:xVal>
          <c:yVal>
            <c:numRef>
              <c:f>MarketData!$D$3:$D$30</c:f>
              <c:numCache>
                <c:formatCode>0.00%</c:formatCode>
                <c:ptCount val="28"/>
                <c:pt idx="0">
                  <c:v>1.6332305703169119E-2</c:v>
                </c:pt>
                <c:pt idx="1">
                  <c:v>2.0165398627404064E-2</c:v>
                </c:pt>
                <c:pt idx="2">
                  <c:v>2.6443441531699606E-2</c:v>
                </c:pt>
                <c:pt idx="3">
                  <c:v>3.8371638524981037E-2</c:v>
                </c:pt>
                <c:pt idx="4">
                  <c:v>4.1981913500084303E-2</c:v>
                </c:pt>
                <c:pt idx="5">
                  <c:v>4.9257522670070622E-2</c:v>
                </c:pt>
                <c:pt idx="6">
                  <c:v>5.3767141069623589E-2</c:v>
                </c:pt>
                <c:pt idx="7">
                  <c:v>4.8797032567671178E-2</c:v>
                </c:pt>
                <c:pt idx="8">
                  <c:v>6.3626659118970003E-2</c:v>
                </c:pt>
                <c:pt idx="9">
                  <c:v>4.4788285649782503E-2</c:v>
                </c:pt>
                <c:pt idx="10">
                  <c:v>6.1918595445183383E-2</c:v>
                </c:pt>
                <c:pt idx="11">
                  <c:v>4.9548560888514025E-2</c:v>
                </c:pt>
                <c:pt idx="12">
                  <c:v>6.01865906843565E-2</c:v>
                </c:pt>
                <c:pt idx="13">
                  <c:v>4.7287464066637599E-2</c:v>
                </c:pt>
                <c:pt idx="14">
                  <c:v>6.5421531350917703E-2</c:v>
                </c:pt>
                <c:pt idx="15">
                  <c:v>4.7087612763843961E-2</c:v>
                </c:pt>
                <c:pt idx="16">
                  <c:v>5.9653732422034568E-2</c:v>
                </c:pt>
                <c:pt idx="17">
                  <c:v>6.3016176446452965E-2</c:v>
                </c:pt>
                <c:pt idx="18">
                  <c:v>5.4063791618845794E-2</c:v>
                </c:pt>
                <c:pt idx="19">
                  <c:v>5.6905840895590157E-2</c:v>
                </c:pt>
                <c:pt idx="20">
                  <c:v>7.0180643614088101E-2</c:v>
                </c:pt>
                <c:pt idx="21">
                  <c:v>5.5670989839637378E-2</c:v>
                </c:pt>
                <c:pt idx="22">
                  <c:v>6.345918747635744E-2</c:v>
                </c:pt>
                <c:pt idx="23">
                  <c:v>6.3195225347113138E-2</c:v>
                </c:pt>
                <c:pt idx="24">
                  <c:v>3.8300358908114701E-2</c:v>
                </c:pt>
                <c:pt idx="25">
                  <c:v>8.1946791235071426E-2</c:v>
                </c:pt>
                <c:pt idx="26">
                  <c:v>5.2658789616605202E-2</c:v>
                </c:pt>
                <c:pt idx="27">
                  <c:v>4.8989731481181124E-2</c:v>
                </c:pt>
              </c:numCache>
            </c:numRef>
          </c:yVal>
          <c:smooth val="0"/>
          <c:extLst>
            <c:ext xmlns:c16="http://schemas.microsoft.com/office/drawing/2014/chart" uri="{C3380CC4-5D6E-409C-BE32-E72D297353CC}">
              <c16:uniqueId val="{00000000-479E-4406-BB3B-0C47D4E16F15}"/>
            </c:ext>
          </c:extLst>
        </c:ser>
        <c:dLbls>
          <c:showLegendKey val="0"/>
          <c:showVal val="0"/>
          <c:showCatName val="0"/>
          <c:showSerName val="0"/>
          <c:showPercent val="0"/>
          <c:showBubbleSize val="0"/>
        </c:dLbls>
        <c:axId val="334783664"/>
        <c:axId val="334783992"/>
      </c:scatterChart>
      <c:valAx>
        <c:axId val="3347836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layout>
            <c:manualLayout>
              <c:xMode val="edge"/>
              <c:yMode val="edge"/>
              <c:x val="0.51150056043612879"/>
              <c:y val="0.924976669582968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783992"/>
        <c:crosses val="autoZero"/>
        <c:crossBetween val="midCat"/>
      </c:valAx>
      <c:valAx>
        <c:axId val="334783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Forward Rate</a:t>
                </a:r>
                <a:r>
                  <a:rPr lang="en-GB"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7836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a:t>Linear Segement of Forward Rates Calculated</a:t>
            </a:r>
            <a:r>
              <a:rPr lang="en-GB" sz="1200" baseline="0"/>
              <a:t> From ZCB Price</a:t>
            </a:r>
            <a:endParaRPr lang="en-GB" sz="1200"/>
          </a:p>
        </c:rich>
      </c:tx>
      <c:layout>
        <c:manualLayout>
          <c:xMode val="edge"/>
          <c:yMode val="edge"/>
          <c:x val="0.16219667471006849"/>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66495168617819"/>
          <c:y val="0.16708333333333336"/>
          <c:w val="0.80719549072553531"/>
          <c:h val="0.69679024496937869"/>
        </c:manualLayout>
      </c:layout>
      <c:scatterChart>
        <c:scatterStyle val="lineMarker"/>
        <c:varyColors val="0"/>
        <c:ser>
          <c:idx val="1"/>
          <c:order val="0"/>
          <c:tx>
            <c:v>Linear Fit Results</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5.5562175480666338E-2"/>
                  <c:y val="0.4301388888888889"/>
                </c:manualLayout>
              </c:layout>
              <c:numFmt formatCode="General" sourceLinked="0"/>
              <c:spPr>
                <a:solidFill>
                  <a:schemeClr val="bg1"/>
                </a:solid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MarketData!$A$3:$A$7</c:f>
              <c:numCache>
                <c:formatCode>General</c:formatCode>
                <c:ptCount val="5"/>
                <c:pt idx="0">
                  <c:v>0.35</c:v>
                </c:pt>
                <c:pt idx="1">
                  <c:v>0.6</c:v>
                </c:pt>
                <c:pt idx="2">
                  <c:v>1.1041000000000001</c:v>
                </c:pt>
                <c:pt idx="3">
                  <c:v>1.6</c:v>
                </c:pt>
                <c:pt idx="4">
                  <c:v>1.85</c:v>
                </c:pt>
              </c:numCache>
            </c:numRef>
          </c:xVal>
          <c:yVal>
            <c:numRef>
              <c:f>MarketData!$D$3:$D$7</c:f>
              <c:numCache>
                <c:formatCode>0.00%</c:formatCode>
                <c:ptCount val="5"/>
                <c:pt idx="0">
                  <c:v>1.6332305703169119E-2</c:v>
                </c:pt>
                <c:pt idx="1">
                  <c:v>2.0165398627404064E-2</c:v>
                </c:pt>
                <c:pt idx="2">
                  <c:v>2.6443441531699606E-2</c:v>
                </c:pt>
                <c:pt idx="3">
                  <c:v>3.8371638524981037E-2</c:v>
                </c:pt>
                <c:pt idx="4">
                  <c:v>4.1981913500084303E-2</c:v>
                </c:pt>
              </c:numCache>
            </c:numRef>
          </c:yVal>
          <c:smooth val="0"/>
          <c:extLst>
            <c:ext xmlns:c16="http://schemas.microsoft.com/office/drawing/2014/chart" uri="{C3380CC4-5D6E-409C-BE32-E72D297353CC}">
              <c16:uniqueId val="{00000002-4C04-465E-8906-3984A7F2C1D2}"/>
            </c:ext>
          </c:extLst>
        </c:ser>
        <c:dLbls>
          <c:showLegendKey val="0"/>
          <c:showVal val="0"/>
          <c:showCatName val="0"/>
          <c:showSerName val="0"/>
          <c:showPercent val="0"/>
          <c:showBubbleSize val="0"/>
        </c:dLbls>
        <c:axId val="334783664"/>
        <c:axId val="334783992"/>
      </c:scatterChart>
      <c:valAx>
        <c:axId val="3347836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layout>
            <c:manualLayout>
              <c:xMode val="edge"/>
              <c:yMode val="edge"/>
              <c:x val="0.51150056043612879"/>
              <c:y val="0.924976669582968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783992"/>
        <c:crosses val="autoZero"/>
        <c:crossBetween val="midCat"/>
      </c:valAx>
      <c:valAx>
        <c:axId val="334783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Forward Rate</a:t>
                </a:r>
                <a:r>
                  <a:rPr lang="en-GB"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7836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a:t>Residuals Before and After Fitting</a:t>
            </a:r>
          </a:p>
        </c:rich>
      </c:tx>
      <c:layout>
        <c:manualLayout>
          <c:xMode val="edge"/>
          <c:yMode val="edge"/>
          <c:x val="0.21359025660712977"/>
          <c:y val="9.6167954582147604E-3"/>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005534225171211"/>
          <c:y val="0.19044366222410661"/>
          <c:w val="0.86973000960269176"/>
          <c:h val="0.61787555041272668"/>
        </c:manualLayout>
      </c:layout>
      <c:scatterChart>
        <c:scatterStyle val="lineMarker"/>
        <c:varyColors val="0"/>
        <c:ser>
          <c:idx val="2"/>
          <c:order val="0"/>
          <c:tx>
            <c:v>Initial Estimation</c:v>
          </c:tx>
          <c:spPr>
            <a:ln w="25400" cap="rnd">
              <a:noFill/>
              <a:round/>
            </a:ln>
            <a:effectLst/>
          </c:spPr>
          <c:marker>
            <c:symbol val="circle"/>
            <c:size val="5"/>
            <c:spPr>
              <a:solidFill>
                <a:srgbClr val="00B050"/>
              </a:solidFill>
              <a:ln w="9525">
                <a:solidFill>
                  <a:schemeClr val="accent3"/>
                </a:solidFill>
              </a:ln>
              <a:effectLst/>
            </c:spPr>
          </c:marker>
          <c:xVal>
            <c:numRef>
              <c:f>MarketData!$A$3:$A$30</c:f>
              <c:numCache>
                <c:formatCode>General</c:formatCode>
                <c:ptCount val="28"/>
                <c:pt idx="0">
                  <c:v>0.35</c:v>
                </c:pt>
                <c:pt idx="1">
                  <c:v>0.6</c:v>
                </c:pt>
                <c:pt idx="2">
                  <c:v>1.1041000000000001</c:v>
                </c:pt>
                <c:pt idx="3">
                  <c:v>1.6</c:v>
                </c:pt>
                <c:pt idx="4">
                  <c:v>1.85</c:v>
                </c:pt>
                <c:pt idx="5">
                  <c:v>2.1</c:v>
                </c:pt>
                <c:pt idx="6">
                  <c:v>2.35</c:v>
                </c:pt>
                <c:pt idx="7">
                  <c:v>2.6</c:v>
                </c:pt>
                <c:pt idx="8">
                  <c:v>2.85</c:v>
                </c:pt>
                <c:pt idx="9">
                  <c:v>3.1</c:v>
                </c:pt>
                <c:pt idx="10">
                  <c:v>3.34</c:v>
                </c:pt>
                <c:pt idx="11">
                  <c:v>3.6</c:v>
                </c:pt>
                <c:pt idx="12">
                  <c:v>3.85</c:v>
                </c:pt>
                <c:pt idx="13">
                  <c:v>4.0999999999999996</c:v>
                </c:pt>
                <c:pt idx="14">
                  <c:v>4.34</c:v>
                </c:pt>
                <c:pt idx="15">
                  <c:v>4.51</c:v>
                </c:pt>
                <c:pt idx="16">
                  <c:v>5.0999999999999996</c:v>
                </c:pt>
                <c:pt idx="17">
                  <c:v>5.34</c:v>
                </c:pt>
                <c:pt idx="18">
                  <c:v>5.6</c:v>
                </c:pt>
                <c:pt idx="19">
                  <c:v>6.1</c:v>
                </c:pt>
                <c:pt idx="20">
                  <c:v>6.34</c:v>
                </c:pt>
                <c:pt idx="21">
                  <c:v>6.85</c:v>
                </c:pt>
                <c:pt idx="22">
                  <c:v>7.34</c:v>
                </c:pt>
                <c:pt idx="23">
                  <c:v>7.6</c:v>
                </c:pt>
                <c:pt idx="24">
                  <c:v>7.85</c:v>
                </c:pt>
                <c:pt idx="25">
                  <c:v>8.1</c:v>
                </c:pt>
                <c:pt idx="26">
                  <c:v>8.6</c:v>
                </c:pt>
                <c:pt idx="27">
                  <c:v>9.1</c:v>
                </c:pt>
              </c:numCache>
            </c:numRef>
          </c:xVal>
          <c:yVal>
            <c:numRef>
              <c:f>MarketData!$V$3:$V$30</c:f>
              <c:numCache>
                <c:formatCode>General</c:formatCode>
                <c:ptCount val="28"/>
                <c:pt idx="0">
                  <c:v>3.745683409439593E-4</c:v>
                </c:pt>
                <c:pt idx="1">
                  <c:v>-5.2059138161542062E-4</c:v>
                </c:pt>
                <c:pt idx="2">
                  <c:v>-3.2139969360601706E-3</c:v>
                </c:pt>
                <c:pt idx="3">
                  <c:v>-3.8870426948494075E-3</c:v>
                </c:pt>
                <c:pt idx="4">
                  <c:v>-4.3862259335436526E-3</c:v>
                </c:pt>
                <c:pt idx="5">
                  <c:v>-3.699110483105339E-3</c:v>
                </c:pt>
                <c:pt idx="6">
                  <c:v>-2.4201562452340619E-3</c:v>
                </c:pt>
                <c:pt idx="7">
                  <c:v>-2.6625958969439534E-3</c:v>
                </c:pt>
                <c:pt idx="8">
                  <c:v>1.4471806181104441E-4</c:v>
                </c:pt>
                <c:pt idx="9">
                  <c:v>-1.5400257851105881E-3</c:v>
                </c:pt>
                <c:pt idx="10">
                  <c:v>3.0015538641026129E-4</c:v>
                </c:pt>
                <c:pt idx="11">
                  <c:v>-7.0469420318641784E-4</c:v>
                </c:pt>
                <c:pt idx="12">
                  <c:v>4.852830900370364E-4</c:v>
                </c:pt>
                <c:pt idx="13">
                  <c:v>-1.1741497227371056E-3</c:v>
                </c:pt>
                <c:pt idx="14">
                  <c:v>7.9930594568144997E-4</c:v>
                </c:pt>
                <c:pt idx="15">
                  <c:v>-4.3441836366675535E-4</c:v>
                </c:pt>
                <c:pt idx="16">
                  <c:v>1.1440291899793564E-3</c:v>
                </c:pt>
                <c:pt idx="17">
                  <c:v>2.3160489281941476E-3</c:v>
                </c:pt>
                <c:pt idx="18">
                  <c:v>1.7234115699228392E-3</c:v>
                </c:pt>
                <c:pt idx="19">
                  <c:v>1.6178622590660163E-3</c:v>
                </c:pt>
                <c:pt idx="20">
                  <c:v>3.8896822351718319E-3</c:v>
                </c:pt>
                <c:pt idx="21">
                  <c:v>3.1734093065131086E-3</c:v>
                </c:pt>
                <c:pt idx="22">
                  <c:v>5.1329842436572681E-3</c:v>
                </c:pt>
                <c:pt idx="23">
                  <c:v>6.0669612339283585E-3</c:v>
                </c:pt>
                <c:pt idx="24">
                  <c:v>2.739152396221467E-3</c:v>
                </c:pt>
                <c:pt idx="25">
                  <c:v>6.7472302117578264E-3</c:v>
                </c:pt>
                <c:pt idx="26">
                  <c:v>4.9666246847915874E-3</c:v>
                </c:pt>
                <c:pt idx="27">
                  <c:v>2.1150501716656889E-3</c:v>
                </c:pt>
              </c:numCache>
            </c:numRef>
          </c:yVal>
          <c:smooth val="0"/>
          <c:extLst>
            <c:ext xmlns:c16="http://schemas.microsoft.com/office/drawing/2014/chart" uri="{C3380CC4-5D6E-409C-BE32-E72D297353CC}">
              <c16:uniqueId val="{00000002-B93B-43A0-9D30-FD348CAFA86F}"/>
            </c:ext>
          </c:extLst>
        </c:ser>
        <c:ser>
          <c:idx val="1"/>
          <c:order val="1"/>
          <c:tx>
            <c:v>Fitted Results</c:v>
          </c:tx>
          <c:spPr>
            <a:ln w="25400" cap="rnd">
              <a:noFill/>
              <a:round/>
            </a:ln>
            <a:effectLst/>
          </c:spPr>
          <c:marker>
            <c:symbol val="diamond"/>
            <c:size val="5"/>
            <c:spPr>
              <a:solidFill>
                <a:schemeClr val="accent2"/>
              </a:solidFill>
              <a:ln w="9525">
                <a:solidFill>
                  <a:schemeClr val="accent2"/>
                </a:solidFill>
              </a:ln>
              <a:effectLst/>
            </c:spPr>
          </c:marker>
          <c:xVal>
            <c:numRef>
              <c:f>MarketData!$A$3:$A$30</c:f>
              <c:numCache>
                <c:formatCode>General</c:formatCode>
                <c:ptCount val="28"/>
                <c:pt idx="0">
                  <c:v>0.35</c:v>
                </c:pt>
                <c:pt idx="1">
                  <c:v>0.6</c:v>
                </c:pt>
                <c:pt idx="2">
                  <c:v>1.1041000000000001</c:v>
                </c:pt>
                <c:pt idx="3">
                  <c:v>1.6</c:v>
                </c:pt>
                <c:pt idx="4">
                  <c:v>1.85</c:v>
                </c:pt>
                <c:pt idx="5">
                  <c:v>2.1</c:v>
                </c:pt>
                <c:pt idx="6">
                  <c:v>2.35</c:v>
                </c:pt>
                <c:pt idx="7">
                  <c:v>2.6</c:v>
                </c:pt>
                <c:pt idx="8">
                  <c:v>2.85</c:v>
                </c:pt>
                <c:pt idx="9">
                  <c:v>3.1</c:v>
                </c:pt>
                <c:pt idx="10">
                  <c:v>3.34</c:v>
                </c:pt>
                <c:pt idx="11">
                  <c:v>3.6</c:v>
                </c:pt>
                <c:pt idx="12">
                  <c:v>3.85</c:v>
                </c:pt>
                <c:pt idx="13">
                  <c:v>4.0999999999999996</c:v>
                </c:pt>
                <c:pt idx="14">
                  <c:v>4.34</c:v>
                </c:pt>
                <c:pt idx="15">
                  <c:v>4.51</c:v>
                </c:pt>
                <c:pt idx="16">
                  <c:v>5.0999999999999996</c:v>
                </c:pt>
                <c:pt idx="17">
                  <c:v>5.34</c:v>
                </c:pt>
                <c:pt idx="18">
                  <c:v>5.6</c:v>
                </c:pt>
                <c:pt idx="19">
                  <c:v>6.1</c:v>
                </c:pt>
                <c:pt idx="20">
                  <c:v>6.34</c:v>
                </c:pt>
                <c:pt idx="21">
                  <c:v>6.85</c:v>
                </c:pt>
                <c:pt idx="22">
                  <c:v>7.34</c:v>
                </c:pt>
                <c:pt idx="23">
                  <c:v>7.6</c:v>
                </c:pt>
                <c:pt idx="24">
                  <c:v>7.85</c:v>
                </c:pt>
                <c:pt idx="25">
                  <c:v>8.1</c:v>
                </c:pt>
                <c:pt idx="26">
                  <c:v>8.6</c:v>
                </c:pt>
                <c:pt idx="27">
                  <c:v>9.1</c:v>
                </c:pt>
              </c:numCache>
            </c:numRef>
          </c:xVal>
          <c:yVal>
            <c:numRef>
              <c:f>MarketData!$Q$3:$Q$30</c:f>
              <c:numCache>
                <c:formatCode>General</c:formatCode>
                <c:ptCount val="28"/>
                <c:pt idx="0">
                  <c:v>1.5139498930202278E-3</c:v>
                </c:pt>
                <c:pt idx="1">
                  <c:v>1.1002426329059789E-3</c:v>
                </c:pt>
                <c:pt idx="2">
                  <c:v>-1.1944906964237445E-3</c:v>
                </c:pt>
                <c:pt idx="3">
                  <c:v>-1.9416248467672981E-3</c:v>
                </c:pt>
                <c:pt idx="4">
                  <c:v>-2.5802007658566328E-3</c:v>
                </c:pt>
                <c:pt idx="5">
                  <c:v>-2.0745198983254109E-3</c:v>
                </c:pt>
                <c:pt idx="6">
                  <c:v>-1.0049920618889763E-3</c:v>
                </c:pt>
                <c:pt idx="7">
                  <c:v>-1.4742841812228624E-3</c:v>
                </c:pt>
                <c:pt idx="8">
                  <c:v>1.0966010667217141E-3</c:v>
                </c:pt>
                <c:pt idx="9">
                  <c:v>-8.2839718178706612E-4</c:v>
                </c:pt>
                <c:pt idx="10">
                  <c:v>7.8139670890342572E-4</c:v>
                </c:pt>
                <c:pt idx="11">
                  <c:v>-4.6970961439973813E-4</c:v>
                </c:pt>
                <c:pt idx="12">
                  <c:v>4.8879258958323124E-4</c:v>
                </c:pt>
                <c:pt idx="13">
                  <c:v>-1.3955760390916838E-3</c:v>
                </c:pt>
                <c:pt idx="14">
                  <c:v>3.6884176407336877E-4</c:v>
                </c:pt>
                <c:pt idx="15">
                  <c:v>-1.0086342454422859E-3</c:v>
                </c:pt>
                <c:pt idx="16">
                  <c:v>9.9370218190841797E-5</c:v>
                </c:pt>
                <c:pt idx="17">
                  <c:v>1.0925333949592941E-3</c:v>
                </c:pt>
                <c:pt idx="18">
                  <c:v>3.1400718701579677E-4</c:v>
                </c:pt>
                <c:pt idx="19">
                  <c:v>-1.2713983821599495E-4</c:v>
                </c:pt>
                <c:pt idx="20">
                  <c:v>1.993242577841059E-3</c:v>
                </c:pt>
                <c:pt idx="21">
                  <c:v>9.7437561124391614E-4</c:v>
                </c:pt>
                <c:pt idx="22">
                  <c:v>2.6659433612264971E-3</c:v>
                </c:pt>
                <c:pt idx="23">
                  <c:v>3.4660503173444823E-3</c:v>
                </c:pt>
                <c:pt idx="24">
                  <c:v>1.4641812306703805E-5</c:v>
                </c:pt>
                <c:pt idx="25">
                  <c:v>3.9039168544328096E-3</c:v>
                </c:pt>
                <c:pt idx="26">
                  <c:v>1.8992931958828896E-3</c:v>
                </c:pt>
                <c:pt idx="27">
                  <c:v>-1.159374438341465E-3</c:v>
                </c:pt>
              </c:numCache>
            </c:numRef>
          </c:yVal>
          <c:smooth val="0"/>
          <c:extLst>
            <c:ext xmlns:c16="http://schemas.microsoft.com/office/drawing/2014/chart" uri="{C3380CC4-5D6E-409C-BE32-E72D297353CC}">
              <c16:uniqueId val="{00000001-B93B-43A0-9D30-FD348CAFA86F}"/>
            </c:ext>
          </c:extLst>
        </c:ser>
        <c:dLbls>
          <c:showLegendKey val="0"/>
          <c:showVal val="0"/>
          <c:showCatName val="0"/>
          <c:showSerName val="0"/>
          <c:showPercent val="0"/>
          <c:showBubbleSize val="0"/>
        </c:dLbls>
        <c:axId val="680262792"/>
        <c:axId val="680260824"/>
      </c:scatterChart>
      <c:valAx>
        <c:axId val="6802627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r>
                  <a:rPr lang="en-GB" baseline="0"/>
                  <a:t> of Maturity</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260824"/>
        <c:crosses val="autoZero"/>
        <c:crossBetween val="midCat"/>
      </c:valAx>
      <c:valAx>
        <c:axId val="680260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Price Residual (£)</a:t>
                </a:r>
              </a:p>
            </c:rich>
          </c:tx>
          <c:layout>
            <c:manualLayout>
              <c:xMode val="edge"/>
              <c:yMode val="edge"/>
              <c:x val="9.7435682351550285E-3"/>
              <c:y val="0.2690597505433585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262792"/>
        <c:crosses val="autoZero"/>
        <c:crossBetween val="midCat"/>
      </c:valAx>
      <c:spPr>
        <a:noFill/>
        <a:ln>
          <a:noFill/>
        </a:ln>
        <a:effectLst/>
      </c:spPr>
    </c:plotArea>
    <c:legend>
      <c:legendPos val="r"/>
      <c:layout>
        <c:manualLayout>
          <c:xMode val="edge"/>
          <c:yMode val="edge"/>
          <c:x val="0.76853596435298444"/>
          <c:y val="0.70672478848398923"/>
          <c:w val="0.20397329180916995"/>
          <c:h val="0.23230533239008469"/>
        </c:manualLayout>
      </c:layout>
      <c:overlay val="0"/>
      <c:spPr>
        <a:solidFill>
          <a:schemeClr val="bg1"/>
        </a:solidFill>
        <a:ln w="15875">
          <a:solidFill>
            <a:schemeClr val="tx1"/>
          </a:solid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1057834</xdr:colOff>
      <xdr:row>36</xdr:row>
      <xdr:rowOff>85164</xdr:rowOff>
    </xdr:from>
    <xdr:to>
      <xdr:col>20</xdr:col>
      <xdr:colOff>156882</xdr:colOff>
      <xdr:row>57</xdr:row>
      <xdr:rowOff>67235</xdr:rowOff>
    </xdr:to>
    <xdr:graphicFrame macro="">
      <xdr:nvGraphicFramePr>
        <xdr:cNvPr id="2" name="Chart 1">
          <a:extLst>
            <a:ext uri="{FF2B5EF4-FFF2-40B4-BE49-F238E27FC236}">
              <a16:creationId xmlns:a16="http://schemas.microsoft.com/office/drawing/2014/main" id="{F0116162-CC96-40C3-A2A2-8E1F3D77B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69056</xdr:colOff>
      <xdr:row>36</xdr:row>
      <xdr:rowOff>92868</xdr:rowOff>
    </xdr:from>
    <xdr:to>
      <xdr:col>4</xdr:col>
      <xdr:colOff>962026</xdr:colOff>
      <xdr:row>53</xdr:row>
      <xdr:rowOff>83343</xdr:rowOff>
    </xdr:to>
    <xdr:graphicFrame macro="">
      <xdr:nvGraphicFramePr>
        <xdr:cNvPr id="3" name="Chart 2">
          <a:extLst>
            <a:ext uri="{FF2B5EF4-FFF2-40B4-BE49-F238E27FC236}">
              <a16:creationId xmlns:a16="http://schemas.microsoft.com/office/drawing/2014/main" id="{EF9E11CE-F845-4F7E-9749-67B2206B5E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54</xdr:row>
      <xdr:rowOff>9525</xdr:rowOff>
    </xdr:from>
    <xdr:to>
      <xdr:col>4</xdr:col>
      <xdr:colOff>971550</xdr:colOff>
      <xdr:row>70</xdr:row>
      <xdr:rowOff>28575</xdr:rowOff>
    </xdr:to>
    <xdr:graphicFrame macro="">
      <xdr:nvGraphicFramePr>
        <xdr:cNvPr id="4" name="Chart 3">
          <a:extLst>
            <a:ext uri="{FF2B5EF4-FFF2-40B4-BE49-F238E27FC236}">
              <a16:creationId xmlns:a16="http://schemas.microsoft.com/office/drawing/2014/main" id="{675DFD67-3D0D-4F00-BF12-989C0ADFE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1053353</xdr:colOff>
      <xdr:row>57</xdr:row>
      <xdr:rowOff>112059</xdr:rowOff>
    </xdr:from>
    <xdr:to>
      <xdr:col>20</xdr:col>
      <xdr:colOff>152401</xdr:colOff>
      <xdr:row>70</xdr:row>
      <xdr:rowOff>44823</xdr:rowOff>
    </xdr:to>
    <xdr:graphicFrame macro="">
      <xdr:nvGraphicFramePr>
        <xdr:cNvPr id="7" name="Chart 6">
          <a:extLst>
            <a:ext uri="{FF2B5EF4-FFF2-40B4-BE49-F238E27FC236}">
              <a16:creationId xmlns:a16="http://schemas.microsoft.com/office/drawing/2014/main" id="{3BBDFB52-B3F6-49C2-9B46-F360FE400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
  <sheetViews>
    <sheetView tabSelected="1" zoomScaleNormal="100" workbookViewId="0">
      <selection activeCell="H7" sqref="H7"/>
    </sheetView>
  </sheetViews>
  <sheetFormatPr defaultRowHeight="12.75" x14ac:dyDescent="0.2"/>
  <cols>
    <col min="1" max="1" width="7.85546875" customWidth="1"/>
    <col min="2" max="2" width="13.28515625" customWidth="1"/>
    <col min="3" max="3" width="12" customWidth="1"/>
    <col min="4" max="4" width="18.7109375" customWidth="1"/>
    <col min="5" max="5" width="16.5703125" customWidth="1"/>
    <col min="6" max="6" width="7.42578125" customWidth="1"/>
    <col min="7" max="7" width="7.28515625" customWidth="1"/>
    <col min="8" max="8" width="12" bestFit="1" customWidth="1"/>
    <col min="9" max="9" width="2.85546875" customWidth="1"/>
    <col min="10" max="10" width="8.42578125" customWidth="1"/>
    <col min="11" max="11" width="3.85546875" customWidth="1"/>
    <col min="12" max="12" width="0" hidden="1" customWidth="1"/>
    <col min="13" max="13" width="12.85546875" hidden="1" customWidth="1"/>
    <col min="14" max="14" width="9.140625" customWidth="1"/>
    <col min="15" max="15" width="3.140625" customWidth="1"/>
    <col min="16" max="16" width="10.140625" bestFit="1" customWidth="1"/>
    <col min="17" max="17" width="11.85546875" customWidth="1"/>
    <col min="18" max="18" width="5.5703125" customWidth="1"/>
    <col min="19" max="19" width="12.42578125" bestFit="1" customWidth="1"/>
    <col min="21" max="21" width="10.140625" bestFit="1" customWidth="1"/>
    <col min="22" max="22" width="20.85546875" customWidth="1"/>
  </cols>
  <sheetData>
    <row r="1" spans="1:22" ht="12.75" customHeight="1" x14ac:dyDescent="0.2">
      <c r="J1" t="s">
        <v>5</v>
      </c>
      <c r="L1" s="4" t="s">
        <v>9</v>
      </c>
      <c r="M1" s="4"/>
      <c r="N1" s="4"/>
      <c r="P1" s="18" t="s">
        <v>26</v>
      </c>
      <c r="Q1" s="18"/>
      <c r="S1" s="3"/>
      <c r="U1" s="17" t="s">
        <v>25</v>
      </c>
      <c r="V1" s="17"/>
    </row>
    <row r="2" spans="1:22" ht="12.75" customHeight="1" x14ac:dyDescent="0.2">
      <c r="A2" t="s">
        <v>18</v>
      </c>
      <c r="B2" t="s">
        <v>0</v>
      </c>
      <c r="C2" t="s">
        <v>1</v>
      </c>
      <c r="D2" t="s">
        <v>13</v>
      </c>
      <c r="E2" t="s">
        <v>16</v>
      </c>
      <c r="G2" s="25" t="s">
        <v>28</v>
      </c>
      <c r="H2" s="25"/>
      <c r="J2" t="s">
        <v>14</v>
      </c>
      <c r="L2" t="s">
        <v>6</v>
      </c>
      <c r="M2" t="s">
        <v>7</v>
      </c>
      <c r="N2" t="s">
        <v>8</v>
      </c>
      <c r="P2" s="16" t="s">
        <v>27</v>
      </c>
      <c r="Q2" s="16" t="s">
        <v>21</v>
      </c>
      <c r="S2" t="s">
        <v>10</v>
      </c>
      <c r="U2" s="14" t="s">
        <v>27</v>
      </c>
      <c r="V2" s="15" t="s">
        <v>21</v>
      </c>
    </row>
    <row r="3" spans="1:22" x14ac:dyDescent="0.2">
      <c r="A3" s="1">
        <v>0.35</v>
      </c>
      <c r="B3" s="1">
        <v>0.99429999999999996</v>
      </c>
      <c r="C3" s="2">
        <f>-LN(B3)/A3</f>
        <v>1.6332305703169119E-2</v>
      </c>
      <c r="D3" s="8">
        <f>C3</f>
        <v>1.6332305703169119E-2</v>
      </c>
      <c r="E3" s="6"/>
      <c r="F3" s="2"/>
      <c r="G3" s="25"/>
      <c r="H3" s="25"/>
      <c r="J3">
        <f>(1/$H$4)*(1-EXP(-$H$4*A3))</f>
        <v>0.30624013858545546</v>
      </c>
      <c r="L3">
        <f>(J3-A3)*(($H$5)-(($H$7^2)/(2*$H$4^2)))</f>
        <v>-2.5650088689171124E-3</v>
      </c>
      <c r="M3">
        <f>(($H$7*J3)^2/(4*$H$4))</f>
        <v>6.7545390711231639E-6</v>
      </c>
      <c r="N3">
        <f t="shared" ref="N3:N30" si="0">L3-M3</f>
        <v>-2.5717634079882356E-3</v>
      </c>
      <c r="P3" s="20">
        <f>EXP(N3-(J3*$H$6))</f>
        <v>0.99581394989302019</v>
      </c>
      <c r="Q3" s="12">
        <f>P3-B3</f>
        <v>1.5139498930202278E-3</v>
      </c>
      <c r="S3">
        <f>(B3-P3)^2</f>
        <v>2.2920442785759593E-6</v>
      </c>
      <c r="U3" s="22">
        <v>0.99467456834094392</v>
      </c>
      <c r="V3" s="13">
        <f>U3-B3</f>
        <v>3.745683409439593E-4</v>
      </c>
    </row>
    <row r="4" spans="1:22" x14ac:dyDescent="0.2">
      <c r="A4" s="1">
        <v>0.6</v>
      </c>
      <c r="B4" s="1">
        <v>0.98929999999999996</v>
      </c>
      <c r="C4" s="2">
        <f>-LN(B4)/A4</f>
        <v>1.7929427754933679E-2</v>
      </c>
      <c r="D4" s="8">
        <f t="shared" ref="D4:D8" si="1">C4+((C4-C3)*(A3/(A4-A3)))</f>
        <v>2.0165398627404064E-2</v>
      </c>
      <c r="E4" s="6">
        <f>(D4-D3)/(($H$12-D4)*(A4-A3))</f>
        <v>0.40679715851937748</v>
      </c>
      <c r="F4" s="2"/>
      <c r="G4" s="12" t="s">
        <v>2</v>
      </c>
      <c r="H4" s="19">
        <v>0.78100000000000003</v>
      </c>
      <c r="J4">
        <f>(1/$H$4)*(1-EXP(-$H$4*A4))</f>
        <v>0.47902959763578234</v>
      </c>
      <c r="L4">
        <f>(J4-A4)*(($H$5)-(($H$7^2)/(2*$H$4^2)))</f>
        <v>-7.0907481173502606E-3</v>
      </c>
      <c r="M4">
        <f>(($H$7*J4)^2/(4*$H$4))</f>
        <v>1.6527082255921058E-5</v>
      </c>
      <c r="N4">
        <f t="shared" si="0"/>
        <v>-7.107275199606182E-3</v>
      </c>
      <c r="P4" s="20">
        <f t="shared" ref="P4:P30" si="2">EXP(N4-(J4*$H$6))</f>
        <v>0.99040024263290594</v>
      </c>
      <c r="Q4" s="12">
        <f t="shared" ref="Q4:Q30" si="3">P4-B4</f>
        <v>1.1002426329059789E-3</v>
      </c>
      <c r="S4">
        <f t="shared" ref="S4:S30" si="4">(B4-P4)^2</f>
        <v>1.2105338512638806E-6</v>
      </c>
      <c r="U4" s="22">
        <v>0.98877940861838454</v>
      </c>
      <c r="V4" s="13">
        <f t="shared" ref="V4:V30" si="5">U4-B4</f>
        <v>-5.2059138161542062E-4</v>
      </c>
    </row>
    <row r="5" spans="1:22" x14ac:dyDescent="0.2">
      <c r="A5" s="1">
        <v>1.1041000000000001</v>
      </c>
      <c r="B5" s="1">
        <v>0.97619999999999996</v>
      </c>
      <c r="C5" s="2">
        <f>-LN(B5)/A5</f>
        <v>2.1816679222072258E-2</v>
      </c>
      <c r="D5" s="8">
        <f t="shared" si="1"/>
        <v>2.6443441531699606E-2</v>
      </c>
      <c r="E5" s="6">
        <f t="shared" ref="E5:E30" si="6">(D5-D4)/(($H$12-D5)*(A5-A4))</f>
        <v>0.39646626355964393</v>
      </c>
      <c r="F5" s="2"/>
      <c r="G5" s="12" t="s">
        <v>3</v>
      </c>
      <c r="H5" s="24">
        <v>5.8799999999999998E-2</v>
      </c>
      <c r="J5">
        <f>(1/$H$4)*(1-EXP(-$H$4*A5))</f>
        <v>0.73983477421690269</v>
      </c>
      <c r="L5">
        <f>(J5-A5)*(($H$5)-(($H$7^2)/(2*$H$4^2)))</f>
        <v>-2.1351610918520648E-2</v>
      </c>
      <c r="M5">
        <f>(($H$7*J5)^2/(4*$H$4))</f>
        <v>3.9422210613517752E-5</v>
      </c>
      <c r="N5">
        <f>L5-M5</f>
        <v>-2.1391033129134165E-2</v>
      </c>
      <c r="P5" s="20">
        <f t="shared" si="2"/>
        <v>0.97500550930357621</v>
      </c>
      <c r="Q5" s="12">
        <f t="shared" si="3"/>
        <v>-1.1944906964237445E-3</v>
      </c>
      <c r="S5">
        <f t="shared" si="4"/>
        <v>1.4268080238428821E-6</v>
      </c>
      <c r="U5" s="22">
        <v>0.97298600306393979</v>
      </c>
      <c r="V5" s="13">
        <f t="shared" si="5"/>
        <v>-3.2139969360601706E-3</v>
      </c>
    </row>
    <row r="6" spans="1:22" x14ac:dyDescent="0.2">
      <c r="A6" s="1">
        <v>1.6</v>
      </c>
      <c r="B6" s="1">
        <v>0.95779999999999998</v>
      </c>
      <c r="C6" s="2">
        <f>-LN(B6)/A6</f>
        <v>2.6947681921017548E-2</v>
      </c>
      <c r="D6" s="8">
        <f t="shared" si="1"/>
        <v>3.8371638524981037E-2</v>
      </c>
      <c r="E6" s="6">
        <f t="shared" si="6"/>
        <v>1.2345187373064885</v>
      </c>
      <c r="F6" s="2"/>
      <c r="G6" s="12" t="s">
        <v>12</v>
      </c>
      <c r="H6" s="24">
        <v>5.3E-3</v>
      </c>
      <c r="J6">
        <f>(1/$H$4)*(1-EXP(-$H$4*A6))</f>
        <v>0.91341943443998164</v>
      </c>
      <c r="L6">
        <f>(J6-A6)*(($H$5)-(($H$7^2)/(2*$H$4^2)))</f>
        <v>-4.0244305693853046E-2</v>
      </c>
      <c r="M6">
        <f>(($H$7*J6)^2/(4*$H$4))</f>
        <v>6.0091353784522265E-5</v>
      </c>
      <c r="N6">
        <f t="shared" si="0"/>
        <v>-4.0304397047637566E-2</v>
      </c>
      <c r="P6" s="20">
        <f t="shared" si="2"/>
        <v>0.95585837515323269</v>
      </c>
      <c r="Q6" s="12">
        <f t="shared" si="3"/>
        <v>-1.9416248467672981E-3</v>
      </c>
      <c r="S6">
        <f t="shared" si="4"/>
        <v>3.7699070455841335E-6</v>
      </c>
      <c r="U6" s="22">
        <v>0.95391295730515058</v>
      </c>
      <c r="V6" s="13">
        <f t="shared" si="5"/>
        <v>-3.8870426948494075E-3</v>
      </c>
    </row>
    <row r="7" spans="1:22" x14ac:dyDescent="0.2">
      <c r="A7" s="1">
        <v>1.85</v>
      </c>
      <c r="B7" s="1">
        <v>0.94779999999999998</v>
      </c>
      <c r="C7" s="2">
        <f>-LN(B7)/A7</f>
        <v>2.897933483710765E-2</v>
      </c>
      <c r="D7" s="8">
        <f t="shared" si="1"/>
        <v>4.1981913500084303E-2</v>
      </c>
      <c r="E7" s="6">
        <f t="shared" si="6"/>
        <v>0.90973608213345825</v>
      </c>
      <c r="F7" s="2"/>
      <c r="G7" s="10" t="s">
        <v>4</v>
      </c>
      <c r="H7" s="10">
        <v>1.4999999999999999E-2</v>
      </c>
      <c r="J7">
        <f>(1/$H$4)*(1-EXP(-$H$4*A7))</f>
        <v>0.978512879488319</v>
      </c>
      <c r="L7">
        <f>(J7-A7)*(($H$5)-(($H$7^2)/(2*$H$4^2)))</f>
        <v>-5.1082707325862897E-2</v>
      </c>
      <c r="M7">
        <f>(($H$7*J7)^2/(4*$H$4))</f>
        <v>6.8961164355959444E-5</v>
      </c>
      <c r="N7">
        <f t="shared" si="0"/>
        <v>-5.1151668490218856E-2</v>
      </c>
      <c r="P7" s="20">
        <f t="shared" si="2"/>
        <v>0.94521979923414334</v>
      </c>
      <c r="Q7" s="12">
        <f t="shared" si="3"/>
        <v>-2.5802007658566328E-3</v>
      </c>
      <c r="S7">
        <f t="shared" si="4"/>
        <v>6.657435992127155E-6</v>
      </c>
      <c r="U7" s="22">
        <v>0.94341377406645632</v>
      </c>
      <c r="V7" s="13">
        <f t="shared" si="5"/>
        <v>-4.3862259335436526E-3</v>
      </c>
    </row>
    <row r="8" spans="1:22" x14ac:dyDescent="0.2">
      <c r="A8" s="1">
        <v>2.1</v>
      </c>
      <c r="B8" s="1">
        <v>0.93620000000000003</v>
      </c>
      <c r="C8" s="2">
        <f t="shared" ref="C8:C30" si="7">-LN(B8)/A8</f>
        <v>3.139340481722229E-2</v>
      </c>
      <c r="D8" s="8">
        <f t="shared" si="1"/>
        <v>4.9257522670070622E-2</v>
      </c>
      <c r="E8" s="7">
        <f t="shared" si="6"/>
        <v>3.3846594976312194</v>
      </c>
      <c r="F8" s="2"/>
      <c r="J8">
        <f>(1/$H$4)*(1-EXP(-$H$4*A8))</f>
        <v>1.0320606334743525</v>
      </c>
      <c r="L8">
        <f>(J8-A8)*(($H$5)-(($H$7^2)/(2*$H$4^2)))</f>
        <v>-6.259786612792044E-2</v>
      </c>
      <c r="M8">
        <f>(($H$7*J8)^2/(4*$H$4))</f>
        <v>7.6715287776147055E-5</v>
      </c>
      <c r="N8">
        <f t="shared" si="0"/>
        <v>-6.2674581415696581E-2</v>
      </c>
      <c r="P8" s="20">
        <f t="shared" si="2"/>
        <v>0.93412548010167462</v>
      </c>
      <c r="Q8" s="12">
        <f t="shared" si="3"/>
        <v>-2.0745198983254109E-3</v>
      </c>
      <c r="S8">
        <f t="shared" si="4"/>
        <v>4.3036328085480737E-6</v>
      </c>
      <c r="U8" s="22">
        <v>0.93250088951689469</v>
      </c>
      <c r="V8" s="13">
        <f t="shared" si="5"/>
        <v>-3.699110483105339E-3</v>
      </c>
    </row>
    <row r="9" spans="1:22" x14ac:dyDescent="0.2">
      <c r="A9" s="1">
        <v>2.35</v>
      </c>
      <c r="B9" s="1">
        <v>0.92369999999999997</v>
      </c>
      <c r="C9" s="2">
        <f t="shared" si="7"/>
        <v>3.3773589524924555E-2</v>
      </c>
      <c r="D9" s="8">
        <f t="shared" ref="D9:D30" si="8">C9+((C9-C8)*(A8/(A9-A8)))</f>
        <v>5.3767141069623589E-2</v>
      </c>
      <c r="E9" s="7">
        <f t="shared" si="6"/>
        <v>4.4117689640703199</v>
      </c>
      <c r="F9" s="2"/>
      <c r="G9" s="17" t="s">
        <v>15</v>
      </c>
      <c r="H9" s="17"/>
      <c r="J9">
        <f>(1/$H$4)*(1-EXP(-$H$4*A9))</f>
        <v>1.0761105674549478</v>
      </c>
      <c r="L9">
        <f>(J9-A9)*(($H$5)-(($H$7^2)/(2*$H$4^2)))</f>
        <v>-7.4669744987167871E-2</v>
      </c>
      <c r="M9">
        <f>(($H$7*J9)^2/(4*$H$4))</f>
        <v>8.340369382597542E-5</v>
      </c>
      <c r="N9">
        <f t="shared" si="0"/>
        <v>-7.475314868099385E-2</v>
      </c>
      <c r="P9" s="20">
        <f t="shared" si="2"/>
        <v>0.92269500793811099</v>
      </c>
      <c r="Q9" s="12">
        <f t="shared" si="3"/>
        <v>-1.0049920618889763E-3</v>
      </c>
      <c r="S9">
        <f t="shared" si="4"/>
        <v>1.0100090444598559E-6</v>
      </c>
      <c r="U9" s="22">
        <v>0.9212798437547659</v>
      </c>
      <c r="V9" s="13">
        <f t="shared" si="5"/>
        <v>-2.4201562452340619E-3</v>
      </c>
    </row>
    <row r="10" spans="1:22" x14ac:dyDescent="0.2">
      <c r="A10" s="1">
        <v>2.6</v>
      </c>
      <c r="B10" s="1">
        <v>0.91249999999999998</v>
      </c>
      <c r="C10" s="2">
        <f t="shared" si="7"/>
        <v>3.5218151355957884E-2</v>
      </c>
      <c r="D10" s="8">
        <f t="shared" si="8"/>
        <v>4.8797032567671178E-2</v>
      </c>
      <c r="E10" s="7">
        <f t="shared" si="6"/>
        <v>-2.1945929506170474</v>
      </c>
      <c r="F10" s="2"/>
      <c r="G10" s="17"/>
      <c r="H10" s="17"/>
      <c r="J10">
        <f>(1/$H$4)*(1-EXP(-$H$4*A10))</f>
        <v>1.1123473194987574</v>
      </c>
      <c r="L10">
        <f>(J10-A10)*(($H$5)-(($H$7^2)/(2*$H$4^2)))</f>
        <v>-8.7199597896480685E-2</v>
      </c>
      <c r="M10">
        <f>(($H$7*J10)^2/(4*$H$4))</f>
        <v>8.9115309161048612E-5</v>
      </c>
      <c r="N10">
        <f t="shared" si="0"/>
        <v>-8.728871320564173E-2</v>
      </c>
      <c r="P10" s="20">
        <f t="shared" si="2"/>
        <v>0.91102571581877712</v>
      </c>
      <c r="Q10" s="12">
        <f t="shared" si="3"/>
        <v>-1.4742841812228624E-3</v>
      </c>
      <c r="S10">
        <f t="shared" si="4"/>
        <v>2.1735138470039658E-6</v>
      </c>
      <c r="U10" s="22">
        <v>0.90983740410305602</v>
      </c>
      <c r="V10" s="13">
        <f t="shared" si="5"/>
        <v>-2.6625958969439534E-3</v>
      </c>
    </row>
    <row r="11" spans="1:22" x14ac:dyDescent="0.2">
      <c r="A11" s="1">
        <v>2.85</v>
      </c>
      <c r="B11" s="1">
        <v>0.89810000000000001</v>
      </c>
      <c r="C11" s="2">
        <f t="shared" si="7"/>
        <v>3.7710125721134385E-2</v>
      </c>
      <c r="D11" s="8">
        <f t="shared" si="8"/>
        <v>6.3626659118970003E-2</v>
      </c>
      <c r="E11" s="7">
        <f t="shared" si="6"/>
        <v>-10.279076159965877</v>
      </c>
      <c r="F11" s="2"/>
      <c r="G11" s="13" t="s">
        <v>2</v>
      </c>
      <c r="H11" s="21">
        <f>E34</f>
        <v>0.73687956037974212</v>
      </c>
      <c r="J11">
        <f>(1/$H$4)*(1-EXP(-$H$4*A11))</f>
        <v>1.1421567216936162</v>
      </c>
      <c r="L11">
        <f>(J11-A11)*(($H$5)-(($H$7^2)/(2*$H$4^2)))</f>
        <v>-0.10010619352922252</v>
      </c>
      <c r="M11">
        <f>(($H$7*J11)^2/(4*$H$4))</f>
        <v>9.3955648144919792E-5</v>
      </c>
      <c r="N11">
        <f t="shared" si="0"/>
        <v>-0.10020014917736744</v>
      </c>
      <c r="P11" s="20">
        <f t="shared" si="2"/>
        <v>0.89919660106672172</v>
      </c>
      <c r="Q11" s="12">
        <f t="shared" si="3"/>
        <v>1.0966010667217141E-3</v>
      </c>
      <c r="S11">
        <f t="shared" si="4"/>
        <v>1.2025338995352013E-6</v>
      </c>
      <c r="U11" s="22">
        <v>0.89824471806181105</v>
      </c>
      <c r="V11" s="13">
        <f t="shared" si="5"/>
        <v>1.4471806181104441E-4</v>
      </c>
    </row>
    <row r="12" spans="1:22" x14ac:dyDescent="0.2">
      <c r="A12" s="1">
        <v>3.1</v>
      </c>
      <c r="B12" s="1">
        <v>0.8881</v>
      </c>
      <c r="C12" s="2">
        <f t="shared" si="7"/>
        <v>3.8280945070218911E-2</v>
      </c>
      <c r="D12" s="8">
        <f t="shared" si="8"/>
        <v>4.4788285649782503E-2</v>
      </c>
      <c r="E12" s="7">
        <f t="shared" si="6"/>
        <v>-5.7664494198934824</v>
      </c>
      <c r="F12" s="2"/>
      <c r="G12" s="13" t="s">
        <v>3</v>
      </c>
      <c r="H12" s="23">
        <f>D33</f>
        <v>5.7855857805499414E-2</v>
      </c>
      <c r="J12">
        <f>(1/$H$4)*(1-EXP(-$H$4*A12))</f>
        <v>1.166678799669604</v>
      </c>
      <c r="L12">
        <f>(J12-A12)*(($H$5)-(($H$7^2)/(2*$H$4^2)))</f>
        <v>-0.11332270864241629</v>
      </c>
      <c r="M12">
        <f>(($H$7*J12)^2/(4*$H$4))</f>
        <v>9.8033409045987255E-5</v>
      </c>
      <c r="N12">
        <f t="shared" si="0"/>
        <v>-0.11342074205146228</v>
      </c>
      <c r="P12" s="20">
        <f t="shared" si="2"/>
        <v>0.88727160281821293</v>
      </c>
      <c r="Q12" s="12">
        <f t="shared" si="3"/>
        <v>-8.2839718178706612E-4</v>
      </c>
      <c r="S12">
        <f t="shared" si="4"/>
        <v>6.862418907927535E-7</v>
      </c>
      <c r="U12" s="22">
        <v>0.88655997421488941</v>
      </c>
      <c r="V12" s="13">
        <f t="shared" si="5"/>
        <v>-1.5400257851105881E-3</v>
      </c>
    </row>
    <row r="13" spans="1:22" x14ac:dyDescent="0.2">
      <c r="A13" s="1">
        <v>3.34</v>
      </c>
      <c r="B13" s="1">
        <v>0.875</v>
      </c>
      <c r="C13" s="2">
        <f t="shared" si="7"/>
        <v>3.9979458869617554E-2</v>
      </c>
      <c r="D13" s="8">
        <f t="shared" si="8"/>
        <v>6.1918595445183383E-2</v>
      </c>
      <c r="E13" s="7">
        <f t="shared" si="6"/>
        <v>-17.568520821276216</v>
      </c>
      <c r="F13" s="2"/>
      <c r="G13" s="13" t="s">
        <v>12</v>
      </c>
      <c r="H13" s="23">
        <v>9.4999999999999998E-3</v>
      </c>
      <c r="J13">
        <f>(1/$H$4)*(1-EXP(-$H$4*A13))</f>
        <v>1.1861178199638625</v>
      </c>
      <c r="L13">
        <f>(J13-A13)*(($H$5)-(($H$7^2)/(2*$H$4^2)))</f>
        <v>-0.12625101441840847</v>
      </c>
      <c r="M13">
        <f>(($H$7*J13)^2/(4*$H$4))</f>
        <v>1.0132745955123584E-4</v>
      </c>
      <c r="N13">
        <f t="shared" si="0"/>
        <v>-0.12635234187795971</v>
      </c>
      <c r="P13" s="20">
        <f t="shared" si="2"/>
        <v>0.87578139670890343</v>
      </c>
      <c r="Q13" s="12">
        <f t="shared" si="3"/>
        <v>7.8139670890342572E-4</v>
      </c>
      <c r="S13">
        <f t="shared" si="4"/>
        <v>6.1058081668510502E-7</v>
      </c>
      <c r="U13" s="22">
        <v>0.87530015538641026</v>
      </c>
      <c r="V13" s="13">
        <f t="shared" si="5"/>
        <v>3.0015538641026129E-4</v>
      </c>
    </row>
    <row r="14" spans="1:22" x14ac:dyDescent="0.2">
      <c r="A14" s="1">
        <v>3.6</v>
      </c>
      <c r="B14" s="1">
        <v>0.86380000000000001</v>
      </c>
      <c r="C14" s="2">
        <f t="shared" si="7"/>
        <v>4.0670560682093411E-2</v>
      </c>
      <c r="D14" s="8">
        <f t="shared" si="8"/>
        <v>4.9548560888514025E-2</v>
      </c>
      <c r="E14" s="7">
        <f t="shared" si="6"/>
        <v>-5.7271404239701713</v>
      </c>
      <c r="F14" s="2"/>
      <c r="G14" s="13" t="s">
        <v>4</v>
      </c>
      <c r="H14" s="13">
        <v>1.4999999999999999E-2</v>
      </c>
      <c r="J14">
        <f>(1/$H$4)*(1-EXP(-$H$4*A14))</f>
        <v>1.2034459136672822</v>
      </c>
      <c r="L14">
        <f>(J14-A14)*(($H$5)-(($H$7^2)/(2*$H$4^2)))</f>
        <v>-0.14047536458238924</v>
      </c>
      <c r="M14">
        <f>(($H$7*J14)^2/(4*$H$4))</f>
        <v>1.0430968793295705E-4</v>
      </c>
      <c r="N14">
        <f t="shared" si="0"/>
        <v>-0.1405796742703222</v>
      </c>
      <c r="P14" s="20">
        <f t="shared" si="2"/>
        <v>0.86333029038560027</v>
      </c>
      <c r="Q14" s="12">
        <f t="shared" si="3"/>
        <v>-4.6970961439973813E-4</v>
      </c>
      <c r="S14">
        <f t="shared" si="4"/>
        <v>2.2062712185955069E-7</v>
      </c>
      <c r="U14" s="22">
        <v>0.86309530579681359</v>
      </c>
      <c r="V14" s="13">
        <f t="shared" si="5"/>
        <v>-7.0469420318641784E-4</v>
      </c>
    </row>
    <row r="15" spans="1:22" x14ac:dyDescent="0.2">
      <c r="A15" s="1">
        <v>3.85</v>
      </c>
      <c r="B15" s="1">
        <v>0.85089999999999999</v>
      </c>
      <c r="C15" s="2">
        <f t="shared" si="7"/>
        <v>4.193783535756504E-2</v>
      </c>
      <c r="D15" s="8">
        <f t="shared" si="8"/>
        <v>6.01865906843565E-2</v>
      </c>
      <c r="E15" s="7">
        <f t="shared" si="6"/>
        <v>-18.256969543518021</v>
      </c>
      <c r="J15">
        <f>(1/$H$4)*(1-EXP(-$H$4*A15))</f>
        <v>1.2170970648477888</v>
      </c>
      <c r="L15">
        <f>(J15-A15)*(($H$5)-(($H$7^2)/(2*$H$4^2)))</f>
        <v>-0.15432908517892785</v>
      </c>
      <c r="M15">
        <f>(($H$7*J15)^2/(4*$H$4))</f>
        <v>1.0668955975792192E-4</v>
      </c>
      <c r="N15">
        <f t="shared" si="0"/>
        <v>-0.15443577473868578</v>
      </c>
      <c r="P15" s="20">
        <f t="shared" si="2"/>
        <v>0.85138879258958322</v>
      </c>
      <c r="Q15" s="12">
        <f t="shared" si="3"/>
        <v>4.8879258958323124E-4</v>
      </c>
      <c r="S15">
        <f t="shared" si="4"/>
        <v>2.3891819563148116E-7</v>
      </c>
      <c r="U15" s="22">
        <v>0.85138528309003703</v>
      </c>
      <c r="V15" s="13">
        <f t="shared" si="5"/>
        <v>4.852830900370364E-4</v>
      </c>
    </row>
    <row r="16" spans="1:22" x14ac:dyDescent="0.2">
      <c r="A16" s="1">
        <v>4.0999999999999996</v>
      </c>
      <c r="B16" s="1">
        <v>0.84089999999999998</v>
      </c>
      <c r="C16" s="2">
        <f t="shared" si="7"/>
        <v>4.2264032230069463E-2</v>
      </c>
      <c r="D16" s="2">
        <f t="shared" si="8"/>
        <v>4.7287464066637599E-2</v>
      </c>
      <c r="E16" s="7">
        <f t="shared" si="6"/>
        <v>-4.8821521742841965</v>
      </c>
      <c r="J16">
        <f>(1/$H$4)*(1-EXP(-$H$4*A16))</f>
        <v>1.228326897352384</v>
      </c>
      <c r="L16">
        <f>(J16-A16)*(($H$5)-(($H$7^2)/(2*$H$4^2)))</f>
        <v>-0.16832473273038412</v>
      </c>
      <c r="M16">
        <f>(($H$7*J16)^2/(4*$H$4))</f>
        <v>1.0866743518593154E-4</v>
      </c>
      <c r="N16">
        <f t="shared" si="0"/>
        <v>-0.16843340016557004</v>
      </c>
      <c r="P16" s="20">
        <f t="shared" si="2"/>
        <v>0.8395044239609083</v>
      </c>
      <c r="Q16" s="12">
        <f t="shared" si="3"/>
        <v>-1.3955760390916838E-3</v>
      </c>
      <c r="S16">
        <f t="shared" si="4"/>
        <v>1.9476324808868332E-6</v>
      </c>
      <c r="U16" s="22">
        <v>0.83972585027726288</v>
      </c>
      <c r="V16" s="13">
        <f t="shared" si="5"/>
        <v>-1.1741497227371056E-3</v>
      </c>
    </row>
    <row r="17" spans="1:22" x14ac:dyDescent="0.2">
      <c r="A17" s="1">
        <v>4.34</v>
      </c>
      <c r="B17" s="1">
        <v>0.82779999999999998</v>
      </c>
      <c r="C17" s="2">
        <f t="shared" si="7"/>
        <v>4.3544631259793791E-2</v>
      </c>
      <c r="D17" s="2">
        <f t="shared" si="8"/>
        <v>6.5421531350917703E-2</v>
      </c>
      <c r="E17" s="7">
        <f t="shared" si="6"/>
        <v>-9.9870306630211463</v>
      </c>
      <c r="F17" s="2"/>
      <c r="J17">
        <f>(1/$H$4)*(1-EXP(-$H$4*A17))</f>
        <v>1.2372289545993966</v>
      </c>
      <c r="L17">
        <f>(J17-A17)*(($H$5)-(($H$7^2)/(2*$H$4^2)))</f>
        <v>-0.18187066851693789</v>
      </c>
      <c r="M17">
        <f>(($H$7*J17)^2/(4*$H$4))</f>
        <v>1.1024823443415528E-4</v>
      </c>
      <c r="N17">
        <f t="shared" si="0"/>
        <v>-0.18198091675137204</v>
      </c>
      <c r="P17" s="20">
        <f t="shared" si="2"/>
        <v>0.82816884176407335</v>
      </c>
      <c r="Q17" s="12">
        <f t="shared" si="3"/>
        <v>3.6884176407336877E-4</v>
      </c>
      <c r="S17">
        <f t="shared" si="4"/>
        <v>1.3604424692475464E-7</v>
      </c>
      <c r="U17" s="22">
        <v>0.82859930594568143</v>
      </c>
      <c r="V17" s="13">
        <f t="shared" si="5"/>
        <v>7.9930594568144997E-4</v>
      </c>
    </row>
    <row r="18" spans="1:22" x14ac:dyDescent="0.2">
      <c r="A18" s="1">
        <v>4.51</v>
      </c>
      <c r="B18" s="1">
        <v>0.82120000000000004</v>
      </c>
      <c r="C18" s="2">
        <f>-LN(B18)/A18</f>
        <v>4.3678180451742467E-2</v>
      </c>
      <c r="D18" s="2">
        <f t="shared" si="8"/>
        <v>4.7087612763843961E-2</v>
      </c>
      <c r="E18" s="7">
        <f t="shared" si="6"/>
        <v>-10.015241992244214</v>
      </c>
      <c r="F18" s="2"/>
      <c r="J18">
        <f>(1/$H$4)*(1-EXP(-$H$4*A18))</f>
        <v>1.2425977728749638</v>
      </c>
      <c r="L18">
        <f>(J18-A18)*(($H$5)-(($H$7^2)/(2*$H$4^2)))</f>
        <v>-0.19152061775290877</v>
      </c>
      <c r="M18">
        <f>(($H$7*J18)^2/(4*$H$4))</f>
        <v>1.1120713049283273E-4</v>
      </c>
      <c r="N18">
        <f t="shared" si="0"/>
        <v>-0.19163182488340161</v>
      </c>
      <c r="P18" s="20">
        <f t="shared" si="2"/>
        <v>0.82019136575455776</v>
      </c>
      <c r="Q18" s="12">
        <f t="shared" si="3"/>
        <v>-1.0086342454422859E-3</v>
      </c>
      <c r="S18">
        <f t="shared" si="4"/>
        <v>1.0173430410789294E-6</v>
      </c>
      <c r="U18" s="22">
        <v>0.82076558163633329</v>
      </c>
      <c r="V18" s="13">
        <f t="shared" si="5"/>
        <v>-4.3441836366675535E-4</v>
      </c>
    </row>
    <row r="19" spans="1:22" x14ac:dyDescent="0.2">
      <c r="A19" s="1">
        <v>5.0999999999999996</v>
      </c>
      <c r="B19" s="1">
        <v>0.79279999999999995</v>
      </c>
      <c r="C19" s="2">
        <f t="shared" si="7"/>
        <v>4.5526332542423317E-2</v>
      </c>
      <c r="D19" s="2">
        <f t="shared" si="8"/>
        <v>5.9653732422034568E-2</v>
      </c>
      <c r="E19" s="7">
        <f t="shared" si="6"/>
        <v>-11.846492352333552</v>
      </c>
      <c r="F19" s="2"/>
      <c r="J19">
        <f>(1/$H$4)*(1-EXP(-$H$4*A19))</f>
        <v>1.2565585101823593</v>
      </c>
      <c r="L19">
        <f>(J19-A19)*(($H$5)-(($H$7^2)/(2*$H$4^2)))</f>
        <v>-0.22528548285734692</v>
      </c>
      <c r="M19">
        <f>(($H$7*J19)^2/(4*$H$4))</f>
        <v>1.1372001925100345E-4</v>
      </c>
      <c r="N19">
        <f t="shared" si="0"/>
        <v>-0.22539920287659793</v>
      </c>
      <c r="P19" s="20">
        <f t="shared" si="2"/>
        <v>0.79289937021819079</v>
      </c>
      <c r="Q19" s="12">
        <f t="shared" si="3"/>
        <v>9.9370218190841797E-5</v>
      </c>
      <c r="S19">
        <f t="shared" si="4"/>
        <v>9.8744402632955058E-9</v>
      </c>
      <c r="U19" s="22">
        <v>0.79394402918997931</v>
      </c>
      <c r="V19" s="13">
        <f t="shared" si="5"/>
        <v>1.1440291899793564E-3</v>
      </c>
    </row>
    <row r="20" spans="1:22" x14ac:dyDescent="0.2">
      <c r="A20" s="1">
        <v>5.34</v>
      </c>
      <c r="B20" s="1">
        <v>0.78090000000000004</v>
      </c>
      <c r="C20" s="2">
        <f t="shared" si="7"/>
        <v>4.6312392942604426E-2</v>
      </c>
      <c r="D20" s="2">
        <f t="shared" si="8"/>
        <v>6.3016176446452965E-2</v>
      </c>
      <c r="E20" s="7">
        <f t="shared" si="6"/>
        <v>-2.7149841724672577</v>
      </c>
      <c r="F20" s="2"/>
      <c r="J20">
        <f>(1/$H$4)*(1-EXP(-$H$4*A20))</f>
        <v>1.2606351880205164</v>
      </c>
      <c r="L20">
        <f>(J20-A20)*(($H$5)-(($H$7^2)/(2*$H$4^2)))</f>
        <v>-0.23911426096971053</v>
      </c>
      <c r="M20">
        <f>(($H$7*J20)^2/(4*$H$4))</f>
        <v>1.1445910447727034E-4</v>
      </c>
      <c r="N20">
        <f t="shared" si="0"/>
        <v>-0.2392287200741878</v>
      </c>
      <c r="P20" s="20">
        <f t="shared" si="2"/>
        <v>0.78199253339495933</v>
      </c>
      <c r="Q20" s="12">
        <f t="shared" si="3"/>
        <v>1.0925333949592941E-3</v>
      </c>
      <c r="S20">
        <f t="shared" si="4"/>
        <v>1.1936292191012809E-6</v>
      </c>
      <c r="U20" s="22">
        <v>0.78321604892819419</v>
      </c>
      <c r="V20" s="13">
        <f t="shared" si="5"/>
        <v>2.3160489281941476E-3</v>
      </c>
    </row>
    <row r="21" spans="1:22" x14ac:dyDescent="0.2">
      <c r="A21" s="1">
        <v>5.6</v>
      </c>
      <c r="B21" s="1">
        <v>0.77</v>
      </c>
      <c r="C21" s="2">
        <f t="shared" si="7"/>
        <v>4.6672279309715632E-2</v>
      </c>
      <c r="D21" s="2">
        <f t="shared" si="8"/>
        <v>5.4063791618845794E-2</v>
      </c>
      <c r="E21" s="7">
        <f t="shared" si="6"/>
        <v>-9.0800760435397549</v>
      </c>
      <c r="F21" s="2"/>
      <c r="J21">
        <f>(1/$H$4)*(1-EXP(-$H$4*A21))</f>
        <v>1.2642691703153497</v>
      </c>
      <c r="L21">
        <f>(J21-A21)*(($H$5)-(($H$7^2)/(2*$H$4^2)))</f>
        <v>-0.25414129916970241</v>
      </c>
      <c r="M21">
        <f>(($H$7*J21)^2/(4*$H$4))</f>
        <v>1.1511994890435949E-4</v>
      </c>
      <c r="N21">
        <f t="shared" si="0"/>
        <v>-0.25425641911860675</v>
      </c>
      <c r="P21" s="20">
        <f t="shared" si="2"/>
        <v>0.77031400718701581</v>
      </c>
      <c r="Q21" s="12">
        <f t="shared" si="3"/>
        <v>3.1400718701579677E-4</v>
      </c>
      <c r="S21">
        <f t="shared" si="4"/>
        <v>9.8600513497573574E-8</v>
      </c>
      <c r="U21" s="22">
        <v>0.77172341156992286</v>
      </c>
      <c r="V21" s="13">
        <f t="shared" si="5"/>
        <v>1.7234115699228392E-3</v>
      </c>
    </row>
    <row r="22" spans="1:22" x14ac:dyDescent="0.2">
      <c r="A22" s="1">
        <v>6.1</v>
      </c>
      <c r="B22" s="1">
        <v>0.74839999999999995</v>
      </c>
      <c r="C22" s="2">
        <f t="shared" si="7"/>
        <v>4.751109583314797E-2</v>
      </c>
      <c r="D22" s="2">
        <f t="shared" si="8"/>
        <v>5.6905840895590157E-2</v>
      </c>
      <c r="E22" s="7">
        <f t="shared" si="6"/>
        <v>5.9831551356613799</v>
      </c>
      <c r="F22" s="2"/>
      <c r="J22">
        <f>(1/$H$4)*(1-EXP(-$H$4*A22))</f>
        <v>1.2694871161400456</v>
      </c>
      <c r="L22">
        <f>(J22-A22)*(($H$5)-(($H$7^2)/(2*$H$4^2)))</f>
        <v>-0.28314322733209057</v>
      </c>
      <c r="M22">
        <f>(($H$7*J22)^2/(4*$H$4))</f>
        <v>1.1607216583234738E-4</v>
      </c>
      <c r="N22">
        <f t="shared" si="0"/>
        <v>-0.28325929949792295</v>
      </c>
      <c r="P22" s="20">
        <f t="shared" si="2"/>
        <v>0.74827286016178396</v>
      </c>
      <c r="Q22" s="12">
        <f t="shared" si="3"/>
        <v>-1.2713983821599495E-4</v>
      </c>
      <c r="S22">
        <f t="shared" si="4"/>
        <v>1.6164538461589368E-8</v>
      </c>
      <c r="U22" s="22">
        <v>0.75001786225906597</v>
      </c>
      <c r="V22" s="13">
        <f t="shared" si="5"/>
        <v>1.6178622590660163E-3</v>
      </c>
    </row>
    <row r="23" spans="1:22" x14ac:dyDescent="0.2">
      <c r="A23" s="1">
        <v>6.34</v>
      </c>
      <c r="B23" s="1">
        <v>0.7359</v>
      </c>
      <c r="C23" s="2">
        <f t="shared" si="7"/>
        <v>4.8369249061448544E-2</v>
      </c>
      <c r="D23" s="2">
        <f t="shared" si="8"/>
        <v>7.0180643614088101E-2</v>
      </c>
      <c r="E23" s="7">
        <f t="shared" si="6"/>
        <v>-4.4878409128373429</v>
      </c>
      <c r="F23" s="2"/>
      <c r="J23">
        <f>(1/$H$4)*(1-EXP(-$H$4*A23))</f>
        <v>1.2713540219276598</v>
      </c>
      <c r="L23">
        <f>(J23-A23)*(($H$5)-(($H$7^2)/(2*$H$4^2)))</f>
        <v>-0.29710153247504123</v>
      </c>
      <c r="M23">
        <f>(($H$7*J23)^2/(4*$H$4))</f>
        <v>1.1641380795170235E-4</v>
      </c>
      <c r="N23">
        <f t="shared" si="0"/>
        <v>-0.29721794628299292</v>
      </c>
      <c r="P23" s="20">
        <f t="shared" si="2"/>
        <v>0.73789324257784106</v>
      </c>
      <c r="Q23" s="12">
        <f t="shared" si="3"/>
        <v>1.993242577841059E-3</v>
      </c>
      <c r="S23">
        <f t="shared" si="4"/>
        <v>3.9730159741184699E-6</v>
      </c>
      <c r="U23" s="22">
        <v>0.73978968223517183</v>
      </c>
      <c r="V23" s="13">
        <f t="shared" si="5"/>
        <v>3.8896822351718319E-3</v>
      </c>
    </row>
    <row r="24" spans="1:22" x14ac:dyDescent="0.2">
      <c r="A24" s="1">
        <v>6.85</v>
      </c>
      <c r="B24" s="1">
        <v>0.71530000000000005</v>
      </c>
      <c r="C24" s="2">
        <f t="shared" si="7"/>
        <v>4.8912882316466982E-2</v>
      </c>
      <c r="D24" s="2">
        <f t="shared" si="8"/>
        <v>5.5670989839637378E-2</v>
      </c>
      <c r="E24" s="7">
        <f t="shared" si="6"/>
        <v>-13.021519818615593</v>
      </c>
      <c r="F24" s="2"/>
      <c r="J24">
        <f>(1/$H$4)*(1-EXP(-$H$4*A24))</f>
        <v>1.2743292403643012</v>
      </c>
      <c r="L24">
        <f>(J24-A24)*(($H$5)-(($H$7^2)/(2*$H$4^2)))</f>
        <v>-0.32682107498343049</v>
      </c>
      <c r="M24">
        <f>(($H$7*J24)^2/(4*$H$4))</f>
        <v>1.1695930790354601E-4</v>
      </c>
      <c r="N24">
        <f t="shared" si="0"/>
        <v>-0.32693803429133406</v>
      </c>
      <c r="P24" s="20">
        <f t="shared" si="2"/>
        <v>0.71627437561124396</v>
      </c>
      <c r="Q24" s="12">
        <f t="shared" si="3"/>
        <v>9.7437561124391614E-4</v>
      </c>
      <c r="S24">
        <f t="shared" si="4"/>
        <v>9.4940783178695523E-7</v>
      </c>
      <c r="U24" s="22">
        <v>0.71847340930651316</v>
      </c>
      <c r="V24" s="13">
        <f t="shared" si="5"/>
        <v>3.1734093065131086E-3</v>
      </c>
    </row>
    <row r="25" spans="1:22" x14ac:dyDescent="0.2">
      <c r="A25" s="1">
        <v>7.34</v>
      </c>
      <c r="B25" s="1">
        <v>0.69340000000000002</v>
      </c>
      <c r="C25" s="2">
        <f t="shared" si="7"/>
        <v>4.9883957184089098E-2</v>
      </c>
      <c r="D25" s="2">
        <f t="shared" si="8"/>
        <v>6.345918747635744E-2</v>
      </c>
      <c r="E25" s="7">
        <f t="shared" si="6"/>
        <v>-2.8365778608260199</v>
      </c>
      <c r="F25" s="2"/>
      <c r="J25">
        <f>(1/$H$4)*(1-EXP(-$H$4*A25))</f>
        <v>1.2762626887029498</v>
      </c>
      <c r="L25">
        <f>(J25-A25)*(($H$5)-(($H$7^2)/(2*$H$4^2)))</f>
        <v>-0.35542937019199494</v>
      </c>
      <c r="M25">
        <f>(($H$7*J25)^2/(4*$H$4))</f>
        <v>1.1731448507664486E-4</v>
      </c>
      <c r="N25">
        <f t="shared" si="0"/>
        <v>-0.35554668467707157</v>
      </c>
      <c r="P25" s="20">
        <f t="shared" si="2"/>
        <v>0.69606594336122651</v>
      </c>
      <c r="Q25" s="12">
        <f t="shared" si="3"/>
        <v>2.6659433612264971E-3</v>
      </c>
      <c r="S25">
        <f t="shared" si="4"/>
        <v>7.1072540052676332E-6</v>
      </c>
      <c r="U25" s="22">
        <v>0.69853298424365728</v>
      </c>
      <c r="V25" s="13">
        <f t="shared" si="5"/>
        <v>5.1329842436572681E-3</v>
      </c>
    </row>
    <row r="26" spans="1:22" x14ac:dyDescent="0.2">
      <c r="A26" s="1">
        <v>7.6</v>
      </c>
      <c r="B26" s="1">
        <v>0.68210000000000004</v>
      </c>
      <c r="C26" s="2">
        <f t="shared" si="7"/>
        <v>5.0339342673876762E-2</v>
      </c>
      <c r="D26" s="2">
        <f>C26+((C26-C25)*(A25/(A26-A25)))</f>
        <v>6.3195225347113138E-2</v>
      </c>
      <c r="E26" s="7">
        <f t="shared" si="6"/>
        <v>0.19014217521446292</v>
      </c>
      <c r="F26" s="2"/>
      <c r="J26">
        <f>(1/$H$4)*(1-EXP(-$H$4*A26))</f>
        <v>1.2770247937299184</v>
      </c>
      <c r="L26">
        <f>(J26-A26)*(($H$5)-(($H$7^2)/(2*$H$4^2)))</f>
        <v>-0.37062474509197618</v>
      </c>
      <c r="M26">
        <f>(($H$7*J26)^2/(4*$H$4))</f>
        <v>1.1745463279616248E-4</v>
      </c>
      <c r="N26">
        <f t="shared" si="0"/>
        <v>-0.37074219972477235</v>
      </c>
      <c r="P26" s="20">
        <f t="shared" si="2"/>
        <v>0.68556605031734452</v>
      </c>
      <c r="Q26" s="12">
        <f t="shared" si="3"/>
        <v>3.4660503173444823E-3</v>
      </c>
      <c r="S26">
        <f t="shared" si="4"/>
        <v>1.2013504802363786E-5</v>
      </c>
      <c r="U26" s="22">
        <v>0.6881669612339284</v>
      </c>
      <c r="V26" s="13">
        <f t="shared" si="5"/>
        <v>6.0669612339283585E-3</v>
      </c>
    </row>
    <row r="27" spans="1:22" x14ac:dyDescent="0.2">
      <c r="A27" s="1">
        <v>7.85</v>
      </c>
      <c r="B27" s="1">
        <v>0.67559999999999998</v>
      </c>
      <c r="C27" s="2">
        <f t="shared" si="7"/>
        <v>4.9955935547578607E-2</v>
      </c>
      <c r="D27" s="2">
        <f t="shared" si="8"/>
        <v>3.8300358908114701E-2</v>
      </c>
      <c r="E27" s="7">
        <f t="shared" si="6"/>
        <v>-5.092146525052919</v>
      </c>
      <c r="F27" s="2"/>
      <c r="J27">
        <f>(1/$H$4)*(1-EXP(-$H$4*A27))</f>
        <v>1.2776251835429375</v>
      </c>
      <c r="L27">
        <f>(J27-A27)*(($H$5)-(($H$7^2)/(2*$H$4^2)))</f>
        <v>-0.38524344340031802</v>
      </c>
      <c r="M27">
        <f>(($H$7*J27)^2/(4*$H$4))</f>
        <v>1.1756510072509698E-4</v>
      </c>
      <c r="N27">
        <f t="shared" si="0"/>
        <v>-0.3853610085010431</v>
      </c>
      <c r="P27" s="20">
        <f t="shared" si="2"/>
        <v>0.67561464181230668</v>
      </c>
      <c r="Q27" s="12">
        <f t="shared" si="3"/>
        <v>1.4641812306703805E-5</v>
      </c>
      <c r="S27">
        <f t="shared" si="4"/>
        <v>2.14382667624743E-10</v>
      </c>
      <c r="U27" s="22">
        <v>0.67833915239622145</v>
      </c>
      <c r="V27" s="13">
        <f t="shared" si="5"/>
        <v>2.739152396221467E-3</v>
      </c>
    </row>
    <row r="28" spans="1:22" x14ac:dyDescent="0.2">
      <c r="A28" s="1">
        <v>8.1</v>
      </c>
      <c r="B28" s="1">
        <v>0.66190000000000004</v>
      </c>
      <c r="C28" s="2">
        <f t="shared" si="7"/>
        <v>5.0943307636698756E-2</v>
      </c>
      <c r="D28" s="2">
        <f t="shared" si="8"/>
        <v>8.1946791235071426E-2</v>
      </c>
      <c r="E28" s="7">
        <f t="shared" si="6"/>
        <v>-7.2469474799809994</v>
      </c>
      <c r="F28" s="2"/>
      <c r="J28">
        <f>(1/$H$4)*(1-EXP(-$H$4*A28))</f>
        <v>1.2781190815994838</v>
      </c>
      <c r="L28">
        <f>(J28-A28)*(($H$5)-(($H$7^2)/(2*$H$4^2)))</f>
        <v>-0.39986838378281164</v>
      </c>
      <c r="M28">
        <f>(($H$7*J28)^2/(4*$H$4))</f>
        <v>1.1765601377031349E-4</v>
      </c>
      <c r="N28">
        <f t="shared" si="0"/>
        <v>-0.39998603979658198</v>
      </c>
      <c r="P28" s="20">
        <f t="shared" si="2"/>
        <v>0.66580391685443285</v>
      </c>
      <c r="Q28" s="12">
        <f t="shared" si="3"/>
        <v>3.9039168544328096E-3</v>
      </c>
      <c r="S28">
        <f t="shared" si="4"/>
        <v>1.5240566806324562E-5</v>
      </c>
      <c r="U28" s="22">
        <v>0.66864723021175787</v>
      </c>
      <c r="V28" s="13">
        <f t="shared" si="5"/>
        <v>6.7472302117578264E-3</v>
      </c>
    </row>
    <row r="29" spans="1:22" x14ac:dyDescent="0.2">
      <c r="A29" s="1">
        <v>8.6</v>
      </c>
      <c r="B29" s="1">
        <v>0.64470000000000005</v>
      </c>
      <c r="C29" s="2">
        <f t="shared" si="7"/>
        <v>5.1043044961111922E-2</v>
      </c>
      <c r="D29" s="2">
        <f t="shared" si="8"/>
        <v>5.2658789616605202E-2</v>
      </c>
      <c r="E29" s="7">
        <f t="shared" si="6"/>
        <v>-11.270970691149572</v>
      </c>
      <c r="F29" s="2"/>
      <c r="J29">
        <f>(1/$H$4)*(1-EXP(-$H$4*A29))</f>
        <v>1.278859606369287</v>
      </c>
      <c r="L29">
        <f>(J29-A29)*(($H$5)-(($H$7^2)/(2*$H$4^2)))</f>
        <v>-0.42913275849654697</v>
      </c>
      <c r="M29">
        <f>(($H$7*J29)^2/(4*$H$4))</f>
        <v>1.1779238984656744E-4</v>
      </c>
      <c r="N29">
        <f t="shared" si="0"/>
        <v>-0.42925055088639352</v>
      </c>
      <c r="P29" s="20">
        <f t="shared" si="2"/>
        <v>0.64659929319588294</v>
      </c>
      <c r="Q29" s="12">
        <f t="shared" si="3"/>
        <v>1.8992931958828896E-3</v>
      </c>
      <c r="S29">
        <f t="shared" si="4"/>
        <v>3.6073146439270403E-6</v>
      </c>
      <c r="U29" s="22">
        <v>0.64966662468479164</v>
      </c>
      <c r="V29" s="13">
        <f t="shared" si="5"/>
        <v>4.9666246847915874E-3</v>
      </c>
    </row>
    <row r="30" spans="1:22" x14ac:dyDescent="0.2">
      <c r="A30" s="1">
        <v>9.1</v>
      </c>
      <c r="B30" s="1">
        <v>0.62909999999999999</v>
      </c>
      <c r="C30" s="2">
        <f t="shared" si="7"/>
        <v>5.0930225539137702E-2</v>
      </c>
      <c r="D30" s="2">
        <f t="shared" si="8"/>
        <v>4.8989731481181124E-2</v>
      </c>
      <c r="E30" s="7">
        <f t="shared" si="6"/>
        <v>-0.82765753638327255</v>
      </c>
      <c r="F30" s="2"/>
      <c r="J30">
        <f>(1/$H$4)*(1-EXP(-$H$4*A30))</f>
        <v>1.2793607331293873</v>
      </c>
      <c r="L30">
        <f>(J30-A30)*(($H$5)-(($H$7^2)/(2*$H$4^2)))</f>
        <v>-0.45841116565915757</v>
      </c>
      <c r="M30">
        <f>(($H$7*J30)^2/(4*$H$4))</f>
        <v>1.1788472286539907E-4</v>
      </c>
      <c r="N30">
        <f t="shared" si="0"/>
        <v>-0.45852905038202296</v>
      </c>
      <c r="P30" s="20">
        <f t="shared" si="2"/>
        <v>0.62794062556165853</v>
      </c>
      <c r="Q30" s="12">
        <f t="shared" si="3"/>
        <v>-1.159374438341465E-3</v>
      </c>
      <c r="S30">
        <f t="shared" si="4"/>
        <v>1.3441490882795875E-6</v>
      </c>
      <c r="U30" s="22">
        <v>0.63121505017166568</v>
      </c>
      <c r="V30" s="13">
        <f t="shared" si="5"/>
        <v>2.1150501716656889E-3</v>
      </c>
    </row>
    <row r="31" spans="1:22" x14ac:dyDescent="0.2">
      <c r="R31" t="s">
        <v>11</v>
      </c>
      <c r="S31">
        <f>SUM(S3:S30)</f>
        <v>7.4457502830859899E-5</v>
      </c>
    </row>
    <row r="32" spans="1:22" ht="12.75" customHeight="1" x14ac:dyDescent="0.2">
      <c r="D32" s="2" t="s">
        <v>19</v>
      </c>
      <c r="E32" s="9" t="s">
        <v>20</v>
      </c>
    </row>
    <row r="33" spans="4:23" x14ac:dyDescent="0.2">
      <c r="D33" s="2">
        <f>AVERAGE(D16:D30)</f>
        <v>5.7855857805499414E-2</v>
      </c>
      <c r="E33" s="9"/>
      <c r="V33" s="5" t="s">
        <v>22</v>
      </c>
      <c r="W33" s="5"/>
    </row>
    <row r="34" spans="4:23" x14ac:dyDescent="0.2">
      <c r="D34" t="s">
        <v>17</v>
      </c>
      <c r="E34" s="6">
        <f>AVERAGE(E4:E7)</f>
        <v>0.73687956037974212</v>
      </c>
      <c r="V34" t="s">
        <v>23</v>
      </c>
      <c r="W34">
        <v>2.5992529088319697E-4</v>
      </c>
    </row>
    <row r="35" spans="4:23" x14ac:dyDescent="0.2">
      <c r="D35">
        <f>_xlfn.STDEV.S(D16:D30)</f>
        <v>1.0740502349889328E-2</v>
      </c>
      <c r="V35" t="s">
        <v>24</v>
      </c>
      <c r="W35">
        <v>4.6351953366180974E-5</v>
      </c>
    </row>
    <row r="37" spans="4:23" x14ac:dyDescent="0.2">
      <c r="V37" s="11"/>
      <c r="W37" s="11"/>
    </row>
  </sheetData>
  <mergeCells count="7">
    <mergeCell ref="V33:W33"/>
    <mergeCell ref="P1:Q1"/>
    <mergeCell ref="U1:V1"/>
    <mergeCell ref="G2:H3"/>
    <mergeCell ref="L1:N1"/>
    <mergeCell ref="G9:H10"/>
    <mergeCell ref="E32:E33"/>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MarketData</vt:lpstr>
    </vt:vector>
  </TitlesOfParts>
  <Company>Towers Watson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Ricciarelli</dc:creator>
  <cp:lastModifiedBy>Alex</cp:lastModifiedBy>
  <dcterms:created xsi:type="dcterms:W3CDTF">2014-06-04T14:01:11Z</dcterms:created>
  <dcterms:modified xsi:type="dcterms:W3CDTF">2018-06-16T23:13:59Z</dcterms:modified>
</cp:coreProperties>
</file>