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sadler/Desktop/230M-asset-backed-securities/assignments/assignment-1/"/>
    </mc:Choice>
  </mc:AlternateContent>
  <xr:revisionPtr revIDLastSave="0" documentId="13_ncr:1_{8C2A8998-3E52-5447-A0FA-112A09382B0D}" xr6:coauthVersionLast="47" xr6:coauthVersionMax="47" xr10:uidLastSave="{00000000-0000-0000-0000-000000000000}"/>
  <bookViews>
    <workbookView xWindow="20040" yWindow="500" windowWidth="25600" windowHeight="16060" xr2:uid="{00000000-000D-0000-FFFF-FFFF00000000}"/>
  </bookViews>
  <sheets>
    <sheet name="usd23_libor_curve" sheetId="2" r:id="rId1"/>
    <sheet name="usd23_libor_curve_flat" sheetId="7" r:id="rId2"/>
    <sheet name="usd_atm_european_caps" sheetId="4" r:id="rId3"/>
    <sheet name="1-yr USD ATM Cap Valuat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5" l="1"/>
  <c r="F8" i="7"/>
  <c r="G8" i="7"/>
  <c r="I8" i="7"/>
  <c r="F7" i="7"/>
  <c r="G7" i="7" s="1"/>
  <c r="F9" i="7"/>
  <c r="G9" i="7"/>
  <c r="I9" i="7"/>
  <c r="J9" i="7"/>
  <c r="K9" i="7" s="1"/>
  <c r="F10" i="7"/>
  <c r="G10" i="7" s="1"/>
  <c r="I10" i="7"/>
  <c r="J10" i="7" s="1"/>
  <c r="F11" i="7"/>
  <c r="G11" i="7"/>
  <c r="L11" i="7" s="1"/>
  <c r="I11" i="7"/>
  <c r="J11" i="7" s="1"/>
  <c r="F12" i="7"/>
  <c r="G12" i="7" s="1"/>
  <c r="I12" i="7"/>
  <c r="F13" i="7"/>
  <c r="G13" i="7" s="1"/>
  <c r="I13" i="7"/>
  <c r="F14" i="7"/>
  <c r="G14" i="7"/>
  <c r="I14" i="7"/>
  <c r="J14" i="7" s="1"/>
  <c r="K14" i="7" s="1"/>
  <c r="F15" i="7"/>
  <c r="G15" i="7" s="1"/>
  <c r="I15" i="7"/>
  <c r="F16" i="7"/>
  <c r="G16" i="7" s="1"/>
  <c r="I16" i="7"/>
  <c r="F17" i="7"/>
  <c r="G17" i="7"/>
  <c r="I17" i="7"/>
  <c r="F18" i="7"/>
  <c r="G18" i="7" s="1"/>
  <c r="I18" i="7"/>
  <c r="J18" i="7" s="1"/>
  <c r="F19" i="7"/>
  <c r="G19" i="7"/>
  <c r="L19" i="7" s="1"/>
  <c r="I19" i="7"/>
  <c r="F20" i="7"/>
  <c r="G20" i="7" s="1"/>
  <c r="I20" i="7"/>
  <c r="F21" i="7"/>
  <c r="G21" i="7" s="1"/>
  <c r="I21" i="7"/>
  <c r="J21" i="7" s="1"/>
  <c r="F22" i="7"/>
  <c r="G22" i="7"/>
  <c r="J23" i="7" s="1"/>
  <c r="I22" i="7"/>
  <c r="J22" i="7" s="1"/>
  <c r="K22" i="7" s="1"/>
  <c r="F23" i="7"/>
  <c r="G23" i="7" s="1"/>
  <c r="I23" i="7"/>
  <c r="F24" i="7"/>
  <c r="G24" i="7" s="1"/>
  <c r="I24" i="7"/>
  <c r="J24" i="7" s="1"/>
  <c r="F25" i="7"/>
  <c r="G25" i="7"/>
  <c r="I25" i="7"/>
  <c r="F26" i="7"/>
  <c r="G26" i="7" s="1"/>
  <c r="I26" i="7"/>
  <c r="F27" i="7"/>
  <c r="G27" i="7"/>
  <c r="L27" i="7" s="1"/>
  <c r="I27" i="7"/>
  <c r="F28" i="7"/>
  <c r="G28" i="7" s="1"/>
  <c r="I28" i="7"/>
  <c r="F29" i="7"/>
  <c r="G29" i="7" s="1"/>
  <c r="I29" i="7"/>
  <c r="J29" i="7" s="1"/>
  <c r="F30" i="7"/>
  <c r="G30" i="7"/>
  <c r="I30" i="7"/>
  <c r="F31" i="7"/>
  <c r="G31" i="7" s="1"/>
  <c r="I31" i="7"/>
  <c r="F32" i="7"/>
  <c r="G32" i="7" s="1"/>
  <c r="I32" i="7"/>
  <c r="J32" i="7" s="1"/>
  <c r="F33" i="7"/>
  <c r="G33" i="7"/>
  <c r="I33" i="7"/>
  <c r="F34" i="7"/>
  <c r="G34" i="7" s="1"/>
  <c r="I34" i="7"/>
  <c r="J34" i="7" s="1"/>
  <c r="F35" i="7"/>
  <c r="G35" i="7"/>
  <c r="L35" i="7" s="1"/>
  <c r="I35" i="7"/>
  <c r="J35" i="7" s="1"/>
  <c r="F36" i="7"/>
  <c r="G36" i="7" s="1"/>
  <c r="I36" i="7"/>
  <c r="F37" i="7"/>
  <c r="G37" i="7" s="1"/>
  <c r="I37" i="7"/>
  <c r="F38" i="7"/>
  <c r="G38" i="7"/>
  <c r="I38" i="7"/>
  <c r="J38" i="7" s="1"/>
  <c r="K38" i="7" s="1"/>
  <c r="F39" i="7"/>
  <c r="G39" i="7" s="1"/>
  <c r="I39" i="7"/>
  <c r="F40" i="7"/>
  <c r="G40" i="7" s="1"/>
  <c r="I40" i="7"/>
  <c r="F41" i="7"/>
  <c r="G41" i="7"/>
  <c r="I41" i="7"/>
  <c r="F42" i="7"/>
  <c r="G42" i="7"/>
  <c r="L42" i="7" s="1"/>
  <c r="I42" i="7"/>
  <c r="J42" i="7" s="1"/>
  <c r="F43" i="7"/>
  <c r="G43" i="7"/>
  <c r="L43" i="7" s="1"/>
  <c r="I43" i="7"/>
  <c r="J43" i="7" s="1"/>
  <c r="F44" i="7"/>
  <c r="G44" i="7" s="1"/>
  <c r="I44" i="7"/>
  <c r="F45" i="7"/>
  <c r="G45" i="7" s="1"/>
  <c r="I45" i="7"/>
  <c r="J45" i="7" s="1"/>
  <c r="F46" i="7"/>
  <c r="G46" i="7"/>
  <c r="I46" i="7"/>
  <c r="F47" i="7"/>
  <c r="G47" i="7" s="1"/>
  <c r="I47" i="7"/>
  <c r="F48" i="7"/>
  <c r="G48" i="7" s="1"/>
  <c r="I48" i="7"/>
  <c r="F49" i="7"/>
  <c r="G49" i="7"/>
  <c r="I49" i="7"/>
  <c r="F50" i="7"/>
  <c r="G50" i="7"/>
  <c r="L50" i="7" s="1"/>
  <c r="I50" i="7"/>
  <c r="J50" i="7" s="1"/>
  <c r="F51" i="7"/>
  <c r="G51" i="7"/>
  <c r="L51" i="7" s="1"/>
  <c r="I51" i="7"/>
  <c r="F52" i="7"/>
  <c r="G52" i="7" s="1"/>
  <c r="I52" i="7"/>
  <c r="F53" i="7"/>
  <c r="G53" i="7"/>
  <c r="I53" i="7"/>
  <c r="F54" i="7"/>
  <c r="G54" i="7"/>
  <c r="I54" i="7"/>
  <c r="J54" i="7" s="1"/>
  <c r="K54" i="7" s="1"/>
  <c r="F55" i="7"/>
  <c r="G55" i="7" s="1"/>
  <c r="I55" i="7"/>
  <c r="F56" i="7"/>
  <c r="G56" i="7" s="1"/>
  <c r="I56" i="7"/>
  <c r="F57" i="7"/>
  <c r="G57" i="7"/>
  <c r="I57" i="7"/>
  <c r="F58" i="7"/>
  <c r="G58" i="7"/>
  <c r="L58" i="7" s="1"/>
  <c r="I58" i="7"/>
  <c r="J58" i="7" s="1"/>
  <c r="F59" i="7"/>
  <c r="G59" i="7"/>
  <c r="L59" i="7" s="1"/>
  <c r="I59" i="7"/>
  <c r="F60" i="7"/>
  <c r="G60" i="7" s="1"/>
  <c r="I60" i="7"/>
  <c r="F61" i="7"/>
  <c r="G61" i="7"/>
  <c r="I61" i="7"/>
  <c r="F62" i="7"/>
  <c r="G62" i="7"/>
  <c r="I62" i="7"/>
  <c r="J62" i="7" s="1"/>
  <c r="K62" i="7" s="1"/>
  <c r="F63" i="7"/>
  <c r="G63" i="7" s="1"/>
  <c r="I63" i="7"/>
  <c r="F64" i="7"/>
  <c r="G64" i="7" s="1"/>
  <c r="I64" i="7"/>
  <c r="J64" i="7" s="1"/>
  <c r="F65" i="7"/>
  <c r="G65" i="7"/>
  <c r="I65" i="7"/>
  <c r="F66" i="7"/>
  <c r="G66" i="7"/>
  <c r="L66" i="7" s="1"/>
  <c r="I66" i="7"/>
  <c r="J66" i="7" s="1"/>
  <c r="F67" i="7"/>
  <c r="G67" i="7"/>
  <c r="L67" i="7" s="1"/>
  <c r="I67" i="7"/>
  <c r="F68" i="7"/>
  <c r="G68" i="7" s="1"/>
  <c r="I68" i="7"/>
  <c r="F69" i="7"/>
  <c r="G69" i="7"/>
  <c r="I69" i="7"/>
  <c r="J69" i="7" s="1"/>
  <c r="F70" i="7"/>
  <c r="G70" i="7"/>
  <c r="J71" i="7" s="1"/>
  <c r="I70" i="7"/>
  <c r="J70" i="7" s="1"/>
  <c r="K70" i="7" s="1"/>
  <c r="F71" i="7"/>
  <c r="G71" i="7" s="1"/>
  <c r="I71" i="7"/>
  <c r="F72" i="7"/>
  <c r="G72" i="7" s="1"/>
  <c r="I72" i="7"/>
  <c r="F73" i="7"/>
  <c r="G73" i="7"/>
  <c r="I73" i="7"/>
  <c r="F74" i="7"/>
  <c r="G74" i="7"/>
  <c r="L74" i="7" s="1"/>
  <c r="I74" i="7"/>
  <c r="J74" i="7" s="1"/>
  <c r="F75" i="7"/>
  <c r="G75" i="7"/>
  <c r="L75" i="7" s="1"/>
  <c r="I75" i="7"/>
  <c r="F76" i="7"/>
  <c r="G76" i="7" s="1"/>
  <c r="I76" i="7"/>
  <c r="F77" i="7"/>
  <c r="G77" i="7"/>
  <c r="I77" i="7"/>
  <c r="F78" i="7"/>
  <c r="G78" i="7"/>
  <c r="I78" i="7"/>
  <c r="J78" i="7" s="1"/>
  <c r="K78" i="7" s="1"/>
  <c r="F79" i="7"/>
  <c r="G79" i="7" s="1"/>
  <c r="I79" i="7"/>
  <c r="F80" i="7"/>
  <c r="G80" i="7" s="1"/>
  <c r="I80" i="7"/>
  <c r="F81" i="7"/>
  <c r="G81" i="7"/>
  <c r="I81" i="7"/>
  <c r="F82" i="7"/>
  <c r="G82" i="7" s="1"/>
  <c r="I82" i="7"/>
  <c r="J82" i="7" s="1"/>
  <c r="F83" i="7"/>
  <c r="G83" i="7"/>
  <c r="L83" i="7" s="1"/>
  <c r="I83" i="7"/>
  <c r="F84" i="7"/>
  <c r="G84" i="7" s="1"/>
  <c r="I84" i="7"/>
  <c r="F85" i="7"/>
  <c r="G85" i="7"/>
  <c r="I85" i="7"/>
  <c r="J85" i="7" s="1"/>
  <c r="F86" i="7"/>
  <c r="G86" i="7"/>
  <c r="I86" i="7"/>
  <c r="J86" i="7" s="1"/>
  <c r="K86" i="7" s="1"/>
  <c r="F87" i="7"/>
  <c r="G87" i="7" s="1"/>
  <c r="I87" i="7"/>
  <c r="F88" i="7"/>
  <c r="G88" i="7" s="1"/>
  <c r="I88" i="7"/>
  <c r="J88" i="7" s="1"/>
  <c r="F89" i="7"/>
  <c r="G89" i="7"/>
  <c r="I89" i="7"/>
  <c r="F90" i="7"/>
  <c r="G90" i="7" s="1"/>
  <c r="I90" i="7"/>
  <c r="J90" i="7" s="1"/>
  <c r="F91" i="7"/>
  <c r="G91" i="7"/>
  <c r="L91" i="7" s="1"/>
  <c r="I91" i="7"/>
  <c r="F92" i="7"/>
  <c r="G92" i="7" s="1"/>
  <c r="I92" i="7"/>
  <c r="F93" i="7"/>
  <c r="G93" i="7"/>
  <c r="I93" i="7"/>
  <c r="F94" i="7"/>
  <c r="G94" i="7"/>
  <c r="I94" i="7"/>
  <c r="J94" i="7" s="1"/>
  <c r="K94" i="7"/>
  <c r="F95" i="7"/>
  <c r="G95" i="7" s="1"/>
  <c r="I95" i="7"/>
  <c r="F96" i="7"/>
  <c r="G96" i="7" s="1"/>
  <c r="I96" i="7"/>
  <c r="F97" i="7"/>
  <c r="G97" i="7"/>
  <c r="I97" i="7"/>
  <c r="J97" i="7"/>
  <c r="K97" i="7" s="1"/>
  <c r="F98" i="7"/>
  <c r="G98" i="7"/>
  <c r="I98" i="7"/>
  <c r="J98" i="7" s="1"/>
  <c r="F99" i="7"/>
  <c r="G99" i="7"/>
  <c r="I99" i="7"/>
  <c r="J99" i="7"/>
  <c r="K99" i="7"/>
  <c r="F100" i="7"/>
  <c r="G100" i="7" s="1"/>
  <c r="L100" i="7" s="1"/>
  <c r="I100" i="7"/>
  <c r="F101" i="7"/>
  <c r="G101" i="7"/>
  <c r="I101" i="7"/>
  <c r="J101" i="7" s="1"/>
  <c r="F102" i="7"/>
  <c r="G102" i="7"/>
  <c r="J103" i="7" s="1"/>
  <c r="I102" i="7"/>
  <c r="F103" i="7"/>
  <c r="G103" i="7" s="1"/>
  <c r="I103" i="7"/>
  <c r="F104" i="7"/>
  <c r="G104" i="7" s="1"/>
  <c r="I104" i="7"/>
  <c r="J104" i="7" s="1"/>
  <c r="F105" i="7"/>
  <c r="G105" i="7"/>
  <c r="I105" i="7"/>
  <c r="F106" i="7"/>
  <c r="G106" i="7"/>
  <c r="I106" i="7"/>
  <c r="F107" i="7"/>
  <c r="G107" i="7"/>
  <c r="I107" i="7"/>
  <c r="F108" i="7"/>
  <c r="G108" i="7" s="1"/>
  <c r="I108" i="7"/>
  <c r="F109" i="7"/>
  <c r="G109" i="7"/>
  <c r="I109" i="7"/>
  <c r="F110" i="7"/>
  <c r="G110" i="7"/>
  <c r="J111" i="7" s="1"/>
  <c r="I110" i="7"/>
  <c r="L110" i="7" s="1"/>
  <c r="F111" i="7"/>
  <c r="G111" i="7" s="1"/>
  <c r="I111" i="7"/>
  <c r="F112" i="7"/>
  <c r="G112" i="7"/>
  <c r="J113" i="7" s="1"/>
  <c r="K113" i="7" s="1"/>
  <c r="I112" i="7"/>
  <c r="J112" i="7"/>
  <c r="F113" i="7"/>
  <c r="G113" i="7"/>
  <c r="I113" i="7"/>
  <c r="F114" i="7"/>
  <c r="G114" i="7"/>
  <c r="I114" i="7"/>
  <c r="J114" i="7" s="1"/>
  <c r="F115" i="7"/>
  <c r="G115" i="7"/>
  <c r="I115" i="7"/>
  <c r="F116" i="7"/>
  <c r="G116" i="7" s="1"/>
  <c r="L116" i="7" s="1"/>
  <c r="I116" i="7"/>
  <c r="F117" i="7"/>
  <c r="G117" i="7" s="1"/>
  <c r="I117" i="7"/>
  <c r="F118" i="7"/>
  <c r="G118" i="7"/>
  <c r="I118" i="7"/>
  <c r="L118" i="7" s="1"/>
  <c r="J118" i="7"/>
  <c r="K118" i="7"/>
  <c r="F119" i="7"/>
  <c r="G119" i="7" s="1"/>
  <c r="I119" i="7"/>
  <c r="F120" i="7"/>
  <c r="G120" i="7"/>
  <c r="I120" i="7"/>
  <c r="F121" i="7"/>
  <c r="G121" i="7"/>
  <c r="I121" i="7"/>
  <c r="F122" i="7"/>
  <c r="G122" i="7"/>
  <c r="I122" i="7"/>
  <c r="J122" i="7" s="1"/>
  <c r="F123" i="7"/>
  <c r="G123" i="7"/>
  <c r="I123" i="7"/>
  <c r="J123" i="7" s="1"/>
  <c r="F124" i="7"/>
  <c r="G124" i="7" s="1"/>
  <c r="L124" i="7" s="1"/>
  <c r="I124" i="7"/>
  <c r="F125" i="7"/>
  <c r="G125" i="7" s="1"/>
  <c r="I125" i="7"/>
  <c r="F126" i="7"/>
  <c r="G126" i="7"/>
  <c r="I126" i="7"/>
  <c r="L8" i="7"/>
  <c r="L9" i="7"/>
  <c r="L13" i="7"/>
  <c r="L14" i="7"/>
  <c r="L17" i="7"/>
  <c r="L21" i="7"/>
  <c r="L22" i="7"/>
  <c r="L23" i="7"/>
  <c r="L24" i="7"/>
  <c r="L25" i="7"/>
  <c r="L30" i="7"/>
  <c r="L31" i="7"/>
  <c r="L33" i="7"/>
  <c r="L37" i="7"/>
  <c r="L38" i="7"/>
  <c r="L40" i="7"/>
  <c r="L41" i="7"/>
  <c r="L46" i="7"/>
  <c r="L47" i="7"/>
  <c r="L48" i="7"/>
  <c r="L49" i="7"/>
  <c r="L53" i="7"/>
  <c r="L54" i="7"/>
  <c r="L56" i="7"/>
  <c r="L57" i="7"/>
  <c r="L61" i="7"/>
  <c r="L62" i="7"/>
  <c r="L63" i="7"/>
  <c r="L65" i="7"/>
  <c r="L69" i="7"/>
  <c r="L70" i="7"/>
  <c r="L71" i="7"/>
  <c r="L72" i="7"/>
  <c r="L73" i="7"/>
  <c r="L77" i="7"/>
  <c r="L78" i="7"/>
  <c r="L80" i="7"/>
  <c r="L81" i="7"/>
  <c r="L85" i="7"/>
  <c r="L86" i="7"/>
  <c r="L87" i="7"/>
  <c r="L88" i="7"/>
  <c r="L89" i="7"/>
  <c r="L93" i="7"/>
  <c r="L94" i="7"/>
  <c r="L96" i="7"/>
  <c r="L97" i="7"/>
  <c r="L101" i="7"/>
  <c r="L102" i="7"/>
  <c r="L105" i="7"/>
  <c r="L109" i="7"/>
  <c r="L111" i="7"/>
  <c r="L112" i="7"/>
  <c r="L113" i="7"/>
  <c r="L120" i="7"/>
  <c r="L121" i="7"/>
  <c r="L126" i="7"/>
  <c r="I7" i="7"/>
  <c r="J7" i="7" s="1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G21" i="2"/>
  <c r="G102" i="2"/>
  <c r="E7" i="2"/>
  <c r="F7" i="2" s="1"/>
  <c r="G7" i="2" s="1"/>
  <c r="E8" i="2"/>
  <c r="F8" i="2" s="1"/>
  <c r="G8" i="2" s="1"/>
  <c r="E9" i="2"/>
  <c r="F9" i="2" s="1"/>
  <c r="G9" i="2" s="1"/>
  <c r="E10" i="2"/>
  <c r="E11" i="2"/>
  <c r="E12" i="2"/>
  <c r="F12" i="2" s="1"/>
  <c r="G12" i="2" s="1"/>
  <c r="E13" i="2"/>
  <c r="F13" i="2" s="1"/>
  <c r="G13" i="2" s="1"/>
  <c r="E14" i="2"/>
  <c r="F14" i="2" s="1"/>
  <c r="G14" i="2" s="1"/>
  <c r="E15" i="2"/>
  <c r="E16" i="2"/>
  <c r="F16" i="2" s="1"/>
  <c r="G16" i="2" s="1"/>
  <c r="E17" i="2"/>
  <c r="E18" i="2"/>
  <c r="F18" i="2" s="1"/>
  <c r="G18" i="2" s="1"/>
  <c r="E19" i="2"/>
  <c r="E20" i="2"/>
  <c r="F20" i="2" s="1"/>
  <c r="G20" i="2" s="1"/>
  <c r="L20" i="2" s="1"/>
  <c r="E21" i="2"/>
  <c r="F21" i="2" s="1"/>
  <c r="E22" i="2"/>
  <c r="E23" i="2"/>
  <c r="F23" i="2" s="1"/>
  <c r="G23" i="2" s="1"/>
  <c r="E24" i="2"/>
  <c r="E25" i="2"/>
  <c r="F25" i="2" s="1"/>
  <c r="G25" i="2" s="1"/>
  <c r="E26" i="2"/>
  <c r="F26" i="2" s="1"/>
  <c r="G26" i="2" s="1"/>
  <c r="E27" i="2"/>
  <c r="E28" i="2"/>
  <c r="F28" i="2" s="1"/>
  <c r="G28" i="2" s="1"/>
  <c r="E29" i="2"/>
  <c r="E30" i="2"/>
  <c r="E31" i="2"/>
  <c r="F31" i="2" s="1"/>
  <c r="G31" i="2" s="1"/>
  <c r="E32" i="2"/>
  <c r="E33" i="2"/>
  <c r="F33" i="2" s="1"/>
  <c r="G33" i="2" s="1"/>
  <c r="E34" i="2"/>
  <c r="E35" i="2"/>
  <c r="E36" i="2"/>
  <c r="F36" i="2" s="1"/>
  <c r="G36" i="2" s="1"/>
  <c r="E37" i="2"/>
  <c r="E38" i="2"/>
  <c r="E39" i="2"/>
  <c r="F39" i="2" s="1"/>
  <c r="G39" i="2" s="1"/>
  <c r="E40" i="2"/>
  <c r="E41" i="2"/>
  <c r="F41" i="2" s="1"/>
  <c r="G41" i="2" s="1"/>
  <c r="E42" i="2"/>
  <c r="E43" i="2"/>
  <c r="E44" i="2"/>
  <c r="F44" i="2" s="1"/>
  <c r="G44" i="2" s="1"/>
  <c r="E45" i="2"/>
  <c r="E46" i="2"/>
  <c r="E47" i="2"/>
  <c r="E48" i="2"/>
  <c r="E49" i="2"/>
  <c r="E50" i="2"/>
  <c r="F50" i="2" s="1"/>
  <c r="G50" i="2" s="1"/>
  <c r="L50" i="2" s="1"/>
  <c r="E51" i="2"/>
  <c r="E52" i="2"/>
  <c r="F52" i="2" s="1"/>
  <c r="G52" i="2" s="1"/>
  <c r="E53" i="2"/>
  <c r="E54" i="2"/>
  <c r="E55" i="2"/>
  <c r="F55" i="2" s="1"/>
  <c r="G55" i="2" s="1"/>
  <c r="E56" i="2"/>
  <c r="E57" i="2"/>
  <c r="E58" i="2"/>
  <c r="E59" i="2"/>
  <c r="E60" i="2"/>
  <c r="F60" i="2" s="1"/>
  <c r="G60" i="2" s="1"/>
  <c r="E61" i="2"/>
  <c r="E62" i="2"/>
  <c r="E63" i="2"/>
  <c r="F63" i="2" s="1"/>
  <c r="G63" i="2" s="1"/>
  <c r="E64" i="2"/>
  <c r="F64" i="2" s="1"/>
  <c r="G64" i="2" s="1"/>
  <c r="E65" i="2"/>
  <c r="E66" i="2"/>
  <c r="E67" i="2"/>
  <c r="E68" i="2"/>
  <c r="F68" i="2" s="1"/>
  <c r="G68" i="2" s="1"/>
  <c r="J68" i="2" s="1"/>
  <c r="E69" i="2"/>
  <c r="E70" i="2"/>
  <c r="E71" i="2"/>
  <c r="F71" i="2" s="1"/>
  <c r="G71" i="2" s="1"/>
  <c r="E72" i="2"/>
  <c r="E73" i="2"/>
  <c r="E74" i="2"/>
  <c r="E75" i="2"/>
  <c r="E76" i="2"/>
  <c r="F76" i="2" s="1"/>
  <c r="G76" i="2" s="1"/>
  <c r="E77" i="2"/>
  <c r="E78" i="2"/>
  <c r="E79" i="2"/>
  <c r="E80" i="2"/>
  <c r="E81" i="2"/>
  <c r="E82" i="2"/>
  <c r="E83" i="2"/>
  <c r="E84" i="2"/>
  <c r="F84" i="2" s="1"/>
  <c r="G84" i="2" s="1"/>
  <c r="E85" i="2"/>
  <c r="E86" i="2"/>
  <c r="E87" i="2"/>
  <c r="F87" i="2" s="1"/>
  <c r="G87" i="2" s="1"/>
  <c r="E88" i="2"/>
  <c r="E89" i="2"/>
  <c r="E90" i="2"/>
  <c r="E91" i="2"/>
  <c r="E92" i="2"/>
  <c r="F92" i="2" s="1"/>
  <c r="G92" i="2" s="1"/>
  <c r="E93" i="2"/>
  <c r="E94" i="2"/>
  <c r="E95" i="2"/>
  <c r="E96" i="2"/>
  <c r="E97" i="2"/>
  <c r="F97" i="2" s="1"/>
  <c r="G97" i="2" s="1"/>
  <c r="L97" i="2" s="1"/>
  <c r="E98" i="2"/>
  <c r="E99" i="2"/>
  <c r="E100" i="2"/>
  <c r="E101" i="2"/>
  <c r="E102" i="2"/>
  <c r="E103" i="2"/>
  <c r="F103" i="2" s="1"/>
  <c r="G103" i="2" s="1"/>
  <c r="E104" i="2"/>
  <c r="F104" i="2" s="1"/>
  <c r="G104" i="2" s="1"/>
  <c r="J104" i="2" s="1"/>
  <c r="E105" i="2"/>
  <c r="E106" i="2"/>
  <c r="E107" i="2"/>
  <c r="E108" i="2"/>
  <c r="F108" i="2" s="1"/>
  <c r="G108" i="2" s="1"/>
  <c r="E109" i="2"/>
  <c r="E110" i="2"/>
  <c r="E111" i="2"/>
  <c r="E112" i="2"/>
  <c r="E113" i="2"/>
  <c r="F113" i="2" s="1"/>
  <c r="G113" i="2" s="1"/>
  <c r="L113" i="2" s="1"/>
  <c r="E114" i="2"/>
  <c r="E115" i="2"/>
  <c r="E116" i="2"/>
  <c r="F116" i="2" s="1"/>
  <c r="G116" i="2" s="1"/>
  <c r="L116" i="2" s="1"/>
  <c r="E117" i="2"/>
  <c r="E118" i="2"/>
  <c r="E119" i="2"/>
  <c r="E120" i="2"/>
  <c r="E121" i="2"/>
  <c r="F121" i="2" s="1"/>
  <c r="G121" i="2" s="1"/>
  <c r="E122" i="2"/>
  <c r="E123" i="2"/>
  <c r="E124" i="2"/>
  <c r="F124" i="2" s="1"/>
  <c r="G124" i="2" s="1"/>
  <c r="E125" i="2"/>
  <c r="E6" i="2"/>
  <c r="L8" i="5"/>
  <c r="L9" i="5"/>
  <c r="L7" i="5"/>
  <c r="D3" i="5"/>
  <c r="G6" i="5" s="1"/>
  <c r="H6" i="5" s="1"/>
  <c r="D2" i="5"/>
  <c r="D1" i="5"/>
  <c r="G9" i="5"/>
  <c r="H9" i="5"/>
  <c r="G8" i="5"/>
  <c r="H8" i="5"/>
  <c r="D8" i="5"/>
  <c r="E8" i="5"/>
  <c r="K8" i="5" s="1"/>
  <c r="G7" i="5"/>
  <c r="H7" i="5"/>
  <c r="H6" i="2"/>
  <c r="I6" i="2"/>
  <c r="F6" i="2"/>
  <c r="G6" i="2" s="1"/>
  <c r="J6" i="2" s="1"/>
  <c r="H7" i="2"/>
  <c r="I7" i="2" s="1"/>
  <c r="H8" i="2"/>
  <c r="I8" i="2"/>
  <c r="H9" i="2"/>
  <c r="I9" i="2" s="1"/>
  <c r="H10" i="2"/>
  <c r="I10" i="2" s="1"/>
  <c r="F10" i="2"/>
  <c r="G10" i="2" s="1"/>
  <c r="H11" i="2"/>
  <c r="I11" i="2" s="1"/>
  <c r="F11" i="2"/>
  <c r="G11" i="2" s="1"/>
  <c r="H12" i="2"/>
  <c r="I12" i="2"/>
  <c r="H13" i="2"/>
  <c r="I13" i="2" s="1"/>
  <c r="H14" i="2"/>
  <c r="I14" i="2"/>
  <c r="H15" i="2"/>
  <c r="I15" i="2" s="1"/>
  <c r="F15" i="2"/>
  <c r="G15" i="2" s="1"/>
  <c r="H16" i="2"/>
  <c r="I16" i="2" s="1"/>
  <c r="H17" i="2"/>
  <c r="I17" i="2"/>
  <c r="F17" i="2"/>
  <c r="G17" i="2" s="1"/>
  <c r="L17" i="2" s="1"/>
  <c r="H18" i="2"/>
  <c r="I18" i="2" s="1"/>
  <c r="J18" i="2" s="1"/>
  <c r="K18" i="2" s="1"/>
  <c r="H19" i="2"/>
  <c r="I19" i="2" s="1"/>
  <c r="F19" i="2"/>
  <c r="G19" i="2" s="1"/>
  <c r="H20" i="2"/>
  <c r="I20" i="2"/>
  <c r="H21" i="2"/>
  <c r="I21" i="2" s="1"/>
  <c r="H22" i="2"/>
  <c r="I22" i="2" s="1"/>
  <c r="F22" i="2"/>
  <c r="G22" i="2" s="1"/>
  <c r="H23" i="2"/>
  <c r="I23" i="2"/>
  <c r="H24" i="2"/>
  <c r="I24" i="2" s="1"/>
  <c r="F24" i="2"/>
  <c r="G24" i="2" s="1"/>
  <c r="J24" i="2" s="1"/>
  <c r="K24" i="2" s="1"/>
  <c r="H25" i="2"/>
  <c r="I25" i="2" s="1"/>
  <c r="H26" i="2"/>
  <c r="I26" i="2" s="1"/>
  <c r="H27" i="2"/>
  <c r="I27" i="2"/>
  <c r="F27" i="2"/>
  <c r="G27" i="2" s="1"/>
  <c r="H28" i="2"/>
  <c r="I28" i="2" s="1"/>
  <c r="H29" i="2"/>
  <c r="I29" i="2"/>
  <c r="F29" i="2"/>
  <c r="G29" i="2" s="1"/>
  <c r="H30" i="2"/>
  <c r="I30" i="2"/>
  <c r="F30" i="2"/>
  <c r="G30" i="2" s="1"/>
  <c r="L30" i="2" s="1"/>
  <c r="H31" i="2"/>
  <c r="I31" i="2" s="1"/>
  <c r="H32" i="2"/>
  <c r="I32" i="2" s="1"/>
  <c r="F32" i="2"/>
  <c r="G32" i="2" s="1"/>
  <c r="H33" i="2"/>
  <c r="I33" i="2" s="1"/>
  <c r="H34" i="2"/>
  <c r="I34" i="2"/>
  <c r="F34" i="2"/>
  <c r="G34" i="2" s="1"/>
  <c r="L34" i="2" s="1"/>
  <c r="H35" i="2"/>
  <c r="I35" i="2" s="1"/>
  <c r="F35" i="2"/>
  <c r="G35" i="2" s="1"/>
  <c r="H36" i="2"/>
  <c r="I36" i="2"/>
  <c r="H37" i="2"/>
  <c r="I37" i="2"/>
  <c r="F37" i="2"/>
  <c r="G37" i="2" s="1"/>
  <c r="L37" i="2" s="1"/>
  <c r="H38" i="2"/>
  <c r="I38" i="2"/>
  <c r="F38" i="2"/>
  <c r="G38" i="2" s="1"/>
  <c r="H39" i="2"/>
  <c r="I39" i="2"/>
  <c r="H40" i="2"/>
  <c r="I40" i="2"/>
  <c r="J40" i="2" s="1"/>
  <c r="F40" i="2"/>
  <c r="G40" i="2" s="1"/>
  <c r="H41" i="2"/>
  <c r="I41" i="2" s="1"/>
  <c r="H42" i="2"/>
  <c r="I42" i="2"/>
  <c r="F42" i="2"/>
  <c r="G42" i="2" s="1"/>
  <c r="H43" i="2"/>
  <c r="I43" i="2" s="1"/>
  <c r="J43" i="2" s="1"/>
  <c r="F43" i="2"/>
  <c r="G43" i="2" s="1"/>
  <c r="H44" i="2"/>
  <c r="I44" i="2"/>
  <c r="H45" i="2"/>
  <c r="I45" i="2"/>
  <c r="F45" i="2"/>
  <c r="G45" i="2" s="1"/>
  <c r="H46" i="2"/>
  <c r="I46" i="2" s="1"/>
  <c r="F46" i="2"/>
  <c r="G46" i="2" s="1"/>
  <c r="H47" i="2"/>
  <c r="I47" i="2"/>
  <c r="F47" i="2"/>
  <c r="G47" i="2" s="1"/>
  <c r="H48" i="2"/>
  <c r="I48" i="2" s="1"/>
  <c r="F48" i="2"/>
  <c r="G48" i="2" s="1"/>
  <c r="H49" i="2"/>
  <c r="I49" i="2"/>
  <c r="F49" i="2"/>
  <c r="G49" i="2" s="1"/>
  <c r="L49" i="2" s="1"/>
  <c r="H50" i="2"/>
  <c r="I50" i="2"/>
  <c r="H51" i="2"/>
  <c r="I51" i="2" s="1"/>
  <c r="F51" i="2"/>
  <c r="G51" i="2" s="1"/>
  <c r="H52" i="2"/>
  <c r="I52" i="2"/>
  <c r="J52" i="2" s="1"/>
  <c r="F53" i="2"/>
  <c r="G53" i="2" s="1"/>
  <c r="H53" i="2"/>
  <c r="I53" i="2" s="1"/>
  <c r="H54" i="2"/>
  <c r="I54" i="2"/>
  <c r="F54" i="2"/>
  <c r="G54" i="2" s="1"/>
  <c r="H55" i="2"/>
  <c r="I55" i="2" s="1"/>
  <c r="H56" i="2"/>
  <c r="I56" i="2" s="1"/>
  <c r="F56" i="2"/>
  <c r="G56" i="2" s="1"/>
  <c r="F57" i="2"/>
  <c r="G57" i="2" s="1"/>
  <c r="H57" i="2"/>
  <c r="I57" i="2" s="1"/>
  <c r="H58" i="2"/>
  <c r="I58" i="2" s="1"/>
  <c r="L58" i="2" s="1"/>
  <c r="F58" i="2"/>
  <c r="G58" i="2" s="1"/>
  <c r="H59" i="2"/>
  <c r="I59" i="2" s="1"/>
  <c r="F59" i="2"/>
  <c r="G59" i="2" s="1"/>
  <c r="H60" i="2"/>
  <c r="I60" i="2" s="1"/>
  <c r="F61" i="2"/>
  <c r="G61" i="2" s="1"/>
  <c r="H61" i="2"/>
  <c r="I61" i="2"/>
  <c r="F62" i="2"/>
  <c r="G62" i="2" s="1"/>
  <c r="H62" i="2"/>
  <c r="I62" i="2" s="1"/>
  <c r="H63" i="2"/>
  <c r="I63" i="2" s="1"/>
  <c r="H64" i="2"/>
  <c r="I64" i="2"/>
  <c r="H65" i="2"/>
  <c r="I65" i="2" s="1"/>
  <c r="F65" i="2"/>
  <c r="G65" i="2" s="1"/>
  <c r="H66" i="2"/>
  <c r="I66" i="2" s="1"/>
  <c r="F66" i="2"/>
  <c r="G66" i="2" s="1"/>
  <c r="H67" i="2"/>
  <c r="I67" i="2" s="1"/>
  <c r="F67" i="2"/>
  <c r="G67" i="2" s="1"/>
  <c r="H68" i="2"/>
  <c r="I68" i="2"/>
  <c r="H69" i="2"/>
  <c r="I69" i="2"/>
  <c r="F69" i="2"/>
  <c r="G69" i="2" s="1"/>
  <c r="H70" i="2"/>
  <c r="I70" i="2" s="1"/>
  <c r="F70" i="2"/>
  <c r="G70" i="2" s="1"/>
  <c r="H71" i="2"/>
  <c r="I71" i="2"/>
  <c r="H72" i="2"/>
  <c r="I72" i="2" s="1"/>
  <c r="F72" i="2"/>
  <c r="G72" i="2" s="1"/>
  <c r="H73" i="2"/>
  <c r="I73" i="2"/>
  <c r="F73" i="2"/>
  <c r="G73" i="2" s="1"/>
  <c r="L73" i="2"/>
  <c r="H74" i="2"/>
  <c r="I74" i="2"/>
  <c r="J74" i="2" s="1"/>
  <c r="F74" i="2"/>
  <c r="G74" i="2" s="1"/>
  <c r="H75" i="2"/>
  <c r="I75" i="2" s="1"/>
  <c r="J75" i="2" s="1"/>
  <c r="K75" i="2" s="1"/>
  <c r="F75" i="2"/>
  <c r="G75" i="2" s="1"/>
  <c r="H76" i="2"/>
  <c r="I76" i="2" s="1"/>
  <c r="J76" i="2" s="1"/>
  <c r="H77" i="2"/>
  <c r="I77" i="2" s="1"/>
  <c r="J77" i="2" s="1"/>
  <c r="F77" i="2"/>
  <c r="G77" i="2" s="1"/>
  <c r="H78" i="2"/>
  <c r="I78" i="2" s="1"/>
  <c r="J78" i="2" s="1"/>
  <c r="K78" i="2" s="1"/>
  <c r="F78" i="2"/>
  <c r="G78" i="2" s="1"/>
  <c r="H79" i="2"/>
  <c r="I79" i="2"/>
  <c r="J79" i="2" s="1"/>
  <c r="K79" i="2" s="1"/>
  <c r="F79" i="2"/>
  <c r="G79" i="2" s="1"/>
  <c r="L79" i="2" s="1"/>
  <c r="H80" i="2"/>
  <c r="I80" i="2" s="1"/>
  <c r="L80" i="2" s="1"/>
  <c r="F80" i="2"/>
  <c r="G80" i="2" s="1"/>
  <c r="H81" i="2"/>
  <c r="I81" i="2" s="1"/>
  <c r="F81" i="2"/>
  <c r="G81" i="2" s="1"/>
  <c r="L81" i="2" s="1"/>
  <c r="H82" i="2"/>
  <c r="I82" i="2"/>
  <c r="F82" i="2"/>
  <c r="G82" i="2" s="1"/>
  <c r="H83" i="2"/>
  <c r="I83" i="2"/>
  <c r="J83" i="2" s="1"/>
  <c r="K83" i="2" s="1"/>
  <c r="F83" i="2"/>
  <c r="G83" i="2" s="1"/>
  <c r="H84" i="2"/>
  <c r="I84" i="2" s="1"/>
  <c r="H85" i="2"/>
  <c r="I85" i="2"/>
  <c r="F85" i="2"/>
  <c r="G85" i="2" s="1"/>
  <c r="L85" i="2" s="1"/>
  <c r="H86" i="2"/>
  <c r="I86" i="2"/>
  <c r="F86" i="2"/>
  <c r="G86" i="2" s="1"/>
  <c r="H87" i="2"/>
  <c r="I87" i="2"/>
  <c r="H88" i="2"/>
  <c r="I88" i="2" s="1"/>
  <c r="J88" i="2" s="1"/>
  <c r="F88" i="2"/>
  <c r="G88" i="2" s="1"/>
  <c r="H89" i="2"/>
  <c r="I89" i="2"/>
  <c r="F89" i="2"/>
  <c r="G89" i="2" s="1"/>
  <c r="L89" i="2"/>
  <c r="H90" i="2"/>
  <c r="I90" i="2" s="1"/>
  <c r="F90" i="2"/>
  <c r="G90" i="2" s="1"/>
  <c r="H91" i="2"/>
  <c r="I91" i="2"/>
  <c r="L91" i="2" s="1"/>
  <c r="F91" i="2"/>
  <c r="G91" i="2" s="1"/>
  <c r="H92" i="2"/>
  <c r="I92" i="2" s="1"/>
  <c r="H93" i="2"/>
  <c r="I93" i="2" s="1"/>
  <c r="F93" i="2"/>
  <c r="G93" i="2" s="1"/>
  <c r="H94" i="2"/>
  <c r="I94" i="2" s="1"/>
  <c r="F94" i="2"/>
  <c r="G94" i="2" s="1"/>
  <c r="H95" i="2"/>
  <c r="I95" i="2"/>
  <c r="F95" i="2"/>
  <c r="G95" i="2" s="1"/>
  <c r="H96" i="2"/>
  <c r="I96" i="2"/>
  <c r="F96" i="2"/>
  <c r="G96" i="2" s="1"/>
  <c r="L96" i="2" s="1"/>
  <c r="H97" i="2"/>
  <c r="I97" i="2"/>
  <c r="H98" i="2"/>
  <c r="I98" i="2" s="1"/>
  <c r="F98" i="2"/>
  <c r="G98" i="2" s="1"/>
  <c r="H99" i="2"/>
  <c r="I99" i="2" s="1"/>
  <c r="J99" i="2" s="1"/>
  <c r="K99" i="2" s="1"/>
  <c r="F99" i="2"/>
  <c r="G99" i="2" s="1"/>
  <c r="H100" i="2"/>
  <c r="I100" i="2" s="1"/>
  <c r="F100" i="2"/>
  <c r="G100" i="2" s="1"/>
  <c r="H101" i="2"/>
  <c r="I101" i="2" s="1"/>
  <c r="F101" i="2"/>
  <c r="G101" i="2" s="1"/>
  <c r="H102" i="2"/>
  <c r="I102" i="2" s="1"/>
  <c r="F102" i="2"/>
  <c r="H103" i="2"/>
  <c r="I103" i="2"/>
  <c r="H104" i="2"/>
  <c r="I104" i="2"/>
  <c r="H105" i="2"/>
  <c r="I105" i="2" s="1"/>
  <c r="F105" i="2"/>
  <c r="G105" i="2" s="1"/>
  <c r="H106" i="2"/>
  <c r="I106" i="2"/>
  <c r="F106" i="2"/>
  <c r="G106" i="2" s="1"/>
  <c r="H107" i="2"/>
  <c r="I107" i="2" s="1"/>
  <c r="F107" i="2"/>
  <c r="G107" i="2" s="1"/>
  <c r="H108" i="2"/>
  <c r="I108" i="2" s="1"/>
  <c r="J108" i="2" s="1"/>
  <c r="H109" i="2"/>
  <c r="I109" i="2"/>
  <c r="F109" i="2"/>
  <c r="G109" i="2" s="1"/>
  <c r="H110" i="2"/>
  <c r="I110" i="2" s="1"/>
  <c r="F110" i="2"/>
  <c r="G110" i="2" s="1"/>
  <c r="H111" i="2"/>
  <c r="I111" i="2" s="1"/>
  <c r="J111" i="2" s="1"/>
  <c r="F111" i="2"/>
  <c r="G111" i="2" s="1"/>
  <c r="H112" i="2"/>
  <c r="I112" i="2"/>
  <c r="F112" i="2"/>
  <c r="G112" i="2" s="1"/>
  <c r="L112" i="2" s="1"/>
  <c r="H113" i="2"/>
  <c r="I113" i="2"/>
  <c r="H114" i="2"/>
  <c r="I114" i="2" s="1"/>
  <c r="F114" i="2"/>
  <c r="G114" i="2" s="1"/>
  <c r="H115" i="2"/>
  <c r="I115" i="2"/>
  <c r="L115" i="2" s="1"/>
  <c r="F115" i="2"/>
  <c r="G115" i="2" s="1"/>
  <c r="H116" i="2"/>
  <c r="I116" i="2" s="1"/>
  <c r="H117" i="2"/>
  <c r="I117" i="2"/>
  <c r="F117" i="2"/>
  <c r="G117" i="2" s="1"/>
  <c r="H118" i="2"/>
  <c r="I118" i="2" s="1"/>
  <c r="F118" i="2"/>
  <c r="G118" i="2" s="1"/>
  <c r="H119" i="2"/>
  <c r="I119" i="2"/>
  <c r="F119" i="2"/>
  <c r="G119" i="2" s="1"/>
  <c r="L119" i="2" s="1"/>
  <c r="H120" i="2"/>
  <c r="I120" i="2"/>
  <c r="F120" i="2"/>
  <c r="G120" i="2" s="1"/>
  <c r="H121" i="2"/>
  <c r="I121" i="2"/>
  <c r="H122" i="2"/>
  <c r="I122" i="2"/>
  <c r="F122" i="2"/>
  <c r="G122" i="2" s="1"/>
  <c r="H123" i="2"/>
  <c r="I123" i="2"/>
  <c r="J123" i="2" s="1"/>
  <c r="K123" i="2" s="1"/>
  <c r="F123" i="2"/>
  <c r="G123" i="2" s="1"/>
  <c r="H124" i="2"/>
  <c r="I124" i="2" s="1"/>
  <c r="H125" i="2"/>
  <c r="I125" i="2" s="1"/>
  <c r="F125" i="2"/>
  <c r="G125" i="2" s="1"/>
  <c r="L11" i="2"/>
  <c r="L24" i="2"/>
  <c r="L40" i="2"/>
  <c r="L94" i="2"/>
  <c r="L120" i="2"/>
  <c r="L87" i="2"/>
  <c r="L99" i="2"/>
  <c r="L83" i="2"/>
  <c r="J49" i="2"/>
  <c r="K49" i="2" s="1"/>
  <c r="J11" i="2"/>
  <c r="K11" i="2" s="1"/>
  <c r="J26" i="2" l="1"/>
  <c r="L16" i="2"/>
  <c r="J17" i="2"/>
  <c r="K17" i="2" s="1"/>
  <c r="R8" i="5"/>
  <c r="L8" i="2"/>
  <c r="K122" i="2"/>
  <c r="L105" i="2"/>
  <c r="J97" i="2"/>
  <c r="K97" i="2" s="1"/>
  <c r="J66" i="2"/>
  <c r="L66" i="2"/>
  <c r="L32" i="2"/>
  <c r="L108" i="2"/>
  <c r="K108" i="2"/>
  <c r="K76" i="2"/>
  <c r="L76" i="2"/>
  <c r="L60" i="2"/>
  <c r="L52" i="2"/>
  <c r="K52" i="2"/>
  <c r="L121" i="2"/>
  <c r="L65" i="2"/>
  <c r="J65" i="2"/>
  <c r="K65" i="2" s="1"/>
  <c r="J121" i="2"/>
  <c r="K121" i="2" s="1"/>
  <c r="J114" i="2"/>
  <c r="K114" i="2" s="1"/>
  <c r="J56" i="2"/>
  <c r="K56" i="2" s="1"/>
  <c r="L56" i="2"/>
  <c r="L26" i="2"/>
  <c r="J27" i="2"/>
  <c r="K27" i="2" s="1"/>
  <c r="K26" i="2"/>
  <c r="J19" i="2"/>
  <c r="K19" i="2" s="1"/>
  <c r="L18" i="2"/>
  <c r="L106" i="2"/>
  <c r="J100" i="2"/>
  <c r="K74" i="2"/>
  <c r="J22" i="2"/>
  <c r="L15" i="2"/>
  <c r="L46" i="2"/>
  <c r="J8" i="2"/>
  <c r="K8" i="2" s="1"/>
  <c r="L123" i="2"/>
  <c r="L57" i="2"/>
  <c r="J28" i="2"/>
  <c r="K28" i="2" s="1"/>
  <c r="L21" i="2"/>
  <c r="L72" i="2"/>
  <c r="L64" i="2"/>
  <c r="J93" i="2"/>
  <c r="K93" i="2" s="1"/>
  <c r="L114" i="2"/>
  <c r="L111" i="2"/>
  <c r="J102" i="2"/>
  <c r="K102" i="2" s="1"/>
  <c r="L103" i="2"/>
  <c r="L71" i="2"/>
  <c r="L75" i="2"/>
  <c r="J109" i="2"/>
  <c r="J125" i="2"/>
  <c r="K125" i="2" s="1"/>
  <c r="J120" i="2"/>
  <c r="K120" i="2" s="1"/>
  <c r="J62" i="2"/>
  <c r="K62" i="2" s="1"/>
  <c r="J42" i="2"/>
  <c r="K42" i="2" s="1"/>
  <c r="J89" i="2"/>
  <c r="K89" i="2" s="1"/>
  <c r="L78" i="2"/>
  <c r="J70" i="2"/>
  <c r="L67" i="2"/>
  <c r="J13" i="2"/>
  <c r="K13" i="2" s="1"/>
  <c r="L14" i="2"/>
  <c r="J41" i="2"/>
  <c r="K41" i="2" s="1"/>
  <c r="L35" i="2"/>
  <c r="J122" i="2"/>
  <c r="J90" i="2"/>
  <c r="J86" i="2"/>
  <c r="J81" i="2"/>
  <c r="L42" i="2"/>
  <c r="L47" i="2"/>
  <c r="J33" i="2"/>
  <c r="L54" i="2"/>
  <c r="J126" i="7"/>
  <c r="K126" i="7" s="1"/>
  <c r="L125" i="7"/>
  <c r="J107" i="2"/>
  <c r="K107" i="2" s="1"/>
  <c r="L107" i="2"/>
  <c r="K100" i="2"/>
  <c r="L100" i="2"/>
  <c r="J23" i="2"/>
  <c r="K22" i="2"/>
  <c r="L22" i="2"/>
  <c r="J10" i="2"/>
  <c r="K10" i="2" s="1"/>
  <c r="L10" i="2"/>
  <c r="J25" i="2"/>
  <c r="K25" i="2" s="1"/>
  <c r="L25" i="2"/>
  <c r="J48" i="2"/>
  <c r="L48" i="2"/>
  <c r="K33" i="2"/>
  <c r="J118" i="2"/>
  <c r="K118" i="2" s="1"/>
  <c r="L117" i="2"/>
  <c r="J117" i="2"/>
  <c r="K117" i="2" s="1"/>
  <c r="L53" i="2"/>
  <c r="J54" i="2"/>
  <c r="K54" i="2" s="1"/>
  <c r="J39" i="2"/>
  <c r="L38" i="2"/>
  <c r="L12" i="2"/>
  <c r="J50" i="2"/>
  <c r="K50" i="2" s="1"/>
  <c r="J37" i="2"/>
  <c r="K37" i="2" s="1"/>
  <c r="J73" i="2"/>
  <c r="K73" i="2" s="1"/>
  <c r="J112" i="2"/>
  <c r="K112" i="2" s="1"/>
  <c r="L104" i="2"/>
  <c r="L124" i="2"/>
  <c r="J101" i="2"/>
  <c r="K101" i="2" s="1"/>
  <c r="J95" i="2"/>
  <c r="L82" i="2"/>
  <c r="J82" i="2"/>
  <c r="K82" i="2" s="1"/>
  <c r="J64" i="2"/>
  <c r="K64" i="2" s="1"/>
  <c r="J57" i="2"/>
  <c r="K57" i="2" s="1"/>
  <c r="J55" i="2"/>
  <c r="L44" i="2"/>
  <c r="J36" i="2"/>
  <c r="K36" i="2" s="1"/>
  <c r="L27" i="2"/>
  <c r="L13" i="2"/>
  <c r="K70" i="2"/>
  <c r="L70" i="2"/>
  <c r="L36" i="2"/>
  <c r="J15" i="2"/>
  <c r="K15" i="2" s="1"/>
  <c r="J47" i="2"/>
  <c r="K47" i="2" s="1"/>
  <c r="J80" i="2"/>
  <c r="K80" i="2" s="1"/>
  <c r="L122" i="2"/>
  <c r="L41" i="2"/>
  <c r="J124" i="2"/>
  <c r="K124" i="2" s="1"/>
  <c r="J63" i="2"/>
  <c r="L62" i="2"/>
  <c r="J116" i="2"/>
  <c r="K116" i="2" s="1"/>
  <c r="L69" i="2"/>
  <c r="J110" i="7"/>
  <c r="K110" i="7" s="1"/>
  <c r="L108" i="7"/>
  <c r="L102" i="2"/>
  <c r="L119" i="7"/>
  <c r="J120" i="7"/>
  <c r="J30" i="2"/>
  <c r="K30" i="2" s="1"/>
  <c r="K66" i="2"/>
  <c r="J61" i="2"/>
  <c r="K61" i="2" s="1"/>
  <c r="J38" i="2"/>
  <c r="K38" i="2" s="1"/>
  <c r="K29" i="2"/>
  <c r="L29" i="2"/>
  <c r="K68" i="2"/>
  <c r="L68" i="2"/>
  <c r="J69" i="2"/>
  <c r="K69" i="2" s="1"/>
  <c r="L118" i="2"/>
  <c r="L101" i="2"/>
  <c r="J14" i="2"/>
  <c r="J34" i="2"/>
  <c r="K34" i="2" s="1"/>
  <c r="J21" i="2"/>
  <c r="K21" i="2" s="1"/>
  <c r="J67" i="2"/>
  <c r="K67" i="2" s="1"/>
  <c r="J71" i="2"/>
  <c r="K71" i="2" s="1"/>
  <c r="J105" i="2"/>
  <c r="K105" i="2" s="1"/>
  <c r="J115" i="2"/>
  <c r="K115" i="2" s="1"/>
  <c r="L33" i="2"/>
  <c r="L110" i="2"/>
  <c r="K110" i="2"/>
  <c r="L93" i="2"/>
  <c r="L61" i="2"/>
  <c r="J58" i="2"/>
  <c r="K58" i="2" s="1"/>
  <c r="K40" i="2"/>
  <c r="L19" i="2"/>
  <c r="J20" i="2"/>
  <c r="K20" i="2" s="1"/>
  <c r="L98" i="2"/>
  <c r="J98" i="2"/>
  <c r="K98" i="2" s="1"/>
  <c r="J84" i="2"/>
  <c r="L92" i="2"/>
  <c r="L59" i="2"/>
  <c r="J59" i="2"/>
  <c r="K59" i="2" s="1"/>
  <c r="L43" i="2"/>
  <c r="K43" i="2"/>
  <c r="J44" i="2"/>
  <c r="K44" i="2" s="1"/>
  <c r="J35" i="2"/>
  <c r="K35" i="2" s="1"/>
  <c r="L123" i="7"/>
  <c r="J124" i="7"/>
  <c r="K124" i="7" s="1"/>
  <c r="K123" i="7"/>
  <c r="J31" i="2"/>
  <c r="K31" i="2" s="1"/>
  <c r="J92" i="2"/>
  <c r="K92" i="2" s="1"/>
  <c r="K111" i="2"/>
  <c r="J106" i="2"/>
  <c r="K106" i="2" s="1"/>
  <c r="J113" i="2"/>
  <c r="K113" i="2" s="1"/>
  <c r="J110" i="2"/>
  <c r="K104" i="2"/>
  <c r="K90" i="2"/>
  <c r="J91" i="2"/>
  <c r="K91" i="2" s="1"/>
  <c r="L90" i="2"/>
  <c r="K88" i="2"/>
  <c r="L88" i="2"/>
  <c r="J53" i="2"/>
  <c r="K53" i="2" s="1"/>
  <c r="K48" i="2"/>
  <c r="L45" i="2"/>
  <c r="J29" i="2"/>
  <c r="L28" i="2"/>
  <c r="J7" i="2"/>
  <c r="K7" i="2" s="1"/>
  <c r="K86" i="2"/>
  <c r="J87" i="2"/>
  <c r="K87" i="2" s="1"/>
  <c r="L86" i="2"/>
  <c r="J125" i="7"/>
  <c r="K125" i="7" s="1"/>
  <c r="K104" i="7"/>
  <c r="L104" i="7"/>
  <c r="J105" i="7"/>
  <c r="K105" i="7" s="1"/>
  <c r="J96" i="2"/>
  <c r="K96" i="2" s="1"/>
  <c r="K95" i="2"/>
  <c r="L95" i="2"/>
  <c r="R9" i="5"/>
  <c r="J9" i="2"/>
  <c r="K9" i="2" s="1"/>
  <c r="L84" i="2"/>
  <c r="K84" i="2"/>
  <c r="L106" i="7"/>
  <c r="K106" i="7"/>
  <c r="J107" i="7"/>
  <c r="K107" i="7" s="1"/>
  <c r="K14" i="2"/>
  <c r="J94" i="2"/>
  <c r="K94" i="2" s="1"/>
  <c r="J46" i="2"/>
  <c r="K46" i="2" s="1"/>
  <c r="J85" i="2"/>
  <c r="K85" i="2" s="1"/>
  <c r="J103" i="2"/>
  <c r="K103" i="2" s="1"/>
  <c r="J119" i="2"/>
  <c r="K119" i="2" s="1"/>
  <c r="L9" i="2"/>
  <c r="L125" i="2"/>
  <c r="L109" i="2"/>
  <c r="K109" i="2"/>
  <c r="L77" i="2"/>
  <c r="K77" i="2"/>
  <c r="L74" i="2"/>
  <c r="J72" i="2"/>
  <c r="K72" i="2" s="1"/>
  <c r="J60" i="2"/>
  <c r="K60" i="2" s="1"/>
  <c r="L51" i="2"/>
  <c r="J51" i="2"/>
  <c r="K51" i="2" s="1"/>
  <c r="J45" i="2"/>
  <c r="K45" i="2" s="1"/>
  <c r="J16" i="2"/>
  <c r="K16" i="2" s="1"/>
  <c r="J12" i="2"/>
  <c r="K12" i="2" s="1"/>
  <c r="K63" i="2"/>
  <c r="L63" i="2"/>
  <c r="K55" i="2"/>
  <c r="L55" i="2"/>
  <c r="K39" i="2"/>
  <c r="L39" i="2"/>
  <c r="J32" i="2"/>
  <c r="K32" i="2" s="1"/>
  <c r="L31" i="2"/>
  <c r="K23" i="2"/>
  <c r="L23" i="2"/>
  <c r="R7" i="5"/>
  <c r="L7" i="2"/>
  <c r="L117" i="7"/>
  <c r="L114" i="7"/>
  <c r="K114" i="7"/>
  <c r="J115" i="7"/>
  <c r="K115" i="7" s="1"/>
  <c r="J56" i="7"/>
  <c r="L52" i="7"/>
  <c r="L36" i="7"/>
  <c r="K36" i="7"/>
  <c r="L26" i="7"/>
  <c r="J17" i="7"/>
  <c r="K17" i="7" s="1"/>
  <c r="L92" i="7"/>
  <c r="K92" i="7"/>
  <c r="K79" i="7"/>
  <c r="L76" i="7"/>
  <c r="K76" i="7"/>
  <c r="J65" i="7"/>
  <c r="K65" i="7" s="1"/>
  <c r="K64" i="7"/>
  <c r="J40" i="7"/>
  <c r="K29" i="7"/>
  <c r="L12" i="7"/>
  <c r="K12" i="7"/>
  <c r="K85" i="7"/>
  <c r="L82" i="7"/>
  <c r="K82" i="7"/>
  <c r="J83" i="7"/>
  <c r="K83" i="7" s="1"/>
  <c r="J55" i="7"/>
  <c r="K55" i="7" s="1"/>
  <c r="K45" i="7"/>
  <c r="J33" i="7"/>
  <c r="K33" i="7" s="1"/>
  <c r="K32" i="7"/>
  <c r="K15" i="7"/>
  <c r="J95" i="7"/>
  <c r="K95" i="7" s="1"/>
  <c r="J79" i="7"/>
  <c r="K69" i="7"/>
  <c r="L60" i="7"/>
  <c r="J49" i="7"/>
  <c r="K49" i="7" s="1"/>
  <c r="K48" i="7"/>
  <c r="J39" i="7"/>
  <c r="K39" i="7" s="1"/>
  <c r="L28" i="7"/>
  <c r="L18" i="7"/>
  <c r="K18" i="7"/>
  <c r="K81" i="2"/>
  <c r="L95" i="7"/>
  <c r="L45" i="7"/>
  <c r="L122" i="7"/>
  <c r="K122" i="7"/>
  <c r="J119" i="7"/>
  <c r="K119" i="7" s="1"/>
  <c r="J109" i="7"/>
  <c r="K103" i="7"/>
  <c r="J96" i="7"/>
  <c r="J73" i="7"/>
  <c r="K73" i="7" s="1"/>
  <c r="K72" i="7"/>
  <c r="J53" i="7"/>
  <c r="K53" i="7" s="1"/>
  <c r="L44" i="7"/>
  <c r="J27" i="7"/>
  <c r="K21" i="7"/>
  <c r="J15" i="7"/>
  <c r="J8" i="7"/>
  <c r="L32" i="7"/>
  <c r="K101" i="7"/>
  <c r="L55" i="7"/>
  <c r="L16" i="7"/>
  <c r="K120" i="7"/>
  <c r="K109" i="7"/>
  <c r="L107" i="7"/>
  <c r="J108" i="7"/>
  <c r="K108" i="7" s="1"/>
  <c r="J93" i="7"/>
  <c r="L84" i="7"/>
  <c r="J77" i="7"/>
  <c r="K77" i="7" s="1"/>
  <c r="J63" i="7"/>
  <c r="K63" i="7" s="1"/>
  <c r="K47" i="7"/>
  <c r="J48" i="7"/>
  <c r="J37" i="7"/>
  <c r="L34" i="7"/>
  <c r="K34" i="7"/>
  <c r="J30" i="7"/>
  <c r="K30" i="7" s="1"/>
  <c r="J25" i="7"/>
  <c r="K25" i="7" s="1"/>
  <c r="K24" i="7"/>
  <c r="K8" i="7"/>
  <c r="K112" i="7"/>
  <c r="L99" i="7"/>
  <c r="J100" i="7"/>
  <c r="K100" i="7" s="1"/>
  <c r="J89" i="7"/>
  <c r="K89" i="7" s="1"/>
  <c r="K88" i="7"/>
  <c r="L79" i="7"/>
  <c r="L29" i="7"/>
  <c r="L15" i="7"/>
  <c r="J117" i="7"/>
  <c r="K117" i="7" s="1"/>
  <c r="K111" i="7"/>
  <c r="J102" i="7"/>
  <c r="K102" i="7" s="1"/>
  <c r="L98" i="7"/>
  <c r="K98" i="7"/>
  <c r="K96" i="7"/>
  <c r="K93" i="7"/>
  <c r="L90" i="7"/>
  <c r="K90" i="7"/>
  <c r="J91" i="7"/>
  <c r="K91" i="7" s="1"/>
  <c r="J80" i="7"/>
  <c r="K71" i="7"/>
  <c r="J72" i="7"/>
  <c r="L68" i="7"/>
  <c r="K68" i="7"/>
  <c r="J57" i="7"/>
  <c r="K57" i="7" s="1"/>
  <c r="K56" i="7"/>
  <c r="J46" i="7"/>
  <c r="K46" i="7" s="1"/>
  <c r="K37" i="7"/>
  <c r="J31" i="7"/>
  <c r="K31" i="7" s="1"/>
  <c r="L20" i="7"/>
  <c r="K20" i="7"/>
  <c r="J13" i="7"/>
  <c r="K13" i="7" s="1"/>
  <c r="L10" i="7"/>
  <c r="K10" i="7"/>
  <c r="D9" i="5"/>
  <c r="E9" i="5" s="1"/>
  <c r="K9" i="5" s="1"/>
  <c r="D7" i="5"/>
  <c r="E7" i="5" s="1"/>
  <c r="K7" i="5" s="1"/>
  <c r="L103" i="7"/>
  <c r="L64" i="7"/>
  <c r="L39" i="7"/>
  <c r="J121" i="7"/>
  <c r="K121" i="7" s="1"/>
  <c r="L115" i="7"/>
  <c r="J116" i="7"/>
  <c r="K116" i="7" s="1"/>
  <c r="J106" i="7"/>
  <c r="J87" i="7"/>
  <c r="K87" i="7" s="1"/>
  <c r="J81" i="7"/>
  <c r="K81" i="7" s="1"/>
  <c r="K80" i="7"/>
  <c r="J61" i="7"/>
  <c r="K61" i="7" s="1"/>
  <c r="J47" i="7"/>
  <c r="J41" i="7"/>
  <c r="K41" i="7" s="1"/>
  <c r="K40" i="7"/>
  <c r="J26" i="7"/>
  <c r="K26" i="7" s="1"/>
  <c r="K23" i="7"/>
  <c r="J19" i="7"/>
  <c r="K19" i="7" s="1"/>
  <c r="J16" i="7"/>
  <c r="K16" i="7" s="1"/>
  <c r="K43" i="7"/>
  <c r="K35" i="7"/>
  <c r="K27" i="7"/>
  <c r="K11" i="7"/>
  <c r="J75" i="7"/>
  <c r="K75" i="7" s="1"/>
  <c r="J67" i="7"/>
  <c r="K67" i="7" s="1"/>
  <c r="J59" i="7"/>
  <c r="K59" i="7" s="1"/>
  <c r="J51" i="7"/>
  <c r="K51" i="7" s="1"/>
  <c r="J92" i="7"/>
  <c r="J84" i="7"/>
  <c r="K84" i="7" s="1"/>
  <c r="J76" i="7"/>
  <c r="J68" i="7"/>
  <c r="J60" i="7"/>
  <c r="K60" i="7" s="1"/>
  <c r="J52" i="7"/>
  <c r="K52" i="7" s="1"/>
  <c r="J44" i="7"/>
  <c r="K44" i="7" s="1"/>
  <c r="J36" i="7"/>
  <c r="J28" i="7"/>
  <c r="K28" i="7" s="1"/>
  <c r="J20" i="7"/>
  <c r="J12" i="7"/>
  <c r="K74" i="7"/>
  <c r="K66" i="7"/>
  <c r="K58" i="7"/>
  <c r="K50" i="7"/>
  <c r="K42" i="7"/>
  <c r="M41" i="2" l="1"/>
  <c r="C12" i="4" s="1"/>
  <c r="M25" i="2"/>
  <c r="C8" i="4" s="1"/>
  <c r="M53" i="2"/>
  <c r="C14" i="4" s="1"/>
  <c r="M29" i="2"/>
  <c r="C9" i="4" s="1"/>
  <c r="M85" i="2"/>
  <c r="C16" i="4" s="1"/>
  <c r="M21" i="2"/>
  <c r="C7" i="4" s="1"/>
  <c r="M65" i="2"/>
  <c r="C15" i="4" s="1"/>
  <c r="M9" i="2"/>
  <c r="C4" i="4" s="1"/>
  <c r="H1" i="5" s="1"/>
  <c r="M37" i="2"/>
  <c r="C11" i="4" s="1"/>
  <c r="M45" i="2"/>
  <c r="C13" i="4" s="1"/>
  <c r="M33" i="2"/>
  <c r="C10" i="4" s="1"/>
  <c r="M105" i="2"/>
  <c r="C17" i="4" s="1"/>
  <c r="M17" i="2"/>
  <c r="C6" i="4" s="1"/>
  <c r="M125" i="2"/>
  <c r="C18" i="4" s="1"/>
  <c r="M13" i="2"/>
  <c r="C5" i="4" s="1"/>
  <c r="M66" i="7"/>
  <c r="M22" i="7"/>
  <c r="M54" i="7"/>
  <c r="M18" i="7"/>
  <c r="M46" i="7"/>
  <c r="M14" i="7"/>
  <c r="M86" i="7"/>
  <c r="M26" i="7"/>
  <c r="M106" i="7"/>
  <c r="M30" i="7"/>
  <c r="M42" i="7"/>
  <c r="M38" i="7"/>
  <c r="M34" i="7"/>
  <c r="M10" i="7"/>
  <c r="M126" i="7"/>
  <c r="J9" i="5" l="1"/>
  <c r="M9" i="5" s="1"/>
  <c r="J7" i="5"/>
  <c r="M7" i="5" s="1"/>
  <c r="J8" i="5"/>
  <c r="M8" i="5" s="1"/>
  <c r="N8" i="5" l="1"/>
  <c r="P8" i="5" s="1"/>
  <c r="O8" i="5"/>
  <c r="Q8" i="5" s="1"/>
  <c r="O7" i="5"/>
  <c r="Q7" i="5" s="1"/>
  <c r="N7" i="5"/>
  <c r="P7" i="5" s="1"/>
  <c r="N9" i="5"/>
  <c r="P9" i="5" s="1"/>
  <c r="S9" i="5" s="1"/>
  <c r="T9" i="5" s="1"/>
  <c r="O9" i="5"/>
  <c r="Q9" i="5" s="1"/>
  <c r="S7" i="5" l="1"/>
  <c r="T7" i="5" s="1"/>
  <c r="S8" i="5"/>
  <c r="T8" i="5" s="1"/>
  <c r="B3" i="5"/>
</calcChain>
</file>

<file path=xl/sharedStrings.xml><?xml version="1.0" encoding="utf-8"?>
<sst xmlns="http://schemas.openxmlformats.org/spreadsheetml/2006/main" count="368" uniqueCount="198">
  <si>
    <t>Date</t>
  </si>
  <si>
    <t>09/01/2004</t>
  </si>
  <si>
    <t>12/01/2004</t>
  </si>
  <si>
    <t>03/01/2005</t>
  </si>
  <si>
    <t>06/01/2005</t>
  </si>
  <si>
    <t>09/01/2005</t>
  </si>
  <si>
    <t>12/01/2005</t>
  </si>
  <si>
    <t>03/01/2006</t>
  </si>
  <si>
    <t>06/01/2006</t>
  </si>
  <si>
    <t>09/01/2006</t>
  </si>
  <si>
    <t>12/01/2006</t>
  </si>
  <si>
    <t>03/01/2007</t>
  </si>
  <si>
    <t>06/01/2007</t>
  </si>
  <si>
    <t>09/04/2007</t>
  </si>
  <si>
    <t>12/03/2007</t>
  </si>
  <si>
    <t>03/03/2008</t>
  </si>
  <si>
    <t>06/02/2008</t>
  </si>
  <si>
    <t>09/02/2008</t>
  </si>
  <si>
    <t>12/01/2008</t>
  </si>
  <si>
    <t>03/02/2009</t>
  </si>
  <si>
    <t>06/01/2009</t>
  </si>
  <si>
    <t>09/01/2009</t>
  </si>
  <si>
    <t>12/01/2009</t>
  </si>
  <si>
    <t>03/01/2010</t>
  </si>
  <si>
    <t>06/01/2010</t>
  </si>
  <si>
    <t>09/01/2010</t>
  </si>
  <si>
    <t>12/01/2010</t>
  </si>
  <si>
    <t>03/01/2011</t>
  </si>
  <si>
    <t>06/01/2011</t>
  </si>
  <si>
    <t>09/01/2011</t>
  </si>
  <si>
    <t>12/01/2011</t>
  </si>
  <si>
    <t>03/01/2012</t>
  </si>
  <si>
    <t>06/01/2012</t>
  </si>
  <si>
    <t>09/04/2012</t>
  </si>
  <si>
    <t>12/03/2012</t>
  </si>
  <si>
    <t>03/01/2013</t>
  </si>
  <si>
    <t>06/03/2013</t>
  </si>
  <si>
    <t>09/03/2013</t>
  </si>
  <si>
    <t>12/02/2013</t>
  </si>
  <si>
    <t>03/03/2014</t>
  </si>
  <si>
    <t>06/02/2014</t>
  </si>
  <si>
    <t>09/02/2014</t>
  </si>
  <si>
    <t>12/01/2014</t>
  </si>
  <si>
    <t>03/02/2015</t>
  </si>
  <si>
    <t>06/01/2015</t>
  </si>
  <si>
    <t>09/01/2015</t>
  </si>
  <si>
    <t>12/01/2015</t>
  </si>
  <si>
    <t>03/01/2016</t>
  </si>
  <si>
    <t>06/01/2016</t>
  </si>
  <si>
    <t>09/01/2016</t>
  </si>
  <si>
    <t>12/01/2016</t>
  </si>
  <si>
    <t>03/01/2017</t>
  </si>
  <si>
    <t>06/01/2017</t>
  </si>
  <si>
    <t>09/01/2017</t>
  </si>
  <si>
    <t>12/01/2017</t>
  </si>
  <si>
    <t>03/01/2018</t>
  </si>
  <si>
    <t>06/01/2018</t>
  </si>
  <si>
    <t>09/04/2018</t>
  </si>
  <si>
    <t>12/03/2018</t>
  </si>
  <si>
    <t>03/01/2019</t>
  </si>
  <si>
    <t>06/03/2019</t>
  </si>
  <si>
    <t>09/03/2019</t>
  </si>
  <si>
    <t>12/02/2019</t>
  </si>
  <si>
    <t>03/02/2020</t>
  </si>
  <si>
    <t>06/01/2020</t>
  </si>
  <si>
    <t>09/01/2020</t>
  </si>
  <si>
    <t>12/01/2020</t>
  </si>
  <si>
    <t>03/01/2021</t>
  </si>
  <si>
    <t>06/01/2021</t>
  </si>
  <si>
    <t>09/01/2021</t>
  </si>
  <si>
    <t>12/01/2021</t>
  </si>
  <si>
    <t>03/01/2022</t>
  </si>
  <si>
    <t>06/01/2022</t>
  </si>
  <si>
    <t>09/01/2022</t>
  </si>
  <si>
    <t>12/01/2022</t>
  </si>
  <si>
    <t>03/01/2023</t>
  </si>
  <si>
    <t>06/01/2023</t>
  </si>
  <si>
    <t>09/01/2023</t>
  </si>
  <si>
    <t>12/01/2023</t>
  </si>
  <si>
    <t>03/01/2024</t>
  </si>
  <si>
    <t>06/03/2024</t>
  </si>
  <si>
    <t>09/03/2024</t>
  </si>
  <si>
    <t>12/02/2024</t>
  </si>
  <si>
    <t>03/03/2025</t>
  </si>
  <si>
    <t>06/02/2025</t>
  </si>
  <si>
    <t>09/02/2025</t>
  </si>
  <si>
    <t>12/01/2025</t>
  </si>
  <si>
    <t>03/02/2026</t>
  </si>
  <si>
    <t>06/01/2026</t>
  </si>
  <si>
    <t>09/01/2026</t>
  </si>
  <si>
    <t>12/01/2026</t>
  </si>
  <si>
    <t>03/01/2027</t>
  </si>
  <si>
    <t>06/01/2027</t>
  </si>
  <si>
    <t>09/01/2027</t>
  </si>
  <si>
    <t>12/01/2027</t>
  </si>
  <si>
    <t>03/01/2028</t>
  </si>
  <si>
    <t>06/01/2028</t>
  </si>
  <si>
    <t>09/01/2028</t>
  </si>
  <si>
    <t>12/01/2028</t>
  </si>
  <si>
    <t>03/01/2029</t>
  </si>
  <si>
    <t>06/01/2029</t>
  </si>
  <si>
    <t>09/04/2029</t>
  </si>
  <si>
    <t>12/03/2029</t>
  </si>
  <si>
    <t>03/01/2030</t>
  </si>
  <si>
    <t>06/03/2030</t>
  </si>
  <si>
    <t>09/03/2030</t>
  </si>
  <si>
    <t>12/02/2030</t>
  </si>
  <si>
    <t>03/03/2031</t>
  </si>
  <si>
    <t>06/02/2031</t>
  </si>
  <si>
    <t>09/02/2031</t>
  </si>
  <si>
    <t>12/01/2031</t>
  </si>
  <si>
    <t>03/01/2032</t>
  </si>
  <si>
    <t>06/01/2032</t>
  </si>
  <si>
    <t>09/01/2032</t>
  </si>
  <si>
    <t>12/01/2032</t>
  </si>
  <si>
    <t>03/01/2033</t>
  </si>
  <si>
    <t>06/01/2033</t>
  </si>
  <si>
    <t>09/01/2033</t>
  </si>
  <si>
    <t>12/01/2033</t>
  </si>
  <si>
    <t>03/01/2034</t>
  </si>
  <si>
    <t>06/01/2034</t>
  </si>
  <si>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</si>
  <si>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</si>
  <si>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</si>
  <si>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</si>
  <si>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</si>
  <si>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</si>
  <si>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</si>
  <si>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</si>
  <si>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</si>
  <si>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</si>
  <si>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</si>
  <si>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</si>
  <si>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</si>
  <si>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</si>
  <si>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</si>
  <si>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</si>
  <si>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-</t>
  </si>
  <si>
    <t>Trade Date</t>
  </si>
  <si>
    <t>USD ``23" Libor Curve</t>
  </si>
  <si>
    <t>Caplet Accrual Expiry Date</t>
  </si>
  <si>
    <t>Strike Rate (%)</t>
  </si>
  <si>
    <t>Black Implied (flat) Volatility (%)</t>
  </si>
  <si>
    <t>Valuation Date</t>
  </si>
  <si>
    <t>Semi-Compounded Zero Rate (%)</t>
  </si>
  <si>
    <t>Trade/Curve Date (T)</t>
  </si>
  <si>
    <t>Settlement Date (T+2)</t>
  </si>
  <si>
    <t>2Y</t>
  </si>
  <si>
    <t>1Y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</si>
  <si>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</si>
  <si>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</si>
  <si>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</si>
  <si>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</si>
  <si>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</si>
  <si>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</si>
  <si>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</si>
  <si>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</si>
  <si>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</si>
  <si>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</si>
  <si>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</si>
  <si>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</si>
  <si>
    <t>25Y</t>
  </si>
  <si>
    <t>Z</t>
  </si>
  <si>
    <t>tau days ACT/360</t>
  </si>
  <si>
    <t>tau^{ACT/360}</t>
  </si>
  <si>
    <t>f</t>
  </si>
  <si>
    <t>X</t>
  </si>
  <si>
    <t>tau*f*Z</t>
  </si>
  <si>
    <t>tau*Z</t>
  </si>
  <si>
    <t>1-year ATM Cap</t>
  </si>
  <si>
    <t>Curve Date</t>
  </si>
  <si>
    <t>Black Flat Volatility</t>
  </si>
  <si>
    <t>ATM Cap Strike Rate</t>
  </si>
  <si>
    <t>Black 1976 Valuation</t>
  </si>
  <si>
    <t>Settlement Date</t>
  </si>
  <si>
    <t>PV</t>
  </si>
  <si>
    <t>Caplet</t>
  </si>
  <si>
    <t>Expiry Date T_{i-1}</t>
  </si>
  <si>
    <t>Expiry Day Count (ACT)</t>
  </si>
  <si>
    <t>Expiry Year Frac.(ACT/365)</t>
  </si>
  <si>
    <t>Pay Date</t>
  </si>
  <si>
    <t>Tau_i Day Count (ACT)</t>
  </si>
  <si>
    <t>Tau_i Year Frac. (ACT/360)</t>
  </si>
  <si>
    <t>Notional</t>
  </si>
  <si>
    <t>Strike (X)</t>
  </si>
  <si>
    <t>Caplet Flat Vol.</t>
  </si>
  <si>
    <t>Resest Rate</t>
  </si>
  <si>
    <t>log(F/X)</t>
  </si>
  <si>
    <t>Nd1</t>
  </si>
  <si>
    <t>Nd2</t>
  </si>
  <si>
    <t>Phi1</t>
  </si>
  <si>
    <t>Phi2</t>
  </si>
  <si>
    <t>Discount</t>
  </si>
  <si>
    <t>Payment</t>
  </si>
  <si>
    <t>Forward Libor Rate (%)</t>
  </si>
  <si>
    <t>T days ACT/365</t>
  </si>
  <si>
    <t>T^{ACT/365}</t>
  </si>
  <si>
    <t>Caplet Accrual Expiry days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</si>
</sst>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m/d/yyyy;@"/>
    <numFmt numFmtId="165" formatCode="0.000000"/>
    <numFmt numFmtId="166" formatCode="0.00000"/>
    <numFmt numFmtId="167" formatCode="0.000000%"/>
    <numFmt numFmtId="168" formatCode="&quot;$&quot;#,##0.00"/>
    <numFmt numFmtId="169" formatCode="&quot;$&quot;#,##0"/>
    <numFmt numFmtId="170" formatCode="0.00000%"/>
    <numFmt numFmtId="171" formatCode="0.00000000000000"/>
    <numFmt numFmtId="172" formatCode="0.00000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2">
    <xf numFmtId="0" fontId="0" fillId="0" borderId="0" xfId="0"/>
    <xf numFmtId="0" fontId="2" fillId="33" borderId="0" xfId="26" applyNumberFormat="1" applyFont="1" applyFill="1" applyBorder="1" applyAlignment="1" applyProtection="1"/>
    <xf numFmtId="1" fontId="0" fillId="0" borderId="0" xfId="0" applyNumberFormat="1"/>
    <xf numFmtId="164" fontId="0" fillId="0" borderId="0" xfId="0" applyNumberFormat="1"/>
    <xf numFmtId="0" fontId="2" fillId="33" borderId="0" xfId="26" applyNumberFormat="1" applyFont="1" applyFill="1" applyBorder="1" applyAlignment="1" applyProtection="1">
      <alignment vertical="center"/>
    </xf>
    <xf numFmtId="0" fontId="2" fillId="33" borderId="0" xfId="26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0" fontId="15" fillId="36" borderId="0" xfId="0" applyFont="1" applyFill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22" fillId="37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1" fillId="35" borderId="0" xfId="193" applyFill="1"/>
    <xf numFmtId="0" fontId="1" fillId="0" borderId="0" xfId="193"/>
    <xf numFmtId="14" fontId="1" fillId="0" borderId="0" xfId="193" applyNumberFormat="1"/>
    <xf numFmtId="10" fontId="1" fillId="0" borderId="0" xfId="193" applyNumberFormat="1"/>
    <xf numFmtId="167" fontId="1" fillId="0" borderId="0" xfId="193" applyNumberFormat="1"/>
    <xf numFmtId="167" fontId="23" fillId="0" borderId="0" xfId="193" applyNumberFormat="1" applyFont="1"/>
    <xf numFmtId="168" fontId="1" fillId="38" borderId="0" xfId="193" applyNumberFormat="1" applyFill="1"/>
    <xf numFmtId="169" fontId="1" fillId="0" borderId="0" xfId="193" applyNumberFormat="1"/>
    <xf numFmtId="170" fontId="1" fillId="0" borderId="0" xfId="193" applyNumberFormat="1"/>
    <xf numFmtId="165" fontId="1" fillId="0" borderId="0" xfId="193" applyNumberFormat="1"/>
    <xf numFmtId="168" fontId="1" fillId="0" borderId="0" xfId="193" applyNumberFormat="1"/>
    <xf numFmtId="171" fontId="0" fillId="0" borderId="0" xfId="0" applyNumberFormat="1"/>
    <xf numFmtId="172" fontId="0" fillId="0" borderId="0" xfId="0" applyNumberFormat="1"/>
    <xf numFmtId="10" fontId="0" fillId="0" borderId="0" xfId="0" applyNumberFormat="1"/>
    <xf numFmtId="0" fontId="0" fillId="0" borderId="0" xfId="0" applyNumberFormat="1"/>
    <xf numFmtId="0" fontId="15" fillId="34" borderId="0" xfId="0" applyFont="1" applyFill="1" applyAlignment="1">
      <alignment horizontal="center"/>
    </xf>
  </cellXfs>
  <cellStyles count="21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193" xr:uid="{00000000-0005-0000-0000-0000D0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8</xdr:col>
      <xdr:colOff>492125</xdr:colOff>
      <xdr:row>58</xdr:row>
      <xdr:rowOff>85725</xdr:rowOff>
    </xdr:to>
    <xdr:pic>
      <xdr:nvPicPr>
        <xdr:cNvPr id="3" name="Picture 2" descr="1yr_cap_swpm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0"/>
          <a:ext cx="11515725" cy="884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21.33203125" bestFit="1" customWidth="1"/>
    <col min="2" max="2" width="10.1640625" bestFit="1" customWidth="1"/>
    <col min="3" max="4" width="17" bestFit="1" customWidth="1"/>
    <col min="5" max="5" width="9.5" bestFit="1" customWidth="1"/>
    <col min="6" max="6" width="9.6640625" customWidth="1"/>
    <col min="13" max="13" width="10.1640625" bestFit="1" customWidth="1"/>
    <col min="14" max="14" width="9.5" bestFit="1" customWidth="1"/>
    <col min="15" max="15" width="13" customWidth="1"/>
    <col min="17" max="17" width="11" bestFit="1" customWidth="1"/>
  </cols>
  <sheetData>
    <row r="1" spans="1:17" x14ac:dyDescent="0.2">
      <c r="A1" t="s">
        <v>145</v>
      </c>
      <c r="B1" s="3">
        <v>38229</v>
      </c>
    </row>
    <row r="2" spans="1:17" x14ac:dyDescent="0.2">
      <c r="A2" t="s">
        <v>146</v>
      </c>
      <c r="B2" s="3">
        <v>38231</v>
      </c>
    </row>
    <row r="3" spans="1:17" x14ac:dyDescent="0.2">
      <c r="B3" s="31" t="s">
        <v>139</v>
      </c>
      <c r="C3" s="31"/>
      <c r="D3" s="31"/>
    </row>
    <row r="4" spans="1:17" ht="32" x14ac:dyDescent="0.2">
      <c r="A4" s="4" t="s">
        <v>140</v>
      </c>
      <c r="B4" s="4" t="s">
        <v>0</v>
      </c>
      <c r="C4" s="5" t="s">
        <v>144</v>
      </c>
      <c r="D4" s="5" t="s">
        <v>194</v>
      </c>
      <c r="E4" s="5" t="s">
        <v>195</v>
      </c>
      <c r="F4" s="5" t="s">
        <v>196</v>
      </c>
      <c r="G4" s="5" t="s">
        <v>162</v>
      </c>
      <c r="H4" s="5" t="s">
        <v>163</v>
      </c>
      <c r="I4" s="5" t="s">
        <v>164</v>
      </c>
      <c r="J4" s="5" t="s">
        <v>165</v>
      </c>
      <c r="K4" s="5" t="s">
        <v>167</v>
      </c>
      <c r="L4" s="5" t="s">
        <v>168</v>
      </c>
      <c r="M4" s="5" t="s">
        <v>166</v>
      </c>
      <c r="O4" s="5" t="s">
        <v>197</v>
      </c>
    </row>
    <row r="5" spans="1:17" x14ac:dyDescent="0.2">
      <c r="A5" s="6" t="s">
        <v>137</v>
      </c>
      <c r="B5" t="s">
        <v>1</v>
      </c>
      <c r="C5">
        <v>0</v>
      </c>
      <c r="D5">
        <v>1.79</v>
      </c>
      <c r="E5" s="2"/>
      <c r="F5">
        <v>365</v>
      </c>
      <c r="G5">
        <v>1</v>
      </c>
    </row>
    <row r="6" spans="1:17" x14ac:dyDescent="0.2">
      <c r="A6" s="3">
        <v>38320</v>
      </c>
      <c r="B6" t="s">
        <v>2</v>
      </c>
      <c r="C6" s="27">
        <v>1.81076758331729</v>
      </c>
      <c r="D6" s="27">
        <v>2.1878531221617901</v>
      </c>
      <c r="E6" s="2">
        <f>B6-$B$5</f>
        <v>91</v>
      </c>
      <c r="F6">
        <f>E6/$F$5</f>
        <v>0.24931506849315069</v>
      </c>
      <c r="G6">
        <f>EXP(-C6/100*F6)</f>
        <v>0.99549565867108525</v>
      </c>
      <c r="H6">
        <f>(B6-B5)</f>
        <v>91</v>
      </c>
      <c r="I6">
        <f>H6/360</f>
        <v>0.25277777777777777</v>
      </c>
      <c r="J6" s="7">
        <f>(1/I6)*(G5/G6-1)</f>
        <v>1.7899999999999999E-2</v>
      </c>
      <c r="K6" s="8"/>
      <c r="L6" s="8"/>
      <c r="O6" s="30">
        <f>A6-$B$5</f>
        <v>89</v>
      </c>
    </row>
    <row r="7" spans="1:17" x14ac:dyDescent="0.2">
      <c r="A7" s="3">
        <v>38408</v>
      </c>
      <c r="B7" t="s">
        <v>3</v>
      </c>
      <c r="C7" s="27">
        <v>2.0103726360066601</v>
      </c>
      <c r="D7" s="27">
        <v>2.4134098992417301</v>
      </c>
      <c r="E7" s="2">
        <f t="shared" ref="E7:E70" si="0">B7-$B$5</f>
        <v>181</v>
      </c>
      <c r="F7">
        <f t="shared" ref="F7:F70" si="1">E7/$F$5</f>
        <v>0.49589041095890413</v>
      </c>
      <c r="G7">
        <f t="shared" ref="G7:G70" si="2">EXP(-C7/100*F7)</f>
        <v>0.99008028307479512</v>
      </c>
      <c r="H7">
        <f t="shared" ref="H7:H70" si="3">(B7-B6)</f>
        <v>90</v>
      </c>
      <c r="I7">
        <f t="shared" ref="I7:I70" si="4">H7/360</f>
        <v>0.25</v>
      </c>
      <c r="J7" s="7">
        <f t="shared" ref="J7:J70" si="5">(1/I7)*(G6/G7-1)</f>
        <v>2.187853122161787E-2</v>
      </c>
      <c r="K7" s="10">
        <f t="shared" ref="K7:K38" si="6">G7*J7*I7</f>
        <v>5.4153755962900408E-3</v>
      </c>
      <c r="L7" s="10">
        <f t="shared" ref="L7:L38" si="7">G7*I7</f>
        <v>0.24752007076869878</v>
      </c>
      <c r="O7" s="30">
        <f t="shared" ref="O7:O70" si="8">A7-$B$5</f>
        <v>177</v>
      </c>
      <c r="Q7" s="28"/>
    </row>
    <row r="8" spans="1:17" x14ac:dyDescent="0.2">
      <c r="A8" s="3">
        <v>38499</v>
      </c>
      <c r="B8" t="s">
        <v>4</v>
      </c>
      <c r="C8" s="27">
        <v>2.15495817932399</v>
      </c>
      <c r="D8" s="27">
        <v>2.6751637685205401</v>
      </c>
      <c r="E8" s="2">
        <f t="shared" si="0"/>
        <v>273</v>
      </c>
      <c r="F8">
        <f t="shared" si="1"/>
        <v>0.74794520547945209</v>
      </c>
      <c r="G8">
        <f t="shared" si="2"/>
        <v>0.98401129200357274</v>
      </c>
      <c r="H8">
        <f t="shared" si="3"/>
        <v>92</v>
      </c>
      <c r="I8">
        <f t="shared" si="4"/>
        <v>0.25555555555555554</v>
      </c>
      <c r="J8" s="7">
        <f t="shared" si="5"/>
        <v>2.4134098992416395E-2</v>
      </c>
      <c r="K8" s="10">
        <f t="shared" si="6"/>
        <v>6.0689910712222765E-3</v>
      </c>
      <c r="L8" s="10">
        <f t="shared" si="7"/>
        <v>0.25146955240091301</v>
      </c>
      <c r="M8" s="9" t="s">
        <v>148</v>
      </c>
      <c r="O8" s="30">
        <f t="shared" si="8"/>
        <v>268</v>
      </c>
    </row>
    <row r="9" spans="1:17" x14ac:dyDescent="0.2">
      <c r="A9" s="3">
        <v>38594</v>
      </c>
      <c r="B9" t="s">
        <v>5</v>
      </c>
      <c r="C9" s="27">
        <v>2.2931172910052799</v>
      </c>
      <c r="D9" s="27">
        <v>2.9241335060871099</v>
      </c>
      <c r="E9" s="2">
        <f t="shared" si="0"/>
        <v>365</v>
      </c>
      <c r="F9">
        <f t="shared" si="1"/>
        <v>1</v>
      </c>
      <c r="G9">
        <f t="shared" si="2"/>
        <v>0.97732974822093133</v>
      </c>
      <c r="H9">
        <f t="shared" si="3"/>
        <v>92</v>
      </c>
      <c r="I9">
        <f t="shared" si="4"/>
        <v>0.25555555555555554</v>
      </c>
      <c r="J9" s="7">
        <f t="shared" si="5"/>
        <v>2.6751637685205443E-2</v>
      </c>
      <c r="K9" s="10">
        <f t="shared" si="6"/>
        <v>6.6815437826414047E-3</v>
      </c>
      <c r="L9" s="10">
        <f t="shared" si="7"/>
        <v>0.24976204676757133</v>
      </c>
      <c r="M9" s="11">
        <f>SUM(K7:K9)/SUM(L7:L9)</f>
        <v>2.426159590626056E-2</v>
      </c>
      <c r="O9" s="30">
        <f t="shared" si="8"/>
        <v>363</v>
      </c>
    </row>
    <row r="10" spans="1:17" x14ac:dyDescent="0.2">
      <c r="A10" s="3">
        <v>38685</v>
      </c>
      <c r="B10" t="s">
        <v>6</v>
      </c>
      <c r="C10" s="27">
        <v>2.4249726641258502</v>
      </c>
      <c r="D10" s="27">
        <v>3.2131709151621601</v>
      </c>
      <c r="E10" s="2">
        <f t="shared" si="0"/>
        <v>456</v>
      </c>
      <c r="F10">
        <f t="shared" si="1"/>
        <v>1.2493150684931507</v>
      </c>
      <c r="G10">
        <f t="shared" si="2"/>
        <v>0.9701587618184091</v>
      </c>
      <c r="H10">
        <f t="shared" si="3"/>
        <v>91</v>
      </c>
      <c r="I10">
        <f t="shared" si="4"/>
        <v>0.25277777777777777</v>
      </c>
      <c r="J10" s="7">
        <f t="shared" si="5"/>
        <v>2.9241335060870184E-2</v>
      </c>
      <c r="K10" s="10">
        <f t="shared" si="6"/>
        <v>7.1709864025221275E-3</v>
      </c>
      <c r="L10" s="10">
        <f t="shared" si="7"/>
        <v>0.24523457590409783</v>
      </c>
      <c r="O10" s="30">
        <f t="shared" si="8"/>
        <v>454</v>
      </c>
    </row>
    <row r="11" spans="1:17" x14ac:dyDescent="0.2">
      <c r="A11" s="3">
        <v>38775</v>
      </c>
      <c r="B11" t="s">
        <v>7</v>
      </c>
      <c r="C11" s="27">
        <v>2.5601062547820601</v>
      </c>
      <c r="D11" s="27">
        <v>3.4286823335218699</v>
      </c>
      <c r="E11" s="2">
        <f t="shared" si="0"/>
        <v>546</v>
      </c>
      <c r="F11">
        <f t="shared" si="1"/>
        <v>1.4958904109589042</v>
      </c>
      <c r="G11">
        <f t="shared" si="2"/>
        <v>0.96242765048221557</v>
      </c>
      <c r="H11">
        <f t="shared" si="3"/>
        <v>90</v>
      </c>
      <c r="I11">
        <f t="shared" si="4"/>
        <v>0.25</v>
      </c>
      <c r="J11" s="7">
        <f t="shared" si="5"/>
        <v>3.2131709151622445E-2</v>
      </c>
      <c r="K11" s="10">
        <f t="shared" si="6"/>
        <v>7.7311113361934738E-3</v>
      </c>
      <c r="L11" s="10">
        <f t="shared" si="7"/>
        <v>0.24060691262055389</v>
      </c>
      <c r="O11" s="30">
        <f t="shared" si="8"/>
        <v>544</v>
      </c>
    </row>
    <row r="12" spans="1:17" x14ac:dyDescent="0.2">
      <c r="A12" s="3">
        <v>38867</v>
      </c>
      <c r="B12" t="s">
        <v>8</v>
      </c>
      <c r="C12" s="27">
        <v>2.6900389566778</v>
      </c>
      <c r="D12" s="27">
        <v>3.6045124364106602</v>
      </c>
      <c r="E12" s="2">
        <f t="shared" si="0"/>
        <v>638</v>
      </c>
      <c r="F12">
        <f t="shared" si="1"/>
        <v>1.747945205479452</v>
      </c>
      <c r="G12">
        <f t="shared" si="2"/>
        <v>0.95406792775729676</v>
      </c>
      <c r="H12">
        <f t="shared" si="3"/>
        <v>92</v>
      </c>
      <c r="I12">
        <f t="shared" si="4"/>
        <v>0.25555555555555554</v>
      </c>
      <c r="J12" s="7">
        <f t="shared" si="5"/>
        <v>3.4286823335218646E-2</v>
      </c>
      <c r="K12" s="10">
        <f t="shared" si="6"/>
        <v>8.3597227249187691E-3</v>
      </c>
      <c r="L12" s="10">
        <f t="shared" si="7"/>
        <v>0.2438173593157536</v>
      </c>
      <c r="M12" s="9" t="s">
        <v>147</v>
      </c>
      <c r="O12" s="30">
        <f t="shared" si="8"/>
        <v>636</v>
      </c>
    </row>
    <row r="13" spans="1:17" x14ac:dyDescent="0.2">
      <c r="A13" s="3">
        <v>38959</v>
      </c>
      <c r="B13" t="s">
        <v>9</v>
      </c>
      <c r="C13" s="27">
        <v>2.80948856724789</v>
      </c>
      <c r="D13" s="27">
        <v>3.7761259735398398</v>
      </c>
      <c r="E13" s="2">
        <f t="shared" si="0"/>
        <v>730</v>
      </c>
      <c r="F13">
        <f t="shared" si="1"/>
        <v>2</v>
      </c>
      <c r="G13">
        <f t="shared" si="2"/>
        <v>0.94535971668171881</v>
      </c>
      <c r="H13">
        <f t="shared" si="3"/>
        <v>92</v>
      </c>
      <c r="I13">
        <f t="shared" si="4"/>
        <v>0.25555555555555554</v>
      </c>
      <c r="J13" s="7">
        <f t="shared" si="5"/>
        <v>3.6045124364106562E-2</v>
      </c>
      <c r="K13" s="10">
        <f t="shared" si="6"/>
        <v>8.7082110755778794E-3</v>
      </c>
      <c r="L13" s="10">
        <f t="shared" si="7"/>
        <v>0.24159192759643924</v>
      </c>
      <c r="M13" s="11">
        <f>SUM(K7:K13)/SUM(L7:L13)</f>
        <v>2.9148762040546707E-2</v>
      </c>
      <c r="O13" s="30">
        <f t="shared" si="8"/>
        <v>728</v>
      </c>
    </row>
    <row r="14" spans="1:17" x14ac:dyDescent="0.2">
      <c r="A14" s="3">
        <v>39050</v>
      </c>
      <c r="B14" t="s">
        <v>10</v>
      </c>
      <c r="C14" s="27">
        <v>2.92043173173826</v>
      </c>
      <c r="D14" s="27">
        <v>3.9368455367616102</v>
      </c>
      <c r="E14" s="2">
        <f t="shared" si="0"/>
        <v>821</v>
      </c>
      <c r="F14">
        <f t="shared" si="1"/>
        <v>2.2493150684931509</v>
      </c>
      <c r="G14">
        <f t="shared" si="2"/>
        <v>0.93642138046442924</v>
      </c>
      <c r="H14">
        <f t="shared" si="3"/>
        <v>91</v>
      </c>
      <c r="I14">
        <f t="shared" si="4"/>
        <v>0.25277777777777777</v>
      </c>
      <c r="J14" s="7">
        <f t="shared" si="5"/>
        <v>3.7761259735397505E-2</v>
      </c>
      <c r="K14" s="10">
        <f t="shared" si="6"/>
        <v>8.9383362172894675E-3</v>
      </c>
      <c r="L14" s="10">
        <f t="shared" si="7"/>
        <v>0.23670651561739739</v>
      </c>
      <c r="O14" s="30">
        <f t="shared" si="8"/>
        <v>819</v>
      </c>
    </row>
    <row r="15" spans="1:17" x14ac:dyDescent="0.2">
      <c r="A15" s="3">
        <v>39140</v>
      </c>
      <c r="B15" t="s">
        <v>11</v>
      </c>
      <c r="C15" s="27">
        <v>3.0243197529935402</v>
      </c>
      <c r="D15" s="27">
        <v>4.0885205014599197</v>
      </c>
      <c r="E15" s="2">
        <f t="shared" si="0"/>
        <v>911</v>
      </c>
      <c r="F15">
        <f t="shared" si="1"/>
        <v>2.495890410958904</v>
      </c>
      <c r="G15">
        <f t="shared" si="2"/>
        <v>0.9272948390930652</v>
      </c>
      <c r="H15">
        <f t="shared" si="3"/>
        <v>90</v>
      </c>
      <c r="I15">
        <f t="shared" si="4"/>
        <v>0.25</v>
      </c>
      <c r="J15" s="7">
        <f t="shared" si="5"/>
        <v>3.9368455367616129E-2</v>
      </c>
      <c r="K15" s="10">
        <f t="shared" si="6"/>
        <v>9.12654137136403E-3</v>
      </c>
      <c r="L15" s="10">
        <f t="shared" si="7"/>
        <v>0.2318237097732663</v>
      </c>
      <c r="O15" s="30">
        <f t="shared" si="8"/>
        <v>909</v>
      </c>
    </row>
    <row r="16" spans="1:17" x14ac:dyDescent="0.2">
      <c r="A16" s="3">
        <v>39232</v>
      </c>
      <c r="B16" t="s">
        <v>12</v>
      </c>
      <c r="C16" s="27">
        <v>3.1251693128032998</v>
      </c>
      <c r="D16" s="27">
        <v>4.2336074119228497</v>
      </c>
      <c r="E16" s="2">
        <f t="shared" si="0"/>
        <v>1003</v>
      </c>
      <c r="F16">
        <f t="shared" si="1"/>
        <v>2.7479452054794522</v>
      </c>
      <c r="G16">
        <f t="shared" si="2"/>
        <v>0.91770623933767159</v>
      </c>
      <c r="H16">
        <f t="shared" si="3"/>
        <v>92</v>
      </c>
      <c r="I16">
        <f t="shared" si="4"/>
        <v>0.25555555555555554</v>
      </c>
      <c r="J16" s="7">
        <f t="shared" si="5"/>
        <v>4.0885205014598316E-2</v>
      </c>
      <c r="K16" s="10">
        <f t="shared" si="6"/>
        <v>9.5885997553936085E-3</v>
      </c>
      <c r="L16" s="10">
        <f t="shared" si="7"/>
        <v>0.23452492783073828</v>
      </c>
      <c r="M16" s="9" t="s">
        <v>149</v>
      </c>
      <c r="O16" s="30">
        <f t="shared" si="8"/>
        <v>1001</v>
      </c>
    </row>
    <row r="17" spans="1:15" x14ac:dyDescent="0.2">
      <c r="A17" s="3">
        <v>39325</v>
      </c>
      <c r="B17" t="s">
        <v>13</v>
      </c>
      <c r="C17" s="27">
        <v>3.2241006405966499</v>
      </c>
      <c r="D17" s="27">
        <v>4.3657495241251203</v>
      </c>
      <c r="E17" s="2">
        <f t="shared" si="0"/>
        <v>1098</v>
      </c>
      <c r="F17">
        <f t="shared" si="1"/>
        <v>3.0082191780821916</v>
      </c>
      <c r="G17">
        <f t="shared" si="2"/>
        <v>0.90756688435434552</v>
      </c>
      <c r="H17">
        <f t="shared" si="3"/>
        <v>95</v>
      </c>
      <c r="I17">
        <f t="shared" si="4"/>
        <v>0.2638888888888889</v>
      </c>
      <c r="J17" s="7">
        <f t="shared" si="5"/>
        <v>4.2336074119228496E-2</v>
      </c>
      <c r="K17" s="10">
        <f t="shared" si="6"/>
        <v>1.013935498332603E-2</v>
      </c>
      <c r="L17" s="10">
        <f t="shared" si="7"/>
        <v>0.23949681670461895</v>
      </c>
      <c r="M17" s="11">
        <f>SUM(K7:K17)/SUM(L7:L17)</f>
        <v>3.3024216824064506E-2</v>
      </c>
      <c r="O17" s="30">
        <f t="shared" si="8"/>
        <v>1094</v>
      </c>
    </row>
    <row r="18" spans="1:15" x14ac:dyDescent="0.2">
      <c r="A18" s="13">
        <v>39415</v>
      </c>
      <c r="B18" s="14" t="s">
        <v>14</v>
      </c>
      <c r="C18" s="27">
        <v>3.31329382433485</v>
      </c>
      <c r="D18" s="27">
        <v>4.4870850817856196</v>
      </c>
      <c r="E18" s="2">
        <f t="shared" si="0"/>
        <v>1188</v>
      </c>
      <c r="F18" s="14">
        <f t="shared" si="1"/>
        <v>3.2547945205479452</v>
      </c>
      <c r="G18">
        <f t="shared" si="2"/>
        <v>0.8977704150957041</v>
      </c>
      <c r="H18" s="14">
        <f t="shared" si="3"/>
        <v>90</v>
      </c>
      <c r="I18" s="14">
        <f t="shared" si="4"/>
        <v>0.25</v>
      </c>
      <c r="J18" s="15">
        <f t="shared" si="5"/>
        <v>4.3647993268288054E-2</v>
      </c>
      <c r="K18" s="10">
        <f t="shared" si="6"/>
        <v>9.7964692586413656E-3</v>
      </c>
      <c r="L18" s="10">
        <f t="shared" si="7"/>
        <v>0.22444260377392602</v>
      </c>
      <c r="O18" s="30">
        <f t="shared" si="8"/>
        <v>1184</v>
      </c>
    </row>
    <row r="19" spans="1:15" x14ac:dyDescent="0.2">
      <c r="A19" s="3">
        <v>39506</v>
      </c>
      <c r="B19" t="s">
        <v>15</v>
      </c>
      <c r="C19" s="27">
        <v>3.39942043965836</v>
      </c>
      <c r="D19" s="27">
        <v>4.6038507637595902</v>
      </c>
      <c r="E19" s="2">
        <f t="shared" si="0"/>
        <v>1279</v>
      </c>
      <c r="F19">
        <f t="shared" si="1"/>
        <v>3.504109589041096</v>
      </c>
      <c r="G19">
        <f t="shared" si="2"/>
        <v>0.88770178721706106</v>
      </c>
      <c r="H19">
        <f t="shared" si="3"/>
        <v>91</v>
      </c>
      <c r="I19">
        <f t="shared" si="4"/>
        <v>0.25277777777777777</v>
      </c>
      <c r="J19" s="7">
        <f t="shared" si="5"/>
        <v>4.4870850817856245E-2</v>
      </c>
      <c r="K19" s="10">
        <f t="shared" si="6"/>
        <v>1.0068627878642948E-2</v>
      </c>
      <c r="L19" s="10">
        <f t="shared" si="7"/>
        <v>0.22439128510209042</v>
      </c>
      <c r="O19" s="30">
        <f t="shared" si="8"/>
        <v>1275</v>
      </c>
    </row>
    <row r="20" spans="1:15" x14ac:dyDescent="0.2">
      <c r="A20" s="3">
        <v>39597</v>
      </c>
      <c r="B20" t="s">
        <v>16</v>
      </c>
      <c r="C20" s="27">
        <v>3.4818195663934901</v>
      </c>
      <c r="D20" s="27">
        <v>4.7128220021072202</v>
      </c>
      <c r="E20" s="2">
        <f t="shared" si="0"/>
        <v>1370</v>
      </c>
      <c r="F20">
        <f t="shared" si="1"/>
        <v>3.7534246575342465</v>
      </c>
      <c r="G20">
        <f t="shared" si="2"/>
        <v>0.87749197047847227</v>
      </c>
      <c r="H20">
        <f t="shared" si="3"/>
        <v>91</v>
      </c>
      <c r="I20">
        <f t="shared" si="4"/>
        <v>0.25277777777777777</v>
      </c>
      <c r="J20" s="7">
        <f t="shared" si="5"/>
        <v>4.6029462559055365E-2</v>
      </c>
      <c r="K20" s="10">
        <f t="shared" si="6"/>
        <v>1.0209816738588779E-2</v>
      </c>
      <c r="L20" s="10">
        <f t="shared" si="7"/>
        <v>0.22181047031539158</v>
      </c>
      <c r="M20" s="9" t="s">
        <v>150</v>
      </c>
      <c r="O20" s="30">
        <f t="shared" si="8"/>
        <v>1366</v>
      </c>
    </row>
    <row r="21" spans="1:15" x14ac:dyDescent="0.2">
      <c r="A21" s="3">
        <v>39689</v>
      </c>
      <c r="B21" t="s">
        <v>17</v>
      </c>
      <c r="C21" s="27">
        <v>3.5616061428057901</v>
      </c>
      <c r="D21" s="27">
        <v>4.8153765246273803</v>
      </c>
      <c r="E21" s="2">
        <f t="shared" si="0"/>
        <v>1462</v>
      </c>
      <c r="F21">
        <f t="shared" si="1"/>
        <v>4.0054794520547947</v>
      </c>
      <c r="G21">
        <f t="shared" si="2"/>
        <v>0.86704933369346227</v>
      </c>
      <c r="H21">
        <f t="shared" si="3"/>
        <v>92</v>
      </c>
      <c r="I21">
        <f t="shared" si="4"/>
        <v>0.25555555555555554</v>
      </c>
      <c r="J21" s="7">
        <f t="shared" si="5"/>
        <v>4.7128220021073107E-2</v>
      </c>
      <c r="K21" s="10">
        <f t="shared" si="6"/>
        <v>1.0442636785009972E-2</v>
      </c>
      <c r="L21" s="10">
        <f t="shared" si="7"/>
        <v>0.22157927416610701</v>
      </c>
      <c r="M21" s="11">
        <f>SUM(K7:K21)/SUM(L7:L21)</f>
        <v>3.6133430335018805E-2</v>
      </c>
      <c r="O21" s="30">
        <f t="shared" si="8"/>
        <v>1458</v>
      </c>
    </row>
    <row r="22" spans="1:15" x14ac:dyDescent="0.2">
      <c r="A22" s="3">
        <v>39779</v>
      </c>
      <c r="B22" t="s">
        <v>18</v>
      </c>
      <c r="C22" s="27">
        <v>3.6364496157831399</v>
      </c>
      <c r="D22" s="27">
        <v>4.9108851955386399</v>
      </c>
      <c r="E22" s="2">
        <f t="shared" si="0"/>
        <v>1552</v>
      </c>
      <c r="F22">
        <f t="shared" si="1"/>
        <v>4.2520547945205482</v>
      </c>
      <c r="G22">
        <f t="shared" si="2"/>
        <v>0.8567373955774551</v>
      </c>
      <c r="H22">
        <f t="shared" si="3"/>
        <v>90</v>
      </c>
      <c r="I22">
        <f t="shared" si="4"/>
        <v>0.25</v>
      </c>
      <c r="J22" s="7">
        <f t="shared" si="5"/>
        <v>4.8145152385028034E-2</v>
      </c>
      <c r="K22" s="10">
        <f t="shared" si="6"/>
        <v>1.0311938116007155E-2</v>
      </c>
      <c r="L22" s="10">
        <f t="shared" si="7"/>
        <v>0.21418434889436377</v>
      </c>
      <c r="O22" s="30">
        <f t="shared" si="8"/>
        <v>1548</v>
      </c>
    </row>
    <row r="23" spans="1:15" x14ac:dyDescent="0.2">
      <c r="A23" s="3">
        <v>39870</v>
      </c>
      <c r="B23" t="s">
        <v>19</v>
      </c>
      <c r="C23" s="27">
        <v>3.7091162131823001</v>
      </c>
      <c r="D23" s="27">
        <v>5.0027996256830196</v>
      </c>
      <c r="E23" s="2">
        <f t="shared" si="0"/>
        <v>1643</v>
      </c>
      <c r="F23">
        <f t="shared" si="1"/>
        <v>4.5013698630136982</v>
      </c>
      <c r="G23">
        <f t="shared" si="2"/>
        <v>0.84623258042033411</v>
      </c>
      <c r="H23">
        <f t="shared" si="3"/>
        <v>91</v>
      </c>
      <c r="I23">
        <f t="shared" si="4"/>
        <v>0.25277777777777777</v>
      </c>
      <c r="J23" s="7">
        <f t="shared" si="5"/>
        <v>4.910885195538732E-2</v>
      </c>
      <c r="K23" s="10">
        <f t="shared" si="6"/>
        <v>1.0504815157121027E-2</v>
      </c>
      <c r="L23" s="10">
        <f t="shared" si="7"/>
        <v>0.21390879116180667</v>
      </c>
      <c r="O23" s="30">
        <f t="shared" si="8"/>
        <v>1639</v>
      </c>
    </row>
    <row r="24" spans="1:15" x14ac:dyDescent="0.2">
      <c r="A24" s="3">
        <v>39961</v>
      </c>
      <c r="B24" t="s">
        <v>20</v>
      </c>
      <c r="C24" s="27">
        <v>3.7789424621882302</v>
      </c>
      <c r="D24" s="27">
        <v>5.0883536057219398</v>
      </c>
      <c r="E24" s="2">
        <f t="shared" si="0"/>
        <v>1734</v>
      </c>
      <c r="F24">
        <f t="shared" si="1"/>
        <v>4.7506849315068491</v>
      </c>
      <c r="G24">
        <f t="shared" si="2"/>
        <v>0.83566651572059736</v>
      </c>
      <c r="H24">
        <f t="shared" si="3"/>
        <v>91</v>
      </c>
      <c r="I24">
        <f t="shared" si="4"/>
        <v>0.25277777777777777</v>
      </c>
      <c r="J24" s="7">
        <f t="shared" si="5"/>
        <v>5.001973348007014E-2</v>
      </c>
      <c r="K24" s="10">
        <f t="shared" si="6"/>
        <v>1.0566064699736789E-2</v>
      </c>
      <c r="L24" s="10">
        <f t="shared" si="7"/>
        <v>0.21123792480715098</v>
      </c>
      <c r="M24" s="9" t="s">
        <v>151</v>
      </c>
      <c r="O24" s="30">
        <f t="shared" si="8"/>
        <v>1730</v>
      </c>
    </row>
    <row r="25" spans="1:15" x14ac:dyDescent="0.2">
      <c r="A25" s="3">
        <v>40052</v>
      </c>
      <c r="B25" t="s">
        <v>21</v>
      </c>
      <c r="C25" s="27">
        <v>3.8468001620740799</v>
      </c>
      <c r="D25" s="27">
        <v>5.1666400587965899</v>
      </c>
      <c r="E25" s="2">
        <f t="shared" si="0"/>
        <v>1826</v>
      </c>
      <c r="F25">
        <f t="shared" si="1"/>
        <v>5.0027397260273974</v>
      </c>
      <c r="G25">
        <f t="shared" si="2"/>
        <v>0.8249393587545667</v>
      </c>
      <c r="H25">
        <f t="shared" si="3"/>
        <v>92</v>
      </c>
      <c r="I25">
        <f t="shared" si="4"/>
        <v>0.25555555555555554</v>
      </c>
      <c r="J25" s="7">
        <f t="shared" si="5"/>
        <v>5.0883536057218542E-2</v>
      </c>
      <c r="K25" s="10">
        <f t="shared" si="6"/>
        <v>1.072715696603061E-2</v>
      </c>
      <c r="L25" s="10">
        <f t="shared" si="7"/>
        <v>0.21081783612616703</v>
      </c>
      <c r="M25" s="11">
        <f>SUM(K7:K25)/SUM(L7:L25)</f>
        <v>3.8719438906968405E-2</v>
      </c>
      <c r="O25" s="30">
        <f t="shared" si="8"/>
        <v>1821</v>
      </c>
    </row>
    <row r="26" spans="1:15" x14ac:dyDescent="0.2">
      <c r="A26" s="3">
        <v>40144</v>
      </c>
      <c r="B26" t="s">
        <v>22</v>
      </c>
      <c r="C26" s="27">
        <v>3.9112495557320299</v>
      </c>
      <c r="D26" s="27">
        <v>5.2295928338082804</v>
      </c>
      <c r="E26" s="2">
        <f t="shared" si="0"/>
        <v>1917</v>
      </c>
      <c r="F26">
        <f t="shared" si="1"/>
        <v>5.2520547945205482</v>
      </c>
      <c r="G26">
        <f t="shared" si="2"/>
        <v>0.81430444665328117</v>
      </c>
      <c r="H26">
        <f t="shared" si="3"/>
        <v>91</v>
      </c>
      <c r="I26">
        <f t="shared" si="4"/>
        <v>0.25277777777777777</v>
      </c>
      <c r="J26" s="7">
        <f t="shared" si="5"/>
        <v>5.1666400587965025E-2</v>
      </c>
      <c r="K26" s="10">
        <f t="shared" si="6"/>
        <v>1.0634912101285598E-2</v>
      </c>
      <c r="L26" s="10">
        <f t="shared" si="7"/>
        <v>0.20583806845957939</v>
      </c>
      <c r="O26" s="30">
        <f t="shared" si="8"/>
        <v>1913</v>
      </c>
    </row>
    <row r="27" spans="1:15" x14ac:dyDescent="0.2">
      <c r="A27" s="3">
        <v>40234</v>
      </c>
      <c r="B27" t="s">
        <v>23</v>
      </c>
      <c r="C27" s="27">
        <v>3.9720843125653</v>
      </c>
      <c r="D27" s="27">
        <v>5.27765809283677</v>
      </c>
      <c r="E27" s="2">
        <f t="shared" si="0"/>
        <v>2007</v>
      </c>
      <c r="F27">
        <f t="shared" si="1"/>
        <v>5.4986301369863018</v>
      </c>
      <c r="G27">
        <f t="shared" si="2"/>
        <v>0.8037956368968755</v>
      </c>
      <c r="H27">
        <f t="shared" si="3"/>
        <v>90</v>
      </c>
      <c r="I27">
        <f t="shared" si="4"/>
        <v>0.25</v>
      </c>
      <c r="J27" s="7">
        <f t="shared" si="5"/>
        <v>5.2295928338082831E-2</v>
      </c>
      <c r="K27" s="10">
        <f t="shared" si="6"/>
        <v>1.0508809756405663E-2</v>
      </c>
      <c r="L27" s="10">
        <f t="shared" si="7"/>
        <v>0.20094890922421887</v>
      </c>
      <c r="O27" s="30">
        <f t="shared" si="8"/>
        <v>2003</v>
      </c>
    </row>
    <row r="28" spans="1:15" x14ac:dyDescent="0.2">
      <c r="A28" s="3">
        <v>40325</v>
      </c>
      <c r="B28" t="s">
        <v>24</v>
      </c>
      <c r="C28" s="27">
        <v>4.0309533846905303</v>
      </c>
      <c r="D28" s="27">
        <v>5.3088589230085299</v>
      </c>
      <c r="E28" s="2">
        <f t="shared" si="0"/>
        <v>2099</v>
      </c>
      <c r="F28">
        <f t="shared" si="1"/>
        <v>5.7506849315068491</v>
      </c>
      <c r="G28">
        <f t="shared" si="2"/>
        <v>0.79309883652584956</v>
      </c>
      <c r="H28">
        <f t="shared" si="3"/>
        <v>92</v>
      </c>
      <c r="I28">
        <f t="shared" si="4"/>
        <v>0.25555555555555554</v>
      </c>
      <c r="J28" s="7">
        <f t="shared" si="5"/>
        <v>5.2776580928368587E-2</v>
      </c>
      <c r="K28" s="10">
        <f t="shared" si="6"/>
        <v>1.0696800371025928E-2</v>
      </c>
      <c r="L28" s="10">
        <f t="shared" si="7"/>
        <v>0.20268081377882821</v>
      </c>
      <c r="M28" s="9" t="s">
        <v>152</v>
      </c>
      <c r="O28" s="30">
        <f t="shared" si="8"/>
        <v>2094</v>
      </c>
    </row>
    <row r="29" spans="1:15" x14ac:dyDescent="0.2">
      <c r="A29" s="3">
        <v>40417</v>
      </c>
      <c r="B29" t="s">
        <v>25</v>
      </c>
      <c r="C29" s="27">
        <v>4.08618922606406</v>
      </c>
      <c r="D29" s="27">
        <v>5.32853131889562</v>
      </c>
      <c r="E29" s="2">
        <f t="shared" si="0"/>
        <v>2191</v>
      </c>
      <c r="F29">
        <f t="shared" si="1"/>
        <v>6.0027397260273974</v>
      </c>
      <c r="G29">
        <f t="shared" si="2"/>
        <v>0.78248282635909394</v>
      </c>
      <c r="H29">
        <f t="shared" si="3"/>
        <v>92</v>
      </c>
      <c r="I29">
        <f t="shared" si="4"/>
        <v>0.25555555555555554</v>
      </c>
      <c r="J29" s="7">
        <f t="shared" si="5"/>
        <v>5.308858923008529E-2</v>
      </c>
      <c r="K29" s="10">
        <f t="shared" si="6"/>
        <v>1.0616010166755601E-2</v>
      </c>
      <c r="L29" s="10">
        <f t="shared" si="7"/>
        <v>0.19996783340287955</v>
      </c>
      <c r="M29" s="11">
        <f>SUM(K7:K29)/SUM(L7:L29)</f>
        <v>4.0851173900561207E-2</v>
      </c>
      <c r="O29" s="30">
        <f t="shared" si="8"/>
        <v>2186</v>
      </c>
    </row>
    <row r="30" spans="1:15" x14ac:dyDescent="0.2">
      <c r="A30" s="3">
        <v>40511</v>
      </c>
      <c r="B30" t="s">
        <v>26</v>
      </c>
      <c r="C30" s="27">
        <v>4.1372436793860397</v>
      </c>
      <c r="D30" s="27">
        <v>5.3596039552056496</v>
      </c>
      <c r="E30" s="2">
        <f t="shared" si="0"/>
        <v>2282</v>
      </c>
      <c r="F30">
        <f t="shared" si="1"/>
        <v>6.2520547945205482</v>
      </c>
      <c r="G30">
        <f t="shared" si="2"/>
        <v>0.7720833705729393</v>
      </c>
      <c r="H30">
        <f t="shared" si="3"/>
        <v>91</v>
      </c>
      <c r="I30">
        <f t="shared" si="4"/>
        <v>0.25277777777777777</v>
      </c>
      <c r="J30" s="7">
        <f t="shared" si="5"/>
        <v>5.3285313188955317E-2</v>
      </c>
      <c r="K30" s="10">
        <f t="shared" si="6"/>
        <v>1.0399455786154616E-2</v>
      </c>
      <c r="L30" s="10">
        <f t="shared" si="7"/>
        <v>0.19516551867260409</v>
      </c>
      <c r="O30" s="30">
        <f t="shared" si="8"/>
        <v>2280</v>
      </c>
    </row>
    <row r="31" spans="1:15" x14ac:dyDescent="0.2">
      <c r="A31" s="3">
        <v>40599</v>
      </c>
      <c r="B31" t="s">
        <v>27</v>
      </c>
      <c r="C31" s="27">
        <v>4.1850785954015697</v>
      </c>
      <c r="D31" s="27">
        <v>5.4094723044305804</v>
      </c>
      <c r="E31" s="2">
        <f t="shared" si="0"/>
        <v>2372</v>
      </c>
      <c r="F31">
        <f t="shared" si="1"/>
        <v>6.4986301369863018</v>
      </c>
      <c r="G31">
        <f t="shared" si="2"/>
        <v>0.7618749999156389</v>
      </c>
      <c r="H31">
        <f t="shared" si="3"/>
        <v>90</v>
      </c>
      <c r="I31">
        <f t="shared" si="4"/>
        <v>0.25</v>
      </c>
      <c r="J31" s="7">
        <f t="shared" si="5"/>
        <v>5.3596039552056496E-2</v>
      </c>
      <c r="K31" s="10">
        <f t="shared" si="6"/>
        <v>1.0208370657300405E-2</v>
      </c>
      <c r="L31" s="10">
        <f t="shared" si="7"/>
        <v>0.19046874997890972</v>
      </c>
      <c r="O31" s="30">
        <f t="shared" si="8"/>
        <v>2368</v>
      </c>
    </row>
    <row r="32" spans="1:15" x14ac:dyDescent="0.2">
      <c r="A32" s="3">
        <v>40690</v>
      </c>
      <c r="B32" t="s">
        <v>28</v>
      </c>
      <c r="C32" s="27">
        <v>4.2321972661734604</v>
      </c>
      <c r="D32" s="27">
        <v>5.4767735945121103</v>
      </c>
      <c r="E32" s="2">
        <f t="shared" si="0"/>
        <v>2464</v>
      </c>
      <c r="F32">
        <f t="shared" si="1"/>
        <v>6.7506849315068491</v>
      </c>
      <c r="G32">
        <f t="shared" si="2"/>
        <v>0.75148629777734222</v>
      </c>
      <c r="H32">
        <f t="shared" si="3"/>
        <v>92</v>
      </c>
      <c r="I32">
        <f t="shared" si="4"/>
        <v>0.25555555555555554</v>
      </c>
      <c r="J32" s="7">
        <f t="shared" si="5"/>
        <v>5.4094723044306646E-2</v>
      </c>
      <c r="K32" s="10">
        <f t="shared" si="6"/>
        <v>1.0388702138296705E-2</v>
      </c>
      <c r="L32" s="10">
        <f t="shared" si="7"/>
        <v>0.19204649832087634</v>
      </c>
      <c r="M32" s="12" t="s">
        <v>153</v>
      </c>
      <c r="O32" s="30">
        <f t="shared" si="8"/>
        <v>2459</v>
      </c>
    </row>
    <row r="33" spans="1:15" x14ac:dyDescent="0.2">
      <c r="A33" s="3">
        <v>40785</v>
      </c>
      <c r="B33" t="s">
        <v>29</v>
      </c>
      <c r="C33" s="27">
        <v>4.2783463567885898</v>
      </c>
      <c r="D33" s="27">
        <v>5.5549943657379801</v>
      </c>
      <c r="E33" s="2">
        <f t="shared" si="0"/>
        <v>2556</v>
      </c>
      <c r="F33">
        <f t="shared" si="1"/>
        <v>7.0027397260273974</v>
      </c>
      <c r="G33">
        <f t="shared" si="2"/>
        <v>0.74111352525840535</v>
      </c>
      <c r="H33">
        <f t="shared" si="3"/>
        <v>92</v>
      </c>
      <c r="I33">
        <f t="shared" si="4"/>
        <v>0.25555555555555554</v>
      </c>
      <c r="J33" s="7">
        <f t="shared" si="5"/>
        <v>5.4767735945120223E-2</v>
      </c>
      <c r="K33" s="10">
        <f t="shared" si="6"/>
        <v>1.0372772518936878E-2</v>
      </c>
      <c r="L33" s="10">
        <f t="shared" si="7"/>
        <v>0.18939567867714802</v>
      </c>
      <c r="M33" s="11">
        <f>SUM(K7:K33)/SUM(L7:L33)</f>
        <v>4.2528584267968579E-2</v>
      </c>
      <c r="O33" s="30">
        <f t="shared" si="8"/>
        <v>2554</v>
      </c>
    </row>
    <row r="34" spans="1:15" x14ac:dyDescent="0.2">
      <c r="A34" s="3">
        <v>40876</v>
      </c>
      <c r="B34" t="s">
        <v>30</v>
      </c>
      <c r="C34" s="27">
        <v>4.3235412232889203</v>
      </c>
      <c r="D34" s="27">
        <v>5.6209100027497403</v>
      </c>
      <c r="E34" s="2">
        <f t="shared" si="0"/>
        <v>2647</v>
      </c>
      <c r="F34">
        <f t="shared" si="1"/>
        <v>7.2520547945205482</v>
      </c>
      <c r="G34">
        <f t="shared" si="2"/>
        <v>0.73085106709311309</v>
      </c>
      <c r="H34">
        <f t="shared" si="3"/>
        <v>91</v>
      </c>
      <c r="I34">
        <f t="shared" si="4"/>
        <v>0.25277777777777777</v>
      </c>
      <c r="J34" s="7">
        <f t="shared" si="5"/>
        <v>5.5549943657379794E-2</v>
      </c>
      <c r="K34" s="10">
        <f t="shared" si="6"/>
        <v>1.0262458165292244E-2</v>
      </c>
      <c r="L34" s="10">
        <f t="shared" si="7"/>
        <v>0.18474290862631468</v>
      </c>
      <c r="O34" s="30">
        <f t="shared" si="8"/>
        <v>2645</v>
      </c>
    </row>
    <row r="35" spans="1:15" x14ac:dyDescent="0.2">
      <c r="A35" s="3">
        <v>40967</v>
      </c>
      <c r="B35" t="s">
        <v>31</v>
      </c>
      <c r="C35" s="27">
        <v>4.3679221599625997</v>
      </c>
      <c r="D35" s="27">
        <v>5.6691826831102299</v>
      </c>
      <c r="E35" s="2">
        <f t="shared" si="0"/>
        <v>2738</v>
      </c>
      <c r="F35">
        <f t="shared" si="1"/>
        <v>7.5013698630136982</v>
      </c>
      <c r="G35">
        <f t="shared" si="2"/>
        <v>0.72061231092261802</v>
      </c>
      <c r="H35">
        <f t="shared" si="3"/>
        <v>91</v>
      </c>
      <c r="I35">
        <f t="shared" si="4"/>
        <v>0.25277777777777777</v>
      </c>
      <c r="J35" s="7">
        <f t="shared" si="5"/>
        <v>5.6209100027496503E-2</v>
      </c>
      <c r="K35" s="10">
        <f t="shared" si="6"/>
        <v>1.0238756170495085E-2</v>
      </c>
      <c r="L35" s="10">
        <f t="shared" si="7"/>
        <v>0.18215477859432844</v>
      </c>
      <c r="O35" s="30">
        <f t="shared" si="8"/>
        <v>2736</v>
      </c>
    </row>
    <row r="36" spans="1:15" x14ac:dyDescent="0.2">
      <c r="A36" s="3">
        <v>41059</v>
      </c>
      <c r="B36" t="s">
        <v>32</v>
      </c>
      <c r="C36" s="27">
        <v>4.4114436645720296</v>
      </c>
      <c r="D36" s="27">
        <v>5.7002734633503902</v>
      </c>
      <c r="E36" s="2">
        <f t="shared" si="0"/>
        <v>2830</v>
      </c>
      <c r="F36">
        <f t="shared" si="1"/>
        <v>7.7534246575342465</v>
      </c>
      <c r="G36">
        <f t="shared" si="2"/>
        <v>0.71032123980490802</v>
      </c>
      <c r="H36">
        <f t="shared" si="3"/>
        <v>92</v>
      </c>
      <c r="I36">
        <f t="shared" si="4"/>
        <v>0.25555555555555554</v>
      </c>
      <c r="J36" s="7">
        <f t="shared" si="5"/>
        <v>5.6691826831102257E-2</v>
      </c>
      <c r="K36" s="10">
        <f t="shared" si="6"/>
        <v>1.0291071117709947E-2</v>
      </c>
      <c r="L36" s="10">
        <f t="shared" si="7"/>
        <v>0.18152653906125427</v>
      </c>
      <c r="M36" s="12" t="s">
        <v>154</v>
      </c>
      <c r="O36" s="30">
        <f t="shared" si="8"/>
        <v>2828</v>
      </c>
    </row>
    <row r="37" spans="1:15" x14ac:dyDescent="0.2">
      <c r="A37" s="3">
        <v>41152</v>
      </c>
      <c r="B37" t="s">
        <v>33</v>
      </c>
      <c r="C37" s="27">
        <v>4.4544766507609603</v>
      </c>
      <c r="D37" s="27">
        <v>5.71208039939863</v>
      </c>
      <c r="E37" s="2">
        <f t="shared" si="0"/>
        <v>2925</v>
      </c>
      <c r="F37">
        <f t="shared" si="1"/>
        <v>8.0136986301369859</v>
      </c>
      <c r="G37">
        <f t="shared" si="2"/>
        <v>0.69979465684217945</v>
      </c>
      <c r="H37">
        <f t="shared" si="3"/>
        <v>95</v>
      </c>
      <c r="I37">
        <f t="shared" si="4"/>
        <v>0.2638888888888889</v>
      </c>
      <c r="J37" s="7">
        <f t="shared" si="5"/>
        <v>5.7002734633503881E-2</v>
      </c>
      <c r="K37" s="10">
        <f t="shared" si="6"/>
        <v>1.0526582962728537E-2</v>
      </c>
      <c r="L37" s="10">
        <f t="shared" si="7"/>
        <v>0.18466803444446403</v>
      </c>
      <c r="M37" s="11">
        <f>SUM(K7:K37)/SUM(L7:L37)</f>
        <v>4.4038964070441888E-2</v>
      </c>
      <c r="O37" s="30">
        <f t="shared" si="8"/>
        <v>2921</v>
      </c>
    </row>
    <row r="38" spans="1:15" x14ac:dyDescent="0.2">
      <c r="A38" s="3">
        <v>41242</v>
      </c>
      <c r="B38" t="s">
        <v>34</v>
      </c>
      <c r="C38" s="27">
        <v>4.4931474032172201</v>
      </c>
      <c r="D38" s="27">
        <v>5.7220791000729001</v>
      </c>
      <c r="E38" s="2">
        <f t="shared" si="0"/>
        <v>3015</v>
      </c>
      <c r="F38">
        <f t="shared" si="1"/>
        <v>8.2602739726027394</v>
      </c>
      <c r="G38">
        <f t="shared" si="2"/>
        <v>0.68994300551964238</v>
      </c>
      <c r="H38">
        <f t="shared" si="3"/>
        <v>90</v>
      </c>
      <c r="I38">
        <f t="shared" si="4"/>
        <v>0.25</v>
      </c>
      <c r="J38" s="7">
        <f t="shared" si="5"/>
        <v>5.711573995951813E-2</v>
      </c>
      <c r="K38" s="10">
        <f t="shared" si="6"/>
        <v>9.8516513225370694E-3</v>
      </c>
      <c r="L38" s="10">
        <f t="shared" si="7"/>
        <v>0.1724857513799106</v>
      </c>
      <c r="O38" s="30">
        <f t="shared" si="8"/>
        <v>3011</v>
      </c>
    </row>
    <row r="39" spans="1:15" x14ac:dyDescent="0.2">
      <c r="A39" s="3">
        <v>41332</v>
      </c>
      <c r="B39" t="s">
        <v>35</v>
      </c>
      <c r="C39" s="27">
        <v>4.52907003014937</v>
      </c>
      <c r="D39" s="27">
        <v>5.7334444990058904</v>
      </c>
      <c r="E39" s="2">
        <f t="shared" si="0"/>
        <v>3103</v>
      </c>
      <c r="F39">
        <f t="shared" si="1"/>
        <v>8.5013698630136982</v>
      </c>
      <c r="G39">
        <f t="shared" si="2"/>
        <v>0.68042818536622396</v>
      </c>
      <c r="H39">
        <f t="shared" si="3"/>
        <v>88</v>
      </c>
      <c r="I39">
        <f t="shared" si="4"/>
        <v>0.24444444444444444</v>
      </c>
      <c r="J39" s="7">
        <f t="shared" si="5"/>
        <v>5.7205543657828727E-2</v>
      </c>
      <c r="K39" s="10">
        <f t="shared" ref="K39:K70" si="9">G39*J39*I39</f>
        <v>9.514820153418483E-3</v>
      </c>
      <c r="L39" s="10">
        <f t="shared" ref="L39:L71" si="10">G39*I39</f>
        <v>0.16632688975618806</v>
      </c>
      <c r="O39" s="30">
        <f t="shared" si="8"/>
        <v>3101</v>
      </c>
    </row>
    <row r="40" spans="1:15" x14ac:dyDescent="0.2">
      <c r="A40" s="3">
        <v>41424</v>
      </c>
      <c r="B40" t="s">
        <v>36</v>
      </c>
      <c r="C40" s="27">
        <v>4.5655563288908496</v>
      </c>
      <c r="D40" s="27">
        <v>5.7429939957559899</v>
      </c>
      <c r="E40" s="2">
        <f t="shared" si="0"/>
        <v>3197</v>
      </c>
      <c r="F40">
        <f t="shared" si="1"/>
        <v>8.7589041095890412</v>
      </c>
      <c r="G40">
        <f t="shared" si="2"/>
        <v>0.67039197462088052</v>
      </c>
      <c r="H40">
        <f t="shared" si="3"/>
        <v>94</v>
      </c>
      <c r="I40">
        <f t="shared" si="4"/>
        <v>0.26111111111111113</v>
      </c>
      <c r="J40" s="7">
        <f t="shared" si="5"/>
        <v>5.7334444990058034E-2</v>
      </c>
      <c r="K40" s="10">
        <f t="shared" si="9"/>
        <v>1.0036210745343506E-2</v>
      </c>
      <c r="L40" s="10">
        <f t="shared" si="10"/>
        <v>0.17504679337322993</v>
      </c>
      <c r="M40" s="12" t="s">
        <v>155</v>
      </c>
      <c r="O40" s="30">
        <f t="shared" si="8"/>
        <v>3193</v>
      </c>
    </row>
    <row r="41" spans="1:15" x14ac:dyDescent="0.2">
      <c r="A41" s="3">
        <v>41516</v>
      </c>
      <c r="B41" t="s">
        <v>37</v>
      </c>
      <c r="C41" s="27">
        <v>4.5995391549029998</v>
      </c>
      <c r="D41" s="27">
        <v>5.7557010086884599</v>
      </c>
      <c r="E41" s="2">
        <f t="shared" si="0"/>
        <v>3289</v>
      </c>
      <c r="F41">
        <f t="shared" si="1"/>
        <v>9.0109589041095894</v>
      </c>
      <c r="G41">
        <f t="shared" si="2"/>
        <v>0.660695254155797</v>
      </c>
      <c r="H41">
        <f t="shared" si="3"/>
        <v>92</v>
      </c>
      <c r="I41">
        <f t="shared" si="4"/>
        <v>0.25555555555555554</v>
      </c>
      <c r="J41" s="7">
        <f t="shared" si="5"/>
        <v>5.7429939957562563E-2</v>
      </c>
      <c r="K41" s="10">
        <f t="shared" si="9"/>
        <v>9.6967204650835661E-3</v>
      </c>
      <c r="L41" s="10">
        <f t="shared" si="10"/>
        <v>0.16884434272870366</v>
      </c>
      <c r="M41" s="11">
        <f>SUM(K7:K41)/SUM(L7:L41)</f>
        <v>4.5260208967873868E-2</v>
      </c>
      <c r="O41" s="30">
        <f t="shared" si="8"/>
        <v>3285</v>
      </c>
    </row>
    <row r="42" spans="1:15" x14ac:dyDescent="0.2">
      <c r="A42" s="3">
        <v>41606</v>
      </c>
      <c r="B42" t="s">
        <v>38</v>
      </c>
      <c r="C42" s="27">
        <v>4.6313398523154303</v>
      </c>
      <c r="D42" s="27">
        <v>5.7825417539412198</v>
      </c>
      <c r="E42" s="2">
        <f t="shared" si="0"/>
        <v>3379</v>
      </c>
      <c r="F42">
        <f t="shared" si="1"/>
        <v>9.257534246575343</v>
      </c>
      <c r="G42">
        <f t="shared" si="2"/>
        <v>0.65132412494163416</v>
      </c>
      <c r="H42">
        <f t="shared" si="3"/>
        <v>90</v>
      </c>
      <c r="I42">
        <f t="shared" si="4"/>
        <v>0.25</v>
      </c>
      <c r="J42" s="7">
        <f t="shared" si="5"/>
        <v>5.7551248942314892E-2</v>
      </c>
      <c r="K42" s="10">
        <f t="shared" si="9"/>
        <v>9.3711292141628495E-3</v>
      </c>
      <c r="L42" s="10">
        <f t="shared" si="10"/>
        <v>0.16283103123540854</v>
      </c>
      <c r="O42" s="30">
        <f t="shared" si="8"/>
        <v>3375</v>
      </c>
    </row>
    <row r="43" spans="1:15" x14ac:dyDescent="0.2">
      <c r="A43" s="3">
        <v>41697</v>
      </c>
      <c r="B43" t="s">
        <v>39</v>
      </c>
      <c r="C43" s="27">
        <v>4.6625232021658896</v>
      </c>
      <c r="D43" s="27">
        <v>5.8273025771029996</v>
      </c>
      <c r="E43" s="2">
        <f t="shared" si="0"/>
        <v>3470</v>
      </c>
      <c r="F43">
        <f t="shared" si="1"/>
        <v>9.506849315068493</v>
      </c>
      <c r="G43">
        <f t="shared" si="2"/>
        <v>0.64194088747852263</v>
      </c>
      <c r="H43">
        <f t="shared" si="3"/>
        <v>91</v>
      </c>
      <c r="I43">
        <f t="shared" si="4"/>
        <v>0.25277777777777777</v>
      </c>
      <c r="J43" s="7">
        <f t="shared" si="5"/>
        <v>5.7825417539413934E-2</v>
      </c>
      <c r="K43" s="10">
        <f t="shared" si="9"/>
        <v>9.3832374631115101E-3</v>
      </c>
      <c r="L43" s="10">
        <f t="shared" si="10"/>
        <v>0.16226839100151544</v>
      </c>
      <c r="O43" s="30">
        <f t="shared" si="8"/>
        <v>3466</v>
      </c>
    </row>
    <row r="44" spans="1:15" x14ac:dyDescent="0.2">
      <c r="A44" s="3">
        <v>41788</v>
      </c>
      <c r="B44" t="s">
        <v>40</v>
      </c>
      <c r="C44" s="27">
        <v>4.6932360089869096</v>
      </c>
      <c r="D44" s="27">
        <v>5.8883401283710803</v>
      </c>
      <c r="E44" s="2">
        <f t="shared" si="0"/>
        <v>3561</v>
      </c>
      <c r="F44">
        <f t="shared" si="1"/>
        <v>9.7561643835616429</v>
      </c>
      <c r="G44">
        <f t="shared" si="2"/>
        <v>0.63262350036587511</v>
      </c>
      <c r="H44">
        <f t="shared" si="3"/>
        <v>91</v>
      </c>
      <c r="I44">
        <f t="shared" si="4"/>
        <v>0.25277777777777777</v>
      </c>
      <c r="J44" s="7">
        <f t="shared" si="5"/>
        <v>5.8265291997204059E-2</v>
      </c>
      <c r="K44" s="10">
        <f t="shared" si="9"/>
        <v>9.3173871126475145E-3</v>
      </c>
      <c r="L44" s="10">
        <f t="shared" si="10"/>
        <v>0.15991316259248509</v>
      </c>
      <c r="M44" s="12" t="s">
        <v>156</v>
      </c>
      <c r="O44" s="30">
        <f t="shared" si="8"/>
        <v>3557</v>
      </c>
    </row>
    <row r="45" spans="1:15" x14ac:dyDescent="0.2">
      <c r="A45" s="3">
        <v>41880</v>
      </c>
      <c r="B45" t="s">
        <v>41</v>
      </c>
      <c r="C45" s="27">
        <v>4.7242740608279199</v>
      </c>
      <c r="D45" s="27">
        <v>5.9613892613052499</v>
      </c>
      <c r="E45" s="2">
        <f t="shared" si="0"/>
        <v>3653</v>
      </c>
      <c r="F45">
        <f t="shared" si="1"/>
        <v>10.008219178082191</v>
      </c>
      <c r="G45">
        <f t="shared" si="2"/>
        <v>0.62324492302463763</v>
      </c>
      <c r="H45">
        <f t="shared" si="3"/>
        <v>92</v>
      </c>
      <c r="I45">
        <f t="shared" si="4"/>
        <v>0.25555555555555554</v>
      </c>
      <c r="J45" s="7">
        <f t="shared" si="5"/>
        <v>5.8883401283709946E-2</v>
      </c>
      <c r="K45" s="10">
        <f t="shared" si="9"/>
        <v>9.3785773412375217E-3</v>
      </c>
      <c r="L45" s="10">
        <f t="shared" si="10"/>
        <v>0.15927370255074072</v>
      </c>
      <c r="M45" s="11">
        <f>SUM(K7:K45)/SUM(L7:L45)</f>
        <v>4.629108344709542E-2</v>
      </c>
      <c r="O45" s="30">
        <f t="shared" si="8"/>
        <v>3649</v>
      </c>
    </row>
    <row r="46" spans="1:15" x14ac:dyDescent="0.2">
      <c r="A46" s="3">
        <v>41970</v>
      </c>
      <c r="B46" t="s">
        <v>42</v>
      </c>
      <c r="C46" s="27">
        <v>4.7549178618064598</v>
      </c>
      <c r="D46" s="27">
        <v>6.0262865805103099</v>
      </c>
      <c r="E46" s="2">
        <f t="shared" si="0"/>
        <v>3743</v>
      </c>
      <c r="F46">
        <f t="shared" si="1"/>
        <v>10.254794520547945</v>
      </c>
      <c r="G46">
        <f t="shared" si="2"/>
        <v>0.61409413002897184</v>
      </c>
      <c r="H46">
        <f t="shared" si="3"/>
        <v>90</v>
      </c>
      <c r="I46">
        <f t="shared" si="4"/>
        <v>0.25</v>
      </c>
      <c r="J46" s="7">
        <f t="shared" si="5"/>
        <v>5.9605148775703221E-2</v>
      </c>
      <c r="K46" s="10">
        <f t="shared" si="9"/>
        <v>9.1507929956657266E-3</v>
      </c>
      <c r="L46" s="10">
        <f t="shared" si="10"/>
        <v>0.15352353250724296</v>
      </c>
      <c r="O46" s="30">
        <f t="shared" si="8"/>
        <v>3739</v>
      </c>
    </row>
    <row r="47" spans="1:15" x14ac:dyDescent="0.2">
      <c r="A47" s="3">
        <v>42061</v>
      </c>
      <c r="B47" t="s">
        <v>43</v>
      </c>
      <c r="C47" s="27">
        <v>4.7859869176745002</v>
      </c>
      <c r="D47" s="27">
        <v>6.0801991786603899</v>
      </c>
      <c r="E47" s="2">
        <f t="shared" si="0"/>
        <v>3834</v>
      </c>
      <c r="F47">
        <f t="shared" si="1"/>
        <v>10.504109589041096</v>
      </c>
      <c r="G47">
        <f t="shared" si="2"/>
        <v>0.60487992558913262</v>
      </c>
      <c r="H47">
        <f t="shared" si="3"/>
        <v>91</v>
      </c>
      <c r="I47">
        <f t="shared" si="4"/>
        <v>0.25277777777777777</v>
      </c>
      <c r="J47" s="7">
        <f t="shared" si="5"/>
        <v>6.026286580510401E-2</v>
      </c>
      <c r="K47" s="10">
        <f t="shared" si="9"/>
        <v>9.2142044398391843E-3</v>
      </c>
      <c r="L47" s="10">
        <f t="shared" si="10"/>
        <v>0.15290020341280852</v>
      </c>
      <c r="O47" s="30">
        <f t="shared" si="8"/>
        <v>3830</v>
      </c>
    </row>
    <row r="48" spans="1:15" x14ac:dyDescent="0.2">
      <c r="A48" s="3">
        <v>42152</v>
      </c>
      <c r="B48" t="s">
        <v>44</v>
      </c>
      <c r="C48" s="27">
        <v>4.8168460107496003</v>
      </c>
      <c r="D48" s="27">
        <v>6.1207567301622197</v>
      </c>
      <c r="E48" s="2">
        <f t="shared" si="0"/>
        <v>3925</v>
      </c>
      <c r="F48">
        <f t="shared" si="1"/>
        <v>10.753424657534246</v>
      </c>
      <c r="G48">
        <f t="shared" si="2"/>
        <v>0.59572513175021569</v>
      </c>
      <c r="H48">
        <f t="shared" si="3"/>
        <v>91</v>
      </c>
      <c r="I48">
        <f t="shared" si="4"/>
        <v>0.25277777777777777</v>
      </c>
      <c r="J48" s="7">
        <f t="shared" si="5"/>
        <v>6.0794424987363357E-2</v>
      </c>
      <c r="K48" s="10">
        <f t="shared" si="9"/>
        <v>9.1547938389168974E-3</v>
      </c>
      <c r="L48" s="10">
        <f t="shared" si="10"/>
        <v>0.15058607497019341</v>
      </c>
      <c r="O48" s="30">
        <f t="shared" si="8"/>
        <v>3921</v>
      </c>
    </row>
    <row r="49" spans="1:15" x14ac:dyDescent="0.2">
      <c r="A49" s="3">
        <v>42243</v>
      </c>
      <c r="B49" t="s">
        <v>45</v>
      </c>
      <c r="C49" s="27">
        <v>4.8475558807001002</v>
      </c>
      <c r="D49" s="27">
        <v>6.1501804361019401</v>
      </c>
      <c r="E49" s="2">
        <f t="shared" si="0"/>
        <v>4017</v>
      </c>
      <c r="F49">
        <f t="shared" si="1"/>
        <v>11.005479452054795</v>
      </c>
      <c r="G49">
        <f t="shared" si="2"/>
        <v>0.58655034996697109</v>
      </c>
      <c r="H49">
        <f t="shared" si="3"/>
        <v>92</v>
      </c>
      <c r="I49">
        <f t="shared" si="4"/>
        <v>0.25555555555555554</v>
      </c>
      <c r="J49" s="7">
        <f t="shared" si="5"/>
        <v>6.1207567301619629E-2</v>
      </c>
      <c r="K49" s="10">
        <f t="shared" si="9"/>
        <v>9.1747817832446045E-3</v>
      </c>
      <c r="L49" s="10">
        <f t="shared" si="10"/>
        <v>0.14989620054711483</v>
      </c>
      <c r="O49" s="30">
        <f t="shared" si="8"/>
        <v>4012</v>
      </c>
    </row>
    <row r="50" spans="1:15" x14ac:dyDescent="0.2">
      <c r="A50" s="3">
        <v>42335</v>
      </c>
      <c r="B50" t="s">
        <v>46</v>
      </c>
      <c r="C50" s="27">
        <v>4.87724097739257</v>
      </c>
      <c r="D50" s="27">
        <v>6.1763793641382696</v>
      </c>
      <c r="E50" s="2">
        <f t="shared" si="0"/>
        <v>4108</v>
      </c>
      <c r="F50">
        <f t="shared" si="1"/>
        <v>11.254794520547945</v>
      </c>
      <c r="G50">
        <f t="shared" si="2"/>
        <v>0.57757125998943182</v>
      </c>
      <c r="H50">
        <f t="shared" si="3"/>
        <v>91</v>
      </c>
      <c r="I50">
        <f t="shared" si="4"/>
        <v>0.25277777777777777</v>
      </c>
      <c r="J50" s="7">
        <f t="shared" si="5"/>
        <v>6.150180436102206E-2</v>
      </c>
      <c r="K50" s="10">
        <f t="shared" si="9"/>
        <v>8.9790899775392587E-3</v>
      </c>
      <c r="L50" s="10">
        <f t="shared" si="10"/>
        <v>0.14599717960843969</v>
      </c>
      <c r="O50" s="30">
        <f t="shared" si="8"/>
        <v>4104</v>
      </c>
    </row>
    <row r="51" spans="1:15" x14ac:dyDescent="0.2">
      <c r="A51" s="3">
        <v>42426</v>
      </c>
      <c r="B51" t="s">
        <v>47</v>
      </c>
      <c r="C51" s="27">
        <v>4.9062062470607497</v>
      </c>
      <c r="D51" s="27">
        <v>6.2014943102865896</v>
      </c>
      <c r="E51" s="2">
        <f t="shared" si="0"/>
        <v>4199</v>
      </c>
      <c r="F51">
        <f t="shared" si="1"/>
        <v>11.504109589041096</v>
      </c>
      <c r="G51">
        <f t="shared" si="2"/>
        <v>0.56869253946877651</v>
      </c>
      <c r="H51">
        <f t="shared" si="3"/>
        <v>91</v>
      </c>
      <c r="I51">
        <f t="shared" si="4"/>
        <v>0.25277777777777777</v>
      </c>
      <c r="J51" s="7">
        <f t="shared" si="5"/>
        <v>6.176379364138012E-2</v>
      </c>
      <c r="K51" s="10">
        <f t="shared" si="9"/>
        <v>8.8787205206553206E-3</v>
      </c>
      <c r="L51" s="10">
        <f t="shared" si="10"/>
        <v>0.14375283636571851</v>
      </c>
      <c r="O51" s="30">
        <f t="shared" si="8"/>
        <v>4195</v>
      </c>
    </row>
    <row r="52" spans="1:15" x14ac:dyDescent="0.2">
      <c r="A52" s="3">
        <v>42517</v>
      </c>
      <c r="B52" t="s">
        <v>48</v>
      </c>
      <c r="C52" s="27">
        <v>4.9347671161611597</v>
      </c>
      <c r="D52" s="27">
        <v>6.2244405647976997</v>
      </c>
      <c r="E52" s="2">
        <f t="shared" si="0"/>
        <v>4291</v>
      </c>
      <c r="F52">
        <f t="shared" si="1"/>
        <v>11.756164383561643</v>
      </c>
      <c r="G52">
        <f t="shared" si="2"/>
        <v>0.55982035905285155</v>
      </c>
      <c r="H52">
        <f t="shared" si="3"/>
        <v>92</v>
      </c>
      <c r="I52">
        <f t="shared" si="4"/>
        <v>0.25555555555555554</v>
      </c>
      <c r="J52" s="7">
        <f t="shared" si="5"/>
        <v>6.2014943102866815E-2</v>
      </c>
      <c r="K52" s="10">
        <f t="shared" si="9"/>
        <v>8.8721804159249823E-3</v>
      </c>
      <c r="L52" s="10">
        <f t="shared" si="10"/>
        <v>0.14306520286906205</v>
      </c>
      <c r="M52" s="12" t="s">
        <v>157</v>
      </c>
      <c r="O52" s="30">
        <f t="shared" si="8"/>
        <v>4286</v>
      </c>
    </row>
    <row r="53" spans="1:15" x14ac:dyDescent="0.2">
      <c r="A53" s="3">
        <v>42612</v>
      </c>
      <c r="B53" t="s">
        <v>49</v>
      </c>
      <c r="C53" s="27">
        <v>4.9626096925106804</v>
      </c>
      <c r="D53" s="27">
        <v>6.2449231483452001</v>
      </c>
      <c r="E53" s="2">
        <f t="shared" si="0"/>
        <v>4383</v>
      </c>
      <c r="F53">
        <f t="shared" si="1"/>
        <v>12.008219178082191</v>
      </c>
      <c r="G53">
        <f t="shared" si="2"/>
        <v>0.55105478369416361</v>
      </c>
      <c r="H53">
        <f t="shared" si="3"/>
        <v>92</v>
      </c>
      <c r="I53">
        <f t="shared" si="4"/>
        <v>0.25555555555555554</v>
      </c>
      <c r="J53" s="7">
        <f t="shared" si="5"/>
        <v>6.224440564797782E-2</v>
      </c>
      <c r="K53" s="10">
        <f t="shared" si="9"/>
        <v>8.7655753586879815E-3</v>
      </c>
      <c r="L53" s="10">
        <f t="shared" si="10"/>
        <v>0.14082511138850848</v>
      </c>
      <c r="M53" s="11">
        <f>SUM(K7:K53)/SUM(L7:L53)</f>
        <v>4.8193191597906325E-2</v>
      </c>
      <c r="O53" s="30">
        <f t="shared" si="8"/>
        <v>4381</v>
      </c>
    </row>
    <row r="54" spans="1:15" x14ac:dyDescent="0.2">
      <c r="A54" s="3">
        <v>42703</v>
      </c>
      <c r="B54" t="s">
        <v>50</v>
      </c>
      <c r="C54" s="27">
        <v>4.9894498761747998</v>
      </c>
      <c r="D54" s="27">
        <v>6.2632685345214201</v>
      </c>
      <c r="E54" s="2">
        <f t="shared" si="0"/>
        <v>4474</v>
      </c>
      <c r="F54">
        <f t="shared" si="1"/>
        <v>12.257534246575343</v>
      </c>
      <c r="G54">
        <f t="shared" si="2"/>
        <v>0.54249113902909574</v>
      </c>
      <c r="H54">
        <f t="shared" si="3"/>
        <v>91</v>
      </c>
      <c r="I54">
        <f t="shared" si="4"/>
        <v>0.25277777777777777</v>
      </c>
      <c r="J54" s="7">
        <f t="shared" si="5"/>
        <v>6.2449231483452897E-2</v>
      </c>
      <c r="K54" s="10">
        <f t="shared" si="9"/>
        <v>8.5636446650679231E-3</v>
      </c>
      <c r="L54" s="10">
        <f t="shared" si="10"/>
        <v>0.13712970458791029</v>
      </c>
      <c r="O54" s="30">
        <f t="shared" si="8"/>
        <v>4472</v>
      </c>
    </row>
    <row r="55" spans="1:15" x14ac:dyDescent="0.2">
      <c r="A55" s="3">
        <v>42793</v>
      </c>
      <c r="B55" t="s">
        <v>51</v>
      </c>
      <c r="C55" s="27">
        <v>5.0153141239910397</v>
      </c>
      <c r="D55" s="27">
        <v>6.2814018925906696</v>
      </c>
      <c r="E55" s="2">
        <f t="shared" si="0"/>
        <v>4564</v>
      </c>
      <c r="F55">
        <f t="shared" si="1"/>
        <v>12.504109589041096</v>
      </c>
      <c r="G55">
        <f t="shared" si="2"/>
        <v>0.53412767635723246</v>
      </c>
      <c r="H55">
        <f t="shared" si="3"/>
        <v>90</v>
      </c>
      <c r="I55">
        <f t="shared" si="4"/>
        <v>0.25</v>
      </c>
      <c r="J55" s="7">
        <f t="shared" si="5"/>
        <v>6.2632685345214156E-2</v>
      </c>
      <c r="K55" s="10">
        <f t="shared" si="9"/>
        <v>8.3634626718632303E-3</v>
      </c>
      <c r="L55" s="10">
        <f t="shared" si="10"/>
        <v>0.13353191908930812</v>
      </c>
      <c r="O55" s="30">
        <f t="shared" si="8"/>
        <v>4562</v>
      </c>
    </row>
    <row r="56" spans="1:15" x14ac:dyDescent="0.2">
      <c r="A56" s="3">
        <v>42885</v>
      </c>
      <c r="B56" t="s">
        <v>52</v>
      </c>
      <c r="C56" s="27">
        <v>5.0410558218447497</v>
      </c>
      <c r="D56" s="27">
        <v>6.29666373529985</v>
      </c>
      <c r="E56" s="2">
        <f t="shared" si="0"/>
        <v>4656</v>
      </c>
      <c r="F56">
        <f t="shared" si="1"/>
        <v>12.756164383561643</v>
      </c>
      <c r="G56">
        <f t="shared" si="2"/>
        <v>0.52568906758030998</v>
      </c>
      <c r="H56">
        <f t="shared" si="3"/>
        <v>92</v>
      </c>
      <c r="I56">
        <f t="shared" si="4"/>
        <v>0.25555555555555554</v>
      </c>
      <c r="J56" s="7">
        <f t="shared" si="5"/>
        <v>6.2814018925905796E-2</v>
      </c>
      <c r="K56" s="10">
        <f t="shared" si="9"/>
        <v>8.4386087769224571E-3</v>
      </c>
      <c r="L56" s="10">
        <f t="shared" si="10"/>
        <v>0.13434276171496809</v>
      </c>
      <c r="O56" s="30">
        <f t="shared" si="8"/>
        <v>4654</v>
      </c>
    </row>
    <row r="57" spans="1:15" x14ac:dyDescent="0.2">
      <c r="A57" s="3">
        <v>42977</v>
      </c>
      <c r="B57" t="s">
        <v>53</v>
      </c>
      <c r="C57" s="27">
        <v>5.06609503451826</v>
      </c>
      <c r="D57" s="27">
        <v>6.3093212667691603</v>
      </c>
      <c r="E57" s="2">
        <f t="shared" si="0"/>
        <v>4748</v>
      </c>
      <c r="F57">
        <f t="shared" si="1"/>
        <v>13.008219178082191</v>
      </c>
      <c r="G57">
        <f t="shared" si="2"/>
        <v>0.51736391952578742</v>
      </c>
      <c r="H57">
        <f t="shared" si="3"/>
        <v>92</v>
      </c>
      <c r="I57">
        <f t="shared" si="4"/>
        <v>0.25555555555555554</v>
      </c>
      <c r="J57" s="7">
        <f t="shared" si="5"/>
        <v>6.2966637352997581E-2</v>
      </c>
      <c r="K57" s="10">
        <f t="shared" si="9"/>
        <v>8.3251480545225628E-3</v>
      </c>
      <c r="L57" s="10">
        <f t="shared" si="10"/>
        <v>0.13221522387881232</v>
      </c>
      <c r="O57" s="30">
        <f t="shared" si="8"/>
        <v>4746</v>
      </c>
    </row>
    <row r="58" spans="1:15" x14ac:dyDescent="0.2">
      <c r="A58" s="3">
        <v>43068</v>
      </c>
      <c r="B58" t="s">
        <v>54</v>
      </c>
      <c r="C58" s="27">
        <v>5.0901732804941702</v>
      </c>
      <c r="D58" s="27">
        <v>6.3198948095640102</v>
      </c>
      <c r="E58" s="2">
        <f t="shared" si="0"/>
        <v>4839</v>
      </c>
      <c r="F58">
        <f t="shared" si="1"/>
        <v>13.257534246575343</v>
      </c>
      <c r="G58">
        <f t="shared" si="2"/>
        <v>0.50924223807252766</v>
      </c>
      <c r="H58">
        <f t="shared" si="3"/>
        <v>91</v>
      </c>
      <c r="I58">
        <f t="shared" si="4"/>
        <v>0.25277777777777777</v>
      </c>
      <c r="J58" s="7">
        <f t="shared" si="5"/>
        <v>6.3093212667694229E-2</v>
      </c>
      <c r="K58" s="10">
        <f t="shared" si="9"/>
        <v>8.1216814532597582E-3</v>
      </c>
      <c r="L58" s="10">
        <f t="shared" si="10"/>
        <v>0.12872512129055561</v>
      </c>
      <c r="O58" s="30">
        <f t="shared" si="8"/>
        <v>4837</v>
      </c>
    </row>
    <row r="59" spans="1:15" x14ac:dyDescent="0.2">
      <c r="A59" s="3">
        <v>43158</v>
      </c>
      <c r="B59" t="s">
        <v>55</v>
      </c>
      <c r="C59" s="27">
        <v>5.1133151861503201</v>
      </c>
      <c r="D59" s="27">
        <v>6.3302407451943301</v>
      </c>
      <c r="E59" s="2">
        <f t="shared" si="0"/>
        <v>4929</v>
      </c>
      <c r="F59">
        <f t="shared" si="1"/>
        <v>13.504109589041096</v>
      </c>
      <c r="G59">
        <f t="shared" si="2"/>
        <v>0.50132149036039886</v>
      </c>
      <c r="H59">
        <f t="shared" si="3"/>
        <v>90</v>
      </c>
      <c r="I59">
        <f t="shared" si="4"/>
        <v>0.25</v>
      </c>
      <c r="J59" s="7">
        <f t="shared" si="5"/>
        <v>6.3198948095639196E-2</v>
      </c>
      <c r="K59" s="10">
        <f t="shared" si="9"/>
        <v>7.9207477121288339E-3</v>
      </c>
      <c r="L59" s="10">
        <f t="shared" si="10"/>
        <v>0.12533037259009971</v>
      </c>
      <c r="O59" s="30">
        <f t="shared" si="8"/>
        <v>4927</v>
      </c>
    </row>
    <row r="60" spans="1:15" x14ac:dyDescent="0.2">
      <c r="A60" s="3">
        <v>43250</v>
      </c>
      <c r="B60" t="s">
        <v>56</v>
      </c>
      <c r="C60" s="27">
        <v>5.1362828377740399</v>
      </c>
      <c r="D60" s="27">
        <v>6.3393720887498102</v>
      </c>
      <c r="E60" s="2">
        <f t="shared" si="0"/>
        <v>5021</v>
      </c>
      <c r="F60">
        <f t="shared" si="1"/>
        <v>13.756164383561643</v>
      </c>
      <c r="G60">
        <f t="shared" si="2"/>
        <v>0.49334058071135772</v>
      </c>
      <c r="H60">
        <f t="shared" si="3"/>
        <v>92</v>
      </c>
      <c r="I60">
        <f t="shared" si="4"/>
        <v>0.25555555555555554</v>
      </c>
      <c r="J60" s="7">
        <f t="shared" si="5"/>
        <v>6.3302407451945E-2</v>
      </c>
      <c r="K60" s="10">
        <f t="shared" si="9"/>
        <v>7.9809096490411E-3</v>
      </c>
      <c r="L60" s="10">
        <f t="shared" si="10"/>
        <v>0.12607592618179142</v>
      </c>
      <c r="O60" s="30">
        <f t="shared" si="8"/>
        <v>5019</v>
      </c>
    </row>
    <row r="61" spans="1:15" x14ac:dyDescent="0.2">
      <c r="A61" s="3">
        <v>43343</v>
      </c>
      <c r="B61" t="s">
        <v>57</v>
      </c>
      <c r="C61" s="27">
        <v>5.1592708773584102</v>
      </c>
      <c r="D61" s="27">
        <v>6.3425516742705499</v>
      </c>
      <c r="E61" s="2">
        <f t="shared" si="0"/>
        <v>5116</v>
      </c>
      <c r="F61">
        <f t="shared" si="1"/>
        <v>14.016438356164384</v>
      </c>
      <c r="G61">
        <f t="shared" si="2"/>
        <v>0.4852233288602536</v>
      </c>
      <c r="H61">
        <f t="shared" si="3"/>
        <v>95</v>
      </c>
      <c r="I61">
        <f t="shared" si="4"/>
        <v>0.2638888888888889</v>
      </c>
      <c r="J61" s="7">
        <f t="shared" si="5"/>
        <v>6.3393720887495619E-2</v>
      </c>
      <c r="K61" s="10">
        <f t="shared" si="9"/>
        <v>8.1172518511041653E-3</v>
      </c>
      <c r="L61" s="10">
        <f t="shared" si="10"/>
        <v>0.12804504511590026</v>
      </c>
      <c r="O61" s="30">
        <f t="shared" si="8"/>
        <v>5112</v>
      </c>
    </row>
    <row r="62" spans="1:15" x14ac:dyDescent="0.2">
      <c r="A62" s="3">
        <v>43433</v>
      </c>
      <c r="B62" t="s">
        <v>58</v>
      </c>
      <c r="C62" s="27">
        <v>5.1803678846154604</v>
      </c>
      <c r="D62" s="27">
        <v>6.3458339505869601</v>
      </c>
      <c r="E62" s="2">
        <f t="shared" si="0"/>
        <v>5206</v>
      </c>
      <c r="F62">
        <f t="shared" si="1"/>
        <v>14.263013698630138</v>
      </c>
      <c r="G62">
        <f t="shared" si="2"/>
        <v>0.47765021553673581</v>
      </c>
      <c r="H62">
        <f t="shared" si="3"/>
        <v>90</v>
      </c>
      <c r="I62">
        <f t="shared" si="4"/>
        <v>0.25</v>
      </c>
      <c r="J62" s="7">
        <f t="shared" si="5"/>
        <v>6.3419741703730992E-2</v>
      </c>
      <c r="K62" s="10">
        <f t="shared" si="9"/>
        <v>7.5731133235178057E-3</v>
      </c>
      <c r="L62" s="10">
        <f t="shared" si="10"/>
        <v>0.11941255388418395</v>
      </c>
      <c r="O62" s="30">
        <f t="shared" si="8"/>
        <v>5202</v>
      </c>
    </row>
    <row r="63" spans="1:15" x14ac:dyDescent="0.2">
      <c r="A63" s="3">
        <v>43523</v>
      </c>
      <c r="B63" t="s">
        <v>59</v>
      </c>
      <c r="C63" s="27">
        <v>5.2003567332170899</v>
      </c>
      <c r="D63" s="27">
        <v>6.3488742281867099</v>
      </c>
      <c r="E63" s="2">
        <f t="shared" si="0"/>
        <v>5294</v>
      </c>
      <c r="F63">
        <f t="shared" si="1"/>
        <v>14.504109589041096</v>
      </c>
      <c r="G63">
        <f t="shared" si="2"/>
        <v>0.470355992747439</v>
      </c>
      <c r="H63">
        <f t="shared" si="3"/>
        <v>88</v>
      </c>
      <c r="I63">
        <f t="shared" si="4"/>
        <v>0.24444444444444444</v>
      </c>
      <c r="J63" s="7">
        <f t="shared" si="5"/>
        <v>6.3441314195976345E-2</v>
      </c>
      <c r="K63" s="10">
        <f t="shared" si="9"/>
        <v>7.2942227892968245E-3</v>
      </c>
      <c r="L63" s="10">
        <f t="shared" si="10"/>
        <v>0.11497590933826286</v>
      </c>
      <c r="O63" s="30">
        <f t="shared" si="8"/>
        <v>5292</v>
      </c>
    </row>
    <row r="64" spans="1:15" x14ac:dyDescent="0.2">
      <c r="A64" s="3">
        <v>43615</v>
      </c>
      <c r="B64" t="s">
        <v>60</v>
      </c>
      <c r="C64" s="27">
        <v>5.2210116672927303</v>
      </c>
      <c r="D64" s="27">
        <v>6.3471988695607298</v>
      </c>
      <c r="E64" s="2">
        <f t="shared" si="0"/>
        <v>5388</v>
      </c>
      <c r="F64">
        <f t="shared" si="1"/>
        <v>14.761643835616438</v>
      </c>
      <c r="G64">
        <f t="shared" si="2"/>
        <v>0.46268576577512255</v>
      </c>
      <c r="H64">
        <f t="shared" si="3"/>
        <v>94</v>
      </c>
      <c r="I64">
        <f t="shared" si="4"/>
        <v>0.26111111111111113</v>
      </c>
      <c r="J64" s="7">
        <f t="shared" si="5"/>
        <v>6.3488742281869681E-2</v>
      </c>
      <c r="K64" s="10">
        <f t="shared" si="9"/>
        <v>7.6702269723164171E-3</v>
      </c>
      <c r="L64" s="10">
        <f t="shared" si="10"/>
        <v>0.12081239439683757</v>
      </c>
      <c r="M64" s="12" t="s">
        <v>158</v>
      </c>
      <c r="O64" s="30">
        <f t="shared" si="8"/>
        <v>5384</v>
      </c>
    </row>
    <row r="65" spans="1:15" x14ac:dyDescent="0.2">
      <c r="A65" s="3">
        <v>43707</v>
      </c>
      <c r="B65" t="s">
        <v>61</v>
      </c>
      <c r="C65" s="27">
        <v>5.2405315766711196</v>
      </c>
      <c r="D65" s="27">
        <v>6.34417358118358</v>
      </c>
      <c r="E65" s="2">
        <f t="shared" si="0"/>
        <v>5480</v>
      </c>
      <c r="F65">
        <f t="shared" si="1"/>
        <v>15.013698630136986</v>
      </c>
      <c r="G65">
        <f t="shared" si="2"/>
        <v>0.45530050952780482</v>
      </c>
      <c r="H65">
        <f t="shared" si="3"/>
        <v>92</v>
      </c>
      <c r="I65">
        <f t="shared" si="4"/>
        <v>0.25555555555555554</v>
      </c>
      <c r="J65" s="7">
        <f t="shared" si="5"/>
        <v>6.3471988695604692E-2</v>
      </c>
      <c r="K65" s="10">
        <f t="shared" si="9"/>
        <v>7.3852562473177034E-3</v>
      </c>
      <c r="L65" s="10">
        <f t="shared" si="10"/>
        <v>0.11635457465710566</v>
      </c>
      <c r="M65" s="11">
        <f>SUM(K7:K65)/SUM(L7:L65)</f>
        <v>5.0302093644645739E-2</v>
      </c>
      <c r="O65" s="30">
        <f t="shared" si="8"/>
        <v>5476</v>
      </c>
    </row>
    <row r="66" spans="1:15" x14ac:dyDescent="0.2">
      <c r="A66" s="3">
        <v>43797</v>
      </c>
      <c r="B66" t="s">
        <v>62</v>
      </c>
      <c r="C66" s="27">
        <v>5.2589636996656299</v>
      </c>
      <c r="D66" s="27">
        <v>6.3401683588585298</v>
      </c>
      <c r="E66" s="2">
        <f t="shared" si="0"/>
        <v>5570</v>
      </c>
      <c r="F66">
        <f t="shared" si="1"/>
        <v>15.260273972602739</v>
      </c>
      <c r="G66">
        <f t="shared" si="2"/>
        <v>0.44819258187029587</v>
      </c>
      <c r="H66">
        <f t="shared" si="3"/>
        <v>90</v>
      </c>
      <c r="I66">
        <f t="shared" si="4"/>
        <v>0.25</v>
      </c>
      <c r="J66" s="7">
        <f t="shared" si="5"/>
        <v>6.3436370391029229E-2</v>
      </c>
      <c r="K66" s="10">
        <f t="shared" si="9"/>
        <v>7.1079276575089449E-3</v>
      </c>
      <c r="L66" s="10">
        <f t="shared" si="10"/>
        <v>0.11204814546757397</v>
      </c>
      <c r="O66" s="30">
        <f t="shared" si="8"/>
        <v>5566</v>
      </c>
    </row>
    <row r="67" spans="1:15" x14ac:dyDescent="0.2">
      <c r="A67" s="3">
        <v>43888</v>
      </c>
      <c r="B67" t="s">
        <v>63</v>
      </c>
      <c r="C67" s="27">
        <v>5.2769401827452498</v>
      </c>
      <c r="D67" s="27">
        <v>6.3351193085915902</v>
      </c>
      <c r="E67" s="2">
        <f t="shared" si="0"/>
        <v>5661</v>
      </c>
      <c r="F67">
        <f t="shared" si="1"/>
        <v>15.509589041095891</v>
      </c>
      <c r="G67">
        <f t="shared" si="2"/>
        <v>0.44112290938056231</v>
      </c>
      <c r="H67">
        <f t="shared" si="3"/>
        <v>91</v>
      </c>
      <c r="I67">
        <f t="shared" si="4"/>
        <v>0.25277777777777777</v>
      </c>
      <c r="J67" s="7">
        <f t="shared" si="5"/>
        <v>6.3401683588580934E-2</v>
      </c>
      <c r="K67" s="10">
        <f t="shared" si="9"/>
        <v>7.0696724897335583E-3</v>
      </c>
      <c r="L67" s="10">
        <f t="shared" si="10"/>
        <v>0.11150606876008658</v>
      </c>
      <c r="O67" s="30">
        <f t="shared" si="8"/>
        <v>5657</v>
      </c>
    </row>
    <row r="68" spans="1:15" x14ac:dyDescent="0.2">
      <c r="A68" s="3">
        <v>43979</v>
      </c>
      <c r="B68" t="s">
        <v>64</v>
      </c>
      <c r="C68" s="27">
        <v>5.2942599766443399</v>
      </c>
      <c r="D68" s="27">
        <v>6.3280166145120003</v>
      </c>
      <c r="E68" s="2">
        <f t="shared" si="0"/>
        <v>5752</v>
      </c>
      <c r="F68">
        <f t="shared" si="1"/>
        <v>15.758904109589041</v>
      </c>
      <c r="G68">
        <f t="shared" si="2"/>
        <v>0.43417076564960494</v>
      </c>
      <c r="H68">
        <f t="shared" si="3"/>
        <v>91</v>
      </c>
      <c r="I68">
        <f t="shared" si="4"/>
        <v>0.25277777777777777</v>
      </c>
      <c r="J68" s="7">
        <f t="shared" si="5"/>
        <v>6.3346011211171283E-2</v>
      </c>
      <c r="K68" s="10">
        <f t="shared" si="9"/>
        <v>6.9521437309573468E-3</v>
      </c>
      <c r="L68" s="10">
        <f t="shared" si="10"/>
        <v>0.10974872131698346</v>
      </c>
      <c r="O68" s="30">
        <f t="shared" si="8"/>
        <v>5748</v>
      </c>
    </row>
    <row r="69" spans="1:15" x14ac:dyDescent="0.2">
      <c r="A69" s="3">
        <v>44070</v>
      </c>
      <c r="B69" t="s">
        <v>65</v>
      </c>
      <c r="C69" s="27">
        <v>5.3111096512302503</v>
      </c>
      <c r="D69" s="27">
        <v>6.3187860377014298</v>
      </c>
      <c r="E69" s="2">
        <f t="shared" si="0"/>
        <v>5844</v>
      </c>
      <c r="F69">
        <f t="shared" si="1"/>
        <v>16.010958904109589</v>
      </c>
      <c r="G69">
        <f t="shared" si="2"/>
        <v>0.42726126817338406</v>
      </c>
      <c r="H69">
        <f t="shared" si="3"/>
        <v>92</v>
      </c>
      <c r="I69">
        <f t="shared" si="4"/>
        <v>0.25555555555555554</v>
      </c>
      <c r="J69" s="7">
        <f t="shared" si="5"/>
        <v>6.3280166145119165E-2</v>
      </c>
      <c r="K69" s="10">
        <f t="shared" si="9"/>
        <v>6.909497476220881E-3</v>
      </c>
      <c r="L69" s="10">
        <f t="shared" si="10"/>
        <v>0.10918899075542036</v>
      </c>
      <c r="O69" s="30">
        <f t="shared" si="8"/>
        <v>5839</v>
      </c>
    </row>
    <row r="70" spans="1:15" x14ac:dyDescent="0.2">
      <c r="A70" s="3">
        <v>44162</v>
      </c>
      <c r="B70" t="s">
        <v>66</v>
      </c>
      <c r="C70" s="27">
        <v>5.3271295063363304</v>
      </c>
      <c r="D70" s="27">
        <v>6.30813635818477</v>
      </c>
      <c r="E70" s="2">
        <f t="shared" si="0"/>
        <v>5935</v>
      </c>
      <c r="F70">
        <f t="shared" si="1"/>
        <v>16.260273972602739</v>
      </c>
      <c r="G70">
        <f t="shared" si="2"/>
        <v>0.42054413251389255</v>
      </c>
      <c r="H70">
        <f t="shared" si="3"/>
        <v>91</v>
      </c>
      <c r="I70">
        <f t="shared" si="4"/>
        <v>0.25277777777777777</v>
      </c>
      <c r="J70" s="7">
        <f t="shared" si="5"/>
        <v>6.3187860377009936E-2</v>
      </c>
      <c r="K70" s="10">
        <f t="shared" si="9"/>
        <v>6.7171356594914805E-3</v>
      </c>
      <c r="L70" s="10">
        <f t="shared" si="10"/>
        <v>0.10630421127434506</v>
      </c>
      <c r="O70" s="30">
        <f t="shared" si="8"/>
        <v>5931</v>
      </c>
    </row>
    <row r="71" spans="1:15" x14ac:dyDescent="0.2">
      <c r="A71" s="3">
        <v>44252</v>
      </c>
      <c r="B71" t="s">
        <v>67</v>
      </c>
      <c r="C71" s="27">
        <v>5.3423467855840903</v>
      </c>
      <c r="D71" s="27">
        <v>6.2975528460857104</v>
      </c>
      <c r="E71" s="2">
        <f t="shared" ref="E71:E125" si="11">B71-$B$5</f>
        <v>6025</v>
      </c>
      <c r="F71">
        <f t="shared" ref="F71:F125" si="12">E71/$F$5</f>
        <v>16.506849315068493</v>
      </c>
      <c r="G71">
        <f t="shared" ref="G71:G125" si="13">EXP(-C71/100*F71)</f>
        <v>0.41401497521886482</v>
      </c>
      <c r="H71">
        <f t="shared" ref="H71:H125" si="14">(B71-B70)</f>
        <v>90</v>
      </c>
      <c r="I71">
        <f t="shared" ref="I71:I125" si="15">H71/360</f>
        <v>0.25</v>
      </c>
      <c r="J71" s="7">
        <f t="shared" ref="J71:J125" si="16">(1/I71)*(G70/G71-1)</f>
        <v>6.3081363581847683E-2</v>
      </c>
      <c r="K71" s="10">
        <f t="shared" ref="K71" si="17">G71*J71*I71</f>
        <v>6.5291572950277174E-3</v>
      </c>
      <c r="L71" s="10">
        <f t="shared" si="10"/>
        <v>0.10350374380471621</v>
      </c>
      <c r="O71" s="30">
        <f t="shared" ref="O71:O125" si="18">A71-$B$5</f>
        <v>6021</v>
      </c>
    </row>
    <row r="72" spans="1:15" x14ac:dyDescent="0.2">
      <c r="A72" s="3">
        <v>44343</v>
      </c>
      <c r="B72" t="s">
        <v>68</v>
      </c>
      <c r="C72" s="27">
        <v>5.3572640708377604</v>
      </c>
      <c r="D72" s="27">
        <v>6.28419315466562</v>
      </c>
      <c r="E72" s="2">
        <f t="shared" si="11"/>
        <v>6117</v>
      </c>
      <c r="F72">
        <f t="shared" si="12"/>
        <v>16.758904109589039</v>
      </c>
      <c r="G72">
        <f t="shared" si="13"/>
        <v>0.40745745831287372</v>
      </c>
      <c r="H72">
        <f t="shared" si="14"/>
        <v>92</v>
      </c>
      <c r="I72">
        <f t="shared" si="15"/>
        <v>0.25555555555555554</v>
      </c>
      <c r="J72" s="7">
        <f t="shared" si="16"/>
        <v>6.2975528460864058E-2</v>
      </c>
      <c r="K72" s="10">
        <f t="shared" ref="K72:K125" si="19">G72*J72*I72</f>
        <v>6.5575169059910584E-3</v>
      </c>
      <c r="L72" s="10">
        <f t="shared" ref="L72:L125" si="20">G72*I72</f>
        <v>0.10412801712440105</v>
      </c>
      <c r="O72" s="30">
        <f t="shared" si="18"/>
        <v>6112</v>
      </c>
    </row>
    <row r="73" spans="1:15" x14ac:dyDescent="0.2">
      <c r="A73" s="3">
        <v>44435</v>
      </c>
      <c r="B73" t="s">
        <v>69</v>
      </c>
      <c r="C73" s="27">
        <v>5.3715417642644896</v>
      </c>
      <c r="D73" s="27">
        <v>6.26881796124127</v>
      </c>
      <c r="E73" s="2">
        <f t="shared" si="11"/>
        <v>6209</v>
      </c>
      <c r="F73">
        <f t="shared" si="12"/>
        <v>17.010958904109589</v>
      </c>
      <c r="G73">
        <f t="shared" si="13"/>
        <v>0.40101727931769754</v>
      </c>
      <c r="H73">
        <f t="shared" si="14"/>
        <v>92</v>
      </c>
      <c r="I73">
        <f t="shared" si="15"/>
        <v>0.25555555555555554</v>
      </c>
      <c r="J73" s="7">
        <f t="shared" si="16"/>
        <v>6.2841931546650992E-2</v>
      </c>
      <c r="K73" s="10">
        <f t="shared" si="19"/>
        <v>6.4401789951762248E-3</v>
      </c>
      <c r="L73" s="10">
        <f t="shared" si="20"/>
        <v>0.10248219360341158</v>
      </c>
      <c r="O73" s="30">
        <f t="shared" si="18"/>
        <v>6204</v>
      </c>
    </row>
    <row r="74" spans="1:15" x14ac:dyDescent="0.2">
      <c r="A74" s="3">
        <v>44529</v>
      </c>
      <c r="B74" t="s">
        <v>70</v>
      </c>
      <c r="C74" s="27">
        <v>5.3850402509442903</v>
      </c>
      <c r="D74" s="27">
        <v>6.2520935549827099</v>
      </c>
      <c r="E74" s="2">
        <f t="shared" si="11"/>
        <v>6300</v>
      </c>
      <c r="F74">
        <f t="shared" si="12"/>
        <v>17.260273972602739</v>
      </c>
      <c r="G74">
        <f t="shared" si="13"/>
        <v>0.39476181306989705</v>
      </c>
      <c r="H74">
        <f t="shared" si="14"/>
        <v>91</v>
      </c>
      <c r="I74">
        <f t="shared" si="15"/>
        <v>0.25277777777777777</v>
      </c>
      <c r="J74" s="7">
        <f t="shared" si="16"/>
        <v>6.2688179612414449E-2</v>
      </c>
      <c r="K74" s="10">
        <f t="shared" si="19"/>
        <v>6.2554662478004879E-3</v>
      </c>
      <c r="L74" s="10">
        <f t="shared" si="20"/>
        <v>9.9787013859335083E-2</v>
      </c>
      <c r="O74" s="30">
        <f t="shared" si="18"/>
        <v>6298</v>
      </c>
    </row>
    <row r="75" spans="1:15" x14ac:dyDescent="0.2">
      <c r="A75" s="3">
        <v>44617</v>
      </c>
      <c r="B75" t="s">
        <v>71</v>
      </c>
      <c r="C75" s="27">
        <v>5.3977847397324199</v>
      </c>
      <c r="D75" s="27">
        <v>6.2353721979762797</v>
      </c>
      <c r="E75" s="2">
        <f t="shared" si="11"/>
        <v>6390</v>
      </c>
      <c r="F75">
        <f t="shared" si="12"/>
        <v>17.506849315068493</v>
      </c>
      <c r="G75">
        <f t="shared" si="13"/>
        <v>0.38868655136318142</v>
      </c>
      <c r="H75">
        <f t="shared" si="14"/>
        <v>90</v>
      </c>
      <c r="I75">
        <f t="shared" si="15"/>
        <v>0.25</v>
      </c>
      <c r="J75" s="7">
        <f t="shared" si="16"/>
        <v>6.2520935549827961E-2</v>
      </c>
      <c r="K75" s="10">
        <f t="shared" si="19"/>
        <v>6.0752617067155899E-3</v>
      </c>
      <c r="L75" s="10">
        <f t="shared" si="20"/>
        <v>9.7171637840795355E-2</v>
      </c>
      <c r="O75" s="30">
        <f t="shared" si="18"/>
        <v>6386</v>
      </c>
    </row>
    <row r="76" spans="1:15" x14ac:dyDescent="0.2">
      <c r="A76" s="3">
        <v>44708</v>
      </c>
      <c r="B76" t="s">
        <v>72</v>
      </c>
      <c r="C76" s="27">
        <v>5.4101945036114003</v>
      </c>
      <c r="D76" s="27">
        <v>6.2158275581449303</v>
      </c>
      <c r="E76" s="2">
        <f t="shared" si="11"/>
        <v>6482</v>
      </c>
      <c r="F76">
        <f t="shared" si="12"/>
        <v>17.758904109589039</v>
      </c>
      <c r="G76">
        <f t="shared" si="13"/>
        <v>0.38259004026247811</v>
      </c>
      <c r="H76">
        <f t="shared" si="14"/>
        <v>92</v>
      </c>
      <c r="I76">
        <f t="shared" si="15"/>
        <v>0.25555555555555554</v>
      </c>
      <c r="J76" s="7">
        <f t="shared" si="16"/>
        <v>6.2353721979761023E-2</v>
      </c>
      <c r="K76" s="10">
        <f t="shared" si="19"/>
        <v>6.0965111007033231E-3</v>
      </c>
      <c r="L76" s="10">
        <f t="shared" si="20"/>
        <v>9.7773010289299953E-2</v>
      </c>
      <c r="O76" s="30">
        <f t="shared" si="18"/>
        <v>6477</v>
      </c>
    </row>
    <row r="77" spans="1:15" x14ac:dyDescent="0.2">
      <c r="A77" s="3">
        <v>44803</v>
      </c>
      <c r="B77" t="s">
        <v>73</v>
      </c>
      <c r="C77" s="27">
        <v>5.4219839562042402</v>
      </c>
      <c r="D77" s="27">
        <v>6.1943146247112404</v>
      </c>
      <c r="E77" s="2">
        <f t="shared" si="11"/>
        <v>6574</v>
      </c>
      <c r="F77">
        <f t="shared" si="12"/>
        <v>18.010958904109589</v>
      </c>
      <c r="G77">
        <f t="shared" si="13"/>
        <v>0.37660766788744926</v>
      </c>
      <c r="H77">
        <f t="shared" si="14"/>
        <v>92</v>
      </c>
      <c r="I77">
        <f t="shared" si="15"/>
        <v>0.25555555555555554</v>
      </c>
      <c r="J77" s="7">
        <f t="shared" si="16"/>
        <v>6.2158275581448472E-2</v>
      </c>
      <c r="K77" s="10">
        <f t="shared" si="19"/>
        <v>5.9823723750288653E-3</v>
      </c>
      <c r="L77" s="10">
        <f t="shared" si="20"/>
        <v>9.6244181793459255E-2</v>
      </c>
      <c r="O77" s="30">
        <f t="shared" si="18"/>
        <v>6572</v>
      </c>
    </row>
    <row r="78" spans="1:15" x14ac:dyDescent="0.2">
      <c r="A78" s="3">
        <v>44894</v>
      </c>
      <c r="B78" t="s">
        <v>74</v>
      </c>
      <c r="C78" s="27">
        <v>5.4330391488092502</v>
      </c>
      <c r="D78" s="27">
        <v>6.17152255230575</v>
      </c>
      <c r="E78" s="2">
        <f t="shared" si="11"/>
        <v>6665</v>
      </c>
      <c r="F78">
        <f t="shared" si="12"/>
        <v>18.260273972602739</v>
      </c>
      <c r="G78">
        <f t="shared" si="13"/>
        <v>0.37080171001455481</v>
      </c>
      <c r="H78">
        <f t="shared" si="14"/>
        <v>91</v>
      </c>
      <c r="I78">
        <f t="shared" si="15"/>
        <v>0.25277777777777777</v>
      </c>
      <c r="J78" s="7">
        <f t="shared" si="16"/>
        <v>6.194314624710974E-2</v>
      </c>
      <c r="K78" s="10">
        <f t="shared" si="19"/>
        <v>5.8059578728944577E-3</v>
      </c>
      <c r="L78" s="10">
        <f t="shared" si="20"/>
        <v>9.3730432253679122E-2</v>
      </c>
      <c r="O78" s="30">
        <f t="shared" si="18"/>
        <v>6663</v>
      </c>
    </row>
    <row r="79" spans="1:15" x14ac:dyDescent="0.2">
      <c r="A79" s="3">
        <v>44984</v>
      </c>
      <c r="B79" t="s">
        <v>75</v>
      </c>
      <c r="C79" s="27">
        <v>5.4433837390703603</v>
      </c>
      <c r="D79" s="27">
        <v>6.1486584554560002</v>
      </c>
      <c r="E79" s="2">
        <f t="shared" si="11"/>
        <v>6755</v>
      </c>
      <c r="F79">
        <f t="shared" si="12"/>
        <v>18.506849315068493</v>
      </c>
      <c r="G79">
        <f t="shared" si="13"/>
        <v>0.36516760966845363</v>
      </c>
      <c r="H79">
        <f t="shared" si="14"/>
        <v>90</v>
      </c>
      <c r="I79">
        <f t="shared" si="15"/>
        <v>0.25</v>
      </c>
      <c r="J79" s="7">
        <f t="shared" si="16"/>
        <v>6.1715225523058415E-2</v>
      </c>
      <c r="K79" s="10">
        <f t="shared" si="19"/>
        <v>5.6341003461011958E-3</v>
      </c>
      <c r="L79" s="10">
        <f t="shared" si="20"/>
        <v>9.1291902417113407E-2</v>
      </c>
      <c r="O79" s="30">
        <f t="shared" si="18"/>
        <v>6753</v>
      </c>
    </row>
    <row r="80" spans="1:15" x14ac:dyDescent="0.2">
      <c r="A80" s="3">
        <v>45076</v>
      </c>
      <c r="B80" t="s">
        <v>76</v>
      </c>
      <c r="C80" s="27">
        <v>5.4533563569577002</v>
      </c>
      <c r="D80" s="27">
        <v>6.1229324869224602</v>
      </c>
      <c r="E80" s="2">
        <f t="shared" si="11"/>
        <v>6847</v>
      </c>
      <c r="F80">
        <f t="shared" si="12"/>
        <v>18.758904109589039</v>
      </c>
      <c r="G80">
        <f t="shared" si="13"/>
        <v>0.35951841120885991</v>
      </c>
      <c r="H80">
        <f t="shared" si="14"/>
        <v>92</v>
      </c>
      <c r="I80">
        <f t="shared" si="15"/>
        <v>0.25555555555555554</v>
      </c>
      <c r="J80" s="7">
        <f t="shared" si="16"/>
        <v>6.1486584554559999E-2</v>
      </c>
      <c r="K80" s="10">
        <f t="shared" si="19"/>
        <v>5.64919845959374E-3</v>
      </c>
      <c r="L80" s="10">
        <f t="shared" si="20"/>
        <v>9.1876927308930864E-2</v>
      </c>
      <c r="O80" s="30">
        <f t="shared" si="18"/>
        <v>6845</v>
      </c>
    </row>
    <row r="81" spans="1:15" x14ac:dyDescent="0.2">
      <c r="A81" s="3">
        <v>45168</v>
      </c>
      <c r="B81" t="s">
        <v>77</v>
      </c>
      <c r="C81" s="27">
        <v>5.4627240496098102</v>
      </c>
      <c r="D81" s="27">
        <v>6.0952896764895002</v>
      </c>
      <c r="E81" s="2">
        <f t="shared" si="11"/>
        <v>6939</v>
      </c>
      <c r="F81">
        <f t="shared" si="12"/>
        <v>19.010958904109589</v>
      </c>
      <c r="G81">
        <f t="shared" si="13"/>
        <v>0.35397951876568423</v>
      </c>
      <c r="H81">
        <f t="shared" si="14"/>
        <v>92</v>
      </c>
      <c r="I81">
        <f t="shared" si="15"/>
        <v>0.25555555555555554</v>
      </c>
      <c r="J81" s="7">
        <f t="shared" si="16"/>
        <v>6.1229324869228087E-2</v>
      </c>
      <c r="K81" s="10">
        <f t="shared" si="19"/>
        <v>5.5388924431757029E-3</v>
      </c>
      <c r="L81" s="10">
        <f t="shared" si="20"/>
        <v>9.0461432573452627E-2</v>
      </c>
      <c r="O81" s="30">
        <f t="shared" si="18"/>
        <v>6937</v>
      </c>
    </row>
    <row r="82" spans="1:15" x14ac:dyDescent="0.2">
      <c r="A82" s="3">
        <v>45259</v>
      </c>
      <c r="B82" t="s">
        <v>78</v>
      </c>
      <c r="C82" s="27">
        <v>5.4713981358246997</v>
      </c>
      <c r="D82" s="27">
        <v>6.0667843734783</v>
      </c>
      <c r="E82" s="2">
        <f t="shared" si="11"/>
        <v>7030</v>
      </c>
      <c r="F82">
        <f t="shared" si="12"/>
        <v>19.260273972602739</v>
      </c>
      <c r="G82">
        <f t="shared" si="13"/>
        <v>0.34860832285620169</v>
      </c>
      <c r="H82">
        <f t="shared" si="14"/>
        <v>91</v>
      </c>
      <c r="I82">
        <f t="shared" si="15"/>
        <v>0.25277777777777777</v>
      </c>
      <c r="J82" s="7">
        <f t="shared" si="16"/>
        <v>6.0952896764892413E-2</v>
      </c>
      <c r="K82" s="10">
        <f t="shared" si="19"/>
        <v>5.3711959094825202E-3</v>
      </c>
      <c r="L82" s="10">
        <f t="shared" si="20"/>
        <v>8.8120437166428756E-2</v>
      </c>
      <c r="O82" s="30">
        <f t="shared" si="18"/>
        <v>7028</v>
      </c>
    </row>
    <row r="83" spans="1:15" x14ac:dyDescent="0.2">
      <c r="A83" s="3">
        <v>45350</v>
      </c>
      <c r="B83" t="s">
        <v>79</v>
      </c>
      <c r="C83" s="27">
        <v>5.4794867876070104</v>
      </c>
      <c r="D83" s="27">
        <v>6.0377550696364697</v>
      </c>
      <c r="E83" s="2">
        <f t="shared" si="11"/>
        <v>7121</v>
      </c>
      <c r="F83">
        <f t="shared" si="12"/>
        <v>19.509589041095889</v>
      </c>
      <c r="G83">
        <f t="shared" si="13"/>
        <v>0.3433429923296622</v>
      </c>
      <c r="H83">
        <f t="shared" si="14"/>
        <v>91</v>
      </c>
      <c r="I83">
        <f t="shared" si="15"/>
        <v>0.25277777777777777</v>
      </c>
      <c r="J83" s="7">
        <f t="shared" si="16"/>
        <v>6.0667843734787397E-2</v>
      </c>
      <c r="K83" s="10">
        <f t="shared" si="19"/>
        <v>5.2653305265394799E-3</v>
      </c>
      <c r="L83" s="10">
        <f t="shared" si="20"/>
        <v>8.6789478616664611E-2</v>
      </c>
      <c r="O83" s="30">
        <f t="shared" si="18"/>
        <v>7119</v>
      </c>
    </row>
    <row r="84" spans="1:15" x14ac:dyDescent="0.2">
      <c r="A84" s="3">
        <v>45442</v>
      </c>
      <c r="B84" t="s">
        <v>80</v>
      </c>
      <c r="C84" s="27">
        <v>5.4872305226536504</v>
      </c>
      <c r="D84" s="27">
        <v>6.0044586457293496</v>
      </c>
      <c r="E84" s="2">
        <f t="shared" si="11"/>
        <v>7215</v>
      </c>
      <c r="F84">
        <f t="shared" si="12"/>
        <v>19.767123287671232</v>
      </c>
      <c r="G84">
        <f t="shared" si="13"/>
        <v>0.33801411551525334</v>
      </c>
      <c r="H84">
        <f t="shared" si="14"/>
        <v>94</v>
      </c>
      <c r="I84">
        <f t="shared" si="15"/>
        <v>0.26111111111111113</v>
      </c>
      <c r="J84" s="7">
        <f t="shared" si="16"/>
        <v>6.0377550696362942E-2</v>
      </c>
      <c r="K84" s="10">
        <f t="shared" si="19"/>
        <v>5.328876814408883E-3</v>
      </c>
      <c r="L84" s="10">
        <f t="shared" si="20"/>
        <v>8.8259241273427269E-2</v>
      </c>
      <c r="M84" s="12" t="s">
        <v>159</v>
      </c>
      <c r="O84" s="30">
        <f t="shared" si="18"/>
        <v>7211</v>
      </c>
    </row>
    <row r="85" spans="1:15" x14ac:dyDescent="0.2">
      <c r="A85" s="3">
        <v>45534</v>
      </c>
      <c r="B85" t="s">
        <v>81</v>
      </c>
      <c r="C85" s="27">
        <v>5.4942106312269896</v>
      </c>
      <c r="D85" s="27">
        <v>5.9711163673169798</v>
      </c>
      <c r="E85" s="2">
        <f t="shared" si="11"/>
        <v>7307</v>
      </c>
      <c r="F85">
        <f t="shared" si="12"/>
        <v>20.019178082191782</v>
      </c>
      <c r="G85">
        <f t="shared" si="13"/>
        <v>0.33290576718462528</v>
      </c>
      <c r="H85">
        <f t="shared" si="14"/>
        <v>92</v>
      </c>
      <c r="I85">
        <f t="shared" si="15"/>
        <v>0.25555555555555554</v>
      </c>
      <c r="J85" s="7">
        <f t="shared" si="16"/>
        <v>6.0044586457293526E-2</v>
      </c>
      <c r="K85" s="10">
        <f t="shared" si="19"/>
        <v>5.1083483306280418E-3</v>
      </c>
      <c r="L85" s="10">
        <f t="shared" si="20"/>
        <v>8.5075918280515347E-2</v>
      </c>
      <c r="M85" s="11">
        <f>SUM(K7:K85)/SUM(L7:L85)</f>
        <v>5.215390790865234E-2</v>
      </c>
      <c r="O85" s="30">
        <f t="shared" si="18"/>
        <v>7303</v>
      </c>
    </row>
    <row r="86" spans="1:15" x14ac:dyDescent="0.2">
      <c r="A86" s="3">
        <v>45624</v>
      </c>
      <c r="B86" t="s">
        <v>82</v>
      </c>
      <c r="C86" s="27">
        <v>5.5004740174359403</v>
      </c>
      <c r="D86" s="27">
        <v>5.9396288554971797</v>
      </c>
      <c r="E86" s="2">
        <f t="shared" si="11"/>
        <v>7397</v>
      </c>
      <c r="F86">
        <f t="shared" si="12"/>
        <v>20.265753424657536</v>
      </c>
      <c r="G86">
        <f t="shared" si="13"/>
        <v>0.32800956758369731</v>
      </c>
      <c r="H86">
        <f t="shared" si="14"/>
        <v>90</v>
      </c>
      <c r="I86">
        <f t="shared" si="15"/>
        <v>0.25</v>
      </c>
      <c r="J86" s="7">
        <f t="shared" si="16"/>
        <v>5.9708009580282884E-2</v>
      </c>
      <c r="K86" s="10">
        <f t="shared" si="19"/>
        <v>4.8961996009279614E-3</v>
      </c>
      <c r="L86" s="10">
        <f t="shared" si="20"/>
        <v>8.2002391895924329E-2</v>
      </c>
      <c r="O86" s="30">
        <f t="shared" si="18"/>
        <v>7393</v>
      </c>
    </row>
    <row r="87" spans="1:15" x14ac:dyDescent="0.2">
      <c r="A87" s="3">
        <v>45715</v>
      </c>
      <c r="B87" t="s">
        <v>83</v>
      </c>
      <c r="C87" s="27">
        <v>5.5062695420916601</v>
      </c>
      <c r="D87" s="27">
        <v>5.9094129571187901</v>
      </c>
      <c r="E87" s="2">
        <f t="shared" si="11"/>
        <v>7488</v>
      </c>
      <c r="F87">
        <f t="shared" si="12"/>
        <v>20.515068493150686</v>
      </c>
      <c r="G87">
        <f t="shared" si="13"/>
        <v>0.32315765851813449</v>
      </c>
      <c r="H87">
        <f t="shared" si="14"/>
        <v>91</v>
      </c>
      <c r="I87">
        <f t="shared" si="15"/>
        <v>0.25277777777777777</v>
      </c>
      <c r="J87" s="7">
        <f t="shared" si="16"/>
        <v>5.9396288554979679E-2</v>
      </c>
      <c r="K87" s="10">
        <f t="shared" si="19"/>
        <v>4.8519090655628275E-3</v>
      </c>
      <c r="L87" s="10">
        <f t="shared" si="20"/>
        <v>8.1687074792083994E-2</v>
      </c>
      <c r="O87" s="30">
        <f t="shared" si="18"/>
        <v>7484</v>
      </c>
    </row>
    <row r="88" spans="1:15" x14ac:dyDescent="0.2">
      <c r="A88" s="3">
        <v>45806</v>
      </c>
      <c r="B88" t="s">
        <v>84</v>
      </c>
      <c r="C88" s="27">
        <v>5.5115596515506704</v>
      </c>
      <c r="D88" s="27">
        <v>5.88018865444349</v>
      </c>
      <c r="E88" s="2">
        <f t="shared" si="11"/>
        <v>7579</v>
      </c>
      <c r="F88">
        <f t="shared" si="12"/>
        <v>20.764383561643836</v>
      </c>
      <c r="G88">
        <f t="shared" si="13"/>
        <v>0.3184017316979737</v>
      </c>
      <c r="H88">
        <f t="shared" si="14"/>
        <v>91</v>
      </c>
      <c r="I88">
        <f t="shared" si="15"/>
        <v>0.25277777777777777</v>
      </c>
      <c r="J88" s="7">
        <f t="shared" si="16"/>
        <v>5.9090933494455662E-2</v>
      </c>
      <c r="K88" s="10">
        <f t="shared" si="19"/>
        <v>4.7559268201607984E-3</v>
      </c>
      <c r="L88" s="10">
        <f t="shared" si="20"/>
        <v>8.0484882179210016E-2</v>
      </c>
      <c r="O88" s="30">
        <f t="shared" si="18"/>
        <v>7575</v>
      </c>
    </row>
    <row r="89" spans="1:15" x14ac:dyDescent="0.2">
      <c r="A89" s="3">
        <v>45898</v>
      </c>
      <c r="B89" t="s">
        <v>85</v>
      </c>
      <c r="C89" s="27">
        <v>5.5164282659854003</v>
      </c>
      <c r="D89" s="27">
        <v>5.8516488126677402</v>
      </c>
      <c r="E89" s="2">
        <f t="shared" si="11"/>
        <v>7671</v>
      </c>
      <c r="F89">
        <f t="shared" si="12"/>
        <v>21.016438356164382</v>
      </c>
      <c r="G89">
        <f t="shared" si="13"/>
        <v>0.31368789699817468</v>
      </c>
      <c r="H89">
        <f t="shared" si="14"/>
        <v>92</v>
      </c>
      <c r="I89">
        <f t="shared" si="15"/>
        <v>0.25555555555555554</v>
      </c>
      <c r="J89" s="7">
        <f t="shared" si="16"/>
        <v>5.8801886544432289E-2</v>
      </c>
      <c r="K89" s="10">
        <f t="shared" si="19"/>
        <v>4.7138346997989914E-3</v>
      </c>
      <c r="L89" s="10">
        <f t="shared" si="20"/>
        <v>8.0164684788422411E-2</v>
      </c>
      <c r="O89" s="30">
        <f t="shared" si="18"/>
        <v>7667</v>
      </c>
    </row>
    <row r="90" spans="1:15" x14ac:dyDescent="0.2">
      <c r="A90" s="3">
        <v>45988</v>
      </c>
      <c r="B90" t="s">
        <v>86</v>
      </c>
      <c r="C90" s="27">
        <v>5.5207559534491901</v>
      </c>
      <c r="D90" s="27">
        <v>5.8253382772464501</v>
      </c>
      <c r="E90" s="2">
        <f t="shared" si="11"/>
        <v>7761</v>
      </c>
      <c r="F90">
        <f t="shared" si="12"/>
        <v>21.263013698630136</v>
      </c>
      <c r="G90">
        <f t="shared" si="13"/>
        <v>0.30916533061162094</v>
      </c>
      <c r="H90">
        <f t="shared" si="14"/>
        <v>90</v>
      </c>
      <c r="I90">
        <f t="shared" si="15"/>
        <v>0.25</v>
      </c>
      <c r="J90" s="7">
        <f t="shared" si="16"/>
        <v>5.8513241152968298E-2</v>
      </c>
      <c r="K90" s="10">
        <f t="shared" si="19"/>
        <v>4.5225663865537374E-3</v>
      </c>
      <c r="L90" s="10">
        <f t="shared" si="20"/>
        <v>7.7291332652905234E-2</v>
      </c>
      <c r="O90" s="30">
        <f t="shared" si="18"/>
        <v>7757</v>
      </c>
    </row>
    <row r="91" spans="1:15" x14ac:dyDescent="0.2">
      <c r="A91" s="3">
        <v>46079</v>
      </c>
      <c r="B91" t="s">
        <v>87</v>
      </c>
      <c r="C91" s="27">
        <v>5.5247244761508201</v>
      </c>
      <c r="D91" s="27">
        <v>5.8003669168121803</v>
      </c>
      <c r="E91" s="2">
        <f t="shared" si="11"/>
        <v>7852</v>
      </c>
      <c r="F91">
        <f t="shared" si="12"/>
        <v>21.512328767123286</v>
      </c>
      <c r="G91">
        <f t="shared" si="13"/>
        <v>0.30467888508354696</v>
      </c>
      <c r="H91">
        <f t="shared" si="14"/>
        <v>91</v>
      </c>
      <c r="I91">
        <f t="shared" si="15"/>
        <v>0.25277777777777777</v>
      </c>
      <c r="J91" s="7">
        <f t="shared" si="16"/>
        <v>5.8253382772457472E-2</v>
      </c>
      <c r="K91" s="10">
        <f t="shared" si="19"/>
        <v>4.4864455280739651E-3</v>
      </c>
      <c r="L91" s="10">
        <f t="shared" si="20"/>
        <v>7.7016051507229927E-2</v>
      </c>
      <c r="O91" s="30">
        <f t="shared" si="18"/>
        <v>7848</v>
      </c>
    </row>
    <row r="92" spans="1:15" x14ac:dyDescent="0.2">
      <c r="A92" s="3">
        <v>46170</v>
      </c>
      <c r="B92" t="s">
        <v>88</v>
      </c>
      <c r="C92" s="27">
        <v>5.52831241987995</v>
      </c>
      <c r="D92" s="27">
        <v>5.77637585200966</v>
      </c>
      <c r="E92" s="2">
        <f t="shared" si="11"/>
        <v>7943</v>
      </c>
      <c r="F92">
        <f t="shared" si="12"/>
        <v>21.761643835616439</v>
      </c>
      <c r="G92">
        <f t="shared" si="13"/>
        <v>0.30027647093286769</v>
      </c>
      <c r="H92">
        <f t="shared" si="14"/>
        <v>91</v>
      </c>
      <c r="I92">
        <f t="shared" si="15"/>
        <v>0.25277777777777777</v>
      </c>
      <c r="J92" s="7">
        <f t="shared" si="16"/>
        <v>5.8000361595733192E-2</v>
      </c>
      <c r="K92" s="10">
        <f t="shared" si="19"/>
        <v>4.4024141506792402E-3</v>
      </c>
      <c r="L92" s="10">
        <f t="shared" si="20"/>
        <v>7.5903219041363768E-2</v>
      </c>
      <c r="O92" s="30">
        <f t="shared" si="18"/>
        <v>7939</v>
      </c>
    </row>
    <row r="93" spans="1:15" x14ac:dyDescent="0.2">
      <c r="A93" s="3">
        <v>46261</v>
      </c>
      <c r="B93" t="s">
        <v>89</v>
      </c>
      <c r="C93" s="27">
        <v>5.5315811905297601</v>
      </c>
      <c r="D93" s="27">
        <v>5.75311273676376</v>
      </c>
      <c r="E93" s="2">
        <f t="shared" si="11"/>
        <v>8035</v>
      </c>
      <c r="F93">
        <f t="shared" si="12"/>
        <v>22.013698630136986</v>
      </c>
      <c r="G93">
        <f t="shared" si="13"/>
        <v>0.29590831692237624</v>
      </c>
      <c r="H93">
        <f t="shared" si="14"/>
        <v>92</v>
      </c>
      <c r="I93">
        <f t="shared" si="15"/>
        <v>0.25555555555555554</v>
      </c>
      <c r="J93" s="7">
        <f t="shared" si="16"/>
        <v>5.7763758520097512E-2</v>
      </c>
      <c r="K93" s="10">
        <f t="shared" si="19"/>
        <v>4.3681540104914488E-3</v>
      </c>
      <c r="L93" s="10">
        <f t="shared" si="20"/>
        <v>7.5621014324607258E-2</v>
      </c>
      <c r="O93" s="30">
        <f t="shared" si="18"/>
        <v>8030</v>
      </c>
    </row>
    <row r="94" spans="1:15" x14ac:dyDescent="0.2">
      <c r="A94" s="3">
        <v>46353</v>
      </c>
      <c r="B94" t="s">
        <v>90</v>
      </c>
      <c r="C94" s="27">
        <v>5.5344864385361401</v>
      </c>
      <c r="D94" s="27">
        <v>5.7314059199273801</v>
      </c>
      <c r="E94" s="2">
        <f t="shared" si="11"/>
        <v>8126</v>
      </c>
      <c r="F94">
        <f t="shared" si="12"/>
        <v>22.263013698630136</v>
      </c>
      <c r="G94">
        <f t="shared" si="13"/>
        <v>0.29166672713865338</v>
      </c>
      <c r="H94">
        <f t="shared" si="14"/>
        <v>91</v>
      </c>
      <c r="I94">
        <f t="shared" si="15"/>
        <v>0.25277777777777777</v>
      </c>
      <c r="J94" s="7">
        <f t="shared" si="16"/>
        <v>5.7531127367633189E-2</v>
      </c>
      <c r="K94" s="10">
        <f t="shared" si="19"/>
        <v>4.2415897837228527E-3</v>
      </c>
      <c r="L94" s="10">
        <f t="shared" si="20"/>
        <v>7.3726867137826266E-2</v>
      </c>
      <c r="O94" s="30">
        <f t="shared" si="18"/>
        <v>8122</v>
      </c>
    </row>
    <row r="95" spans="1:15" x14ac:dyDescent="0.2">
      <c r="A95" s="3">
        <v>46443</v>
      </c>
      <c r="B95" t="s">
        <v>91</v>
      </c>
      <c r="C95" s="27">
        <v>5.5370637974609096</v>
      </c>
      <c r="D95" s="27">
        <v>5.7122478846929496</v>
      </c>
      <c r="E95" s="2">
        <f t="shared" si="11"/>
        <v>8216</v>
      </c>
      <c r="F95">
        <f t="shared" si="12"/>
        <v>22.509589041095889</v>
      </c>
      <c r="G95">
        <f t="shared" si="13"/>
        <v>0.28754661126352626</v>
      </c>
      <c r="H95">
        <f t="shared" si="14"/>
        <v>90</v>
      </c>
      <c r="I95">
        <f t="shared" si="15"/>
        <v>0.25</v>
      </c>
      <c r="J95" s="7">
        <f t="shared" si="16"/>
        <v>5.7314059199274681E-2</v>
      </c>
      <c r="K95" s="10">
        <f t="shared" si="19"/>
        <v>4.1201158751271423E-3</v>
      </c>
      <c r="L95" s="10">
        <f t="shared" si="20"/>
        <v>7.1886652815881566E-2</v>
      </c>
      <c r="O95" s="30">
        <f t="shared" si="18"/>
        <v>8212</v>
      </c>
    </row>
    <row r="96" spans="1:15" x14ac:dyDescent="0.2">
      <c r="A96" s="3">
        <v>46534</v>
      </c>
      <c r="B96" t="s">
        <v>92</v>
      </c>
      <c r="C96" s="27">
        <v>5.5394186688793097</v>
      </c>
      <c r="D96" s="27">
        <v>5.6932873560581498</v>
      </c>
      <c r="E96" s="2">
        <f t="shared" si="11"/>
        <v>8308</v>
      </c>
      <c r="F96">
        <f t="shared" si="12"/>
        <v>22.761643835616439</v>
      </c>
      <c r="G96">
        <f t="shared" si="13"/>
        <v>0.28340941009942883</v>
      </c>
      <c r="H96">
        <f t="shared" si="14"/>
        <v>92</v>
      </c>
      <c r="I96">
        <f t="shared" si="15"/>
        <v>0.25555555555555554</v>
      </c>
      <c r="J96" s="7">
        <f t="shared" si="16"/>
        <v>5.7122478846926929E-2</v>
      </c>
      <c r="K96" s="10">
        <f t="shared" si="19"/>
        <v>4.1372011640974137E-3</v>
      </c>
      <c r="L96" s="10">
        <f t="shared" si="20"/>
        <v>7.2426849247631805E-2</v>
      </c>
      <c r="O96" s="30">
        <f t="shared" si="18"/>
        <v>8303</v>
      </c>
    </row>
    <row r="97" spans="1:15" x14ac:dyDescent="0.2">
      <c r="A97" s="3">
        <v>46626</v>
      </c>
      <c r="B97" t="s">
        <v>93</v>
      </c>
      <c r="C97" s="27">
        <v>5.5415144346424796</v>
      </c>
      <c r="D97" s="27">
        <v>5.6753082987387096</v>
      </c>
      <c r="E97" s="2">
        <f t="shared" si="11"/>
        <v>8400</v>
      </c>
      <c r="F97">
        <f t="shared" si="12"/>
        <v>23.013698630136986</v>
      </c>
      <c r="G97">
        <f t="shared" si="13"/>
        <v>0.27934507553389215</v>
      </c>
      <c r="H97">
        <f t="shared" si="14"/>
        <v>92</v>
      </c>
      <c r="I97">
        <f t="shared" si="15"/>
        <v>0.25555555555555554</v>
      </c>
      <c r="J97" s="7">
        <f t="shared" si="16"/>
        <v>5.6932873560586746E-2</v>
      </c>
      <c r="K97" s="10">
        <f t="shared" si="19"/>
        <v>4.0643345655367071E-3</v>
      </c>
      <c r="L97" s="10">
        <f t="shared" si="20"/>
        <v>7.1388185969772436E-2</v>
      </c>
      <c r="O97" s="30">
        <f t="shared" si="18"/>
        <v>8395</v>
      </c>
    </row>
    <row r="98" spans="1:15" x14ac:dyDescent="0.2">
      <c r="A98" s="3">
        <v>46720</v>
      </c>
      <c r="B98" t="s">
        <v>94</v>
      </c>
      <c r="C98" s="27">
        <v>5.5433549472224399</v>
      </c>
      <c r="D98" s="27">
        <v>5.6591843010633101</v>
      </c>
      <c r="E98" s="2">
        <f t="shared" si="11"/>
        <v>8491</v>
      </c>
      <c r="F98">
        <f t="shared" si="12"/>
        <v>23.263013698630136</v>
      </c>
      <c r="G98">
        <f t="shared" si="13"/>
        <v>0.27539429155461542</v>
      </c>
      <c r="H98">
        <f t="shared" si="14"/>
        <v>91</v>
      </c>
      <c r="I98">
        <f t="shared" si="15"/>
        <v>0.25277777777777777</v>
      </c>
      <c r="J98" s="7">
        <f t="shared" si="16"/>
        <v>5.6753082987391526E-2</v>
      </c>
      <c r="K98" s="10">
        <f t="shared" si="19"/>
        <v>3.9507839792767268E-3</v>
      </c>
      <c r="L98" s="10">
        <f t="shared" si="20"/>
        <v>6.9613557031861117E-2</v>
      </c>
      <c r="O98" s="30">
        <f t="shared" si="18"/>
        <v>8489</v>
      </c>
    </row>
    <row r="99" spans="1:15" x14ac:dyDescent="0.2">
      <c r="A99" s="3">
        <v>46811</v>
      </c>
      <c r="B99" t="s">
        <v>95</v>
      </c>
      <c r="C99" s="27">
        <v>5.5449855290826502</v>
      </c>
      <c r="D99" s="27">
        <v>5.64473042585991</v>
      </c>
      <c r="E99" s="2">
        <f t="shared" si="11"/>
        <v>8582</v>
      </c>
      <c r="F99">
        <f t="shared" si="12"/>
        <v>23.512328767123286</v>
      </c>
      <c r="G99">
        <f t="shared" si="13"/>
        <v>0.27151029328162146</v>
      </c>
      <c r="H99">
        <f t="shared" si="14"/>
        <v>91</v>
      </c>
      <c r="I99">
        <f t="shared" si="15"/>
        <v>0.25277777777777777</v>
      </c>
      <c r="J99" s="7">
        <f t="shared" si="16"/>
        <v>5.65918430106278E-2</v>
      </c>
      <c r="K99" s="10">
        <f t="shared" si="19"/>
        <v>3.883998272993989E-3</v>
      </c>
      <c r="L99" s="10">
        <f t="shared" si="20"/>
        <v>6.8631768579520983E-2</v>
      </c>
      <c r="O99" s="30">
        <f t="shared" si="18"/>
        <v>8580</v>
      </c>
    </row>
    <row r="100" spans="1:15" x14ac:dyDescent="0.2">
      <c r="A100" s="3">
        <v>46903</v>
      </c>
      <c r="B100" t="s">
        <v>96</v>
      </c>
      <c r="C100" s="27">
        <v>5.5464413371865602</v>
      </c>
      <c r="D100" s="27">
        <v>5.6310828379754199</v>
      </c>
      <c r="E100" s="2">
        <f t="shared" si="11"/>
        <v>8674</v>
      </c>
      <c r="F100">
        <f t="shared" si="12"/>
        <v>23.764383561643836</v>
      </c>
      <c r="G100">
        <f t="shared" si="13"/>
        <v>0.26764933857133433</v>
      </c>
      <c r="H100">
        <f t="shared" si="14"/>
        <v>92</v>
      </c>
      <c r="I100">
        <f t="shared" si="15"/>
        <v>0.25555555555555554</v>
      </c>
      <c r="J100" s="7">
        <f t="shared" si="16"/>
        <v>5.6447304258601748E-2</v>
      </c>
      <c r="K100" s="10">
        <f t="shared" si="19"/>
        <v>3.8609547102871249E-3</v>
      </c>
      <c r="L100" s="10">
        <f t="shared" si="20"/>
        <v>6.8399275412674321E-2</v>
      </c>
      <c r="O100" s="30">
        <f t="shared" si="18"/>
        <v>8672</v>
      </c>
    </row>
    <row r="101" spans="1:15" x14ac:dyDescent="0.2">
      <c r="A101" s="3">
        <v>46995</v>
      </c>
      <c r="B101" t="s">
        <v>97</v>
      </c>
      <c r="C101" s="27">
        <v>5.5477234281709302</v>
      </c>
      <c r="D101" s="27">
        <v>5.6183960889811599</v>
      </c>
      <c r="E101" s="2">
        <f t="shared" si="11"/>
        <v>8766</v>
      </c>
      <c r="F101">
        <f t="shared" si="12"/>
        <v>24.016438356164382</v>
      </c>
      <c r="G101">
        <f t="shared" si="13"/>
        <v>0.26385235931326434</v>
      </c>
      <c r="H101">
        <f t="shared" si="14"/>
        <v>92</v>
      </c>
      <c r="I101">
        <f t="shared" si="15"/>
        <v>0.25555555555555554</v>
      </c>
      <c r="J101" s="7">
        <f t="shared" si="16"/>
        <v>5.6310828379754166E-2</v>
      </c>
      <c r="K101" s="10">
        <f t="shared" si="19"/>
        <v>3.7969792580699615E-3</v>
      </c>
      <c r="L101" s="10">
        <f t="shared" si="20"/>
        <v>6.7428936268945319E-2</v>
      </c>
      <c r="O101" s="30">
        <f t="shared" si="18"/>
        <v>8764</v>
      </c>
    </row>
    <row r="102" spans="1:15" x14ac:dyDescent="0.2">
      <c r="A102" s="3">
        <v>47086</v>
      </c>
      <c r="B102" t="s">
        <v>98</v>
      </c>
      <c r="C102" s="27">
        <v>5.5488395768861603</v>
      </c>
      <c r="D102" s="27">
        <v>5.6071455716822696</v>
      </c>
      <c r="E102" s="2">
        <f t="shared" si="11"/>
        <v>8857</v>
      </c>
      <c r="F102">
        <f t="shared" si="12"/>
        <v>24.265753424657536</v>
      </c>
      <c r="G102">
        <f t="shared" si="13"/>
        <v>0.26015758649794773</v>
      </c>
      <c r="H102">
        <f t="shared" si="14"/>
        <v>91</v>
      </c>
      <c r="I102">
        <f t="shared" si="15"/>
        <v>0.25277777777777777</v>
      </c>
      <c r="J102" s="7">
        <f t="shared" si="16"/>
        <v>5.6183960889812437E-2</v>
      </c>
      <c r="K102" s="10">
        <f t="shared" si="19"/>
        <v>3.6947728153165858E-3</v>
      </c>
      <c r="L102" s="10">
        <f t="shared" si="20"/>
        <v>6.5762056586981227E-2</v>
      </c>
      <c r="O102" s="30">
        <f t="shared" si="18"/>
        <v>8855</v>
      </c>
    </row>
    <row r="103" spans="1:15" x14ac:dyDescent="0.2">
      <c r="A103" s="3">
        <v>47176</v>
      </c>
      <c r="B103" t="s">
        <v>99</v>
      </c>
      <c r="C103" s="27">
        <v>5.5498123612906003</v>
      </c>
      <c r="D103" s="27">
        <v>5.5984436734628096</v>
      </c>
      <c r="E103" s="2">
        <f t="shared" si="11"/>
        <v>8947</v>
      </c>
      <c r="F103">
        <f t="shared" si="12"/>
        <v>24.512328767123286</v>
      </c>
      <c r="G103">
        <f t="shared" si="13"/>
        <v>0.25656114724632784</v>
      </c>
      <c r="H103">
        <f t="shared" si="14"/>
        <v>90</v>
      </c>
      <c r="I103">
        <f t="shared" si="15"/>
        <v>0.25</v>
      </c>
      <c r="J103" s="7">
        <f t="shared" si="16"/>
        <v>5.6071455716822705E-2</v>
      </c>
      <c r="K103" s="10">
        <f t="shared" si="19"/>
        <v>3.5964392516199253E-3</v>
      </c>
      <c r="L103" s="10">
        <f t="shared" si="20"/>
        <v>6.4140286811581959E-2</v>
      </c>
      <c r="O103" s="30">
        <f t="shared" si="18"/>
        <v>8945</v>
      </c>
    </row>
    <row r="104" spans="1:15" x14ac:dyDescent="0.2">
      <c r="A104" s="3">
        <v>47268</v>
      </c>
      <c r="B104" t="s">
        <v>100</v>
      </c>
      <c r="C104" s="27">
        <v>5.5506893647000499</v>
      </c>
      <c r="D104" s="27">
        <v>5.5912669547547296</v>
      </c>
      <c r="E104" s="2">
        <f t="shared" si="11"/>
        <v>9039</v>
      </c>
      <c r="F104">
        <f t="shared" si="12"/>
        <v>24.764383561643836</v>
      </c>
      <c r="G104">
        <f t="shared" si="13"/>
        <v>0.25294226836107037</v>
      </c>
      <c r="H104">
        <f t="shared" si="14"/>
        <v>92</v>
      </c>
      <c r="I104">
        <f t="shared" si="15"/>
        <v>0.25555555555555554</v>
      </c>
      <c r="J104" s="7">
        <f t="shared" si="16"/>
        <v>5.5984436734624644E-2</v>
      </c>
      <c r="K104" s="10">
        <f t="shared" si="19"/>
        <v>3.6188788852574913E-3</v>
      </c>
      <c r="L104" s="10">
        <f t="shared" si="20"/>
        <v>6.4640801914495755E-2</v>
      </c>
      <c r="M104" s="12" t="s">
        <v>161</v>
      </c>
      <c r="O104" s="30">
        <f t="shared" si="18"/>
        <v>9037</v>
      </c>
    </row>
    <row r="105" spans="1:15" x14ac:dyDescent="0.2">
      <c r="A105" s="3">
        <v>47361</v>
      </c>
      <c r="B105" t="s">
        <v>101</v>
      </c>
      <c r="C105" s="27">
        <v>5.5514883385326499</v>
      </c>
      <c r="D105" s="27">
        <v>5.5823114245773802</v>
      </c>
      <c r="E105" s="2">
        <f t="shared" si="11"/>
        <v>9134</v>
      </c>
      <c r="F105">
        <f t="shared" si="12"/>
        <v>25.024657534246575</v>
      </c>
      <c r="G105">
        <f t="shared" si="13"/>
        <v>0.24926443831633141</v>
      </c>
      <c r="H105">
        <f t="shared" si="14"/>
        <v>95</v>
      </c>
      <c r="I105">
        <f t="shared" si="15"/>
        <v>0.2638888888888889</v>
      </c>
      <c r="J105" s="7">
        <f t="shared" si="16"/>
        <v>5.5912669547551475E-2</v>
      </c>
      <c r="K105" s="10">
        <f t="shared" si="19"/>
        <v>3.6778300447389482E-3</v>
      </c>
      <c r="L105" s="10">
        <f t="shared" si="20"/>
        <v>6.5778115666809675E-2</v>
      </c>
      <c r="M105" s="11">
        <f>SUM(K7:K105)/SUM(L7:L105)</f>
        <v>5.27055098965808E-2</v>
      </c>
      <c r="O105" s="30">
        <f t="shared" si="18"/>
        <v>9130</v>
      </c>
    </row>
    <row r="106" spans="1:15" x14ac:dyDescent="0.2">
      <c r="A106" s="3">
        <v>47451</v>
      </c>
      <c r="B106" t="s">
        <v>102</v>
      </c>
      <c r="C106" s="27">
        <v>5.5521599329037397</v>
      </c>
      <c r="D106" s="27">
        <v>5.5758296582652997</v>
      </c>
      <c r="E106" s="2">
        <f t="shared" si="11"/>
        <v>9224</v>
      </c>
      <c r="F106">
        <f t="shared" si="12"/>
        <v>25.271232876712329</v>
      </c>
      <c r="G106">
        <f t="shared" si="13"/>
        <v>0.24583387738882917</v>
      </c>
      <c r="H106">
        <f t="shared" si="14"/>
        <v>90</v>
      </c>
      <c r="I106">
        <f t="shared" si="15"/>
        <v>0.25</v>
      </c>
      <c r="J106" s="7">
        <f t="shared" si="16"/>
        <v>5.5819172913686543E-2</v>
      </c>
      <c r="K106" s="10">
        <f t="shared" si="19"/>
        <v>3.4305609275022682E-3</v>
      </c>
      <c r="L106" s="10">
        <f t="shared" si="20"/>
        <v>6.1458469347207292E-2</v>
      </c>
      <c r="O106" s="30">
        <f t="shared" si="18"/>
        <v>9220</v>
      </c>
    </row>
    <row r="107" spans="1:15" x14ac:dyDescent="0.2">
      <c r="A107" s="3">
        <v>47541</v>
      </c>
      <c r="B107" t="s">
        <v>103</v>
      </c>
      <c r="C107" s="27">
        <v>5.5527434494076697</v>
      </c>
      <c r="D107" s="27">
        <v>5.57100562122681</v>
      </c>
      <c r="E107" s="2">
        <f t="shared" si="11"/>
        <v>9312</v>
      </c>
      <c r="F107">
        <f t="shared" si="12"/>
        <v>25.512328767123286</v>
      </c>
      <c r="G107">
        <f t="shared" si="13"/>
        <v>0.242528957246501</v>
      </c>
      <c r="H107">
        <f t="shared" si="14"/>
        <v>88</v>
      </c>
      <c r="I107">
        <f t="shared" si="15"/>
        <v>0.24444444444444444</v>
      </c>
      <c r="J107" s="7">
        <f t="shared" si="16"/>
        <v>5.5746447799374606E-2</v>
      </c>
      <c r="K107" s="10">
        <f t="shared" si="19"/>
        <v>3.3049201423281569E-3</v>
      </c>
      <c r="L107" s="10">
        <f t="shared" si="20"/>
        <v>5.9284856215811352E-2</v>
      </c>
      <c r="O107" s="30">
        <f t="shared" si="18"/>
        <v>9310</v>
      </c>
    </row>
    <row r="108" spans="1:15" x14ac:dyDescent="0.2">
      <c r="A108" s="3">
        <v>47633</v>
      </c>
      <c r="B108" t="s">
        <v>104</v>
      </c>
      <c r="C108" s="27">
        <v>5.5532925911731699</v>
      </c>
      <c r="D108" s="27">
        <v>5.5641482832436298</v>
      </c>
      <c r="E108" s="2">
        <f t="shared" si="11"/>
        <v>9406</v>
      </c>
      <c r="F108">
        <f t="shared" si="12"/>
        <v>25.769863013698629</v>
      </c>
      <c r="G108">
        <f t="shared" si="13"/>
        <v>0.23905158978694996</v>
      </c>
      <c r="H108">
        <f t="shared" si="14"/>
        <v>94</v>
      </c>
      <c r="I108">
        <f t="shared" si="15"/>
        <v>0.26111111111111113</v>
      </c>
      <c r="J108" s="7">
        <f t="shared" si="16"/>
        <v>5.5710056212270646E-2</v>
      </c>
      <c r="K108" s="10">
        <f t="shared" si="19"/>
        <v>3.4773674595510633E-3</v>
      </c>
      <c r="L108" s="10">
        <f t="shared" si="20"/>
        <v>6.2419026222148045E-2</v>
      </c>
      <c r="O108" s="30">
        <f t="shared" si="18"/>
        <v>9402</v>
      </c>
    </row>
    <row r="109" spans="1:15" x14ac:dyDescent="0.2">
      <c r="A109" s="3">
        <v>47725</v>
      </c>
      <c r="B109" t="s">
        <v>105</v>
      </c>
      <c r="C109" s="27">
        <v>5.5537614310893604</v>
      </c>
      <c r="D109" s="27">
        <v>5.5581698134602497</v>
      </c>
      <c r="E109" s="2">
        <f t="shared" si="11"/>
        <v>9498</v>
      </c>
      <c r="F109">
        <f t="shared" si="12"/>
        <v>26.021917808219179</v>
      </c>
      <c r="G109">
        <f t="shared" si="13"/>
        <v>0.23570005519561993</v>
      </c>
      <c r="H109">
        <f t="shared" si="14"/>
        <v>92</v>
      </c>
      <c r="I109">
        <f t="shared" si="15"/>
        <v>0.25555555555555554</v>
      </c>
      <c r="J109" s="7">
        <f t="shared" si="16"/>
        <v>5.5641482832429305E-2</v>
      </c>
      <c r="K109" s="10">
        <f t="shared" si="19"/>
        <v>3.3515345913300411E-3</v>
      </c>
      <c r="L109" s="10">
        <f t="shared" si="20"/>
        <v>6.0234458549991758E-2</v>
      </c>
      <c r="O109" s="30">
        <f t="shared" si="18"/>
        <v>9494</v>
      </c>
    </row>
    <row r="110" spans="1:15" x14ac:dyDescent="0.2">
      <c r="A110" s="3">
        <v>47815</v>
      </c>
      <c r="B110" t="s">
        <v>106</v>
      </c>
      <c r="C110" s="27">
        <v>5.5541595529663601</v>
      </c>
      <c r="D110" s="27">
        <v>5.5530501722032897</v>
      </c>
      <c r="E110" s="2">
        <f t="shared" si="11"/>
        <v>9588</v>
      </c>
      <c r="F110">
        <f t="shared" si="12"/>
        <v>26.268493150684932</v>
      </c>
      <c r="G110">
        <f t="shared" si="13"/>
        <v>0.23247001692127972</v>
      </c>
      <c r="H110">
        <f t="shared" si="14"/>
        <v>90</v>
      </c>
      <c r="I110">
        <f t="shared" si="15"/>
        <v>0.25</v>
      </c>
      <c r="J110" s="7">
        <f t="shared" si="16"/>
        <v>5.5577718229942619E-2</v>
      </c>
      <c r="K110" s="10">
        <f t="shared" si="19"/>
        <v>3.2300382743402191E-3</v>
      </c>
      <c r="L110" s="10">
        <f t="shared" si="20"/>
        <v>5.811750423031993E-2</v>
      </c>
      <c r="O110" s="30">
        <f t="shared" si="18"/>
        <v>9584</v>
      </c>
    </row>
    <row r="111" spans="1:15" x14ac:dyDescent="0.2">
      <c r="A111" s="3">
        <v>47906</v>
      </c>
      <c r="B111" t="s">
        <v>107</v>
      </c>
      <c r="C111" s="27">
        <v>5.5545061709445598</v>
      </c>
      <c r="D111" s="27">
        <v>5.5486163111663496</v>
      </c>
      <c r="E111" s="2">
        <f t="shared" si="11"/>
        <v>9679</v>
      </c>
      <c r="F111">
        <f t="shared" si="12"/>
        <v>26.517808219178082</v>
      </c>
      <c r="G111">
        <f t="shared" si="13"/>
        <v>0.22925203435336897</v>
      </c>
      <c r="H111">
        <f t="shared" si="14"/>
        <v>91</v>
      </c>
      <c r="I111">
        <f t="shared" si="15"/>
        <v>0.25277777777777777</v>
      </c>
      <c r="J111" s="7">
        <f t="shared" si="16"/>
        <v>5.5530501722027607E-2</v>
      </c>
      <c r="K111" s="10">
        <f t="shared" si="19"/>
        <v>3.2179825679107387E-3</v>
      </c>
      <c r="L111" s="10">
        <f t="shared" si="20"/>
        <v>5.7949819794879377E-2</v>
      </c>
      <c r="O111" s="30">
        <f t="shared" si="18"/>
        <v>9675</v>
      </c>
    </row>
    <row r="112" spans="1:15" x14ac:dyDescent="0.2">
      <c r="A112" s="3">
        <v>47997</v>
      </c>
      <c r="B112" t="s">
        <v>108</v>
      </c>
      <c r="C112" s="27">
        <v>5.5548013120021897</v>
      </c>
      <c r="D112" s="27">
        <v>5.5441276447356396</v>
      </c>
      <c r="E112" s="2">
        <f t="shared" si="11"/>
        <v>9770</v>
      </c>
      <c r="F112">
        <f t="shared" si="12"/>
        <v>26.767123287671232</v>
      </c>
      <c r="G112">
        <f t="shared" si="13"/>
        <v>0.22608132132324726</v>
      </c>
      <c r="H112">
        <f t="shared" si="14"/>
        <v>91</v>
      </c>
      <c r="I112">
        <f t="shared" si="15"/>
        <v>0.25277777777777777</v>
      </c>
      <c r="J112" s="7">
        <f t="shared" si="16"/>
        <v>5.5482160338351787E-2</v>
      </c>
      <c r="K112" s="10">
        <f t="shared" si="19"/>
        <v>3.1707130301217167E-3</v>
      </c>
      <c r="L112" s="10">
        <f t="shared" si="20"/>
        <v>5.7148334001154169E-2</v>
      </c>
      <c r="O112" s="30">
        <f t="shared" si="18"/>
        <v>9766</v>
      </c>
    </row>
    <row r="113" spans="1:15" x14ac:dyDescent="0.2">
      <c r="A113" s="3">
        <v>48089</v>
      </c>
      <c r="B113" t="s">
        <v>109</v>
      </c>
      <c r="C113" s="27">
        <v>5.5550520617909198</v>
      </c>
      <c r="D113" s="27">
        <v>5.5395369026993801</v>
      </c>
      <c r="E113" s="2">
        <f t="shared" si="11"/>
        <v>9862</v>
      </c>
      <c r="F113">
        <f t="shared" si="12"/>
        <v>27.019178082191782</v>
      </c>
      <c r="G113">
        <f t="shared" si="13"/>
        <v>0.22292287727978832</v>
      </c>
      <c r="H113">
        <f t="shared" si="14"/>
        <v>92</v>
      </c>
      <c r="I113">
        <f t="shared" si="15"/>
        <v>0.25555555555555554</v>
      </c>
      <c r="J113" s="7">
        <f t="shared" si="16"/>
        <v>5.5441276447356351E-2</v>
      </c>
      <c r="K113" s="10">
        <f t="shared" si="19"/>
        <v>3.1584440434589251E-3</v>
      </c>
      <c r="L113" s="10">
        <f t="shared" si="20"/>
        <v>5.6969179749279231E-2</v>
      </c>
      <c r="O113" s="30">
        <f t="shared" si="18"/>
        <v>9858</v>
      </c>
    </row>
    <row r="114" spans="1:15" x14ac:dyDescent="0.2">
      <c r="A114" s="3">
        <v>48179</v>
      </c>
      <c r="B114" t="s">
        <v>110</v>
      </c>
      <c r="C114" s="27">
        <v>5.5552553998384102</v>
      </c>
      <c r="D114" s="27">
        <v>5.5357791756206902</v>
      </c>
      <c r="E114" s="2">
        <f t="shared" si="11"/>
        <v>9952</v>
      </c>
      <c r="F114">
        <f t="shared" si="12"/>
        <v>27.265753424657536</v>
      </c>
      <c r="G114">
        <f t="shared" si="13"/>
        <v>0.21987804232027586</v>
      </c>
      <c r="H114">
        <f t="shared" si="14"/>
        <v>90</v>
      </c>
      <c r="I114">
        <f t="shared" si="15"/>
        <v>0.25</v>
      </c>
      <c r="J114" s="7">
        <f t="shared" si="16"/>
        <v>5.539134198907103E-2</v>
      </c>
      <c r="K114" s="10">
        <f t="shared" si="19"/>
        <v>3.0448349595124584E-3</v>
      </c>
      <c r="L114" s="10">
        <f t="shared" si="20"/>
        <v>5.4969510580068964E-2</v>
      </c>
      <c r="O114" s="30">
        <f t="shared" si="18"/>
        <v>9948</v>
      </c>
    </row>
    <row r="115" spans="1:15" x14ac:dyDescent="0.2">
      <c r="A115" s="3">
        <v>48270</v>
      </c>
      <c r="B115" t="s">
        <v>111</v>
      </c>
      <c r="C115" s="27">
        <v>5.5554230517547296</v>
      </c>
      <c r="D115" s="27">
        <v>5.5327274546781897</v>
      </c>
      <c r="E115" s="2">
        <f t="shared" si="11"/>
        <v>10043</v>
      </c>
      <c r="F115">
        <f t="shared" si="12"/>
        <v>27.515068493150686</v>
      </c>
      <c r="G115">
        <f t="shared" si="13"/>
        <v>0.21684370079983251</v>
      </c>
      <c r="H115">
        <f t="shared" si="14"/>
        <v>91</v>
      </c>
      <c r="I115">
        <f t="shared" si="15"/>
        <v>0.25277777777777777</v>
      </c>
      <c r="J115" s="7">
        <f t="shared" si="16"/>
        <v>5.5357791756210396E-2</v>
      </c>
      <c r="K115" s="10">
        <f t="shared" si="19"/>
        <v>3.0343415204433445E-3</v>
      </c>
      <c r="L115" s="10">
        <f t="shared" si="20"/>
        <v>5.4813268813290995E-2</v>
      </c>
      <c r="O115" s="30">
        <f t="shared" si="18"/>
        <v>10039</v>
      </c>
    </row>
    <row r="116" spans="1:15" x14ac:dyDescent="0.2">
      <c r="A116" s="3">
        <v>48361</v>
      </c>
      <c r="B116" t="s">
        <v>112</v>
      </c>
      <c r="C116" s="27">
        <v>5.5555579457653401</v>
      </c>
      <c r="D116" s="27">
        <v>5.5295836816027597</v>
      </c>
      <c r="E116" s="2">
        <f t="shared" si="11"/>
        <v>10135</v>
      </c>
      <c r="F116">
        <f t="shared" si="12"/>
        <v>27.767123287671232</v>
      </c>
      <c r="G116">
        <f t="shared" si="13"/>
        <v>0.21382045228924298</v>
      </c>
      <c r="H116">
        <f t="shared" si="14"/>
        <v>92</v>
      </c>
      <c r="I116">
        <f t="shared" si="15"/>
        <v>0.25555555555555554</v>
      </c>
      <c r="J116" s="7">
        <f t="shared" si="16"/>
        <v>5.5327274546782795E-2</v>
      </c>
      <c r="K116" s="10">
        <f t="shared" si="19"/>
        <v>3.0232485105895221E-3</v>
      </c>
      <c r="L116" s="10">
        <f t="shared" si="20"/>
        <v>5.464300447391765E-2</v>
      </c>
      <c r="O116" s="30">
        <f t="shared" si="18"/>
        <v>10130</v>
      </c>
    </row>
    <row r="117" spans="1:15" x14ac:dyDescent="0.2">
      <c r="A117" s="3">
        <v>48453</v>
      </c>
      <c r="B117" t="s">
        <v>113</v>
      </c>
      <c r="C117" s="27">
        <v>5.55566213894667</v>
      </c>
      <c r="D117" s="27">
        <v>5.5263834532643301</v>
      </c>
      <c r="E117" s="2">
        <f t="shared" si="11"/>
        <v>10227</v>
      </c>
      <c r="F117">
        <f t="shared" si="12"/>
        <v>28.019178082191782</v>
      </c>
      <c r="G117">
        <f t="shared" si="13"/>
        <v>0.21084102439788438</v>
      </c>
      <c r="H117">
        <f t="shared" si="14"/>
        <v>92</v>
      </c>
      <c r="I117">
        <f t="shared" si="15"/>
        <v>0.25555555555555554</v>
      </c>
      <c r="J117" s="7">
        <f t="shared" si="16"/>
        <v>5.5295836816026754E-2</v>
      </c>
      <c r="K117" s="10">
        <f t="shared" si="19"/>
        <v>2.9794278913586061E-3</v>
      </c>
      <c r="L117" s="10">
        <f t="shared" si="20"/>
        <v>5.388159512390378E-2</v>
      </c>
      <c r="O117" s="30">
        <f t="shared" si="18"/>
        <v>10222</v>
      </c>
    </row>
    <row r="118" spans="1:15" x14ac:dyDescent="0.2">
      <c r="A118" s="3">
        <v>48547</v>
      </c>
      <c r="B118" t="s">
        <v>114</v>
      </c>
      <c r="C118" s="27">
        <v>5.5557388768961502</v>
      </c>
      <c r="D118" s="27">
        <v>5.5235567334770002</v>
      </c>
      <c r="E118" s="2">
        <f t="shared" si="11"/>
        <v>10318</v>
      </c>
      <c r="F118">
        <f t="shared" si="12"/>
        <v>28.268493150684932</v>
      </c>
      <c r="G118">
        <f t="shared" si="13"/>
        <v>0.20793626512900193</v>
      </c>
      <c r="H118">
        <f t="shared" si="14"/>
        <v>91</v>
      </c>
      <c r="I118">
        <f t="shared" si="15"/>
        <v>0.25277777777777777</v>
      </c>
      <c r="J118" s="7">
        <f t="shared" si="16"/>
        <v>5.5263834532643261E-2</v>
      </c>
      <c r="K118" s="10">
        <f t="shared" si="19"/>
        <v>2.9047592688824309E-3</v>
      </c>
      <c r="L118" s="10">
        <f t="shared" si="20"/>
        <v>5.2561667018719928E-2</v>
      </c>
      <c r="O118" s="30">
        <f t="shared" si="18"/>
        <v>10316</v>
      </c>
    </row>
    <row r="119" spans="1:15" x14ac:dyDescent="0.2">
      <c r="A119" s="3">
        <v>48635</v>
      </c>
      <c r="B119" t="s">
        <v>115</v>
      </c>
      <c r="C119" s="27">
        <v>5.5557926577669301</v>
      </c>
      <c r="D119" s="27">
        <v>5.5223261480966004</v>
      </c>
      <c r="E119" s="2">
        <f t="shared" si="11"/>
        <v>10408</v>
      </c>
      <c r="F119">
        <f t="shared" si="12"/>
        <v>28.515068493150686</v>
      </c>
      <c r="G119">
        <f t="shared" si="13"/>
        <v>0.20510400609418986</v>
      </c>
      <c r="H119">
        <f t="shared" si="14"/>
        <v>90</v>
      </c>
      <c r="I119">
        <f t="shared" si="15"/>
        <v>0.25</v>
      </c>
      <c r="J119" s="7">
        <f t="shared" si="16"/>
        <v>5.5235567334777969E-2</v>
      </c>
      <c r="K119" s="10">
        <f t="shared" si="19"/>
        <v>2.8322590348120835E-3</v>
      </c>
      <c r="L119" s="10">
        <f t="shared" si="20"/>
        <v>5.1276001523547464E-2</v>
      </c>
      <c r="O119" s="30">
        <f t="shared" si="18"/>
        <v>10404</v>
      </c>
    </row>
    <row r="120" spans="1:15" x14ac:dyDescent="0.2">
      <c r="A120" s="3">
        <v>48726</v>
      </c>
      <c r="B120" t="s">
        <v>116</v>
      </c>
      <c r="C120" s="27">
        <v>5.5558285101938001</v>
      </c>
      <c r="D120" s="27">
        <v>5.5205783753892499</v>
      </c>
      <c r="E120" s="2">
        <f t="shared" si="11"/>
        <v>10500</v>
      </c>
      <c r="F120">
        <f t="shared" si="12"/>
        <v>28.767123287671232</v>
      </c>
      <c r="G120">
        <f t="shared" si="13"/>
        <v>0.20224973421626929</v>
      </c>
      <c r="H120">
        <f t="shared" si="14"/>
        <v>92</v>
      </c>
      <c r="I120">
        <f t="shared" si="15"/>
        <v>0.25555555555555554</v>
      </c>
      <c r="J120" s="7">
        <f t="shared" si="16"/>
        <v>5.5223261480963355E-2</v>
      </c>
      <c r="K120" s="10">
        <f t="shared" si="19"/>
        <v>2.8542718779205412E-3</v>
      </c>
      <c r="L120" s="10">
        <f t="shared" si="20"/>
        <v>5.1686043188602149E-2</v>
      </c>
      <c r="O120" s="30">
        <f t="shared" si="18"/>
        <v>10495</v>
      </c>
    </row>
    <row r="121" spans="1:15" x14ac:dyDescent="0.2">
      <c r="A121" s="3">
        <v>48821</v>
      </c>
      <c r="B121" t="s">
        <v>117</v>
      </c>
      <c r="C121" s="27">
        <v>5.55584856231697</v>
      </c>
      <c r="D121" s="27">
        <v>5.5187676970033603</v>
      </c>
      <c r="E121" s="2">
        <f t="shared" si="11"/>
        <v>10592</v>
      </c>
      <c r="F121">
        <f t="shared" si="12"/>
        <v>29.019178082191782</v>
      </c>
      <c r="G121">
        <f t="shared" si="13"/>
        <v>0.19943606139629208</v>
      </c>
      <c r="H121">
        <f t="shared" si="14"/>
        <v>92</v>
      </c>
      <c r="I121">
        <f t="shared" si="15"/>
        <v>0.25555555555555554</v>
      </c>
      <c r="J121" s="7">
        <f t="shared" si="16"/>
        <v>5.5205783753892526E-2</v>
      </c>
      <c r="K121" s="10">
        <f t="shared" si="19"/>
        <v>2.8136728199772204E-3</v>
      </c>
      <c r="L121" s="10">
        <f t="shared" si="20"/>
        <v>5.0966993467941306E-2</v>
      </c>
      <c r="O121" s="30">
        <f t="shared" si="18"/>
        <v>10590</v>
      </c>
    </row>
    <row r="122" spans="1:15" x14ac:dyDescent="0.2">
      <c r="A122" s="3">
        <v>48912</v>
      </c>
      <c r="B122" t="s">
        <v>118</v>
      </c>
      <c r="C122" s="27">
        <v>5.5558562223669004</v>
      </c>
      <c r="D122" s="27">
        <v>5.5173149146848601</v>
      </c>
      <c r="E122" s="2">
        <f t="shared" si="11"/>
        <v>10683</v>
      </c>
      <c r="F122">
        <f t="shared" si="12"/>
        <v>29.268493150684932</v>
      </c>
      <c r="G122">
        <f t="shared" si="13"/>
        <v>0.19669216277873855</v>
      </c>
      <c r="H122">
        <f t="shared" si="14"/>
        <v>91</v>
      </c>
      <c r="I122">
        <f t="shared" si="15"/>
        <v>0.25277777777777777</v>
      </c>
      <c r="J122" s="7">
        <f t="shared" si="16"/>
        <v>5.5187676970031838E-2</v>
      </c>
      <c r="K122" s="10">
        <f t="shared" si="19"/>
        <v>2.7438986175535134E-3</v>
      </c>
      <c r="L122" s="10">
        <f t="shared" si="20"/>
        <v>4.9719407813514464E-2</v>
      </c>
      <c r="O122" s="30">
        <f t="shared" si="18"/>
        <v>10681</v>
      </c>
    </row>
    <row r="123" spans="1:15" x14ac:dyDescent="0.2">
      <c r="A123" s="3">
        <v>49002</v>
      </c>
      <c r="B123" t="s">
        <v>119</v>
      </c>
      <c r="C123" s="27">
        <v>5.55585505072189</v>
      </c>
      <c r="D123" s="27">
        <v>5.5174631945664796</v>
      </c>
      <c r="E123" s="2">
        <f t="shared" si="11"/>
        <v>10773</v>
      </c>
      <c r="F123">
        <f t="shared" si="12"/>
        <v>29.515068493150686</v>
      </c>
      <c r="G123">
        <f t="shared" si="13"/>
        <v>0.19401604374907622</v>
      </c>
      <c r="H123">
        <f t="shared" si="14"/>
        <v>90</v>
      </c>
      <c r="I123">
        <f t="shared" si="15"/>
        <v>0.25</v>
      </c>
      <c r="J123" s="7">
        <f t="shared" si="16"/>
        <v>5.5173149146848566E-2</v>
      </c>
      <c r="K123" s="10">
        <f t="shared" si="19"/>
        <v>2.6761190296623197E-3</v>
      </c>
      <c r="L123" s="10">
        <f t="shared" si="20"/>
        <v>4.8504010937269054E-2</v>
      </c>
      <c r="O123" s="30">
        <f t="shared" si="18"/>
        <v>10771</v>
      </c>
    </row>
    <row r="124" spans="1:15" x14ac:dyDescent="0.2">
      <c r="A124" s="3">
        <v>49094</v>
      </c>
      <c r="B124" t="s">
        <v>120</v>
      </c>
      <c r="C124" s="27">
        <v>5.5558480019012197</v>
      </c>
      <c r="D124" s="27">
        <v>5.51711134904897</v>
      </c>
      <c r="E124" s="2">
        <f t="shared" si="11"/>
        <v>10865</v>
      </c>
      <c r="F124">
        <f t="shared" si="12"/>
        <v>29.767123287671232</v>
      </c>
      <c r="G124">
        <f t="shared" si="13"/>
        <v>0.19131841889376008</v>
      </c>
      <c r="H124">
        <f t="shared" si="14"/>
        <v>92</v>
      </c>
      <c r="I124">
        <f t="shared" si="15"/>
        <v>0.25555555555555554</v>
      </c>
      <c r="J124" s="7">
        <f t="shared" si="16"/>
        <v>5.5174631945662141E-2</v>
      </c>
      <c r="K124" s="10">
        <f t="shared" si="19"/>
        <v>2.6976248553161352E-3</v>
      </c>
      <c r="L124" s="10">
        <f t="shared" si="20"/>
        <v>4.8892484828405351E-2</v>
      </c>
      <c r="M124" s="12" t="s">
        <v>160</v>
      </c>
      <c r="O124" s="30">
        <f t="shared" si="18"/>
        <v>10863</v>
      </c>
    </row>
    <row r="125" spans="1:15" x14ac:dyDescent="0.2">
      <c r="A125" s="3">
        <v>49186</v>
      </c>
      <c r="B125" s="3">
        <v>49188</v>
      </c>
      <c r="C125" s="27">
        <v>5.55583811780863</v>
      </c>
      <c r="D125" s="27">
        <v>5.5166319542319799</v>
      </c>
      <c r="E125" s="2">
        <f t="shared" si="11"/>
        <v>10957</v>
      </c>
      <c r="F125">
        <f t="shared" si="12"/>
        <v>30.019178082191782</v>
      </c>
      <c r="G125">
        <f t="shared" si="13"/>
        <v>0.18865846944859893</v>
      </c>
      <c r="H125">
        <f t="shared" si="14"/>
        <v>92</v>
      </c>
      <c r="I125">
        <f t="shared" si="15"/>
        <v>0.25555555555555554</v>
      </c>
      <c r="J125" s="7">
        <f t="shared" si="16"/>
        <v>5.5171113490493189E-2</v>
      </c>
      <c r="K125" s="10">
        <f t="shared" si="19"/>
        <v>2.6599494451611336E-3</v>
      </c>
      <c r="L125" s="10">
        <f t="shared" si="20"/>
        <v>4.82127199701975E-2</v>
      </c>
      <c r="M125" s="11">
        <f>SUM(K7:K125)/SUM(L7:L125)</f>
        <v>5.2899679243939374E-2</v>
      </c>
      <c r="O125" s="30">
        <f t="shared" si="18"/>
        <v>10955</v>
      </c>
    </row>
    <row r="126" spans="1:15" x14ac:dyDescent="0.2">
      <c r="C126" s="27">
        <v>5.5558280201809698</v>
      </c>
      <c r="D126" s="27">
        <v>5.5162112430382502</v>
      </c>
    </row>
  </sheetData>
  <mergeCells count="1">
    <mergeCell ref="B3:D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21.33203125" bestFit="1" customWidth="1"/>
    <col min="2" max="2" width="10.1640625" bestFit="1" customWidth="1"/>
    <col min="3" max="4" width="17" bestFit="1" customWidth="1"/>
    <col min="5" max="5" width="9.5" bestFit="1" customWidth="1"/>
    <col min="6" max="6" width="9.6640625" customWidth="1"/>
    <col min="13" max="13" width="10.1640625" bestFit="1" customWidth="1"/>
    <col min="14" max="14" width="9.5" bestFit="1" customWidth="1"/>
    <col min="15" max="15" width="13" customWidth="1"/>
    <col min="17" max="17" width="11" bestFit="1" customWidth="1"/>
  </cols>
  <sheetData>
    <row r="1" spans="1:17" x14ac:dyDescent="0.2">
      <c r="A1" t="s">
        <v>145</v>
      </c>
      <c r="B1" s="3">
        <v>38229</v>
      </c>
    </row>
    <row r="2" spans="1:17" x14ac:dyDescent="0.2">
      <c r="A2" t="s">
        <v>146</v>
      </c>
      <c r="B2" s="3">
        <v>38231</v>
      </c>
    </row>
    <row r="3" spans="1:17" x14ac:dyDescent="0.2">
      <c r="B3" s="31" t="s">
        <v>139</v>
      </c>
      <c r="C3" s="31"/>
      <c r="D3" s="31"/>
    </row>
    <row r="4" spans="1:17" ht="32" x14ac:dyDescent="0.2">
      <c r="A4" s="4" t="s">
        <v>140</v>
      </c>
      <c r="B4" s="4" t="s">
        <v>0</v>
      </c>
      <c r="C4" s="5" t="s">
        <v>144</v>
      </c>
      <c r="D4" s="5" t="s">
        <v>194</v>
      </c>
      <c r="E4" s="5" t="s">
        <v>195</v>
      </c>
      <c r="F4" s="5" t="s">
        <v>196</v>
      </c>
      <c r="G4" s="5" t="s">
        <v>162</v>
      </c>
      <c r="H4" s="5" t="s">
        <v>163</v>
      </c>
      <c r="I4" s="5" t="s">
        <v>164</v>
      </c>
      <c r="J4" s="5" t="s">
        <v>165</v>
      </c>
      <c r="K4" s="5" t="s">
        <v>167</v>
      </c>
      <c r="L4" s="5" t="s">
        <v>168</v>
      </c>
      <c r="M4" s="5" t="s">
        <v>166</v>
      </c>
      <c r="O4" s="5" t="s">
        <v>197</v>
      </c>
    </row>
    <row r="5" spans="1:17" ht="15" customHeight="1" x14ac:dyDescent="0.2"/>
    <row r="6" spans="1:17" x14ac:dyDescent="0.2">
      <c r="A6" s="6" t="s">
        <v>137</v>
      </c>
      <c r="B6" t="s">
        <v>1</v>
      </c>
      <c r="C6">
        <v>0</v>
      </c>
      <c r="D6">
        <v>1.79</v>
      </c>
      <c r="E6" s="2"/>
      <c r="F6">
        <v>365</v>
      </c>
      <c r="G6">
        <v>1</v>
      </c>
    </row>
    <row r="7" spans="1:17" x14ac:dyDescent="0.2">
      <c r="A7" s="3">
        <v>38320</v>
      </c>
      <c r="B7" t="s">
        <v>2</v>
      </c>
      <c r="C7" s="27">
        <v>1.81076758331729</v>
      </c>
      <c r="D7" s="27">
        <v>2.1878531221617901</v>
      </c>
      <c r="E7" s="2">
        <v>91</v>
      </c>
      <c r="F7">
        <f>E7/$F$6</f>
        <v>0.24931506849315069</v>
      </c>
      <c r="G7">
        <f>EXP(-C7/100*F7)</f>
        <v>0.99549565867108525</v>
      </c>
      <c r="H7">
        <v>91</v>
      </c>
      <c r="I7">
        <f>H7/360</f>
        <v>0.25277777777777777</v>
      </c>
      <c r="J7" s="7">
        <f>(1/I7)*(G6/G7-1)</f>
        <v>1.7899999999999999E-2</v>
      </c>
      <c r="K7" s="8"/>
      <c r="L7" s="8"/>
      <c r="O7" s="30">
        <v>89</v>
      </c>
    </row>
    <row r="8" spans="1:17" x14ac:dyDescent="0.2">
      <c r="A8" s="3">
        <v>38408</v>
      </c>
      <c r="B8" t="s">
        <v>3</v>
      </c>
      <c r="C8" s="27">
        <v>2.0103726360066601</v>
      </c>
      <c r="D8" s="27">
        <v>2.4134098992417301</v>
      </c>
      <c r="E8" s="2">
        <v>181</v>
      </c>
      <c r="F8">
        <f t="shared" ref="F8:F71" si="0">E8/$F$6</f>
        <v>0.49589041095890413</v>
      </c>
      <c r="G8">
        <f t="shared" ref="G8:G71" si="1">EXP(-C8/100*F8)</f>
        <v>0.99008028307479512</v>
      </c>
      <c r="H8">
        <v>90</v>
      </c>
      <c r="I8">
        <f t="shared" ref="I8:I71" si="2">H8/360</f>
        <v>0.25</v>
      </c>
      <c r="J8" s="7">
        <f t="shared" ref="J8:J71" si="3">(1/I8)*(G7/G8-1)</f>
        <v>2.187853122161787E-2</v>
      </c>
      <c r="K8" s="10">
        <f t="shared" ref="K8:K71" si="4">G8*J8*I8</f>
        <v>5.4153755962900408E-3</v>
      </c>
      <c r="L8" s="10">
        <f t="shared" ref="L8:L71" si="5">G8*I8</f>
        <v>0.24752007076869878</v>
      </c>
      <c r="O8" s="30">
        <v>177</v>
      </c>
      <c r="Q8" s="28"/>
    </row>
    <row r="9" spans="1:17" x14ac:dyDescent="0.2">
      <c r="A9" s="3">
        <v>38499</v>
      </c>
      <c r="B9" t="s">
        <v>4</v>
      </c>
      <c r="C9" s="27">
        <v>2.15495817932399</v>
      </c>
      <c r="D9" s="27">
        <v>2.6751637685205401</v>
      </c>
      <c r="E9" s="2">
        <v>273</v>
      </c>
      <c r="F9">
        <f t="shared" si="0"/>
        <v>0.74794520547945209</v>
      </c>
      <c r="G9">
        <f t="shared" si="1"/>
        <v>0.98401129200357274</v>
      </c>
      <c r="H9">
        <v>92</v>
      </c>
      <c r="I9">
        <f t="shared" si="2"/>
        <v>0.25555555555555554</v>
      </c>
      <c r="J9" s="7">
        <f t="shared" si="3"/>
        <v>2.4134098992416395E-2</v>
      </c>
      <c r="K9" s="10">
        <f t="shared" si="4"/>
        <v>6.0689910712222765E-3</v>
      </c>
      <c r="L9" s="10">
        <f t="shared" si="5"/>
        <v>0.25146955240091301</v>
      </c>
      <c r="M9" s="9" t="s">
        <v>148</v>
      </c>
      <c r="O9" s="30">
        <v>268</v>
      </c>
    </row>
    <row r="10" spans="1:17" x14ac:dyDescent="0.2">
      <c r="A10" s="3">
        <v>38594</v>
      </c>
      <c r="B10" t="s">
        <v>5</v>
      </c>
      <c r="C10" s="27">
        <v>2.2931172910052799</v>
      </c>
      <c r="D10" s="27">
        <v>2.9241335060871099</v>
      </c>
      <c r="E10" s="2">
        <v>365</v>
      </c>
      <c r="F10">
        <f t="shared" si="0"/>
        <v>1</v>
      </c>
      <c r="G10">
        <f t="shared" si="1"/>
        <v>0.97732974822093133</v>
      </c>
      <c r="H10">
        <v>92</v>
      </c>
      <c r="I10">
        <f t="shared" si="2"/>
        <v>0.25555555555555554</v>
      </c>
      <c r="J10" s="7">
        <f t="shared" si="3"/>
        <v>2.6751637685205443E-2</v>
      </c>
      <c r="K10" s="10">
        <f t="shared" si="4"/>
        <v>6.6815437826414047E-3</v>
      </c>
      <c r="L10" s="10">
        <f t="shared" si="5"/>
        <v>0.24976204676757133</v>
      </c>
      <c r="M10" s="11">
        <f>SUM(K8:K10)/SUM(L8:L10)</f>
        <v>2.426159590626056E-2</v>
      </c>
      <c r="O10" s="30">
        <v>363</v>
      </c>
    </row>
    <row r="11" spans="1:17" x14ac:dyDescent="0.2">
      <c r="A11" s="3">
        <v>38685</v>
      </c>
      <c r="B11" t="s">
        <v>6</v>
      </c>
      <c r="C11" s="27">
        <v>2.4249726641258502</v>
      </c>
      <c r="D11" s="27">
        <v>3.2131709151621601</v>
      </c>
      <c r="E11" s="2">
        <v>456</v>
      </c>
      <c r="F11">
        <f t="shared" si="0"/>
        <v>1.2493150684931507</v>
      </c>
      <c r="G11">
        <f t="shared" si="1"/>
        <v>0.9701587618184091</v>
      </c>
      <c r="H11">
        <v>91</v>
      </c>
      <c r="I11">
        <f t="shared" si="2"/>
        <v>0.25277777777777777</v>
      </c>
      <c r="J11" s="7">
        <f t="shared" si="3"/>
        <v>2.9241335060870184E-2</v>
      </c>
      <c r="K11" s="10">
        <f t="shared" si="4"/>
        <v>7.1709864025221275E-3</v>
      </c>
      <c r="L11" s="10">
        <f t="shared" si="5"/>
        <v>0.24523457590409783</v>
      </c>
      <c r="O11" s="30">
        <v>454</v>
      </c>
    </row>
    <row r="12" spans="1:17" x14ac:dyDescent="0.2">
      <c r="A12" s="3">
        <v>38775</v>
      </c>
      <c r="B12" t="s">
        <v>7</v>
      </c>
      <c r="C12" s="27">
        <v>2.5601062547820601</v>
      </c>
      <c r="D12" s="27">
        <v>3.4286823335218699</v>
      </c>
      <c r="E12" s="2">
        <v>546</v>
      </c>
      <c r="F12">
        <f t="shared" si="0"/>
        <v>1.4958904109589042</v>
      </c>
      <c r="G12">
        <f t="shared" si="1"/>
        <v>0.96242765048221557</v>
      </c>
      <c r="H12">
        <v>90</v>
      </c>
      <c r="I12">
        <f t="shared" si="2"/>
        <v>0.25</v>
      </c>
      <c r="J12" s="7">
        <f t="shared" si="3"/>
        <v>3.2131709151622445E-2</v>
      </c>
      <c r="K12" s="10">
        <f t="shared" si="4"/>
        <v>7.7311113361934738E-3</v>
      </c>
      <c r="L12" s="10">
        <f t="shared" si="5"/>
        <v>0.24060691262055389</v>
      </c>
      <c r="O12" s="30">
        <v>544</v>
      </c>
    </row>
    <row r="13" spans="1:17" x14ac:dyDescent="0.2">
      <c r="A13" s="3">
        <v>38867</v>
      </c>
      <c r="B13" t="s">
        <v>8</v>
      </c>
      <c r="C13" s="27">
        <v>2.6900389566778</v>
      </c>
      <c r="D13" s="27">
        <v>3.6045124364106602</v>
      </c>
      <c r="E13" s="2">
        <v>638</v>
      </c>
      <c r="F13">
        <f t="shared" si="0"/>
        <v>1.747945205479452</v>
      </c>
      <c r="G13">
        <f t="shared" si="1"/>
        <v>0.95406792775729676</v>
      </c>
      <c r="H13">
        <v>92</v>
      </c>
      <c r="I13">
        <f t="shared" si="2"/>
        <v>0.25555555555555554</v>
      </c>
      <c r="J13" s="7">
        <f t="shared" si="3"/>
        <v>3.4286823335218646E-2</v>
      </c>
      <c r="K13" s="10">
        <f t="shared" si="4"/>
        <v>8.3597227249187691E-3</v>
      </c>
      <c r="L13" s="10">
        <f t="shared" si="5"/>
        <v>0.2438173593157536</v>
      </c>
      <c r="M13" s="9" t="s">
        <v>147</v>
      </c>
      <c r="O13" s="30">
        <v>636</v>
      </c>
    </row>
    <row r="14" spans="1:17" x14ac:dyDescent="0.2">
      <c r="A14" s="3">
        <v>38959</v>
      </c>
      <c r="B14" t="s">
        <v>9</v>
      </c>
      <c r="C14" s="27">
        <v>2.80948856724789</v>
      </c>
      <c r="D14" s="27">
        <v>3.7761259735398398</v>
      </c>
      <c r="E14" s="2">
        <v>730</v>
      </c>
      <c r="F14">
        <f t="shared" si="0"/>
        <v>2</v>
      </c>
      <c r="G14">
        <f t="shared" si="1"/>
        <v>0.94535971668171881</v>
      </c>
      <c r="H14">
        <v>92</v>
      </c>
      <c r="I14">
        <f t="shared" si="2"/>
        <v>0.25555555555555554</v>
      </c>
      <c r="J14" s="7">
        <f t="shared" si="3"/>
        <v>3.6045124364106562E-2</v>
      </c>
      <c r="K14" s="10">
        <f t="shared" si="4"/>
        <v>8.7082110755778794E-3</v>
      </c>
      <c r="L14" s="10">
        <f t="shared" si="5"/>
        <v>0.24159192759643924</v>
      </c>
      <c r="M14" s="11">
        <f>SUM(K8:K14)/SUM(L8:L14)</f>
        <v>2.9148762040546707E-2</v>
      </c>
      <c r="O14" s="30">
        <v>728</v>
      </c>
    </row>
    <row r="15" spans="1:17" x14ac:dyDescent="0.2">
      <c r="A15" s="3">
        <v>39050</v>
      </c>
      <c r="B15" t="s">
        <v>10</v>
      </c>
      <c r="C15" s="27">
        <v>2.92043173173826</v>
      </c>
      <c r="D15" s="27">
        <v>3.9368455367616102</v>
      </c>
      <c r="E15" s="2">
        <v>821</v>
      </c>
      <c r="F15">
        <f t="shared" si="0"/>
        <v>2.2493150684931509</v>
      </c>
      <c r="G15">
        <f t="shared" si="1"/>
        <v>0.93642138046442924</v>
      </c>
      <c r="H15">
        <v>91</v>
      </c>
      <c r="I15">
        <f t="shared" si="2"/>
        <v>0.25277777777777777</v>
      </c>
      <c r="J15" s="7">
        <f t="shared" si="3"/>
        <v>3.7761259735397505E-2</v>
      </c>
      <c r="K15" s="10">
        <f t="shared" si="4"/>
        <v>8.9383362172894675E-3</v>
      </c>
      <c r="L15" s="10">
        <f t="shared" si="5"/>
        <v>0.23670651561739739</v>
      </c>
      <c r="O15" s="30">
        <v>819</v>
      </c>
    </row>
    <row r="16" spans="1:17" x14ac:dyDescent="0.2">
      <c r="A16" s="3">
        <v>39140</v>
      </c>
      <c r="B16" t="s">
        <v>11</v>
      </c>
      <c r="C16" s="27">
        <v>3.0243197529935402</v>
      </c>
      <c r="D16" s="27">
        <v>4.0885205014599197</v>
      </c>
      <c r="E16" s="2">
        <v>911</v>
      </c>
      <c r="F16">
        <f t="shared" si="0"/>
        <v>2.495890410958904</v>
      </c>
      <c r="G16">
        <f t="shared" si="1"/>
        <v>0.9272948390930652</v>
      </c>
      <c r="H16">
        <v>90</v>
      </c>
      <c r="I16">
        <f t="shared" si="2"/>
        <v>0.25</v>
      </c>
      <c r="J16" s="7">
        <f t="shared" si="3"/>
        <v>3.9368455367616129E-2</v>
      </c>
      <c r="K16" s="10">
        <f t="shared" si="4"/>
        <v>9.12654137136403E-3</v>
      </c>
      <c r="L16" s="10">
        <f t="shared" si="5"/>
        <v>0.2318237097732663</v>
      </c>
      <c r="O16" s="30">
        <v>909</v>
      </c>
    </row>
    <row r="17" spans="1:15" x14ac:dyDescent="0.2">
      <c r="A17" s="3">
        <v>39232</v>
      </c>
      <c r="B17" t="s">
        <v>12</v>
      </c>
      <c r="C17" s="27">
        <v>3.1251693128032998</v>
      </c>
      <c r="D17" s="27">
        <v>4.2336074119228497</v>
      </c>
      <c r="E17" s="2">
        <v>1003</v>
      </c>
      <c r="F17">
        <f t="shared" si="0"/>
        <v>2.7479452054794522</v>
      </c>
      <c r="G17">
        <f t="shared" si="1"/>
        <v>0.91770623933767159</v>
      </c>
      <c r="H17">
        <v>92</v>
      </c>
      <c r="I17">
        <f t="shared" si="2"/>
        <v>0.25555555555555554</v>
      </c>
      <c r="J17" s="7">
        <f t="shared" si="3"/>
        <v>4.0885205014598316E-2</v>
      </c>
      <c r="K17" s="10">
        <f t="shared" si="4"/>
        <v>9.5885997553936085E-3</v>
      </c>
      <c r="L17" s="10">
        <f t="shared" si="5"/>
        <v>0.23452492783073828</v>
      </c>
      <c r="M17" s="9" t="s">
        <v>149</v>
      </c>
      <c r="O17" s="30">
        <v>1001</v>
      </c>
    </row>
    <row r="18" spans="1:15" x14ac:dyDescent="0.2">
      <c r="A18" s="3">
        <v>39325</v>
      </c>
      <c r="B18" t="s">
        <v>13</v>
      </c>
      <c r="C18" s="27">
        <v>3.2241006405966499</v>
      </c>
      <c r="D18" s="27">
        <v>4.3657495241251203</v>
      </c>
      <c r="E18" s="2">
        <v>1098</v>
      </c>
      <c r="F18">
        <f t="shared" si="0"/>
        <v>3.0082191780821916</v>
      </c>
      <c r="G18">
        <f t="shared" si="1"/>
        <v>0.90756688435434552</v>
      </c>
      <c r="H18">
        <v>95</v>
      </c>
      <c r="I18">
        <f t="shared" si="2"/>
        <v>0.2638888888888889</v>
      </c>
      <c r="J18" s="7">
        <f t="shared" si="3"/>
        <v>4.2336074119228496E-2</v>
      </c>
      <c r="K18" s="10">
        <f t="shared" si="4"/>
        <v>1.013935498332603E-2</v>
      </c>
      <c r="L18" s="10">
        <f t="shared" si="5"/>
        <v>0.23949681670461895</v>
      </c>
      <c r="M18" s="11">
        <f>SUM(K8:K18)/SUM(L8:L18)</f>
        <v>3.3024216824064506E-2</v>
      </c>
      <c r="O18" s="30">
        <v>1094</v>
      </c>
    </row>
    <row r="19" spans="1:15" x14ac:dyDescent="0.2">
      <c r="A19" s="13">
        <v>39415</v>
      </c>
      <c r="B19" s="14" t="s">
        <v>14</v>
      </c>
      <c r="C19" s="27">
        <v>3.31329382433485</v>
      </c>
      <c r="D19" s="27">
        <v>4.4870850817856196</v>
      </c>
      <c r="E19" s="2">
        <v>1188</v>
      </c>
      <c r="F19" s="14">
        <f t="shared" si="0"/>
        <v>3.2547945205479452</v>
      </c>
      <c r="G19">
        <f t="shared" si="1"/>
        <v>0.8977704150957041</v>
      </c>
      <c r="H19" s="14">
        <v>90</v>
      </c>
      <c r="I19" s="14">
        <f t="shared" si="2"/>
        <v>0.25</v>
      </c>
      <c r="J19" s="15">
        <f t="shared" si="3"/>
        <v>4.3647993268288054E-2</v>
      </c>
      <c r="K19" s="10">
        <f t="shared" si="4"/>
        <v>9.7964692586413656E-3</v>
      </c>
      <c r="L19" s="10">
        <f t="shared" si="5"/>
        <v>0.22444260377392602</v>
      </c>
      <c r="O19" s="30">
        <v>1184</v>
      </c>
    </row>
    <row r="20" spans="1:15" x14ac:dyDescent="0.2">
      <c r="A20" s="3">
        <v>39506</v>
      </c>
      <c r="B20" t="s">
        <v>15</v>
      </c>
      <c r="C20" s="27">
        <v>3.39942043965836</v>
      </c>
      <c r="D20" s="27">
        <v>4.6038507637595902</v>
      </c>
      <c r="E20" s="2">
        <v>1279</v>
      </c>
      <c r="F20">
        <f t="shared" si="0"/>
        <v>3.504109589041096</v>
      </c>
      <c r="G20">
        <f t="shared" si="1"/>
        <v>0.88770178721706106</v>
      </c>
      <c r="H20">
        <v>91</v>
      </c>
      <c r="I20">
        <f t="shared" si="2"/>
        <v>0.25277777777777777</v>
      </c>
      <c r="J20" s="7">
        <f t="shared" si="3"/>
        <v>4.4870850817856245E-2</v>
      </c>
      <c r="K20" s="10">
        <f t="shared" si="4"/>
        <v>1.0068627878642948E-2</v>
      </c>
      <c r="L20" s="10">
        <f t="shared" si="5"/>
        <v>0.22439128510209042</v>
      </c>
      <c r="O20" s="30">
        <v>1275</v>
      </c>
    </row>
    <row r="21" spans="1:15" x14ac:dyDescent="0.2">
      <c r="A21" s="3">
        <v>39597</v>
      </c>
      <c r="B21" t="s">
        <v>16</v>
      </c>
      <c r="C21" s="27">
        <v>3.4818195663934901</v>
      </c>
      <c r="D21" s="27">
        <v>4.7128220021072202</v>
      </c>
      <c r="E21" s="2">
        <v>1370</v>
      </c>
      <c r="F21">
        <f t="shared" si="0"/>
        <v>3.7534246575342465</v>
      </c>
      <c r="G21">
        <f t="shared" si="1"/>
        <v>0.87749197047847227</v>
      </c>
      <c r="H21">
        <v>91</v>
      </c>
      <c r="I21">
        <f t="shared" si="2"/>
        <v>0.25277777777777777</v>
      </c>
      <c r="J21" s="7">
        <f t="shared" si="3"/>
        <v>4.6029462559055365E-2</v>
      </c>
      <c r="K21" s="10">
        <f t="shared" si="4"/>
        <v>1.0209816738588779E-2</v>
      </c>
      <c r="L21" s="10">
        <f t="shared" si="5"/>
        <v>0.22181047031539158</v>
      </c>
      <c r="M21" s="9" t="s">
        <v>150</v>
      </c>
      <c r="O21" s="30">
        <v>1366</v>
      </c>
    </row>
    <row r="22" spans="1:15" x14ac:dyDescent="0.2">
      <c r="A22" s="3">
        <v>39689</v>
      </c>
      <c r="B22" t="s">
        <v>17</v>
      </c>
      <c r="C22" s="27">
        <v>3.5616061428057901</v>
      </c>
      <c r="D22" s="27">
        <v>4.8153765246273803</v>
      </c>
      <c r="E22" s="2">
        <v>1462</v>
      </c>
      <c r="F22">
        <f t="shared" si="0"/>
        <v>4.0054794520547947</v>
      </c>
      <c r="G22">
        <f t="shared" si="1"/>
        <v>0.86704933369346227</v>
      </c>
      <c r="H22">
        <v>92</v>
      </c>
      <c r="I22">
        <f t="shared" si="2"/>
        <v>0.25555555555555554</v>
      </c>
      <c r="J22" s="7">
        <f t="shared" si="3"/>
        <v>4.7128220021073107E-2</v>
      </c>
      <c r="K22" s="10">
        <f t="shared" si="4"/>
        <v>1.0442636785009972E-2</v>
      </c>
      <c r="L22" s="10">
        <f t="shared" si="5"/>
        <v>0.22157927416610701</v>
      </c>
      <c r="M22" s="11">
        <f>SUM(K8:K22)/SUM(L8:L22)</f>
        <v>3.6133430335018805E-2</v>
      </c>
      <c r="O22" s="30">
        <v>1458</v>
      </c>
    </row>
    <row r="23" spans="1:15" x14ac:dyDescent="0.2">
      <c r="A23" s="3">
        <v>39779</v>
      </c>
      <c r="B23" t="s">
        <v>18</v>
      </c>
      <c r="C23" s="27">
        <v>3.6364496157831399</v>
      </c>
      <c r="D23" s="27">
        <v>4.9108851955386399</v>
      </c>
      <c r="E23" s="2">
        <v>1552</v>
      </c>
      <c r="F23">
        <f t="shared" si="0"/>
        <v>4.2520547945205482</v>
      </c>
      <c r="G23">
        <f t="shared" si="1"/>
        <v>0.8567373955774551</v>
      </c>
      <c r="H23">
        <v>90</v>
      </c>
      <c r="I23">
        <f t="shared" si="2"/>
        <v>0.25</v>
      </c>
      <c r="J23" s="7">
        <f t="shared" si="3"/>
        <v>4.8145152385028034E-2</v>
      </c>
      <c r="K23" s="10">
        <f t="shared" si="4"/>
        <v>1.0311938116007155E-2</v>
      </c>
      <c r="L23" s="10">
        <f t="shared" si="5"/>
        <v>0.21418434889436377</v>
      </c>
      <c r="O23" s="30">
        <v>1548</v>
      </c>
    </row>
    <row r="24" spans="1:15" x14ac:dyDescent="0.2">
      <c r="A24" s="3">
        <v>39870</v>
      </c>
      <c r="B24" t="s">
        <v>19</v>
      </c>
      <c r="C24" s="27">
        <v>3.7091162131823001</v>
      </c>
      <c r="D24" s="27">
        <v>5.0027996256830196</v>
      </c>
      <c r="E24" s="2">
        <v>1643</v>
      </c>
      <c r="F24">
        <f t="shared" si="0"/>
        <v>4.5013698630136982</v>
      </c>
      <c r="G24">
        <f t="shared" si="1"/>
        <v>0.84623258042033411</v>
      </c>
      <c r="H24">
        <v>91</v>
      </c>
      <c r="I24">
        <f t="shared" si="2"/>
        <v>0.25277777777777777</v>
      </c>
      <c r="J24" s="7">
        <f t="shared" si="3"/>
        <v>4.910885195538732E-2</v>
      </c>
      <c r="K24" s="10">
        <f t="shared" si="4"/>
        <v>1.0504815157121027E-2</v>
      </c>
      <c r="L24" s="10">
        <f t="shared" si="5"/>
        <v>0.21390879116180667</v>
      </c>
      <c r="O24" s="30">
        <v>1639</v>
      </c>
    </row>
    <row r="25" spans="1:15" x14ac:dyDescent="0.2">
      <c r="A25" s="3">
        <v>39961</v>
      </c>
      <c r="B25" t="s">
        <v>20</v>
      </c>
      <c r="C25" s="27">
        <v>3.7789424621882302</v>
      </c>
      <c r="D25" s="27">
        <v>5.0883536057219398</v>
      </c>
      <c r="E25" s="2">
        <v>1734</v>
      </c>
      <c r="F25">
        <f t="shared" si="0"/>
        <v>4.7506849315068491</v>
      </c>
      <c r="G25">
        <f t="shared" si="1"/>
        <v>0.83566651572059736</v>
      </c>
      <c r="H25">
        <v>91</v>
      </c>
      <c r="I25">
        <f t="shared" si="2"/>
        <v>0.25277777777777777</v>
      </c>
      <c r="J25" s="7">
        <f t="shared" si="3"/>
        <v>5.001973348007014E-2</v>
      </c>
      <c r="K25" s="10">
        <f t="shared" si="4"/>
        <v>1.0566064699736789E-2</v>
      </c>
      <c r="L25" s="10">
        <f t="shared" si="5"/>
        <v>0.21123792480715098</v>
      </c>
      <c r="M25" s="9" t="s">
        <v>151</v>
      </c>
      <c r="O25" s="30">
        <v>1730</v>
      </c>
    </row>
    <row r="26" spans="1:15" x14ac:dyDescent="0.2">
      <c r="A26" s="3">
        <v>40052</v>
      </c>
      <c r="B26" t="s">
        <v>21</v>
      </c>
      <c r="C26" s="27">
        <v>3.8468001620740799</v>
      </c>
      <c r="D26" s="27">
        <v>5.1666400587965899</v>
      </c>
      <c r="E26" s="2">
        <v>1826</v>
      </c>
      <c r="F26">
        <f t="shared" si="0"/>
        <v>5.0027397260273974</v>
      </c>
      <c r="G26">
        <f t="shared" si="1"/>
        <v>0.8249393587545667</v>
      </c>
      <c r="H26">
        <v>92</v>
      </c>
      <c r="I26">
        <f t="shared" si="2"/>
        <v>0.25555555555555554</v>
      </c>
      <c r="J26" s="7">
        <f t="shared" si="3"/>
        <v>5.0883536057218542E-2</v>
      </c>
      <c r="K26" s="10">
        <f t="shared" si="4"/>
        <v>1.072715696603061E-2</v>
      </c>
      <c r="L26" s="10">
        <f t="shared" si="5"/>
        <v>0.21081783612616703</v>
      </c>
      <c r="M26" s="11">
        <f>SUM(K8:K26)/SUM(L8:L26)</f>
        <v>3.8719438906968405E-2</v>
      </c>
      <c r="O26" s="30">
        <v>1821</v>
      </c>
    </row>
    <row r="27" spans="1:15" x14ac:dyDescent="0.2">
      <c r="A27" s="3">
        <v>40144</v>
      </c>
      <c r="B27" t="s">
        <v>22</v>
      </c>
      <c r="C27" s="27">
        <v>3.9112495557320299</v>
      </c>
      <c r="D27" s="27">
        <v>5.2295928338082804</v>
      </c>
      <c r="E27" s="2">
        <v>1917</v>
      </c>
      <c r="F27">
        <f t="shared" si="0"/>
        <v>5.2520547945205482</v>
      </c>
      <c r="G27">
        <f t="shared" si="1"/>
        <v>0.81430444665328117</v>
      </c>
      <c r="H27">
        <v>91</v>
      </c>
      <c r="I27">
        <f t="shared" si="2"/>
        <v>0.25277777777777777</v>
      </c>
      <c r="J27" s="7">
        <f t="shared" si="3"/>
        <v>5.1666400587965025E-2</v>
      </c>
      <c r="K27" s="10">
        <f t="shared" si="4"/>
        <v>1.0634912101285598E-2</v>
      </c>
      <c r="L27" s="10">
        <f t="shared" si="5"/>
        <v>0.20583806845957939</v>
      </c>
      <c r="O27" s="30">
        <v>1913</v>
      </c>
    </row>
    <row r="28" spans="1:15" x14ac:dyDescent="0.2">
      <c r="A28" s="3">
        <v>40234</v>
      </c>
      <c r="B28" t="s">
        <v>23</v>
      </c>
      <c r="C28" s="27">
        <v>3.9720843125653</v>
      </c>
      <c r="D28" s="27">
        <v>5.27765809283677</v>
      </c>
      <c r="E28" s="2">
        <v>2007</v>
      </c>
      <c r="F28">
        <f t="shared" si="0"/>
        <v>5.4986301369863018</v>
      </c>
      <c r="G28">
        <f t="shared" si="1"/>
        <v>0.8037956368968755</v>
      </c>
      <c r="H28">
        <v>90</v>
      </c>
      <c r="I28">
        <f t="shared" si="2"/>
        <v>0.25</v>
      </c>
      <c r="J28" s="7">
        <f t="shared" si="3"/>
        <v>5.2295928338082831E-2</v>
      </c>
      <c r="K28" s="10">
        <f t="shared" si="4"/>
        <v>1.0508809756405663E-2</v>
      </c>
      <c r="L28" s="10">
        <f t="shared" si="5"/>
        <v>0.20094890922421887</v>
      </c>
      <c r="O28" s="30">
        <v>2003</v>
      </c>
    </row>
    <row r="29" spans="1:15" x14ac:dyDescent="0.2">
      <c r="A29" s="3">
        <v>40325</v>
      </c>
      <c r="B29" t="s">
        <v>24</v>
      </c>
      <c r="C29" s="27">
        <v>4.0309533846905303</v>
      </c>
      <c r="D29" s="27">
        <v>5.3088589230085299</v>
      </c>
      <c r="E29" s="2">
        <v>2099</v>
      </c>
      <c r="F29">
        <f t="shared" si="0"/>
        <v>5.7506849315068491</v>
      </c>
      <c r="G29">
        <f t="shared" si="1"/>
        <v>0.79309883652584956</v>
      </c>
      <c r="H29">
        <v>92</v>
      </c>
      <c r="I29">
        <f t="shared" si="2"/>
        <v>0.25555555555555554</v>
      </c>
      <c r="J29" s="7">
        <f t="shared" si="3"/>
        <v>5.2776580928368587E-2</v>
      </c>
      <c r="K29" s="10">
        <f t="shared" si="4"/>
        <v>1.0696800371025928E-2</v>
      </c>
      <c r="L29" s="10">
        <f t="shared" si="5"/>
        <v>0.20268081377882821</v>
      </c>
      <c r="M29" s="9" t="s">
        <v>152</v>
      </c>
      <c r="O29" s="30">
        <v>2094</v>
      </c>
    </row>
    <row r="30" spans="1:15" x14ac:dyDescent="0.2">
      <c r="A30" s="3">
        <v>40417</v>
      </c>
      <c r="B30" t="s">
        <v>25</v>
      </c>
      <c r="C30" s="27">
        <v>4.08618922606406</v>
      </c>
      <c r="D30" s="27">
        <v>5.32853131889562</v>
      </c>
      <c r="E30" s="2">
        <v>2191</v>
      </c>
      <c r="F30">
        <f t="shared" si="0"/>
        <v>6.0027397260273974</v>
      </c>
      <c r="G30">
        <f t="shared" si="1"/>
        <v>0.78248282635909394</v>
      </c>
      <c r="H30">
        <v>92</v>
      </c>
      <c r="I30">
        <f t="shared" si="2"/>
        <v>0.25555555555555554</v>
      </c>
      <c r="J30" s="7">
        <f t="shared" si="3"/>
        <v>5.308858923008529E-2</v>
      </c>
      <c r="K30" s="10">
        <f t="shared" si="4"/>
        <v>1.0616010166755601E-2</v>
      </c>
      <c r="L30" s="10">
        <f t="shared" si="5"/>
        <v>0.19996783340287955</v>
      </c>
      <c r="M30" s="11">
        <f>SUM(K8:K30)/SUM(L8:L30)</f>
        <v>4.0851173900561207E-2</v>
      </c>
      <c r="O30" s="30">
        <v>2186</v>
      </c>
    </row>
    <row r="31" spans="1:15" x14ac:dyDescent="0.2">
      <c r="A31" s="3">
        <v>40511</v>
      </c>
      <c r="B31" t="s">
        <v>26</v>
      </c>
      <c r="C31" s="27">
        <v>4.1372436793860397</v>
      </c>
      <c r="D31" s="27">
        <v>5.3596039552056496</v>
      </c>
      <c r="E31" s="2">
        <v>2282</v>
      </c>
      <c r="F31">
        <f t="shared" si="0"/>
        <v>6.2520547945205482</v>
      </c>
      <c r="G31">
        <f t="shared" si="1"/>
        <v>0.7720833705729393</v>
      </c>
      <c r="H31">
        <v>91</v>
      </c>
      <c r="I31">
        <f t="shared" si="2"/>
        <v>0.25277777777777777</v>
      </c>
      <c r="J31" s="7">
        <f t="shared" si="3"/>
        <v>5.3285313188955317E-2</v>
      </c>
      <c r="K31" s="10">
        <f t="shared" si="4"/>
        <v>1.0399455786154616E-2</v>
      </c>
      <c r="L31" s="10">
        <f t="shared" si="5"/>
        <v>0.19516551867260409</v>
      </c>
      <c r="O31" s="30">
        <v>2280</v>
      </c>
    </row>
    <row r="32" spans="1:15" x14ac:dyDescent="0.2">
      <c r="A32" s="3">
        <v>40599</v>
      </c>
      <c r="B32" t="s">
        <v>27</v>
      </c>
      <c r="C32" s="27">
        <v>4.1850785954015697</v>
      </c>
      <c r="D32" s="27">
        <v>5.4094723044305804</v>
      </c>
      <c r="E32" s="2">
        <v>2372</v>
      </c>
      <c r="F32">
        <f t="shared" si="0"/>
        <v>6.4986301369863018</v>
      </c>
      <c r="G32">
        <f t="shared" si="1"/>
        <v>0.7618749999156389</v>
      </c>
      <c r="H32">
        <v>90</v>
      </c>
      <c r="I32">
        <f t="shared" si="2"/>
        <v>0.25</v>
      </c>
      <c r="J32" s="7">
        <f t="shared" si="3"/>
        <v>5.3596039552056496E-2</v>
      </c>
      <c r="K32" s="10">
        <f t="shared" si="4"/>
        <v>1.0208370657300405E-2</v>
      </c>
      <c r="L32" s="10">
        <f t="shared" si="5"/>
        <v>0.19046874997890972</v>
      </c>
      <c r="O32" s="30">
        <v>2368</v>
      </c>
    </row>
    <row r="33" spans="1:15" x14ac:dyDescent="0.2">
      <c r="A33" s="3">
        <v>40690</v>
      </c>
      <c r="B33" t="s">
        <v>28</v>
      </c>
      <c r="C33" s="27">
        <v>4.2321972661734604</v>
      </c>
      <c r="D33" s="27">
        <v>5.4767735945121103</v>
      </c>
      <c r="E33" s="2">
        <v>2464</v>
      </c>
      <c r="F33">
        <f t="shared" si="0"/>
        <v>6.7506849315068491</v>
      </c>
      <c r="G33">
        <f t="shared" si="1"/>
        <v>0.75148629777734222</v>
      </c>
      <c r="H33">
        <v>92</v>
      </c>
      <c r="I33">
        <f t="shared" si="2"/>
        <v>0.25555555555555554</v>
      </c>
      <c r="J33" s="7">
        <f t="shared" si="3"/>
        <v>5.4094723044306646E-2</v>
      </c>
      <c r="K33" s="10">
        <f t="shared" si="4"/>
        <v>1.0388702138296705E-2</v>
      </c>
      <c r="L33" s="10">
        <f t="shared" si="5"/>
        <v>0.19204649832087634</v>
      </c>
      <c r="M33" s="12" t="s">
        <v>153</v>
      </c>
      <c r="O33" s="30">
        <v>2459</v>
      </c>
    </row>
    <row r="34" spans="1:15" x14ac:dyDescent="0.2">
      <c r="A34" s="3">
        <v>40785</v>
      </c>
      <c r="B34" t="s">
        <v>29</v>
      </c>
      <c r="C34" s="27">
        <v>4.2783463567885898</v>
      </c>
      <c r="D34" s="27">
        <v>5.5549943657379801</v>
      </c>
      <c r="E34" s="2">
        <v>2556</v>
      </c>
      <c r="F34">
        <f t="shared" si="0"/>
        <v>7.0027397260273974</v>
      </c>
      <c r="G34">
        <f t="shared" si="1"/>
        <v>0.74111352525840535</v>
      </c>
      <c r="H34">
        <v>92</v>
      </c>
      <c r="I34">
        <f t="shared" si="2"/>
        <v>0.25555555555555554</v>
      </c>
      <c r="J34" s="7">
        <f t="shared" si="3"/>
        <v>5.4767735945120223E-2</v>
      </c>
      <c r="K34" s="10">
        <f t="shared" si="4"/>
        <v>1.0372772518936878E-2</v>
      </c>
      <c r="L34" s="10">
        <f t="shared" si="5"/>
        <v>0.18939567867714802</v>
      </c>
      <c r="M34" s="11">
        <f>SUM(K8:K34)/SUM(L8:L34)</f>
        <v>4.2528584267968579E-2</v>
      </c>
      <c r="O34" s="30">
        <v>2554</v>
      </c>
    </row>
    <row r="35" spans="1:15" x14ac:dyDescent="0.2">
      <c r="A35" s="3">
        <v>40876</v>
      </c>
      <c r="B35" t="s">
        <v>30</v>
      </c>
      <c r="C35" s="27">
        <v>4.3235412232889203</v>
      </c>
      <c r="D35" s="27">
        <v>5.6209100027497403</v>
      </c>
      <c r="E35" s="2">
        <v>2647</v>
      </c>
      <c r="F35">
        <f t="shared" si="0"/>
        <v>7.2520547945205482</v>
      </c>
      <c r="G35">
        <f t="shared" si="1"/>
        <v>0.73085106709311309</v>
      </c>
      <c r="H35">
        <v>91</v>
      </c>
      <c r="I35">
        <f t="shared" si="2"/>
        <v>0.25277777777777777</v>
      </c>
      <c r="J35" s="7">
        <f t="shared" si="3"/>
        <v>5.5549943657379794E-2</v>
      </c>
      <c r="K35" s="10">
        <f t="shared" si="4"/>
        <v>1.0262458165292244E-2</v>
      </c>
      <c r="L35" s="10">
        <f t="shared" si="5"/>
        <v>0.18474290862631468</v>
      </c>
      <c r="O35" s="30">
        <v>2645</v>
      </c>
    </row>
    <row r="36" spans="1:15" x14ac:dyDescent="0.2">
      <c r="A36" s="3">
        <v>40967</v>
      </c>
      <c r="B36" t="s">
        <v>31</v>
      </c>
      <c r="C36" s="27">
        <v>4.3679221599625997</v>
      </c>
      <c r="D36" s="27">
        <v>5.6691826831102299</v>
      </c>
      <c r="E36" s="2">
        <v>2738</v>
      </c>
      <c r="F36">
        <f t="shared" si="0"/>
        <v>7.5013698630136982</v>
      </c>
      <c r="G36">
        <f t="shared" si="1"/>
        <v>0.72061231092261802</v>
      </c>
      <c r="H36">
        <v>91</v>
      </c>
      <c r="I36">
        <f t="shared" si="2"/>
        <v>0.25277777777777777</v>
      </c>
      <c r="J36" s="7">
        <f t="shared" si="3"/>
        <v>5.6209100027496503E-2</v>
      </c>
      <c r="K36" s="10">
        <f t="shared" si="4"/>
        <v>1.0238756170495085E-2</v>
      </c>
      <c r="L36" s="10">
        <f t="shared" si="5"/>
        <v>0.18215477859432844</v>
      </c>
      <c r="O36" s="30">
        <v>2736</v>
      </c>
    </row>
    <row r="37" spans="1:15" x14ac:dyDescent="0.2">
      <c r="A37" s="3">
        <v>41059</v>
      </c>
      <c r="B37" t="s">
        <v>32</v>
      </c>
      <c r="C37" s="27">
        <v>4.4114436645720296</v>
      </c>
      <c r="D37" s="27">
        <v>5.7002734633503902</v>
      </c>
      <c r="E37" s="2">
        <v>2830</v>
      </c>
      <c r="F37">
        <f t="shared" si="0"/>
        <v>7.7534246575342465</v>
      </c>
      <c r="G37">
        <f t="shared" si="1"/>
        <v>0.71032123980490802</v>
      </c>
      <c r="H37">
        <v>92</v>
      </c>
      <c r="I37">
        <f t="shared" si="2"/>
        <v>0.25555555555555554</v>
      </c>
      <c r="J37" s="7">
        <f t="shared" si="3"/>
        <v>5.6691826831102257E-2</v>
      </c>
      <c r="K37" s="10">
        <f t="shared" si="4"/>
        <v>1.0291071117709947E-2</v>
      </c>
      <c r="L37" s="10">
        <f t="shared" si="5"/>
        <v>0.18152653906125427</v>
      </c>
      <c r="M37" s="12" t="s">
        <v>154</v>
      </c>
      <c r="O37" s="30">
        <v>2828</v>
      </c>
    </row>
    <row r="38" spans="1:15" x14ac:dyDescent="0.2">
      <c r="A38" s="3">
        <v>41152</v>
      </c>
      <c r="B38" t="s">
        <v>33</v>
      </c>
      <c r="C38" s="27">
        <v>4.4544766507609603</v>
      </c>
      <c r="D38" s="27">
        <v>5.71208039939863</v>
      </c>
      <c r="E38" s="2">
        <v>2925</v>
      </c>
      <c r="F38">
        <f t="shared" si="0"/>
        <v>8.0136986301369859</v>
      </c>
      <c r="G38">
        <f t="shared" si="1"/>
        <v>0.69979465684217945</v>
      </c>
      <c r="H38">
        <v>95</v>
      </c>
      <c r="I38">
        <f t="shared" si="2"/>
        <v>0.2638888888888889</v>
      </c>
      <c r="J38" s="7">
        <f t="shared" si="3"/>
        <v>5.7002734633503881E-2</v>
      </c>
      <c r="K38" s="10">
        <f t="shared" si="4"/>
        <v>1.0526582962728537E-2</v>
      </c>
      <c r="L38" s="10">
        <f t="shared" si="5"/>
        <v>0.18466803444446403</v>
      </c>
      <c r="M38" s="11">
        <f>SUM(K8:K38)/SUM(L8:L38)</f>
        <v>4.4038964070441888E-2</v>
      </c>
      <c r="O38" s="30">
        <v>2921</v>
      </c>
    </row>
    <row r="39" spans="1:15" x14ac:dyDescent="0.2">
      <c r="A39" s="3">
        <v>41242</v>
      </c>
      <c r="B39" t="s">
        <v>34</v>
      </c>
      <c r="C39" s="27">
        <v>4.4931474032172201</v>
      </c>
      <c r="D39" s="27">
        <v>5.7220791000729001</v>
      </c>
      <c r="E39" s="2">
        <v>3015</v>
      </c>
      <c r="F39">
        <f t="shared" si="0"/>
        <v>8.2602739726027394</v>
      </c>
      <c r="G39">
        <f t="shared" si="1"/>
        <v>0.68994300551964238</v>
      </c>
      <c r="H39">
        <v>90</v>
      </c>
      <c r="I39">
        <f t="shared" si="2"/>
        <v>0.25</v>
      </c>
      <c r="J39" s="7">
        <f t="shared" si="3"/>
        <v>5.711573995951813E-2</v>
      </c>
      <c r="K39" s="10">
        <f t="shared" si="4"/>
        <v>9.8516513225370694E-3</v>
      </c>
      <c r="L39" s="10">
        <f t="shared" si="5"/>
        <v>0.1724857513799106</v>
      </c>
      <c r="O39" s="30">
        <v>3011</v>
      </c>
    </row>
    <row r="40" spans="1:15" x14ac:dyDescent="0.2">
      <c r="A40" s="3">
        <v>41332</v>
      </c>
      <c r="B40" t="s">
        <v>35</v>
      </c>
      <c r="C40" s="27">
        <v>4.52907003014937</v>
      </c>
      <c r="D40" s="27">
        <v>5.7334444990058904</v>
      </c>
      <c r="E40" s="2">
        <v>3103</v>
      </c>
      <c r="F40">
        <f t="shared" si="0"/>
        <v>8.5013698630136982</v>
      </c>
      <c r="G40">
        <f t="shared" si="1"/>
        <v>0.68042818536622396</v>
      </c>
      <c r="H40">
        <v>88</v>
      </c>
      <c r="I40">
        <f t="shared" si="2"/>
        <v>0.24444444444444444</v>
      </c>
      <c r="J40" s="7">
        <f t="shared" si="3"/>
        <v>5.7205543657828727E-2</v>
      </c>
      <c r="K40" s="10">
        <f t="shared" si="4"/>
        <v>9.514820153418483E-3</v>
      </c>
      <c r="L40" s="10">
        <f t="shared" si="5"/>
        <v>0.16632688975618806</v>
      </c>
      <c r="O40" s="30">
        <v>3101</v>
      </c>
    </row>
    <row r="41" spans="1:15" x14ac:dyDescent="0.2">
      <c r="A41" s="3">
        <v>41424</v>
      </c>
      <c r="B41" t="s">
        <v>36</v>
      </c>
      <c r="C41" s="27">
        <v>4.5655563288908496</v>
      </c>
      <c r="D41" s="27">
        <v>5.7429939957559899</v>
      </c>
      <c r="E41" s="2">
        <v>3197</v>
      </c>
      <c r="F41">
        <f t="shared" si="0"/>
        <v>8.7589041095890412</v>
      </c>
      <c r="G41">
        <f t="shared" si="1"/>
        <v>0.67039197462088052</v>
      </c>
      <c r="H41">
        <v>94</v>
      </c>
      <c r="I41">
        <f t="shared" si="2"/>
        <v>0.26111111111111113</v>
      </c>
      <c r="J41" s="7">
        <f t="shared" si="3"/>
        <v>5.7334444990058034E-2</v>
      </c>
      <c r="K41" s="10">
        <f t="shared" si="4"/>
        <v>1.0036210745343506E-2</v>
      </c>
      <c r="L41" s="10">
        <f t="shared" si="5"/>
        <v>0.17504679337322993</v>
      </c>
      <c r="M41" s="12" t="s">
        <v>155</v>
      </c>
      <c r="O41" s="30">
        <v>3193</v>
      </c>
    </row>
    <row r="42" spans="1:15" x14ac:dyDescent="0.2">
      <c r="A42" s="3">
        <v>41516</v>
      </c>
      <c r="B42" t="s">
        <v>37</v>
      </c>
      <c r="C42" s="27">
        <v>4.5995391549029998</v>
      </c>
      <c r="D42" s="27">
        <v>5.7557010086884599</v>
      </c>
      <c r="E42" s="2">
        <v>3289</v>
      </c>
      <c r="F42">
        <f t="shared" si="0"/>
        <v>9.0109589041095894</v>
      </c>
      <c r="G42">
        <f t="shared" si="1"/>
        <v>0.660695254155797</v>
      </c>
      <c r="H42">
        <v>92</v>
      </c>
      <c r="I42">
        <f t="shared" si="2"/>
        <v>0.25555555555555554</v>
      </c>
      <c r="J42" s="7">
        <f t="shared" si="3"/>
        <v>5.7429939957562563E-2</v>
      </c>
      <c r="K42" s="10">
        <f t="shared" si="4"/>
        <v>9.6967204650835661E-3</v>
      </c>
      <c r="L42" s="10">
        <f t="shared" si="5"/>
        <v>0.16884434272870366</v>
      </c>
      <c r="M42" s="11">
        <f>SUM(K8:K42)/SUM(L8:L42)</f>
        <v>4.5260208967873868E-2</v>
      </c>
      <c r="O42" s="30">
        <v>3285</v>
      </c>
    </row>
    <row r="43" spans="1:15" x14ac:dyDescent="0.2">
      <c r="A43" s="3">
        <v>41606</v>
      </c>
      <c r="B43" t="s">
        <v>38</v>
      </c>
      <c r="C43" s="27">
        <v>4.6313398523154303</v>
      </c>
      <c r="D43" s="27">
        <v>5.7825417539412198</v>
      </c>
      <c r="E43" s="2">
        <v>3379</v>
      </c>
      <c r="F43">
        <f t="shared" si="0"/>
        <v>9.257534246575343</v>
      </c>
      <c r="G43">
        <f t="shared" si="1"/>
        <v>0.65132412494163416</v>
      </c>
      <c r="H43">
        <v>90</v>
      </c>
      <c r="I43">
        <f t="shared" si="2"/>
        <v>0.25</v>
      </c>
      <c r="J43" s="7">
        <f t="shared" si="3"/>
        <v>5.7551248942314892E-2</v>
      </c>
      <c r="K43" s="10">
        <f t="shared" si="4"/>
        <v>9.3711292141628495E-3</v>
      </c>
      <c r="L43" s="10">
        <f t="shared" si="5"/>
        <v>0.16283103123540854</v>
      </c>
      <c r="O43" s="30">
        <v>3375</v>
      </c>
    </row>
    <row r="44" spans="1:15" x14ac:dyDescent="0.2">
      <c r="A44" s="3">
        <v>41697</v>
      </c>
      <c r="B44" t="s">
        <v>39</v>
      </c>
      <c r="C44" s="27">
        <v>4.6625232021658896</v>
      </c>
      <c r="D44" s="27">
        <v>5.8273025771029996</v>
      </c>
      <c r="E44" s="2">
        <v>3470</v>
      </c>
      <c r="F44">
        <f t="shared" si="0"/>
        <v>9.506849315068493</v>
      </c>
      <c r="G44">
        <f t="shared" si="1"/>
        <v>0.64194088747852263</v>
      </c>
      <c r="H44">
        <v>91</v>
      </c>
      <c r="I44">
        <f t="shared" si="2"/>
        <v>0.25277777777777777</v>
      </c>
      <c r="J44" s="7">
        <f t="shared" si="3"/>
        <v>5.7825417539413934E-2</v>
      </c>
      <c r="K44" s="10">
        <f t="shared" si="4"/>
        <v>9.3832374631115101E-3</v>
      </c>
      <c r="L44" s="10">
        <f t="shared" si="5"/>
        <v>0.16226839100151544</v>
      </c>
      <c r="O44" s="30">
        <v>3466</v>
      </c>
    </row>
    <row r="45" spans="1:15" x14ac:dyDescent="0.2">
      <c r="A45" s="3">
        <v>41788</v>
      </c>
      <c r="B45" t="s">
        <v>40</v>
      </c>
      <c r="C45" s="27">
        <v>4.6932360089869096</v>
      </c>
      <c r="D45" s="27">
        <v>5.8883401283710803</v>
      </c>
      <c r="E45" s="2">
        <v>3561</v>
      </c>
      <c r="F45">
        <f t="shared" si="0"/>
        <v>9.7561643835616429</v>
      </c>
      <c r="G45">
        <f t="shared" si="1"/>
        <v>0.63262350036587511</v>
      </c>
      <c r="H45">
        <v>91</v>
      </c>
      <c r="I45">
        <f t="shared" si="2"/>
        <v>0.25277777777777777</v>
      </c>
      <c r="J45" s="7">
        <f t="shared" si="3"/>
        <v>5.8265291997204059E-2</v>
      </c>
      <c r="K45" s="10">
        <f t="shared" si="4"/>
        <v>9.3173871126475145E-3</v>
      </c>
      <c r="L45" s="10">
        <f t="shared" si="5"/>
        <v>0.15991316259248509</v>
      </c>
      <c r="M45" s="12" t="s">
        <v>156</v>
      </c>
      <c r="O45" s="30">
        <v>3557</v>
      </c>
    </row>
    <row r="46" spans="1:15" x14ac:dyDescent="0.2">
      <c r="A46" s="3">
        <v>41880</v>
      </c>
      <c r="B46" t="s">
        <v>41</v>
      </c>
      <c r="C46" s="27">
        <v>4.7242740608279199</v>
      </c>
      <c r="D46" s="27">
        <v>5.9613892613052499</v>
      </c>
      <c r="E46" s="2">
        <v>3653</v>
      </c>
      <c r="F46">
        <f t="shared" si="0"/>
        <v>10.008219178082191</v>
      </c>
      <c r="G46">
        <f t="shared" si="1"/>
        <v>0.62324492302463763</v>
      </c>
      <c r="H46">
        <v>92</v>
      </c>
      <c r="I46">
        <f t="shared" si="2"/>
        <v>0.25555555555555554</v>
      </c>
      <c r="J46" s="7">
        <f t="shared" si="3"/>
        <v>5.8883401283709946E-2</v>
      </c>
      <c r="K46" s="10">
        <f t="shared" si="4"/>
        <v>9.3785773412375217E-3</v>
      </c>
      <c r="L46" s="10">
        <f t="shared" si="5"/>
        <v>0.15927370255074072</v>
      </c>
      <c r="M46" s="11">
        <f>SUM(K8:K46)/SUM(L8:L46)</f>
        <v>4.629108344709542E-2</v>
      </c>
      <c r="O46" s="30">
        <v>3649</v>
      </c>
    </row>
    <row r="47" spans="1:15" x14ac:dyDescent="0.2">
      <c r="A47" s="3">
        <v>41970</v>
      </c>
      <c r="B47" t="s">
        <v>42</v>
      </c>
      <c r="C47" s="27">
        <v>4.7549178618064598</v>
      </c>
      <c r="D47" s="27">
        <v>6.0262865805103099</v>
      </c>
      <c r="E47" s="2">
        <v>3743</v>
      </c>
      <c r="F47">
        <f t="shared" si="0"/>
        <v>10.254794520547945</v>
      </c>
      <c r="G47">
        <f t="shared" si="1"/>
        <v>0.61409413002897184</v>
      </c>
      <c r="H47">
        <v>90</v>
      </c>
      <c r="I47">
        <f t="shared" si="2"/>
        <v>0.25</v>
      </c>
      <c r="J47" s="7">
        <f t="shared" si="3"/>
        <v>5.9605148775703221E-2</v>
      </c>
      <c r="K47" s="10">
        <f t="shared" si="4"/>
        <v>9.1507929956657266E-3</v>
      </c>
      <c r="L47" s="10">
        <f t="shared" si="5"/>
        <v>0.15352353250724296</v>
      </c>
      <c r="O47" s="30">
        <v>3739</v>
      </c>
    </row>
    <row r="48" spans="1:15" x14ac:dyDescent="0.2">
      <c r="A48" s="3">
        <v>42061</v>
      </c>
      <c r="B48" t="s">
        <v>43</v>
      </c>
      <c r="C48" s="27">
        <v>4.7859869176745002</v>
      </c>
      <c r="D48" s="27">
        <v>6.0801991786603899</v>
      </c>
      <c r="E48" s="2">
        <v>3834</v>
      </c>
      <c r="F48">
        <f t="shared" si="0"/>
        <v>10.504109589041096</v>
      </c>
      <c r="G48">
        <f t="shared" si="1"/>
        <v>0.60487992558913262</v>
      </c>
      <c r="H48">
        <v>91</v>
      </c>
      <c r="I48">
        <f t="shared" si="2"/>
        <v>0.25277777777777777</v>
      </c>
      <c r="J48" s="7">
        <f t="shared" si="3"/>
        <v>6.026286580510401E-2</v>
      </c>
      <c r="K48" s="10">
        <f t="shared" si="4"/>
        <v>9.2142044398391843E-3</v>
      </c>
      <c r="L48" s="10">
        <f t="shared" si="5"/>
        <v>0.15290020341280852</v>
      </c>
      <c r="O48" s="30">
        <v>3830</v>
      </c>
    </row>
    <row r="49" spans="1:15" x14ac:dyDescent="0.2">
      <c r="A49" s="3">
        <v>42152</v>
      </c>
      <c r="B49" t="s">
        <v>44</v>
      </c>
      <c r="C49" s="27">
        <v>4.8168460107496003</v>
      </c>
      <c r="D49" s="27">
        <v>6.1207567301622197</v>
      </c>
      <c r="E49" s="2">
        <v>3925</v>
      </c>
      <c r="F49">
        <f t="shared" si="0"/>
        <v>10.753424657534246</v>
      </c>
      <c r="G49">
        <f t="shared" si="1"/>
        <v>0.59572513175021569</v>
      </c>
      <c r="H49">
        <v>91</v>
      </c>
      <c r="I49">
        <f t="shared" si="2"/>
        <v>0.25277777777777777</v>
      </c>
      <c r="J49" s="7">
        <f t="shared" si="3"/>
        <v>6.0794424987363357E-2</v>
      </c>
      <c r="K49" s="10">
        <f t="shared" si="4"/>
        <v>9.1547938389168974E-3</v>
      </c>
      <c r="L49" s="10">
        <f t="shared" si="5"/>
        <v>0.15058607497019341</v>
      </c>
      <c r="O49" s="30">
        <v>3921</v>
      </c>
    </row>
    <row r="50" spans="1:15" x14ac:dyDescent="0.2">
      <c r="A50" s="3">
        <v>42243</v>
      </c>
      <c r="B50" t="s">
        <v>45</v>
      </c>
      <c r="C50" s="27">
        <v>4.8475558807001002</v>
      </c>
      <c r="D50" s="27">
        <v>6.1501804361019401</v>
      </c>
      <c r="E50" s="2">
        <v>4017</v>
      </c>
      <c r="F50">
        <f t="shared" si="0"/>
        <v>11.005479452054795</v>
      </c>
      <c r="G50">
        <f t="shared" si="1"/>
        <v>0.58655034996697109</v>
      </c>
      <c r="H50">
        <v>92</v>
      </c>
      <c r="I50">
        <f t="shared" si="2"/>
        <v>0.25555555555555554</v>
      </c>
      <c r="J50" s="7">
        <f t="shared" si="3"/>
        <v>6.1207567301619629E-2</v>
      </c>
      <c r="K50" s="10">
        <f t="shared" si="4"/>
        <v>9.1747817832446045E-3</v>
      </c>
      <c r="L50" s="10">
        <f t="shared" si="5"/>
        <v>0.14989620054711483</v>
      </c>
      <c r="O50" s="30">
        <v>4012</v>
      </c>
    </row>
    <row r="51" spans="1:15" x14ac:dyDescent="0.2">
      <c r="A51" s="3">
        <v>42335</v>
      </c>
      <c r="B51" t="s">
        <v>46</v>
      </c>
      <c r="C51" s="27">
        <v>4.87724097739257</v>
      </c>
      <c r="D51" s="27">
        <v>6.1763793641382696</v>
      </c>
      <c r="E51" s="2">
        <v>4108</v>
      </c>
      <c r="F51">
        <f t="shared" si="0"/>
        <v>11.254794520547945</v>
      </c>
      <c r="G51">
        <f t="shared" si="1"/>
        <v>0.57757125998943182</v>
      </c>
      <c r="H51">
        <v>91</v>
      </c>
      <c r="I51">
        <f t="shared" si="2"/>
        <v>0.25277777777777777</v>
      </c>
      <c r="J51" s="7">
        <f t="shared" si="3"/>
        <v>6.150180436102206E-2</v>
      </c>
      <c r="K51" s="10">
        <f t="shared" si="4"/>
        <v>8.9790899775392587E-3</v>
      </c>
      <c r="L51" s="10">
        <f t="shared" si="5"/>
        <v>0.14599717960843969</v>
      </c>
      <c r="O51" s="30">
        <v>4104</v>
      </c>
    </row>
    <row r="52" spans="1:15" x14ac:dyDescent="0.2">
      <c r="A52" s="3">
        <v>42426</v>
      </c>
      <c r="B52" t="s">
        <v>47</v>
      </c>
      <c r="C52" s="27">
        <v>4.9062062470607497</v>
      </c>
      <c r="D52" s="27">
        <v>6.2014943102865896</v>
      </c>
      <c r="E52" s="2">
        <v>4199</v>
      </c>
      <c r="F52">
        <f t="shared" si="0"/>
        <v>11.504109589041096</v>
      </c>
      <c r="G52">
        <f t="shared" si="1"/>
        <v>0.56869253946877651</v>
      </c>
      <c r="H52">
        <v>91</v>
      </c>
      <c r="I52">
        <f t="shared" si="2"/>
        <v>0.25277777777777777</v>
      </c>
      <c r="J52" s="7">
        <f t="shared" si="3"/>
        <v>6.176379364138012E-2</v>
      </c>
      <c r="K52" s="10">
        <f t="shared" si="4"/>
        <v>8.8787205206553206E-3</v>
      </c>
      <c r="L52" s="10">
        <f t="shared" si="5"/>
        <v>0.14375283636571851</v>
      </c>
      <c r="O52" s="30">
        <v>4195</v>
      </c>
    </row>
    <row r="53" spans="1:15" x14ac:dyDescent="0.2">
      <c r="A53" s="3">
        <v>42517</v>
      </c>
      <c r="B53" t="s">
        <v>48</v>
      </c>
      <c r="C53" s="27">
        <v>4.9347671161611597</v>
      </c>
      <c r="D53" s="27">
        <v>6.2244405647976997</v>
      </c>
      <c r="E53" s="2">
        <v>4291</v>
      </c>
      <c r="F53">
        <f t="shared" si="0"/>
        <v>11.756164383561643</v>
      </c>
      <c r="G53">
        <f t="shared" si="1"/>
        <v>0.55982035905285155</v>
      </c>
      <c r="H53">
        <v>92</v>
      </c>
      <c r="I53">
        <f t="shared" si="2"/>
        <v>0.25555555555555554</v>
      </c>
      <c r="J53" s="7">
        <f t="shared" si="3"/>
        <v>6.2014943102866815E-2</v>
      </c>
      <c r="K53" s="10">
        <f t="shared" si="4"/>
        <v>8.8721804159249823E-3</v>
      </c>
      <c r="L53" s="10">
        <f t="shared" si="5"/>
        <v>0.14306520286906205</v>
      </c>
      <c r="M53" s="12" t="s">
        <v>157</v>
      </c>
      <c r="O53" s="30">
        <v>4286</v>
      </c>
    </row>
    <row r="54" spans="1:15" x14ac:dyDescent="0.2">
      <c r="A54" s="3">
        <v>42612</v>
      </c>
      <c r="B54" t="s">
        <v>49</v>
      </c>
      <c r="C54" s="27">
        <v>4.9626096925106804</v>
      </c>
      <c r="D54" s="27">
        <v>6.2449231483452001</v>
      </c>
      <c r="E54" s="2">
        <v>4383</v>
      </c>
      <c r="F54">
        <f t="shared" si="0"/>
        <v>12.008219178082191</v>
      </c>
      <c r="G54">
        <f t="shared" si="1"/>
        <v>0.55105478369416361</v>
      </c>
      <c r="H54">
        <v>92</v>
      </c>
      <c r="I54">
        <f t="shared" si="2"/>
        <v>0.25555555555555554</v>
      </c>
      <c r="J54" s="7">
        <f t="shared" si="3"/>
        <v>6.224440564797782E-2</v>
      </c>
      <c r="K54" s="10">
        <f t="shared" si="4"/>
        <v>8.7655753586879815E-3</v>
      </c>
      <c r="L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55" spans="1:15" x14ac:dyDescent="0.2">
      <c r="A55" s="3">
        <v>42703</v>
      </c>
      <c r="B55" t="s">
        <v>50</v>
      </c>
      <c r="C55" s="27">
        <v>4.9894498761747998</v>
      </c>
      <c r="D55" s="27">
        <v>6.2632685345214201</v>
      </c>
      <c r="E55" s="2">
        <v>4474</v>
      </c>
      <c r="F55">
        <f t="shared" si="0"/>
        <v>12.257534246575343</v>
      </c>
      <c r="G55">
        <f t="shared" si="1"/>
        <v>0.54249113902909574</v>
      </c>
      <c r="H55">
        <v>91</v>
      </c>
      <c r="I55">
        <f t="shared" si="2"/>
        <v>0.25277777777777777</v>
      </c>
      <c r="J55" s="7">
        <f t="shared" si="3"/>
        <v>6.2449231483452897E-2</v>
      </c>
      <c r="K55" s="10">
        <f t="shared" si="4"/>
        <v>8.5636446650679231E-3</v>
      </c>
      <c r="L55" s="10">
        <f t="shared" si="5"/>
        <v>0.13712970458791029</v>
      </c>
      <c r="O55" s="30">
        <v>4472</v>
      </c>
    </row>
    <row r="56" spans="1:15" x14ac:dyDescent="0.2">
      <c r="A56" s="3">
        <v>42793</v>
      </c>
      <c r="B56" t="s">
        <v>51</v>
      </c>
      <c r="C56" s="27">
        <v>5.0153141239910397</v>
      </c>
      <c r="D56" s="27">
        <v>6.2814018925906696</v>
      </c>
      <c r="E56" s="2">
        <v>4564</v>
      </c>
      <c r="F56">
        <f t="shared" si="0"/>
        <v>12.504109589041096</v>
      </c>
      <c r="G56">
        <f t="shared" si="1"/>
        <v>0.53412767635723246</v>
      </c>
      <c r="H56">
        <v>90</v>
      </c>
      <c r="I56">
        <f t="shared" si="2"/>
        <v>0.25</v>
      </c>
      <c r="J56" s="7">
        <f t="shared" si="3"/>
        <v>6.2632685345214156E-2</v>
      </c>
      <c r="K56" s="10">
        <f t="shared" si="4"/>
        <v>8.3634626718632303E-3</v>
      </c>
      <c r="L56" s="10">
        <f t="shared" si="5"/>
        <v>0.13353191908930812</v>
      </c>
      <c r="O56" s="30">
        <v>4562</v>
      </c>
    </row>
    <row r="57" spans="1:15" x14ac:dyDescent="0.2">
      <c r="A57" s="3">
        <v>42885</v>
      </c>
      <c r="B57" t="s">
        <v>52</v>
      </c>
      <c r="C57" s="27">
        <v>5.0410558218447497</v>
      </c>
      <c r="D57" s="27">
        <v>6.29666373529985</v>
      </c>
      <c r="E57" s="2">
        <v>4656</v>
      </c>
      <c r="F57">
        <f t="shared" si="0"/>
        <v>12.756164383561643</v>
      </c>
      <c r="G57">
        <f t="shared" si="1"/>
        <v>0.52568906758030998</v>
      </c>
      <c r="H57">
        <v>92</v>
      </c>
      <c r="I57">
        <f t="shared" si="2"/>
        <v>0.25555555555555554</v>
      </c>
      <c r="J57" s="7">
        <f t="shared" si="3"/>
        <v>6.2814018925905796E-2</v>
      </c>
      <c r="K57" s="10">
        <f t="shared" si="4"/>
        <v>8.4386087769224571E-3</v>
      </c>
      <c r="L57" s="10">
        <f t="shared" si="5"/>
        <v>0.13434276171496809</v>
      </c>
      <c r="O57" s="30">
        <v>4654</v>
      </c>
    </row>
    <row r="58" spans="1:15" x14ac:dyDescent="0.2">
      <c r="A58" s="3">
        <v>42977</v>
      </c>
      <c r="B58" t="s">
        <v>53</v>
      </c>
      <c r="C58" s="27">
        <v>5.06609503451826</v>
      </c>
      <c r="D58" s="27">
        <v>6.3093212667691603</v>
      </c>
      <c r="E58" s="2">
        <v>4748</v>
      </c>
      <c r="F58">
        <f t="shared" si="0"/>
        <v>13.008219178082191</v>
      </c>
      <c r="G58">
        <f t="shared" si="1"/>
        <v>0.51736391952578742</v>
      </c>
      <c r="H58">
        <v>92</v>
      </c>
      <c r="I58">
        <f t="shared" si="2"/>
        <v>0.25555555555555554</v>
      </c>
      <c r="J58" s="7">
        <f t="shared" si="3"/>
        <v>6.2966637352997581E-2</v>
      </c>
      <c r="K58" s="10">
        <f t="shared" si="4"/>
        <v>8.3251480545225628E-3</v>
      </c>
      <c r="L58" s="10">
        <f t="shared" si="5"/>
        <v>0.13221522387881232</v>
      </c>
      <c r="O58" s="30">
        <v>4746</v>
      </c>
    </row>
    <row r="59" spans="1:15" x14ac:dyDescent="0.2">
      <c r="A59" s="3">
        <v>43068</v>
      </c>
      <c r="B59" t="s">
        <v>54</v>
      </c>
      <c r="C59" s="27">
        <v>5.0901732804941702</v>
      </c>
      <c r="D59" s="27">
        <v>6.3198948095640102</v>
      </c>
      <c r="E59" s="2">
        <v>4839</v>
      </c>
      <c r="F59">
        <f t="shared" si="0"/>
        <v>13.257534246575343</v>
      </c>
      <c r="G59">
        <f t="shared" si="1"/>
        <v>0.50924223807252766</v>
      </c>
      <c r="H59">
        <v>91</v>
      </c>
      <c r="I59">
        <f t="shared" si="2"/>
        <v>0.25277777777777777</v>
      </c>
      <c r="J59" s="7">
        <f t="shared" si="3"/>
        <v>6.3093212667694229E-2</v>
      </c>
      <c r="K59" s="10">
        <f t="shared" si="4"/>
        <v>8.1216814532597582E-3</v>
      </c>
      <c r="L59" s="10">
        <f t="shared" si="5"/>
        <v>0.12872512129055561</v>
      </c>
      <c r="O59" s="30">
        <v>4837</v>
      </c>
    </row>
    <row r="60" spans="1:15" x14ac:dyDescent="0.2">
      <c r="A60" s="3">
        <v>43158</v>
      </c>
      <c r="B60" t="s">
        <v>55</v>
      </c>
      <c r="C60" s="27">
        <v>5.1133151861503201</v>
      </c>
      <c r="D60" s="27">
        <v>6.3302407451943301</v>
      </c>
      <c r="E60" s="2">
        <v>4929</v>
      </c>
      <c r="F60">
        <f t="shared" si="0"/>
        <v>13.504109589041096</v>
      </c>
      <c r="G60">
        <f t="shared" si="1"/>
        <v>0.50132149036039886</v>
      </c>
      <c r="H60">
        <v>90</v>
      </c>
      <c r="I60">
        <f t="shared" si="2"/>
        <v>0.25</v>
      </c>
      <c r="J60" s="7">
        <f t="shared" si="3"/>
        <v>6.3198948095639196E-2</v>
      </c>
      <c r="K60" s="10">
        <f t="shared" si="4"/>
        <v>7.9207477121288339E-3</v>
      </c>
      <c r="L60" s="10">
        <f t="shared" si="5"/>
        <v>0.12533037259009971</v>
      </c>
      <c r="O60" s="30">
        <v>4927</v>
      </c>
    </row>
    <row r="61" spans="1:15" x14ac:dyDescent="0.2">
      <c r="A61" s="3">
        <v>43250</v>
      </c>
      <c r="B61" t="s">
        <v>56</v>
      </c>
      <c r="C61" s="27">
        <v>5.1362828377740399</v>
      </c>
      <c r="D61" s="27">
        <v>6.3393720887498102</v>
      </c>
      <c r="E61" s="2">
        <v>5021</v>
      </c>
      <c r="F61">
        <f t="shared" si="0"/>
        <v>13.756164383561643</v>
      </c>
      <c r="G61">
        <f t="shared" si="1"/>
        <v>0.49334058071135772</v>
      </c>
      <c r="H61">
        <v>92</v>
      </c>
      <c r="I61">
        <f t="shared" si="2"/>
        <v>0.25555555555555554</v>
      </c>
      <c r="J61" s="7">
        <f t="shared" si="3"/>
        <v>6.3302407451945E-2</v>
      </c>
      <c r="K61" s="10">
        <f t="shared" si="4"/>
        <v>7.9809096490411E-3</v>
      </c>
      <c r="L61" s="10">
        <f t="shared" si="5"/>
        <v>0.12607592618179142</v>
      </c>
      <c r="O61" s="30">
        <v>5019</v>
      </c>
    </row>
    <row r="62" spans="1:15" x14ac:dyDescent="0.2">
      <c r="A62" s="3">
        <v>43343</v>
      </c>
      <c r="B62" t="s">
        <v>57</v>
      </c>
      <c r="C62" s="27">
        <v>5.1592708773584102</v>
      </c>
      <c r="D62" s="27">
        <v>6.3425516742705499</v>
      </c>
      <c r="E62" s="2">
        <v>5116</v>
      </c>
      <c r="F62">
        <f t="shared" si="0"/>
        <v>14.016438356164384</v>
      </c>
      <c r="G62">
        <f t="shared" si="1"/>
        <v>0.4852233288602536</v>
      </c>
      <c r="H62">
        <v>95</v>
      </c>
      <c r="I62">
        <f t="shared" si="2"/>
        <v>0.2638888888888889</v>
      </c>
      <c r="J62" s="7">
        <f t="shared" si="3"/>
        <v>6.3393720887495619E-2</v>
      </c>
      <c r="K62" s="10">
        <f t="shared" si="4"/>
        <v>8.1172518511041653E-3</v>
      </c>
      <c r="L62" s="10">
        <f t="shared" si="5"/>
        <v>0.12804504511590026</v>
      </c>
      <c r="O62" s="30">
        <v>5112</v>
      </c>
    </row>
    <row r="63" spans="1:15" x14ac:dyDescent="0.2">
      <c r="A63" s="3">
        <v>43433</v>
      </c>
      <c r="B63" t="s">
        <v>58</v>
      </c>
      <c r="C63" s="27">
        <v>5.1803678846154604</v>
      </c>
      <c r="D63" s="27">
        <v>6.3458339505869601</v>
      </c>
      <c r="E63" s="2">
        <v>5206</v>
      </c>
      <c r="F63">
        <f t="shared" si="0"/>
        <v>14.263013698630138</v>
      </c>
      <c r="G63">
        <f t="shared" si="1"/>
        <v>0.47765021553673581</v>
      </c>
      <c r="H63">
        <v>90</v>
      </c>
      <c r="I63">
        <f t="shared" si="2"/>
        <v>0.25</v>
      </c>
      <c r="J63" s="7">
        <f t="shared" si="3"/>
        <v>6.3419741703730992E-2</v>
      </c>
      <c r="K63" s="10">
        <f t="shared" si="4"/>
        <v>7.5731133235178057E-3</v>
      </c>
      <c r="L63" s="10">
        <f t="shared" si="5"/>
        <v>0.11941255388418395</v>
      </c>
      <c r="O63" s="30">
        <v>5202</v>
      </c>
    </row>
    <row r="64" spans="1:15" x14ac:dyDescent="0.2">
      <c r="A64" s="3">
        <v>43523</v>
      </c>
      <c r="B64" t="s">
        <v>59</v>
      </c>
      <c r="C64" s="27">
        <v>5.2003567332170899</v>
      </c>
      <c r="D64" s="27">
        <v>6.3488742281867099</v>
      </c>
      <c r="E64" s="2">
        <v>5294</v>
      </c>
      <c r="F64">
        <f t="shared" si="0"/>
        <v>14.504109589041096</v>
      </c>
      <c r="G64">
        <f t="shared" si="1"/>
        <v>0.470355992747439</v>
      </c>
      <c r="H64">
        <v>88</v>
      </c>
      <c r="I64">
        <f t="shared" si="2"/>
        <v>0.24444444444444444</v>
      </c>
      <c r="J64" s="7">
        <f t="shared" si="3"/>
        <v>6.3441314195976345E-2</v>
      </c>
      <c r="K64" s="10">
        <f t="shared" si="4"/>
        <v>7.2942227892968245E-3</v>
      </c>
      <c r="L64" s="10">
        <f t="shared" si="5"/>
        <v>0.11497590933826286</v>
      </c>
      <c r="O64" s="30">
        <v>5292</v>
      </c>
    </row>
    <row r="65" spans="1:15" x14ac:dyDescent="0.2">
      <c r="A65" s="3">
        <v>43615</v>
      </c>
      <c r="B65" t="s">
        <v>60</v>
      </c>
      <c r="C65" s="27">
        <v>5.2210116672927303</v>
      </c>
      <c r="D65" s="27">
        <v>6.3471988695607298</v>
      </c>
      <c r="E65" s="2">
        <v>5388</v>
      </c>
      <c r="F65">
        <f t="shared" si="0"/>
        <v>14.761643835616438</v>
      </c>
      <c r="G65">
        <f t="shared" si="1"/>
        <v>0.46268576577512255</v>
      </c>
      <c r="H65">
        <v>94</v>
      </c>
      <c r="I65">
        <f t="shared" si="2"/>
        <v>0.26111111111111113</v>
      </c>
      <c r="J65" s="7">
        <f t="shared" si="3"/>
        <v>6.3488742281869681E-2</v>
      </c>
      <c r="K65" s="10">
        <f t="shared" si="4"/>
        <v>7.6702269723164171E-3</v>
      </c>
      <c r="L65" s="10">
        <f t="shared" si="5"/>
        <v>0.12081239439683757</v>
      </c>
      <c r="M65" s="12" t="s">
        <v>158</v>
      </c>
      <c r="O65" s="30">
        <v>5384</v>
      </c>
    </row>
    <row r="66" spans="1:15" x14ac:dyDescent="0.2">
      <c r="A66" s="3">
        <v>43707</v>
      </c>
      <c r="B66" t="s">
        <v>61</v>
      </c>
      <c r="C66" s="27">
        <v>5.2405315766711196</v>
      </c>
      <c r="D66" s="27">
        <v>6.34417358118358</v>
      </c>
      <c r="E66" s="2">
        <v>5480</v>
      </c>
      <c r="F66">
        <f t="shared" si="0"/>
        <v>15.013698630136986</v>
      </c>
      <c r="G66">
        <f t="shared" si="1"/>
        <v>0.45530050952780482</v>
      </c>
      <c r="H66">
        <v>92</v>
      </c>
      <c r="I66">
        <f t="shared" si="2"/>
        <v>0.25555555555555554</v>
      </c>
      <c r="J66" s="7">
        <f t="shared" si="3"/>
        <v>6.3471988695604692E-2</v>
      </c>
      <c r="K66" s="10">
        <f t="shared" si="4"/>
        <v>7.3852562473177034E-3</v>
      </c>
      <c r="L66" s="10">
        <f t="shared" si="5"/>
        <v>0.11635457465710566</v>
      </c>
      <c r="M66" s="11">
        <f>SUM(K8:K66)/SUM(L8:L66)</f>
        <v>5.0302093644645739E-2</v>
      </c>
      <c r="O66" s="30">
        <v>5476</v>
      </c>
    </row>
    <row r="67" spans="1:15" x14ac:dyDescent="0.2">
      <c r="A67" s="3">
        <v>43797</v>
      </c>
      <c r="B67" t="s">
        <v>62</v>
      </c>
      <c r="C67" s="27">
        <v>5.2589636996656299</v>
      </c>
      <c r="D67" s="27">
        <v>6.3401683588585298</v>
      </c>
      <c r="E67" s="2">
        <v>5570</v>
      </c>
      <c r="F67">
        <f t="shared" si="0"/>
        <v>15.260273972602739</v>
      </c>
      <c r="G67">
        <f t="shared" si="1"/>
        <v>0.44819258187029587</v>
      </c>
      <c r="H67">
        <v>90</v>
      </c>
      <c r="I67">
        <f t="shared" si="2"/>
        <v>0.25</v>
      </c>
      <c r="J67" s="7">
        <f t="shared" si="3"/>
        <v>6.3436370391029229E-2</v>
      </c>
      <c r="K67" s="10">
        <f t="shared" si="4"/>
        <v>7.1079276575089449E-3</v>
      </c>
      <c r="L67" s="10">
        <f t="shared" si="5"/>
        <v>0.11204814546757397</v>
      </c>
      <c r="O67" s="30">
        <v>5566</v>
      </c>
    </row>
    <row r="68" spans="1:15" x14ac:dyDescent="0.2">
      <c r="A68" s="3">
        <v>43888</v>
      </c>
      <c r="B68" t="s">
        <v>63</v>
      </c>
      <c r="C68" s="27">
        <v>5.2769401827452498</v>
      </c>
      <c r="D68" s="27">
        <v>6.3351193085915902</v>
      </c>
      <c r="E68" s="2">
        <v>5661</v>
      </c>
      <c r="F68">
        <f t="shared" si="0"/>
        <v>15.509589041095891</v>
      </c>
      <c r="G68">
        <f t="shared" si="1"/>
        <v>0.44112290938056231</v>
      </c>
      <c r="H68">
        <v>91</v>
      </c>
      <c r="I68">
        <f t="shared" si="2"/>
        <v>0.25277777777777777</v>
      </c>
      <c r="J68" s="7">
        <f t="shared" si="3"/>
        <v>6.3401683588580934E-2</v>
      </c>
      <c r="K68" s="10">
        <f t="shared" si="4"/>
        <v>7.0696724897335583E-3</v>
      </c>
      <c r="L68" s="10">
        <f t="shared" si="5"/>
        <v>0.11150606876008658</v>
      </c>
      <c r="O68" s="30">
        <v>5657</v>
      </c>
    </row>
    <row r="69" spans="1:15" x14ac:dyDescent="0.2">
      <c r="A69" s="3">
        <v>43979</v>
      </c>
      <c r="B69" t="s">
        <v>64</v>
      </c>
      <c r="C69" s="27">
        <v>5.2942599766443399</v>
      </c>
      <c r="D69" s="27">
        <v>6.3280166145120003</v>
      </c>
      <c r="E69" s="2">
        <v>5752</v>
      </c>
      <c r="F69">
        <f t="shared" si="0"/>
        <v>15.758904109589041</v>
      </c>
      <c r="G69">
        <f t="shared" si="1"/>
        <v>0.43417076564960494</v>
      </c>
      <c r="H69">
        <v>91</v>
      </c>
      <c r="I69">
        <f t="shared" si="2"/>
        <v>0.25277777777777777</v>
      </c>
      <c r="J69" s="7">
        <f t="shared" si="3"/>
        <v>6.3346011211171283E-2</v>
      </c>
      <c r="K69" s="10">
        <f t="shared" si="4"/>
        <v>6.9521437309573468E-3</v>
      </c>
      <c r="L69" s="10">
        <f t="shared" si="5"/>
        <v>0.10974872131698346</v>
      </c>
      <c r="O69" s="30">
        <v>5748</v>
      </c>
    </row>
    <row r="70" spans="1:15" x14ac:dyDescent="0.2">
      <c r="A70" s="3">
        <v>44070</v>
      </c>
      <c r="B70" t="s">
        <v>65</v>
      </c>
      <c r="C70" s="27">
        <v>5.3111096512302503</v>
      </c>
      <c r="D70" s="27">
        <v>6.3187860377014298</v>
      </c>
      <c r="E70" s="2">
        <v>5844</v>
      </c>
      <c r="F70">
        <f t="shared" si="0"/>
        <v>16.010958904109589</v>
      </c>
      <c r="G70">
        <f t="shared" si="1"/>
        <v>0.42726126817338406</v>
      </c>
      <c r="H70">
        <v>92</v>
      </c>
      <c r="I70">
        <f t="shared" si="2"/>
        <v>0.25555555555555554</v>
      </c>
      <c r="J70" s="7">
        <f t="shared" si="3"/>
        <v>6.3280166145119165E-2</v>
      </c>
      <c r="K70" s="10">
        <f t="shared" si="4"/>
        <v>6.909497476220881E-3</v>
      </c>
      <c r="L70" s="10">
        <f t="shared" si="5"/>
        <v>0.10918899075542036</v>
      </c>
      <c r="O70" s="30">
        <v>5839</v>
      </c>
    </row>
    <row r="71" spans="1:15" x14ac:dyDescent="0.2">
      <c r="A71" s="3">
        <v>44162</v>
      </c>
      <c r="B71" t="s">
        <v>66</v>
      </c>
      <c r="C71" s="27">
        <v>5.3271295063363304</v>
      </c>
      <c r="D71" s="27">
        <v>6.30813635818477</v>
      </c>
      <c r="E71" s="2">
        <v>5935</v>
      </c>
      <c r="F71">
        <f t="shared" si="0"/>
        <v>16.260273972602739</v>
      </c>
      <c r="G71">
        <f t="shared" si="1"/>
        <v>0.42054413251389255</v>
      </c>
      <c r="H71">
        <v>91</v>
      </c>
      <c r="I71">
        <f t="shared" si="2"/>
        <v>0.25277777777777777</v>
      </c>
      <c r="J71" s="7">
        <f t="shared" si="3"/>
        <v>6.3187860377009936E-2</v>
      </c>
      <c r="K71" s="10">
        <f t="shared" si="4"/>
        <v>6.7171356594914805E-3</v>
      </c>
      <c r="L71" s="10">
        <f t="shared" si="5"/>
        <v>0.10630421127434506</v>
      </c>
      <c r="O71" s="30">
        <v>5931</v>
      </c>
    </row>
    <row r="72" spans="1:15" x14ac:dyDescent="0.2">
      <c r="A72" s="3">
        <v>44252</v>
      </c>
      <c r="B72" t="s">
        <v>67</v>
      </c>
      <c r="C72" s="27">
        <v>5.3423467855840903</v>
      </c>
      <c r="D72" s="27">
        <v>6.2975528460857104</v>
      </c>
      <c r="E72" s="2">
        <v>6025</v>
      </c>
      <c r="F72">
        <f t="shared" ref="F72:F126" si="6">E72/$F$6</f>
        <v>16.506849315068493</v>
      </c>
      <c r="G72">
        <f t="shared" ref="G72:G126" si="7">EXP(-C72/100*F72)</f>
        <v>0.41401497521886482</v>
      </c>
      <c r="H72">
        <v>90</v>
      </c>
      <c r="I72">
        <f t="shared" ref="I72:I126" si="8">H72/360</f>
        <v>0.25</v>
      </c>
      <c r="J72" s="7">
        <f t="shared" ref="J72:J126" si="9">(1/I72)*(G71/G72-1)</f>
        <v>6.3081363581847683E-2</v>
      </c>
      <c r="K72" s="10">
        <f t="shared" ref="K72:K126" si="10">G72*J72*I72</f>
        <v>6.5291572950277174E-3</v>
      </c>
      <c r="L72" s="10">
        <f t="shared" ref="L72:L126" si="11">G72*I72</f>
        <v>0.10350374380471621</v>
      </c>
      <c r="O72" s="30">
        <v>6021</v>
      </c>
    </row>
    <row r="73" spans="1:15" x14ac:dyDescent="0.2">
      <c r="A73" s="3">
        <v>44343</v>
      </c>
      <c r="B73" t="s">
        <v>68</v>
      </c>
      <c r="C73" s="27">
        <v>5.3572640708377604</v>
      </c>
      <c r="D73" s="27">
        <v>6.28419315466562</v>
      </c>
      <c r="E73" s="2">
        <v>6117</v>
      </c>
      <c r="F73">
        <f t="shared" si="6"/>
        <v>16.758904109589039</v>
      </c>
      <c r="G73">
        <f t="shared" si="7"/>
        <v>0.40745745831287372</v>
      </c>
      <c r="H73">
        <v>92</v>
      </c>
      <c r="I73">
        <f t="shared" si="8"/>
        <v>0.25555555555555554</v>
      </c>
      <c r="J73" s="7">
        <f t="shared" si="9"/>
        <v>6.2975528460864058E-2</v>
      </c>
      <c r="K73" s="10">
        <f t="shared" si="10"/>
        <v>6.5575169059910584E-3</v>
      </c>
      <c r="L73" s="10">
        <f t="shared" si="11"/>
        <v>0.10412801712440105</v>
      </c>
      <c r="O73" s="30">
        <v>6112</v>
      </c>
    </row>
    <row r="74" spans="1:15" x14ac:dyDescent="0.2">
      <c r="A74" s="3">
        <v>44435</v>
      </c>
      <c r="B74" t="s">
        <v>69</v>
      </c>
      <c r="C74" s="27">
        <v>5.3715417642644896</v>
      </c>
      <c r="D74" s="27">
        <v>6.26881796124127</v>
      </c>
      <c r="E74" s="2">
        <v>6209</v>
      </c>
      <c r="F74">
        <f t="shared" si="6"/>
        <v>17.010958904109589</v>
      </c>
      <c r="G74">
        <f t="shared" si="7"/>
        <v>0.40101727931769754</v>
      </c>
      <c r="H74">
        <v>92</v>
      </c>
      <c r="I74">
        <f t="shared" si="8"/>
        <v>0.25555555555555554</v>
      </c>
      <c r="J74" s="7">
        <f t="shared" si="9"/>
        <v>6.2841931546650992E-2</v>
      </c>
      <c r="K74" s="10">
        <f t="shared" si="10"/>
        <v>6.4401789951762248E-3</v>
      </c>
      <c r="L74" s="10">
        <f t="shared" si="11"/>
        <v>0.10248219360341158</v>
      </c>
      <c r="O74" s="30">
        <v>6204</v>
      </c>
    </row>
    <row r="75" spans="1:15" x14ac:dyDescent="0.2">
      <c r="A75" s="3">
        <v>44529</v>
      </c>
      <c r="B75" t="s">
        <v>70</v>
      </c>
      <c r="C75" s="27">
        <v>5.3850402509442903</v>
      </c>
      <c r="D75" s="27">
        <v>6.2520935549827099</v>
      </c>
      <c r="E75" s="2">
        <v>6300</v>
      </c>
      <c r="F75">
        <f t="shared" si="6"/>
        <v>17.260273972602739</v>
      </c>
      <c r="G75">
        <f t="shared" si="7"/>
        <v>0.39476181306989705</v>
      </c>
      <c r="H75">
        <v>91</v>
      </c>
      <c r="I75">
        <f t="shared" si="8"/>
        <v>0.25277777777777777</v>
      </c>
      <c r="J75" s="7">
        <f t="shared" si="9"/>
        <v>6.2688179612414449E-2</v>
      </c>
      <c r="K75" s="10">
        <f t="shared" si="10"/>
        <v>6.2554662478004879E-3</v>
      </c>
      <c r="L75" s="10">
        <f t="shared" si="11"/>
        <v>9.9787013859335083E-2</v>
      </c>
      <c r="O75" s="30">
        <v>6298</v>
      </c>
    </row>
    <row r="76" spans="1:15" x14ac:dyDescent="0.2">
      <c r="A76" s="3">
        <v>44617</v>
      </c>
      <c r="B76" t="s">
        <v>71</v>
      </c>
      <c r="C76" s="27">
        <v>5.3977847397324199</v>
      </c>
      <c r="D76" s="27">
        <v>6.2353721979762797</v>
      </c>
      <c r="E76" s="2">
        <v>6390</v>
      </c>
      <c r="F76">
        <f t="shared" si="6"/>
        <v>17.506849315068493</v>
      </c>
      <c r="G76">
        <f t="shared" si="7"/>
        <v>0.38868655136318142</v>
      </c>
      <c r="H76">
        <v>90</v>
      </c>
      <c r="I76">
        <f t="shared" si="8"/>
        <v>0.25</v>
      </c>
      <c r="J76" s="7">
        <f t="shared" si="9"/>
        <v>6.2520935549827961E-2</v>
      </c>
      <c r="K76" s="10">
        <f t="shared" si="10"/>
        <v>6.0752617067155899E-3</v>
      </c>
      <c r="L76" s="10">
        <f t="shared" si="11"/>
        <v>9.7171637840795355E-2</v>
      </c>
      <c r="O76" s="30">
        <v>6386</v>
      </c>
    </row>
    <row r="77" spans="1:15" x14ac:dyDescent="0.2">
      <c r="A77" s="3">
        <v>44708</v>
      </c>
      <c r="B77" t="s">
        <v>72</v>
      </c>
      <c r="C77" s="27">
        <v>5.4101945036114003</v>
      </c>
      <c r="D77" s="27">
        <v>6.2158275581449303</v>
      </c>
      <c r="E77" s="2">
        <v>6482</v>
      </c>
      <c r="F77">
        <f t="shared" si="6"/>
        <v>17.758904109589039</v>
      </c>
      <c r="G77">
        <f t="shared" si="7"/>
        <v>0.38259004026247811</v>
      </c>
      <c r="H77">
        <v>92</v>
      </c>
      <c r="I77">
        <f t="shared" si="8"/>
        <v>0.25555555555555554</v>
      </c>
      <c r="J77" s="7">
        <f t="shared" si="9"/>
        <v>6.2353721979761023E-2</v>
      </c>
      <c r="K77" s="10">
        <f t="shared" si="10"/>
        <v>6.0965111007033231E-3</v>
      </c>
      <c r="L77" s="10">
        <f t="shared" si="11"/>
        <v>9.7773010289299953E-2</v>
      </c>
      <c r="O77" s="30">
        <v>6477</v>
      </c>
    </row>
    <row r="78" spans="1:15" x14ac:dyDescent="0.2">
      <c r="A78" s="3">
        <v>44803</v>
      </c>
      <c r="B78" t="s">
        <v>73</v>
      </c>
      <c r="C78" s="27">
        <v>5.4219839562042402</v>
      </c>
      <c r="D78" s="27">
        <v>6.1943146247112404</v>
      </c>
      <c r="E78" s="2">
        <v>6574</v>
      </c>
      <c r="F78">
        <f t="shared" si="6"/>
        <v>18.010958904109589</v>
      </c>
      <c r="G78">
        <f t="shared" si="7"/>
        <v>0.37660766788744926</v>
      </c>
      <c r="H78">
        <v>92</v>
      </c>
      <c r="I78">
        <f t="shared" si="8"/>
        <v>0.25555555555555554</v>
      </c>
      <c r="J78" s="7">
        <f t="shared" si="9"/>
        <v>6.2158275581448472E-2</v>
      </c>
      <c r="K78" s="10">
        <f t="shared" si="10"/>
        <v>5.9823723750288653E-3</v>
      </c>
      <c r="L78" s="10">
        <f t="shared" si="11"/>
        <v>9.6244181793459255E-2</v>
      </c>
      <c r="O78" s="30">
        <v>6572</v>
      </c>
    </row>
    <row r="79" spans="1:15" x14ac:dyDescent="0.2">
      <c r="A79" s="3">
        <v>44894</v>
      </c>
      <c r="B79" t="s">
        <v>74</v>
      </c>
      <c r="C79" s="27">
        <v>5.4330391488092502</v>
      </c>
      <c r="D79" s="27">
        <v>6.17152255230575</v>
      </c>
      <c r="E79" s="2">
        <v>6665</v>
      </c>
      <c r="F79">
        <f t="shared" si="6"/>
        <v>18.260273972602739</v>
      </c>
      <c r="G79">
        <f t="shared" si="7"/>
        <v>0.37080171001455481</v>
      </c>
      <c r="H79">
        <v>91</v>
      </c>
      <c r="I79">
        <f t="shared" si="8"/>
        <v>0.25277777777777777</v>
      </c>
      <c r="J79" s="7">
        <f t="shared" si="9"/>
        <v>6.194314624710974E-2</v>
      </c>
      <c r="K79" s="10">
        <f t="shared" si="10"/>
        <v>5.8059578728944577E-3</v>
      </c>
      <c r="L79" s="10">
        <f t="shared" si="11"/>
        <v>9.3730432253679122E-2</v>
      </c>
      <c r="O79" s="30">
        <v>6663</v>
      </c>
    </row>
    <row r="80" spans="1:15" x14ac:dyDescent="0.2">
      <c r="A80" s="3">
        <v>44984</v>
      </c>
      <c r="B80" t="s">
        <v>75</v>
      </c>
      <c r="C80" s="27">
        <v>5.4433837390703603</v>
      </c>
      <c r="D80" s="27">
        <v>6.1486584554560002</v>
      </c>
      <c r="E80" s="2">
        <v>6755</v>
      </c>
      <c r="F80">
        <f t="shared" si="6"/>
        <v>18.506849315068493</v>
      </c>
      <c r="G80">
        <f t="shared" si="7"/>
        <v>0.36516760966845363</v>
      </c>
      <c r="H80">
        <v>90</v>
      </c>
      <c r="I80">
        <f t="shared" si="8"/>
        <v>0.25</v>
      </c>
      <c r="J80" s="7">
        <f t="shared" si="9"/>
        <v>6.1715225523058415E-2</v>
      </c>
      <c r="K80" s="10">
        <f t="shared" si="10"/>
        <v>5.6341003461011958E-3</v>
      </c>
      <c r="L80" s="10">
        <f t="shared" si="11"/>
        <v>9.1291902417113407E-2</v>
      </c>
      <c r="O80" s="30">
        <v>6753</v>
      </c>
    </row>
    <row r="81" spans="1:15" x14ac:dyDescent="0.2">
      <c r="A81" s="3">
        <v>45076</v>
      </c>
      <c r="B81" t="s">
        <v>76</v>
      </c>
      <c r="C81" s="27">
        <v>5.4533563569577002</v>
      </c>
      <c r="D81" s="27">
        <v>6.1229324869224602</v>
      </c>
      <c r="E81" s="2">
        <v>6847</v>
      </c>
      <c r="F81">
        <f t="shared" si="6"/>
        <v>18.758904109589039</v>
      </c>
      <c r="G81">
        <f t="shared" si="7"/>
        <v>0.35951841120885991</v>
      </c>
      <c r="H81">
        <v>92</v>
      </c>
      <c r="I81">
        <f t="shared" si="8"/>
        <v>0.25555555555555554</v>
      </c>
      <c r="J81" s="7">
        <f t="shared" si="9"/>
        <v>6.1486584554559999E-2</v>
      </c>
      <c r="K81" s="10">
        <f t="shared" si="10"/>
        <v>5.64919845959374E-3</v>
      </c>
      <c r="L81" s="10">
        <f t="shared" si="11"/>
        <v>9.1876927308930864E-2</v>
      </c>
      <c r="O81" s="30">
        <v>6845</v>
      </c>
    </row>
    <row r="82" spans="1:15" x14ac:dyDescent="0.2">
      <c r="A82" s="3">
        <v>45168</v>
      </c>
      <c r="B82" t="s">
        <v>77</v>
      </c>
      <c r="C82" s="27">
        <v>5.4627240496098102</v>
      </c>
      <c r="D82" s="27">
        <v>6.0952896764895002</v>
      </c>
      <c r="E82" s="2">
        <v>6939</v>
      </c>
      <c r="F82">
        <f t="shared" si="6"/>
        <v>19.010958904109589</v>
      </c>
      <c r="G82">
        <f t="shared" si="7"/>
        <v>0.35397951876568423</v>
      </c>
      <c r="H82">
        <v>92</v>
      </c>
      <c r="I82">
        <f t="shared" si="8"/>
        <v>0.25555555555555554</v>
      </c>
      <c r="J82" s="7">
        <f t="shared" si="9"/>
        <v>6.1229324869228087E-2</v>
      </c>
      <c r="K82" s="10">
        <f t="shared" si="10"/>
        <v>5.5388924431757029E-3</v>
      </c>
      <c r="L82" s="10">
        <f t="shared" si="11"/>
        <v>9.0461432573452627E-2</v>
      </c>
      <c r="O82" s="30">
        <v>6937</v>
      </c>
    </row>
    <row r="83" spans="1:15" x14ac:dyDescent="0.2">
      <c r="A83" s="3">
        <v>45259</v>
      </c>
      <c r="B83" t="s">
        <v>78</v>
      </c>
      <c r="C83" s="27">
        <v>5.4713981358246997</v>
      </c>
      <c r="D83" s="27">
        <v>6.0667843734783</v>
      </c>
      <c r="E83" s="2">
        <v>7030</v>
      </c>
      <c r="F83">
        <f t="shared" si="6"/>
        <v>19.260273972602739</v>
      </c>
      <c r="G83">
        <f t="shared" si="7"/>
        <v>0.34860832285620169</v>
      </c>
      <c r="H83">
        <v>91</v>
      </c>
      <c r="I83">
        <f t="shared" si="8"/>
        <v>0.25277777777777777</v>
      </c>
      <c r="J83" s="7">
        <f t="shared" si="9"/>
        <v>6.0952896764892413E-2</v>
      </c>
      <c r="K83" s="10">
        <f t="shared" si="10"/>
        <v>5.3711959094825202E-3</v>
      </c>
      <c r="L83" s="10">
        <f t="shared" si="11"/>
        <v>8.8120437166428756E-2</v>
      </c>
      <c r="O83" s="30">
        <v>7028</v>
      </c>
    </row>
    <row r="84" spans="1:15" x14ac:dyDescent="0.2">
      <c r="A84" s="3">
        <v>45350</v>
      </c>
      <c r="B84" t="s">
        <v>79</v>
      </c>
      <c r="C84" s="27">
        <v>5.4794867876070104</v>
      </c>
      <c r="D84" s="27">
        <v>6.0377550696364697</v>
      </c>
      <c r="E84" s="2">
        <v>7121</v>
      </c>
      <c r="F84">
        <f t="shared" si="6"/>
        <v>19.509589041095889</v>
      </c>
      <c r="G84">
        <f t="shared" si="7"/>
        <v>0.3433429923296622</v>
      </c>
      <c r="H84">
        <v>91</v>
      </c>
      <c r="I84">
        <f t="shared" si="8"/>
        <v>0.25277777777777777</v>
      </c>
      <c r="J84" s="7">
        <f t="shared" si="9"/>
        <v>6.0667843734787397E-2</v>
      </c>
      <c r="K84" s="10">
        <f t="shared" si="10"/>
        <v>5.2653305265394799E-3</v>
      </c>
      <c r="L84" s="10">
        <f t="shared" si="11"/>
        <v>8.6789478616664611E-2</v>
      </c>
      <c r="O84" s="30">
        <v>7119</v>
      </c>
    </row>
    <row r="85" spans="1:15" x14ac:dyDescent="0.2">
      <c r="A85" s="3">
        <v>45442</v>
      </c>
      <c r="B85" t="s">
        <v>80</v>
      </c>
      <c r="C85" s="27">
        <v>5.4872305226536504</v>
      </c>
      <c r="D85" s="27">
        <v>6.0044586457293496</v>
      </c>
      <c r="E85" s="2">
        <v>7215</v>
      </c>
      <c r="F85">
        <f t="shared" si="6"/>
        <v>19.767123287671232</v>
      </c>
      <c r="G85">
        <f t="shared" si="7"/>
        <v>0.33801411551525334</v>
      </c>
      <c r="H85">
        <v>94</v>
      </c>
      <c r="I85">
        <f t="shared" si="8"/>
        <v>0.26111111111111113</v>
      </c>
      <c r="J85" s="7">
        <f t="shared" si="9"/>
        <v>6.0377550696362942E-2</v>
      </c>
      <c r="K85" s="10">
        <f t="shared" si="10"/>
        <v>5.328876814408883E-3</v>
      </c>
      <c r="L85" s="10">
        <f t="shared" si="11"/>
        <v>8.8259241273427269E-2</v>
      </c>
      <c r="M85" s="12" t="s">
        <v>159</v>
      </c>
      <c r="O85" s="30">
        <v>7211</v>
      </c>
    </row>
    <row r="86" spans="1:15" x14ac:dyDescent="0.2">
      <c r="A86" s="3">
        <v>45534</v>
      </c>
      <c r="B86" t="s">
        <v>81</v>
      </c>
      <c r="C86" s="27">
        <v>5.4942106312269896</v>
      </c>
      <c r="D86" s="27">
        <v>5.9711163673169798</v>
      </c>
      <c r="E86" s="2">
        <v>7307</v>
      </c>
      <c r="F86">
        <f t="shared" si="6"/>
        <v>20.019178082191782</v>
      </c>
      <c r="G86">
        <f t="shared" si="7"/>
        <v>0.33290576718462528</v>
      </c>
      <c r="H86">
        <v>92</v>
      </c>
      <c r="I86">
        <f t="shared" si="8"/>
        <v>0.25555555555555554</v>
      </c>
      <c r="J86" s="7">
        <f t="shared" si="9"/>
        <v>6.0044586457293526E-2</v>
      </c>
      <c r="K86" s="10">
        <f t="shared" si="10"/>
        <v>5.1083483306280418E-3</v>
      </c>
      <c r="L86" s="10">
        <f t="shared" si="11"/>
        <v>8.5075918280515347E-2</v>
      </c>
      <c r="M86" s="11">
        <f>SUM(K8:K86)/SUM(L8:L86)</f>
        <v>5.215390790865234E-2</v>
      </c>
      <c r="O86" s="30">
        <v>7303</v>
      </c>
    </row>
    <row r="87" spans="1:15" x14ac:dyDescent="0.2">
      <c r="A87" s="3">
        <v>45624</v>
      </c>
      <c r="B87" t="s">
        <v>82</v>
      </c>
      <c r="C87" s="27">
        <v>5.5004740174359403</v>
      </c>
      <c r="D87" s="27">
        <v>5.9396288554971797</v>
      </c>
      <c r="E87" s="2">
        <v>7397</v>
      </c>
      <c r="F87">
        <f t="shared" si="6"/>
        <v>20.265753424657536</v>
      </c>
      <c r="G87">
        <f t="shared" si="7"/>
        <v>0.32800956758369731</v>
      </c>
      <c r="H87">
        <v>90</v>
      </c>
      <c r="I87">
        <f t="shared" si="8"/>
        <v>0.25</v>
      </c>
      <c r="J87" s="7">
        <f t="shared" si="9"/>
        <v>5.9708009580282884E-2</v>
      </c>
      <c r="K87" s="10">
        <f t="shared" si="10"/>
        <v>4.8961996009279614E-3</v>
      </c>
      <c r="L87" s="10">
        <f t="shared" si="11"/>
        <v>8.2002391895924329E-2</v>
      </c>
      <c r="O87" s="30">
        <v>7393</v>
      </c>
    </row>
    <row r="88" spans="1:15" x14ac:dyDescent="0.2">
      <c r="A88" s="3">
        <v>45715</v>
      </c>
      <c r="B88" t="s">
        <v>83</v>
      </c>
      <c r="C88" s="27">
        <v>5.5062695420916601</v>
      </c>
      <c r="D88" s="27">
        <v>5.9094129571187901</v>
      </c>
      <c r="E88" s="2">
        <v>7488</v>
      </c>
      <c r="F88">
        <f t="shared" si="6"/>
        <v>20.515068493150686</v>
      </c>
      <c r="G88">
        <f t="shared" si="7"/>
        <v>0.32315765851813449</v>
      </c>
      <c r="H88">
        <v>91</v>
      </c>
      <c r="I88">
        <f t="shared" si="8"/>
        <v>0.25277777777777777</v>
      </c>
      <c r="J88" s="7">
        <f t="shared" si="9"/>
        <v>5.9396288554979679E-2</v>
      </c>
      <c r="K88" s="10">
        <f t="shared" si="10"/>
        <v>4.8519090655628275E-3</v>
      </c>
      <c r="L88" s="10">
        <f t="shared" si="11"/>
        <v>8.1687074792083994E-2</v>
      </c>
      <c r="O88" s="30">
        <v>7484</v>
      </c>
    </row>
    <row r="89" spans="1:15" x14ac:dyDescent="0.2">
      <c r="A89" s="3">
        <v>45806</v>
      </c>
      <c r="B89" t="s">
        <v>84</v>
      </c>
      <c r="C89" s="27">
        <v>5.5115596515506704</v>
      </c>
      <c r="D89" s="27">
        <v>5.88018865444349</v>
      </c>
      <c r="E89" s="2">
        <v>7579</v>
      </c>
      <c r="F89">
        <f t="shared" si="6"/>
        <v>20.764383561643836</v>
      </c>
      <c r="G89">
        <f t="shared" si="7"/>
        <v>0.3184017316979737</v>
      </c>
      <c r="H89">
        <v>91</v>
      </c>
      <c r="I89">
        <f t="shared" si="8"/>
        <v>0.25277777777777777</v>
      </c>
      <c r="J89" s="7">
        <f t="shared" si="9"/>
        <v>5.9090933494455662E-2</v>
      </c>
      <c r="K89" s="10">
        <f t="shared" si="10"/>
        <v>4.7559268201607984E-3</v>
      </c>
      <c r="L89" s="10">
        <f t="shared" si="11"/>
        <v>8.0484882179210016E-2</v>
      </c>
      <c r="O89" s="30">
        <v>7575</v>
      </c>
    </row>
    <row r="90" spans="1:15" x14ac:dyDescent="0.2">
      <c r="A90" s="3">
        <v>45898</v>
      </c>
      <c r="B90" t="s">
        <v>85</v>
      </c>
      <c r="C90" s="27">
        <v>5.5164282659854003</v>
      </c>
      <c r="D90" s="27">
        <v>5.8516488126677402</v>
      </c>
      <c r="E90" s="2">
        <v>7671</v>
      </c>
      <c r="F90">
        <f t="shared" si="6"/>
        <v>21.016438356164382</v>
      </c>
      <c r="G90">
        <f t="shared" si="7"/>
        <v>0.31368789699817468</v>
      </c>
      <c r="H90">
        <v>92</v>
      </c>
      <c r="I90">
        <f t="shared" si="8"/>
        <v>0.25555555555555554</v>
      </c>
      <c r="J90" s="7">
        <f t="shared" si="9"/>
        <v>5.8801886544432289E-2</v>
      </c>
      <c r="K90" s="10">
        <f t="shared" si="10"/>
        <v>4.7138346997989914E-3</v>
      </c>
      <c r="L90" s="10">
        <f t="shared" si="11"/>
        <v>8.0164684788422411E-2</v>
      </c>
      <c r="O90" s="30">
        <v>7667</v>
      </c>
    </row>
    <row r="91" spans="1:15" x14ac:dyDescent="0.2">
      <c r="A91" s="3">
        <v>45988</v>
      </c>
      <c r="B91" t="s">
        <v>86</v>
      </c>
      <c r="C91" s="27">
        <v>5.5207559534491901</v>
      </c>
      <c r="D91" s="27">
        <v>5.8253382772464501</v>
      </c>
      <c r="E91" s="2">
        <v>7761</v>
      </c>
      <c r="F91">
        <f t="shared" si="6"/>
        <v>21.263013698630136</v>
      </c>
      <c r="G91">
        <f t="shared" si="7"/>
        <v>0.30916533061162094</v>
      </c>
      <c r="H91">
        <v>90</v>
      </c>
      <c r="I91">
        <f t="shared" si="8"/>
        <v>0.25</v>
      </c>
      <c r="J91" s="7">
        <f t="shared" si="9"/>
        <v>5.8513241152968298E-2</v>
      </c>
      <c r="K91" s="10">
        <f t="shared" si="10"/>
        <v>4.5225663865537374E-3</v>
      </c>
      <c r="L91" s="10">
        <f t="shared" si="11"/>
        <v>7.7291332652905234E-2</v>
      </c>
      <c r="O91" s="30">
        <v>7757</v>
      </c>
    </row>
    <row r="92" spans="1:15" x14ac:dyDescent="0.2">
      <c r="A92" s="3">
        <v>46079</v>
      </c>
      <c r="B92" t="s">
        <v>87</v>
      </c>
      <c r="C92" s="27">
        <v>5.5247244761508201</v>
      </c>
      <c r="D92" s="27">
        <v>5.8003669168121803</v>
      </c>
      <c r="E92" s="2">
        <v>7852</v>
      </c>
      <c r="F92">
        <f t="shared" si="6"/>
        <v>21.512328767123286</v>
      </c>
      <c r="G92">
        <f t="shared" si="7"/>
        <v>0.30467888508354696</v>
      </c>
      <c r="H92">
        <v>91</v>
      </c>
      <c r="I92">
        <f t="shared" si="8"/>
        <v>0.25277777777777777</v>
      </c>
      <c r="J92" s="7">
        <f t="shared" si="9"/>
        <v>5.8253382772457472E-2</v>
      </c>
      <c r="K92" s="10">
        <f t="shared" si="10"/>
        <v>4.4864455280739651E-3</v>
      </c>
      <c r="L92" s="10">
        <f t="shared" si="11"/>
        <v>7.7016051507229927E-2</v>
      </c>
      <c r="O92" s="30">
        <v>7848</v>
      </c>
    </row>
    <row r="93" spans="1:15" x14ac:dyDescent="0.2">
      <c r="A93" s="3">
        <v>46170</v>
      </c>
      <c r="B93" t="s">
        <v>88</v>
      </c>
      <c r="C93" s="27">
        <v>5.52831241987995</v>
      </c>
      <c r="D93" s="27">
        <v>5.77637585200966</v>
      </c>
      <c r="E93" s="2">
        <v>7943</v>
      </c>
      <c r="F93">
        <f t="shared" si="6"/>
        <v>21.761643835616439</v>
      </c>
      <c r="G93">
        <f t="shared" si="7"/>
        <v>0.30027647093286769</v>
      </c>
      <c r="H93">
        <v>91</v>
      </c>
      <c r="I93">
        <f t="shared" si="8"/>
        <v>0.25277777777777777</v>
      </c>
      <c r="J93" s="7">
        <f t="shared" si="9"/>
        <v>5.8000361595733192E-2</v>
      </c>
      <c r="K93" s="10">
        <f t="shared" si="10"/>
        <v>4.4024141506792402E-3</v>
      </c>
      <c r="L93" s="10">
        <f t="shared" si="11"/>
        <v>7.5903219041363768E-2</v>
      </c>
      <c r="O93" s="30">
        <v>7939</v>
      </c>
    </row>
    <row r="94" spans="1:15" x14ac:dyDescent="0.2">
      <c r="A94" s="3">
        <v>46261</v>
      </c>
      <c r="B94" t="s">
        <v>89</v>
      </c>
      <c r="C94" s="27">
        <v>5.5315811905297601</v>
      </c>
      <c r="D94" s="27">
        <v>5.75311273676376</v>
      </c>
      <c r="E94" s="2">
        <v>8035</v>
      </c>
      <c r="F94">
        <f t="shared" si="6"/>
        <v>22.013698630136986</v>
      </c>
      <c r="G94">
        <f t="shared" si="7"/>
        <v>0.29590831692237624</v>
      </c>
      <c r="H94">
        <v>92</v>
      </c>
      <c r="I94">
        <f t="shared" si="8"/>
        <v>0.25555555555555554</v>
      </c>
      <c r="J94" s="7">
        <f t="shared" si="9"/>
        <v>5.7763758520097512E-2</v>
      </c>
      <c r="K94" s="10">
        <f t="shared" si="10"/>
        <v>4.3681540104914488E-3</v>
      </c>
      <c r="L94" s="10">
        <f t="shared" si="11"/>
        <v>7.5621014324607258E-2</v>
      </c>
      <c r="O94" s="30">
        <v>8030</v>
      </c>
    </row>
    <row r="95" spans="1:15" x14ac:dyDescent="0.2">
      <c r="A95" s="3">
        <v>46353</v>
      </c>
      <c r="B95" t="s">
        <v>90</v>
      </c>
      <c r="C95" s="27">
        <v>5.5344864385361401</v>
      </c>
      <c r="D95" s="27">
        <v>5.7314059199273801</v>
      </c>
      <c r="E95" s="2">
        <v>8126</v>
      </c>
      <c r="F95">
        <f t="shared" si="6"/>
        <v>22.263013698630136</v>
      </c>
      <c r="G95">
        <f t="shared" si="7"/>
        <v>0.29166672713865338</v>
      </c>
      <c r="H95">
        <v>91</v>
      </c>
      <c r="I95">
        <f t="shared" si="8"/>
        <v>0.25277777777777777</v>
      </c>
      <c r="J95" s="7">
        <f t="shared" si="9"/>
        <v>5.7531127367633189E-2</v>
      </c>
      <c r="K95" s="10">
        <f t="shared" si="10"/>
        <v>4.2415897837228527E-3</v>
      </c>
      <c r="L95" s="10">
        <f t="shared" si="11"/>
        <v>7.3726867137826266E-2</v>
      </c>
      <c r="O95" s="30">
        <v>8122</v>
      </c>
    </row>
    <row r="96" spans="1:15" x14ac:dyDescent="0.2">
      <c r="A96" s="3">
        <v>46443</v>
      </c>
      <c r="B96" t="s">
        <v>91</v>
      </c>
      <c r="C96" s="27">
        <v>5.5370637974609096</v>
      </c>
      <c r="D96" s="27">
        <v>5.7122478846929496</v>
      </c>
      <c r="E96" s="2">
        <v>8216</v>
      </c>
      <c r="F96">
        <f t="shared" si="6"/>
        <v>22.509589041095889</v>
      </c>
      <c r="G96">
        <f t="shared" si="7"/>
        <v>0.28754661126352626</v>
      </c>
      <c r="H96">
        <v>90</v>
      </c>
      <c r="I96">
        <f t="shared" si="8"/>
        <v>0.25</v>
      </c>
      <c r="J96" s="7">
        <f t="shared" si="9"/>
        <v>5.7314059199274681E-2</v>
      </c>
      <c r="K96" s="10">
        <f t="shared" si="10"/>
        <v>4.1201158751271423E-3</v>
      </c>
      <c r="L96" s="10">
        <f t="shared" si="11"/>
        <v>7.1886652815881566E-2</v>
      </c>
      <c r="O96" s="30">
        <v>8212</v>
      </c>
    </row>
    <row r="97" spans="1:15" x14ac:dyDescent="0.2">
      <c r="A97" s="3">
        <v>46534</v>
      </c>
      <c r="B97" t="s">
        <v>92</v>
      </c>
      <c r="C97" s="27">
        <v>5.5394186688793097</v>
      </c>
      <c r="D97" s="27">
        <v>5.6932873560581498</v>
      </c>
      <c r="E97" s="2">
        <v>8308</v>
      </c>
      <c r="F97">
        <f t="shared" si="6"/>
        <v>22.761643835616439</v>
      </c>
      <c r="G97">
        <f t="shared" si="7"/>
        <v>0.28340941009942883</v>
      </c>
      <c r="H97">
        <v>92</v>
      </c>
      <c r="I97">
        <f t="shared" si="8"/>
        <v>0.25555555555555554</v>
      </c>
      <c r="J97" s="7">
        <f t="shared" si="9"/>
        <v>5.7122478846926929E-2</v>
      </c>
      <c r="K97" s="10">
        <f t="shared" si="10"/>
        <v>4.1372011640974137E-3</v>
      </c>
      <c r="L97" s="10">
        <f t="shared" si="11"/>
        <v>7.2426849247631805E-2</v>
      </c>
      <c r="O97" s="30">
        <v>8303</v>
      </c>
    </row>
    <row r="98" spans="1:15" x14ac:dyDescent="0.2">
      <c r="A98" s="3">
        <v>46626</v>
      </c>
      <c r="B98" t="s">
        <v>93</v>
      </c>
      <c r="C98" s="27">
        <v>5.5415144346424796</v>
      </c>
      <c r="D98" s="27">
        <v>5.6753082987387096</v>
      </c>
      <c r="E98" s="2">
        <v>8400</v>
      </c>
      <c r="F98">
        <f t="shared" si="6"/>
        <v>23.013698630136986</v>
      </c>
      <c r="G98">
        <f t="shared" si="7"/>
        <v>0.27934507553389215</v>
      </c>
      <c r="H98">
        <v>92</v>
      </c>
      <c r="I98">
        <f t="shared" si="8"/>
        <v>0.25555555555555554</v>
      </c>
      <c r="J98" s="7">
        <f t="shared" si="9"/>
        <v>5.6932873560586746E-2</v>
      </c>
      <c r="K98" s="10">
        <f t="shared" si="10"/>
        <v>4.0643345655367071E-3</v>
      </c>
      <c r="L98" s="10">
        <f t="shared" si="11"/>
        <v>7.1388185969772436E-2</v>
      </c>
      <c r="O98" s="30">
        <v>8395</v>
      </c>
    </row>
    <row r="99" spans="1:15" x14ac:dyDescent="0.2">
      <c r="A99" s="3">
        <v>46720</v>
      </c>
      <c r="B99" t="s">
        <v>94</v>
      </c>
      <c r="C99" s="27">
        <v>5.5433549472224399</v>
      </c>
      <c r="D99" s="27">
        <v>5.6591843010633101</v>
      </c>
      <c r="E99" s="2">
        <v>8491</v>
      </c>
      <c r="F99">
        <f t="shared" si="6"/>
        <v>23.263013698630136</v>
      </c>
      <c r="G99">
        <f t="shared" si="7"/>
        <v>0.27539429155461542</v>
      </c>
      <c r="H99">
        <v>91</v>
      </c>
      <c r="I99">
        <f t="shared" si="8"/>
        <v>0.25277777777777777</v>
      </c>
      <c r="J99" s="7">
        <f t="shared" si="9"/>
        <v>5.6753082987391526E-2</v>
      </c>
      <c r="K99" s="10">
        <f t="shared" si="10"/>
        <v>3.9507839792767268E-3</v>
      </c>
      <c r="L99" s="10">
        <f t="shared" si="11"/>
        <v>6.9613557031861117E-2</v>
      </c>
      <c r="O99" s="30">
        <v>8489</v>
      </c>
    </row>
    <row r="100" spans="1:15" x14ac:dyDescent="0.2">
      <c r="A100" s="3">
        <v>46811</v>
      </c>
      <c r="B100" t="s">
        <v>95</v>
      </c>
      <c r="C100" s="27">
        <v>5.5449855290826502</v>
      </c>
      <c r="D100" s="27">
        <v>5.64473042585991</v>
      </c>
      <c r="E100" s="2">
        <v>8582</v>
      </c>
      <c r="F100">
        <f t="shared" si="6"/>
        <v>23.512328767123286</v>
      </c>
      <c r="G100">
        <f t="shared" si="7"/>
        <v>0.27151029328162146</v>
      </c>
      <c r="H100">
        <v>91</v>
      </c>
      <c r="I100">
        <f t="shared" si="8"/>
        <v>0.25277777777777777</v>
      </c>
      <c r="J100" s="7">
        <f t="shared" si="9"/>
        <v>5.65918430106278E-2</v>
      </c>
      <c r="K100" s="10">
        <f t="shared" si="10"/>
        <v>3.883998272993989E-3</v>
      </c>
      <c r="L100" s="10">
        <f t="shared" si="11"/>
        <v>6.8631768579520983E-2</v>
      </c>
      <c r="O100" s="30">
        <v>8580</v>
      </c>
    </row>
    <row r="101" spans="1:15" x14ac:dyDescent="0.2">
      <c r="A101" s="3">
        <v>46903</v>
      </c>
      <c r="B101" t="s">
        <v>96</v>
      </c>
      <c r="C101" s="27">
        <v>5.5464413371865602</v>
      </c>
      <c r="D101" s="27">
        <v>5.6310828379754199</v>
      </c>
      <c r="E101" s="2">
        <v>8674</v>
      </c>
      <c r="F101">
        <f t="shared" si="6"/>
        <v>23.764383561643836</v>
      </c>
      <c r="G101">
        <f t="shared" si="7"/>
        <v>0.26764933857133433</v>
      </c>
      <c r="H101">
        <v>92</v>
      </c>
      <c r="I101">
        <f t="shared" si="8"/>
        <v>0.25555555555555554</v>
      </c>
      <c r="J101" s="7">
        <f t="shared" si="9"/>
        <v>5.6447304258601748E-2</v>
      </c>
      <c r="K101" s="10">
        <f t="shared" si="10"/>
        <v>3.8609547102871249E-3</v>
      </c>
      <c r="L101" s="10">
        <f t="shared" si="11"/>
        <v>6.8399275412674321E-2</v>
      </c>
      <c r="O101" s="30">
        <v>8672</v>
      </c>
    </row>
    <row r="102" spans="1:15" x14ac:dyDescent="0.2">
      <c r="A102" s="3">
        <v>46995</v>
      </c>
      <c r="B102" t="s">
        <v>97</v>
      </c>
      <c r="C102" s="27">
        <v>5.5477234281709302</v>
      </c>
      <c r="D102" s="27">
        <v>5.6183960889811599</v>
      </c>
      <c r="E102" s="2">
        <v>8766</v>
      </c>
      <c r="F102">
        <f t="shared" si="6"/>
        <v>24.016438356164382</v>
      </c>
      <c r="G102">
        <f t="shared" si="7"/>
        <v>0.26385235931326434</v>
      </c>
      <c r="H102">
        <v>92</v>
      </c>
      <c r="I102">
        <f t="shared" si="8"/>
        <v>0.25555555555555554</v>
      </c>
      <c r="J102" s="7">
        <f t="shared" si="9"/>
        <v>5.6310828379754166E-2</v>
      </c>
      <c r="K102" s="10">
        <f t="shared" si="10"/>
        <v>3.7969792580699615E-3</v>
      </c>
      <c r="L102" s="10">
        <f t="shared" si="11"/>
        <v>6.7428936268945319E-2</v>
      </c>
      <c r="O102" s="30">
        <v>8764</v>
      </c>
    </row>
    <row r="103" spans="1:15" x14ac:dyDescent="0.2">
      <c r="A103" s="3">
        <v>47086</v>
      </c>
      <c r="B103" t="s">
        <v>98</v>
      </c>
      <c r="C103" s="27">
        <v>5.5488395768861603</v>
      </c>
      <c r="D103" s="27">
        <v>5.6071455716822696</v>
      </c>
      <c r="E103" s="2">
        <v>8857</v>
      </c>
      <c r="F103">
        <f t="shared" si="6"/>
        <v>24.265753424657536</v>
      </c>
      <c r="G103">
        <f t="shared" si="7"/>
        <v>0.26015758649794773</v>
      </c>
      <c r="H103">
        <v>91</v>
      </c>
      <c r="I103">
        <f t="shared" si="8"/>
        <v>0.25277777777777777</v>
      </c>
      <c r="J103" s="7">
        <f t="shared" si="9"/>
        <v>5.6183960889812437E-2</v>
      </c>
      <c r="K103" s="10">
        <f t="shared" si="10"/>
        <v>3.6947728153165858E-3</v>
      </c>
      <c r="L103" s="10">
        <f t="shared" si="11"/>
        <v>6.5762056586981227E-2</v>
      </c>
      <c r="O103" s="30">
        <v>8855</v>
      </c>
    </row>
    <row r="104" spans="1:15" x14ac:dyDescent="0.2">
      <c r="A104" s="3">
        <v>47176</v>
      </c>
      <c r="B104" t="s">
        <v>99</v>
      </c>
      <c r="C104" s="27">
        <v>5.5498123612906003</v>
      </c>
      <c r="D104" s="27">
        <v>5.5984436734628096</v>
      </c>
      <c r="E104" s="2">
        <v>8947</v>
      </c>
      <c r="F104">
        <f t="shared" si="6"/>
        <v>24.512328767123286</v>
      </c>
      <c r="G104">
        <f t="shared" si="7"/>
        <v>0.25656114724632784</v>
      </c>
      <c r="H104">
        <v>90</v>
      </c>
      <c r="I104">
        <f t="shared" si="8"/>
        <v>0.25</v>
      </c>
      <c r="J104" s="7">
        <f t="shared" si="9"/>
        <v>5.6071455716822705E-2</v>
      </c>
      <c r="K104" s="10">
        <f t="shared" si="10"/>
        <v>3.5964392516199253E-3</v>
      </c>
      <c r="L104" s="10">
        <f t="shared" si="11"/>
        <v>6.4140286811581959E-2</v>
      </c>
      <c r="O104" s="30">
        <v>8945</v>
      </c>
    </row>
    <row r="105" spans="1:15" x14ac:dyDescent="0.2">
      <c r="A105" s="3">
        <v>47268</v>
      </c>
      <c r="B105" t="s">
        <v>100</v>
      </c>
      <c r="C105" s="27">
        <v>5.5506893647000499</v>
      </c>
      <c r="D105" s="27">
        <v>5.5912669547547296</v>
      </c>
      <c r="E105" s="2">
        <v>9039</v>
      </c>
      <c r="F105">
        <f t="shared" si="6"/>
        <v>24.764383561643836</v>
      </c>
      <c r="G105">
        <f t="shared" si="7"/>
        <v>0.25294226836107037</v>
      </c>
      <c r="H105">
        <v>92</v>
      </c>
      <c r="I105">
        <f t="shared" si="8"/>
        <v>0.25555555555555554</v>
      </c>
      <c r="J105" s="7">
        <f t="shared" si="9"/>
        <v>5.5984436734624644E-2</v>
      </c>
      <c r="K105" s="10">
        <f t="shared" si="10"/>
        <v>3.6188788852574913E-3</v>
      </c>
      <c r="L105" s="10">
        <f t="shared" si="11"/>
        <v>6.4640801914495755E-2</v>
      </c>
      <c r="M105" s="12" t="s">
        <v>161</v>
      </c>
      <c r="O105" s="30">
        <v>9037</v>
      </c>
    </row>
    <row r="106" spans="1:15" x14ac:dyDescent="0.2">
      <c r="A106" s="3">
        <v>47361</v>
      </c>
      <c r="B106" t="s">
        <v>101</v>
      </c>
      <c r="C106" s="27">
        <v>5.5514883385326499</v>
      </c>
      <c r="D106" s="27">
        <v>5.5823114245773802</v>
      </c>
      <c r="E106" s="2">
        <v>9134</v>
      </c>
      <c r="F106">
        <f t="shared" si="6"/>
        <v>25.024657534246575</v>
      </c>
      <c r="G106">
        <f t="shared" si="7"/>
        <v>0.24926443831633141</v>
      </c>
      <c r="H106">
        <v>95</v>
      </c>
      <c r="I106">
        <f t="shared" si="8"/>
        <v>0.2638888888888889</v>
      </c>
      <c r="J106" s="7">
        <f t="shared" si="9"/>
        <v>5.5912669547551475E-2</v>
      </c>
      <c r="K106" s="10">
        <f t="shared" si="10"/>
        <v>3.6778300447389482E-3</v>
      </c>
      <c r="L106" s="10">
        <f t="shared" si="11"/>
        <v>6.5778115666809675E-2</v>
      </c>
      <c r="M106" s="11">
        <f>SUM(K8:K106)/SUM(L8:L106)</f>
        <v>5.27055098965808E-2</v>
      </c>
      <c r="O106" s="30">
        <v>9130</v>
      </c>
    </row>
    <row r="107" spans="1:15" x14ac:dyDescent="0.2">
      <c r="A107" s="3">
        <v>47451</v>
      </c>
      <c r="B107" t="s">
        <v>102</v>
      </c>
      <c r="C107" s="27">
        <v>5.5521599329037397</v>
      </c>
      <c r="D107" s="27">
        <v>5.5758296582652997</v>
      </c>
      <c r="E107" s="2">
        <v>9224</v>
      </c>
      <c r="F107">
        <f t="shared" si="6"/>
        <v>25.271232876712329</v>
      </c>
      <c r="G107">
        <f t="shared" si="7"/>
        <v>0.24583387738882917</v>
      </c>
      <c r="H107">
        <v>90</v>
      </c>
      <c r="I107">
        <f t="shared" si="8"/>
        <v>0.25</v>
      </c>
      <c r="J107" s="7">
        <f t="shared" si="9"/>
        <v>5.5819172913686543E-2</v>
      </c>
      <c r="K107" s="10">
        <f t="shared" si="10"/>
        <v>3.4305609275022682E-3</v>
      </c>
      <c r="L107" s="10">
        <f t="shared" si="11"/>
        <v>6.1458469347207292E-2</v>
      </c>
      <c r="O107" s="30">
        <v>9220</v>
      </c>
    </row>
    <row r="108" spans="1:15" x14ac:dyDescent="0.2">
      <c r="A108" s="3">
        <v>47541</v>
      </c>
      <c r="B108" t="s">
        <v>103</v>
      </c>
      <c r="C108" s="27">
        <v>5.5527434494076697</v>
      </c>
      <c r="D108" s="27">
        <v>5.57100562122681</v>
      </c>
      <c r="E108" s="2">
        <v>9312</v>
      </c>
      <c r="F108">
        <f t="shared" si="6"/>
        <v>25.512328767123286</v>
      </c>
      <c r="G108">
        <f t="shared" si="7"/>
        <v>0.242528957246501</v>
      </c>
      <c r="H108">
        <v>88</v>
      </c>
      <c r="I108">
        <f t="shared" si="8"/>
        <v>0.24444444444444444</v>
      </c>
      <c r="J108" s="7">
        <f t="shared" si="9"/>
        <v>5.5746447799374606E-2</v>
      </c>
      <c r="K108" s="10">
        <f t="shared" si="10"/>
        <v>3.3049201423281569E-3</v>
      </c>
      <c r="L108" s="10">
        <f t="shared" si="11"/>
        <v>5.9284856215811352E-2</v>
      </c>
      <c r="O108" s="30">
        <v>9310</v>
      </c>
    </row>
    <row r="109" spans="1:15" x14ac:dyDescent="0.2">
      <c r="A109" s="3">
        <v>47633</v>
      </c>
      <c r="B109" t="s">
        <v>104</v>
      </c>
      <c r="C109" s="27">
        <v>5.5532925911731699</v>
      </c>
      <c r="D109" s="27">
        <v>5.5641482832436298</v>
      </c>
      <c r="E109" s="2">
        <v>9406</v>
      </c>
      <c r="F109">
        <f t="shared" si="6"/>
        <v>25.769863013698629</v>
      </c>
      <c r="G109">
        <f t="shared" si="7"/>
        <v>0.23905158978694996</v>
      </c>
      <c r="H109">
        <v>94</v>
      </c>
      <c r="I109">
        <f t="shared" si="8"/>
        <v>0.26111111111111113</v>
      </c>
      <c r="J109" s="7">
        <f t="shared" si="9"/>
        <v>5.5710056212270646E-2</v>
      </c>
      <c r="K109" s="10">
        <f t="shared" si="10"/>
        <v>3.4773674595510633E-3</v>
      </c>
      <c r="L109" s="10">
        <f t="shared" si="11"/>
        <v>6.2419026222148045E-2</v>
      </c>
      <c r="O109" s="30">
        <v>9402</v>
      </c>
    </row>
    <row r="110" spans="1:15" x14ac:dyDescent="0.2">
      <c r="A110" s="3">
        <v>47725</v>
      </c>
      <c r="B110" t="s">
        <v>105</v>
      </c>
      <c r="C110" s="27">
        <v>5.5537614310893604</v>
      </c>
      <c r="D110" s="27">
        <v>5.5581698134602497</v>
      </c>
      <c r="E110" s="2">
        <v>9498</v>
      </c>
      <c r="F110">
        <f t="shared" si="6"/>
        <v>26.021917808219179</v>
      </c>
      <c r="G110">
        <f t="shared" si="7"/>
        <v>0.23570005519561993</v>
      </c>
      <c r="H110">
        <v>92</v>
      </c>
      <c r="I110">
        <f t="shared" si="8"/>
        <v>0.25555555555555554</v>
      </c>
      <c r="J110" s="7">
        <f t="shared" si="9"/>
        <v>5.5641482832429305E-2</v>
      </c>
      <c r="K110" s="10">
        <f t="shared" si="10"/>
        <v>3.3515345913300411E-3</v>
      </c>
      <c r="L110" s="10">
        <f t="shared" si="11"/>
        <v>6.0234458549991758E-2</v>
      </c>
      <c r="O110" s="30">
        <v>9494</v>
      </c>
    </row>
    <row r="111" spans="1:15" x14ac:dyDescent="0.2">
      <c r="A111" s="3">
        <v>47815</v>
      </c>
      <c r="B111" t="s">
        <v>106</v>
      </c>
      <c r="C111" s="27">
        <v>5.5541595529663601</v>
      </c>
      <c r="D111" s="27">
        <v>5.5530501722032897</v>
      </c>
      <c r="E111" s="2">
        <v>9588</v>
      </c>
      <c r="F111">
        <f t="shared" si="6"/>
        <v>26.268493150684932</v>
      </c>
      <c r="G111">
        <f t="shared" si="7"/>
        <v>0.23247001692127972</v>
      </c>
      <c r="H111">
        <v>90</v>
      </c>
      <c r="I111">
        <f t="shared" si="8"/>
        <v>0.25</v>
      </c>
      <c r="J111" s="7">
        <f t="shared" si="9"/>
        <v>5.5577718229942619E-2</v>
      </c>
      <c r="K111" s="10">
        <f t="shared" si="10"/>
        <v>3.2300382743402191E-3</v>
      </c>
      <c r="L111" s="10">
        <f t="shared" si="11"/>
        <v>5.811750423031993E-2</v>
      </c>
      <c r="O111" s="30">
        <v>9584</v>
      </c>
    </row>
    <row r="112" spans="1:15" x14ac:dyDescent="0.2">
      <c r="A112" s="3">
        <v>47906</v>
      </c>
      <c r="B112" t="s">
        <v>107</v>
      </c>
      <c r="C112" s="27">
        <v>5.5545061709445598</v>
      </c>
      <c r="D112" s="27">
        <v>5.5486163111663496</v>
      </c>
      <c r="E112" s="2">
        <v>9679</v>
      </c>
      <c r="F112">
        <f t="shared" si="6"/>
        <v>26.517808219178082</v>
      </c>
      <c r="G112">
        <f t="shared" si="7"/>
        <v>0.22925203435336897</v>
      </c>
      <c r="H112">
        <v>91</v>
      </c>
      <c r="I112">
        <f t="shared" si="8"/>
        <v>0.25277777777777777</v>
      </c>
      <c r="J112" s="7">
        <f t="shared" si="9"/>
        <v>5.5530501722027607E-2</v>
      </c>
      <c r="K112" s="10">
        <f t="shared" si="10"/>
        <v>3.2179825679107387E-3</v>
      </c>
      <c r="L112" s="10">
        <f t="shared" si="11"/>
        <v>5.7949819794879377E-2</v>
      </c>
      <c r="O112" s="30">
        <v>9675</v>
      </c>
    </row>
    <row r="113" spans="1:15" x14ac:dyDescent="0.2">
      <c r="A113" s="3">
        <v>47997</v>
      </c>
      <c r="B113" t="s">
        <v>108</v>
      </c>
      <c r="C113" s="27">
        <v>5.5548013120021897</v>
      </c>
      <c r="D113" s="27">
        <v>5.5441276447356396</v>
      </c>
      <c r="E113" s="2">
        <v>9770</v>
      </c>
      <c r="F113">
        <f t="shared" si="6"/>
        <v>26.767123287671232</v>
      </c>
      <c r="G113">
        <f t="shared" si="7"/>
        <v>0.22608132132324726</v>
      </c>
      <c r="H113">
        <v>91</v>
      </c>
      <c r="I113">
        <f t="shared" si="8"/>
        <v>0.25277777777777777</v>
      </c>
      <c r="J113" s="7">
        <f t="shared" si="9"/>
        <v>5.5482160338351787E-2</v>
      </c>
      <c r="K113" s="10">
        <f t="shared" si="10"/>
        <v>3.1707130301217167E-3</v>
      </c>
      <c r="L113" s="10">
        <f t="shared" si="11"/>
        <v>5.7148334001154169E-2</v>
      </c>
      <c r="O113" s="30">
        <v>9766</v>
      </c>
    </row>
    <row r="114" spans="1:15" x14ac:dyDescent="0.2">
      <c r="A114" s="3">
        <v>48089</v>
      </c>
      <c r="B114" t="s">
        <v>109</v>
      </c>
      <c r="C114" s="27">
        <v>5.5550520617909198</v>
      </c>
      <c r="D114" s="27">
        <v>5.5395369026993801</v>
      </c>
      <c r="E114" s="2">
        <v>9862</v>
      </c>
      <c r="F114">
        <f t="shared" si="6"/>
        <v>27.019178082191782</v>
      </c>
      <c r="G114">
        <f t="shared" si="7"/>
        <v>0.22292287727978832</v>
      </c>
      <c r="H114">
        <v>92</v>
      </c>
      <c r="I114">
        <f t="shared" si="8"/>
        <v>0.25555555555555554</v>
      </c>
      <c r="J114" s="7">
        <f t="shared" si="9"/>
        <v>5.5441276447356351E-2</v>
      </c>
      <c r="K114" s="10">
        <f t="shared" si="10"/>
        <v>3.1584440434589251E-3</v>
      </c>
      <c r="L114" s="10">
        <f t="shared" si="11"/>
        <v>5.6969179749279231E-2</v>
      </c>
      <c r="O114" s="30">
        <v>9858</v>
      </c>
    </row>
    <row r="115" spans="1:15" x14ac:dyDescent="0.2">
      <c r="A115" s="3">
        <v>48179</v>
      </c>
      <c r="B115" t="s">
        <v>110</v>
      </c>
      <c r="C115" s="27">
        <v>5.5552553998384102</v>
      </c>
      <c r="D115" s="27">
        <v>5.5357791756206902</v>
      </c>
      <c r="E115" s="2">
        <v>9952</v>
      </c>
      <c r="F115">
        <f t="shared" si="6"/>
        <v>27.265753424657536</v>
      </c>
      <c r="G115">
        <f t="shared" si="7"/>
        <v>0.21987804232027586</v>
      </c>
      <c r="H115">
        <v>90</v>
      </c>
      <c r="I115">
        <f t="shared" si="8"/>
        <v>0.25</v>
      </c>
      <c r="J115" s="7">
        <f t="shared" si="9"/>
        <v>5.539134198907103E-2</v>
      </c>
      <c r="K115" s="10">
        <f t="shared" si="10"/>
        <v>3.0448349595124584E-3</v>
      </c>
      <c r="L115" s="10">
        <f t="shared" si="11"/>
        <v>5.4969510580068964E-2</v>
      </c>
      <c r="O115" s="30">
        <v>9948</v>
      </c>
    </row>
    <row r="116" spans="1:15" x14ac:dyDescent="0.2">
      <c r="A116" s="3">
        <v>48270</v>
      </c>
      <c r="B116" t="s">
        <v>111</v>
      </c>
      <c r="C116" s="27">
        <v>5.5554230517547296</v>
      </c>
      <c r="D116" s="27">
        <v>5.5327274546781897</v>
      </c>
      <c r="E116" s="2">
        <v>10043</v>
      </c>
      <c r="F116">
        <f t="shared" si="6"/>
        <v>27.515068493150686</v>
      </c>
      <c r="G116">
        <f t="shared" si="7"/>
        <v>0.21684370079983251</v>
      </c>
      <c r="H116">
        <v>91</v>
      </c>
      <c r="I116">
        <f t="shared" si="8"/>
        <v>0.25277777777777777</v>
      </c>
      <c r="J116" s="7">
        <f t="shared" si="9"/>
        <v>5.5357791756210396E-2</v>
      </c>
      <c r="K116" s="10">
        <f t="shared" si="10"/>
        <v>3.0343415204433445E-3</v>
      </c>
      <c r="L116" s="10">
        <f t="shared" si="11"/>
        <v>5.4813268813290995E-2</v>
      </c>
      <c r="O116" s="30">
        <v>10039</v>
      </c>
    </row>
    <row r="117" spans="1:15" x14ac:dyDescent="0.2">
      <c r="A117" s="3">
        <v>48361</v>
      </c>
      <c r="B117" t="s">
        <v>112</v>
      </c>
      <c r="C117" s="27">
        <v>5.5555579457653401</v>
      </c>
      <c r="D117" s="27">
        <v>5.5295836816027597</v>
      </c>
      <c r="E117" s="2">
        <v>10135</v>
      </c>
      <c r="F117">
        <f t="shared" si="6"/>
        <v>27.767123287671232</v>
      </c>
      <c r="G117">
        <f t="shared" si="7"/>
        <v>0.21382045228924298</v>
      </c>
      <c r="H117">
        <v>92</v>
      </c>
      <c r="I117">
        <f t="shared" si="8"/>
        <v>0.25555555555555554</v>
      </c>
      <c r="J117" s="7">
        <f t="shared" si="9"/>
        <v>5.5327274546782795E-2</v>
      </c>
      <c r="K117" s="10">
        <f t="shared" si="10"/>
        <v>3.0232485105895221E-3</v>
      </c>
      <c r="L117" s="10">
        <f t="shared" si="11"/>
        <v>5.464300447391765E-2</v>
      </c>
      <c r="O117" s="30">
        <v>10130</v>
      </c>
    </row>
    <row r="118" spans="1:15" x14ac:dyDescent="0.2">
      <c r="A118" s="3">
        <v>48453</v>
      </c>
      <c r="B118" t="s">
        <v>113</v>
      </c>
      <c r="C118" s="27">
        <v>5.55566213894667</v>
      </c>
      <c r="D118" s="27">
        <v>5.5263834532643301</v>
      </c>
      <c r="E118" s="2">
        <v>10227</v>
      </c>
      <c r="F118">
        <f t="shared" si="6"/>
        <v>28.019178082191782</v>
      </c>
      <c r="G118">
        <f t="shared" si="7"/>
        <v>0.21084102439788438</v>
      </c>
      <c r="H118">
        <v>92</v>
      </c>
      <c r="I118">
        <f t="shared" si="8"/>
        <v>0.25555555555555554</v>
      </c>
      <c r="J118" s="7">
        <f t="shared" si="9"/>
        <v>5.5295836816026754E-2</v>
      </c>
      <c r="K118" s="10">
        <f t="shared" si="10"/>
        <v>2.9794278913586061E-3</v>
      </c>
      <c r="L118" s="10">
        <f t="shared" si="11"/>
        <v>5.388159512390378E-2</v>
      </c>
      <c r="O118" s="30">
        <v>10222</v>
      </c>
    </row>
    <row r="119" spans="1:15" x14ac:dyDescent="0.2">
      <c r="A119" s="3">
        <v>48547</v>
      </c>
      <c r="B119" t="s">
        <v>114</v>
      </c>
      <c r="C119" s="27">
        <v>5.5557388768961502</v>
      </c>
      <c r="D119" s="27">
        <v>5.5235567334770002</v>
      </c>
      <c r="E119" s="2">
        <v>10318</v>
      </c>
      <c r="F119">
        <f t="shared" si="6"/>
        <v>28.268493150684932</v>
      </c>
      <c r="G119">
        <f t="shared" si="7"/>
        <v>0.20793626512900193</v>
      </c>
      <c r="H119">
        <v>91</v>
      </c>
      <c r="I119">
        <f t="shared" si="8"/>
        <v>0.25277777777777777</v>
      </c>
      <c r="J119" s="7">
        <f t="shared" si="9"/>
        <v>5.5263834532643261E-2</v>
      </c>
      <c r="K119" s="10">
        <f t="shared" si="10"/>
        <v>2.9047592688824309E-3</v>
      </c>
      <c r="L119" s="10">
        <f t="shared" si="11"/>
        <v>5.2561667018719928E-2</v>
      </c>
      <c r="O119" s="30">
        <v>10316</v>
      </c>
    </row>
    <row r="120" spans="1:15" x14ac:dyDescent="0.2">
      <c r="A120" s="3">
        <v>48635</v>
      </c>
      <c r="B120" t="s">
        <v>115</v>
      </c>
      <c r="C120" s="27">
        <v>5.5557926577669301</v>
      </c>
      <c r="D120" s="27">
        <v>5.5223261480966004</v>
      </c>
      <c r="E120" s="2">
        <v>10408</v>
      </c>
      <c r="F120">
        <f t="shared" si="6"/>
        <v>28.515068493150686</v>
      </c>
      <c r="G120">
        <f t="shared" si="7"/>
        <v>0.20510400609418986</v>
      </c>
      <c r="H120">
        <v>90</v>
      </c>
      <c r="I120">
        <f t="shared" si="8"/>
        <v>0.25</v>
      </c>
      <c r="J120" s="7">
        <f t="shared" si="9"/>
        <v>5.5235567334777969E-2</v>
      </c>
      <c r="K120" s="10">
        <f t="shared" si="10"/>
        <v>2.8322590348120835E-3</v>
      </c>
      <c r="L120" s="10">
        <f t="shared" si="11"/>
        <v>5.1276001523547464E-2</v>
      </c>
      <c r="O120" s="30">
        <v>10404</v>
      </c>
    </row>
    <row r="121" spans="1:15" x14ac:dyDescent="0.2">
      <c r="A121" s="3">
        <v>48726</v>
      </c>
      <c r="B121" t="s">
        <v>116</v>
      </c>
      <c r="C121" s="27">
        <v>5.5558285101938001</v>
      </c>
      <c r="D121" s="27">
        <v>5.5205783753892499</v>
      </c>
      <c r="E121" s="2">
        <v>10500</v>
      </c>
      <c r="F121">
        <f t="shared" si="6"/>
        <v>28.767123287671232</v>
      </c>
      <c r="G121">
        <f t="shared" si="7"/>
        <v>0.20224973421626929</v>
      </c>
      <c r="H121">
        <v>92</v>
      </c>
      <c r="I121">
        <f t="shared" si="8"/>
        <v>0.25555555555555554</v>
      </c>
      <c r="J121" s="7">
        <f t="shared" si="9"/>
        <v>5.5223261480963355E-2</v>
      </c>
      <c r="K121" s="10">
        <f t="shared" si="10"/>
        <v>2.8542718779205412E-3</v>
      </c>
      <c r="L121" s="10">
        <f t="shared" si="11"/>
        <v>5.1686043188602149E-2</v>
      </c>
      <c r="O121" s="30">
        <v>10495</v>
      </c>
    </row>
    <row r="122" spans="1:15" x14ac:dyDescent="0.2">
      <c r="A122" s="3">
        <v>48821</v>
      </c>
      <c r="B122" t="s">
        <v>117</v>
      </c>
      <c r="C122" s="27">
        <v>5.55584856231697</v>
      </c>
      <c r="D122" s="27">
        <v>5.5187676970033603</v>
      </c>
      <c r="E122" s="2">
        <v>10592</v>
      </c>
      <c r="F122">
        <f t="shared" si="6"/>
        <v>29.019178082191782</v>
      </c>
      <c r="G122">
        <f t="shared" si="7"/>
        <v>0.19943606139629208</v>
      </c>
      <c r="H122">
        <v>92</v>
      </c>
      <c r="I122">
        <f t="shared" si="8"/>
        <v>0.25555555555555554</v>
      </c>
      <c r="J122" s="7">
        <f t="shared" si="9"/>
        <v>5.5205783753892526E-2</v>
      </c>
      <c r="K122" s="10">
        <f t="shared" si="10"/>
        <v>2.8136728199772204E-3</v>
      </c>
      <c r="L122" s="10">
        <f t="shared" si="11"/>
        <v>5.0966993467941306E-2</v>
      </c>
      <c r="O122" s="30">
        <v>10590</v>
      </c>
    </row>
    <row r="123" spans="1:15" x14ac:dyDescent="0.2">
      <c r="A123" s="3">
        <v>48912</v>
      </c>
      <c r="B123" t="s">
        <v>118</v>
      </c>
      <c r="C123" s="27">
        <v>5.5558562223669004</v>
      </c>
      <c r="D123" s="27">
        <v>5.5173149146848601</v>
      </c>
      <c r="E123" s="2">
        <v>10683</v>
      </c>
      <c r="F123">
        <f t="shared" si="6"/>
        <v>29.268493150684932</v>
      </c>
      <c r="G123">
        <f t="shared" si="7"/>
        <v>0.19669216277873855</v>
      </c>
      <c r="H123">
        <v>91</v>
      </c>
      <c r="I123">
        <f t="shared" si="8"/>
        <v>0.25277777777777777</v>
      </c>
      <c r="J123" s="7">
        <f t="shared" si="9"/>
        <v>5.5187676970031838E-2</v>
      </c>
      <c r="K123" s="10">
        <f t="shared" si="10"/>
        <v>2.7438986175535134E-3</v>
      </c>
      <c r="L123" s="10">
        <f t="shared" si="11"/>
        <v>4.9719407813514464E-2</v>
      </c>
      <c r="O123" s="30">
        <v>10681</v>
      </c>
    </row>
    <row r="124" spans="1:15" x14ac:dyDescent="0.2">
      <c r="A124" s="3">
        <v>49002</v>
      </c>
      <c r="B124" t="s">
        <v>119</v>
      </c>
      <c r="C124" s="27">
        <v>5.55585505072189</v>
      </c>
      <c r="D124" s="27">
        <v>5.5174631945664796</v>
      </c>
      <c r="E124" s="2">
        <v>10773</v>
      </c>
      <c r="F124">
        <f t="shared" si="6"/>
        <v>29.515068493150686</v>
      </c>
      <c r="G124">
        <f t="shared" si="7"/>
        <v>0.19401604374907622</v>
      </c>
      <c r="H124">
        <v>90</v>
      </c>
      <c r="I124">
        <f t="shared" si="8"/>
        <v>0.25</v>
      </c>
      <c r="J124" s="7">
        <f t="shared" si="9"/>
        <v>5.5173149146848566E-2</v>
      </c>
      <c r="K124" s="10">
        <f t="shared" si="10"/>
        <v>2.6761190296623197E-3</v>
      </c>
      <c r="L124" s="10">
        <f t="shared" si="11"/>
        <v>4.8504010937269054E-2</v>
      </c>
      <c r="O124" s="30">
        <v>10771</v>
      </c>
    </row>
    <row r="125" spans="1:15" x14ac:dyDescent="0.2">
      <c r="A125" s="3">
        <v>49094</v>
      </c>
      <c r="B125" t="s">
        <v>120</v>
      </c>
      <c r="C125" s="27">
        <v>5.5558480019012197</v>
      </c>
      <c r="D125" s="27">
        <v>5.51711134904897</v>
      </c>
      <c r="E125" s="2">
        <v>10865</v>
      </c>
      <c r="F125">
        <f t="shared" si="6"/>
        <v>29.767123287671232</v>
      </c>
      <c r="G125">
        <f t="shared" si="7"/>
        <v>0.19131841889376008</v>
      </c>
      <c r="H125">
        <v>92</v>
      </c>
      <c r="I125">
        <f t="shared" si="8"/>
        <v>0.25555555555555554</v>
      </c>
      <c r="J125" s="7">
        <f t="shared" si="9"/>
        <v>5.5174631945662141E-2</v>
      </c>
      <c r="K125" s="10">
        <f t="shared" si="10"/>
        <v>2.6976248553161352E-3</v>
      </c>
      <c r="L125" s="10">
        <f t="shared" si="11"/>
        <v>4.8892484828405351E-2</v>
      </c>
      <c r="M125" s="12" t="s">
        <v>160</v>
      </c>
      <c r="O125" s="30">
        <v>10863</v>
      </c>
    </row>
    <row r="126" spans="1:15" x14ac:dyDescent="0.2">
      <c r="A126" s="3">
        <v>49186</v>
      </c>
      <c r="B126" s="3">
        <v>49188</v>
      </c>
      <c r="C126" s="27">
        <v>5.55583811780863</v>
      </c>
      <c r="D126" s="27">
        <v>5.5166319542319799</v>
      </c>
      <c r="E126" s="2">
        <v>10957</v>
      </c>
      <c r="F126">
        <f t="shared" si="6"/>
        <v>30.019178082191782</v>
      </c>
      <c r="G126">
        <f t="shared" si="7"/>
        <v>0.18865846944859893</v>
      </c>
      <c r="H126">
        <v>92</v>
      </c>
      <c r="I126">
        <f t="shared" si="8"/>
        <v>0.25555555555555554</v>
      </c>
      <c r="J126" s="7">
        <f t="shared" si="9"/>
        <v>5.5171113490493189E-2</v>
      </c>
      <c r="K126" s="10">
        <f t="shared" si="10"/>
        <v>2.6599494451611336E-3</v>
      </c>
      <c r="L126" s="10">
        <f t="shared" si="11"/>
        <v>4.82127199701975E-2</v>
      </c>
      <c r="M126" s="11">
        <f>SUM(K8:K126)/SUM(L8:L126)</f>
        <v>5.2899679243939374E-2</v>
      </c>
      <c r="O126" s="30">
        <v>10955</v>
      </c>
    </row>
    <row r="127" spans="1:15" x14ac:dyDescent="0.2">
      <c r="C127" s="27">
        <v>5.5558280201809698</v>
      </c>
      <c r="D127" s="27">
        <v>5.5162112430382502</v>
      </c>
    </row>
  </sheetData>
  <mergeCells count="1">
    <mergeCell ref="B3:D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2.33203125" bestFit="1" customWidth="1"/>
    <col min="2" max="2" width="15" customWidth="1"/>
    <col min="3" max="3" width="12.5" bestFit="1" customWidth="1"/>
  </cols>
  <sheetData>
    <row r="1" spans="1:3" x14ac:dyDescent="0.2">
      <c r="A1" t="s">
        <v>138</v>
      </c>
      <c r="B1" s="3">
        <v>38229</v>
      </c>
    </row>
    <row r="2" spans="1:3" x14ac:dyDescent="0.2">
      <c r="A2" t="s">
        <v>143</v>
      </c>
      <c r="B2" s="3">
        <v>38231</v>
      </c>
    </row>
    <row r="3" spans="1:3" ht="39" customHeight="1" x14ac:dyDescent="0.2">
      <c r="A3" s="1" t="s">
        <v>121</v>
      </c>
      <c r="B3" s="5" t="s">
        <v>142</v>
      </c>
      <c r="C3" s="5" t="s">
        <v>141</v>
      </c>
    </row>
    <row r="4" spans="1:3" x14ac:dyDescent="0.2">
      <c r="A4" t="s">
        <v>122</v>
      </c>
      <c r="B4" s="29">
        <v>0.29649999999999999</v>
      </c>
      <c r="C4" s="11">
        <f>usd23_libor_curve!M9</f>
        <v>2.426159590626056E-2</v>
      </c>
    </row>
    <row r="5" spans="1:3" x14ac:dyDescent="0.2">
      <c r="A5" t="s">
        <v>123</v>
      </c>
      <c r="B5" s="29">
        <v>0.35299999999999998</v>
      </c>
      <c r="C5" s="11">
        <f>usd23_libor_curve!M13</f>
        <v>2.9148762040546707E-2</v>
      </c>
    </row>
    <row r="6" spans="1:3" x14ac:dyDescent="0.2">
      <c r="A6" t="s">
        <v>124</v>
      </c>
      <c r="B6" s="29">
        <v>0.33350000000000002</v>
      </c>
      <c r="C6" s="11">
        <f>usd23_libor_curve!M17</f>
        <v>3.3024216824064506E-2</v>
      </c>
    </row>
    <row r="7" spans="1:3" x14ac:dyDescent="0.2">
      <c r="A7" t="s">
        <v>125</v>
      </c>
      <c r="B7" s="29">
        <v>0.3115</v>
      </c>
      <c r="C7" s="11">
        <f>usd23_libor_curve!M21</f>
        <v>3.6133430335018805E-2</v>
      </c>
    </row>
    <row r="8" spans="1:3" x14ac:dyDescent="0.2">
      <c r="A8" t="s">
        <v>126</v>
      </c>
      <c r="B8" s="29">
        <v>0.29149999999999998</v>
      </c>
      <c r="C8" s="11">
        <f>usd23_libor_curve!M25</f>
        <v>3.8719438906968405E-2</v>
      </c>
    </row>
    <row r="9" spans="1:3" x14ac:dyDescent="0.2">
      <c r="A9" t="s">
        <v>127</v>
      </c>
      <c r="B9" s="29">
        <v>0.27700000000000002</v>
      </c>
      <c r="C9" s="11">
        <f>usd23_libor_curve!M29</f>
        <v>4.0851173900561207E-2</v>
      </c>
    </row>
    <row r="10" spans="1:3" x14ac:dyDescent="0.2">
      <c r="A10" t="s">
        <v>128</v>
      </c>
      <c r="B10" s="29">
        <v>0.26450000000000001</v>
      </c>
      <c r="C10" s="11">
        <f>usd23_libor_curve!M33</f>
        <v>4.2528584267968579E-2</v>
      </c>
    </row>
    <row r="11" spans="1:3" x14ac:dyDescent="0.2">
      <c r="A11" t="s">
        <v>129</v>
      </c>
      <c r="B11" s="29">
        <v>0.2525</v>
      </c>
      <c r="C11" s="11">
        <f>usd23_libor_curve!M37</f>
        <v>4.4038964070441888E-2</v>
      </c>
    </row>
    <row r="12" spans="1:3" x14ac:dyDescent="0.2">
      <c r="A12" t="s">
        <v>130</v>
      </c>
      <c r="B12" s="29">
        <v>0.24199999999999999</v>
      </c>
      <c r="C12" s="11">
        <f>usd23_libor_curve!M41</f>
        <v>4.5260208967873868E-2</v>
      </c>
    </row>
    <row r="13" spans="1:3" x14ac:dyDescent="0.2">
      <c r="A13" t="s">
        <v>131</v>
      </c>
      <c r="B13" s="29">
        <v>0.23250000000000001</v>
      </c>
      <c r="C13" s="11">
        <f>usd23_libor_curve!M45</f>
        <v>4.629108344709542E-2</v>
      </c>
    </row>
    <row r="14" spans="1:3" x14ac:dyDescent="0.2">
      <c r="A14" t="s">
        <v>132</v>
      </c>
      <c r="B14" s="29">
        <v>0.20599999999999999</v>
      </c>
      <c r="C14" s="11">
        <f>usd23_libor_curve!M53</f>
        <v>4.8193191597906325E-2</v>
      </c>
    </row>
    <row r="15" spans="1:3" x14ac:dyDescent="0.2">
      <c r="A15" t="s">
        <v>133</v>
      </c>
      <c r="B15" s="29">
        <v>0.19750000000000001</v>
      </c>
      <c r="C15" s="11">
        <f>usd23_libor_curve!M65</f>
        <v>5.0302093644645739E-2</v>
      </c>
    </row>
    <row r="16" spans="1:3" x14ac:dyDescent="0.2">
      <c r="A16" t="s">
        <v>134</v>
      </c>
      <c r="B16" s="29">
        <v>0.17150000000000001</v>
      </c>
      <c r="C16" s="11">
        <f>usd23_libor_curve!M85</f>
        <v>5.215390790865234E-2</v>
      </c>
    </row>
    <row r="17" spans="1:3" x14ac:dyDescent="0.2">
      <c r="A17" t="s">
        <v>135</v>
      </c>
      <c r="B17" s="29">
        <v>0.159</v>
      </c>
      <c r="C17" s="11">
        <f>usd23_libor_curve!M105</f>
        <v>5.27055098965808E-2</v>
      </c>
    </row>
    <row r="18" spans="1:3" x14ac:dyDescent="0.2">
      <c r="A18" t="s">
        <v>136</v>
      </c>
      <c r="B18" s="29">
        <v>0.15179999999999999</v>
      </c>
      <c r="C18" s="11">
        <f>usd23_libor_curve!M125</f>
        <v>5.2899679243939374E-2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"/>
  <sheetViews>
    <sheetView workbookViewId="0">
      <selection activeCell="D6" sqref="D6"/>
    </sheetView>
  </sheetViews>
  <sheetFormatPr baseColWidth="10" defaultRowHeight="16" x14ac:dyDescent="0.2"/>
  <cols>
    <col min="1" max="1" width="18.1640625" style="17" bestFit="1" customWidth="1"/>
    <col min="2" max="2" width="14.1640625" style="17" bestFit="1" customWidth="1"/>
    <col min="3" max="3" width="16.33203125" style="17" bestFit="1" customWidth="1"/>
    <col min="4" max="4" width="20" style="17" bestFit="1" customWidth="1"/>
    <col min="5" max="5" width="22.83203125" style="17" bestFit="1" customWidth="1"/>
    <col min="6" max="6" width="10.83203125" style="17"/>
    <col min="7" max="7" width="19.5" style="17" bestFit="1" customWidth="1"/>
    <col min="8" max="8" width="22.83203125" style="17" bestFit="1" customWidth="1"/>
    <col min="9" max="9" width="11.33203125" style="17" bestFit="1" customWidth="1"/>
    <col min="10" max="10" width="10.83203125" style="17"/>
    <col min="11" max="11" width="13.5" style="17" bestFit="1" customWidth="1"/>
    <col min="12" max="12" width="11.33203125" style="17" bestFit="1" customWidth="1"/>
    <col min="13" max="19" width="10.83203125" style="17"/>
    <col min="20" max="20" width="12.83203125" style="17" bestFit="1" customWidth="1"/>
    <col min="21" max="16384" width="10.83203125" style="17"/>
  </cols>
  <sheetData>
    <row r="1" spans="1:20" x14ac:dyDescent="0.2">
      <c r="A1" s="16" t="s">
        <v>169</v>
      </c>
      <c r="B1" s="16"/>
      <c r="C1" s="17" t="s">
        <v>170</v>
      </c>
      <c r="D1" s="18">
        <f>usd23_libor_curve!B1</f>
        <v>38229</v>
      </c>
      <c r="E1" s="17" t="s">
        <v>171</v>
      </c>
      <c r="F1" s="19">
        <f>usd_atm_european_caps!B4</f>
        <v>0.29649999999999999</v>
      </c>
      <c r="G1" s="17" t="s">
        <v>172</v>
      </c>
      <c r="H1" s="20">
        <f>usd_atm_european_caps!C4</f>
        <v>2.426159590626056E-2</v>
      </c>
    </row>
    <row r="2" spans="1:20" x14ac:dyDescent="0.2">
      <c r="A2" s="16" t="s">
        <v>173</v>
      </c>
      <c r="B2" s="16"/>
      <c r="C2" s="17" t="s">
        <v>174</v>
      </c>
      <c r="D2" s="18">
        <f>usd23_libor_curve!B2</f>
        <v>38231</v>
      </c>
      <c r="H2" s="21"/>
    </row>
    <row r="3" spans="1:20" x14ac:dyDescent="0.2">
      <c r="A3" s="16" t="s">
        <v>175</v>
      </c>
      <c r="B3" s="22">
        <f>SUM(T7:T9)</f>
        <v>16040.207086205437</v>
      </c>
      <c r="C3" s="17" t="s">
        <v>143</v>
      </c>
      <c r="D3" s="18">
        <f>usd23_libor_curve!B2</f>
        <v>38231</v>
      </c>
    </row>
    <row r="4" spans="1:20" x14ac:dyDescent="0.2">
      <c r="J4" s="20"/>
    </row>
    <row r="5" spans="1:20" x14ac:dyDescent="0.2">
      <c r="B5" s="17" t="s">
        <v>176</v>
      </c>
      <c r="C5" s="17" t="s">
        <v>177</v>
      </c>
      <c r="D5" s="17" t="s">
        <v>178</v>
      </c>
      <c r="E5" s="17" t="s">
        <v>179</v>
      </c>
      <c r="F5" s="17" t="s">
        <v>180</v>
      </c>
      <c r="G5" s="17" t="s">
        <v>181</v>
      </c>
      <c r="H5" s="17" t="s">
        <v>182</v>
      </c>
      <c r="I5" s="17" t="s">
        <v>183</v>
      </c>
      <c r="J5" s="17" t="s">
        <v>184</v>
      </c>
      <c r="K5" s="17" t="s">
        <v>185</v>
      </c>
      <c r="L5" s="17" t="s">
        <v>186</v>
      </c>
      <c r="M5" s="17" t="s">
        <v>187</v>
      </c>
      <c r="N5" s="17" t="s">
        <v>188</v>
      </c>
      <c r="O5" s="17" t="s">
        <v>189</v>
      </c>
      <c r="P5" s="17" t="s">
        <v>190</v>
      </c>
      <c r="Q5" s="17" t="s">
        <v>191</v>
      </c>
      <c r="R5" s="17" t="s">
        <v>192</v>
      </c>
      <c r="S5" s="17" t="s">
        <v>193</v>
      </c>
      <c r="T5" s="17" t="s">
        <v>175</v>
      </c>
    </row>
    <row r="6" spans="1:20" x14ac:dyDescent="0.2">
      <c r="B6" s="17" t="s">
        <v>137</v>
      </c>
      <c r="C6" s="17" t="s">
        <v>137</v>
      </c>
      <c r="D6" s="17" t="s">
        <v>137</v>
      </c>
      <c r="E6" s="17" t="s">
        <v>137</v>
      </c>
      <c r="F6" s="18">
        <v>38322</v>
      </c>
      <c r="G6" s="17">
        <f>F6-D3</f>
        <v>91</v>
      </c>
      <c r="H6" s="17">
        <f>G6/360</f>
        <v>0.25277777777777777</v>
      </c>
      <c r="I6" s="17" t="s">
        <v>137</v>
      </c>
      <c r="J6" s="17" t="s">
        <v>137</v>
      </c>
      <c r="K6" s="17" t="s">
        <v>137</v>
      </c>
      <c r="L6" s="19">
        <v>1.7899999999999999E-2</v>
      </c>
      <c r="M6" s="17" t="s">
        <v>137</v>
      </c>
      <c r="N6" s="17" t="s">
        <v>137</v>
      </c>
      <c r="O6" s="17" t="s">
        <v>137</v>
      </c>
      <c r="P6" s="17" t="s">
        <v>137</v>
      </c>
      <c r="Q6" s="17" t="s">
        <v>137</v>
      </c>
      <c r="R6" s="17" t="s">
        <v>137</v>
      </c>
      <c r="S6" s="17" t="s">
        <v>137</v>
      </c>
      <c r="T6" s="17" t="s">
        <v>137</v>
      </c>
    </row>
    <row r="7" spans="1:20" x14ac:dyDescent="0.2">
      <c r="B7" s="17">
        <v>1</v>
      </c>
      <c r="C7" s="18">
        <v>38320</v>
      </c>
      <c r="D7" s="17">
        <f>C7-$D$2</f>
        <v>89</v>
      </c>
      <c r="E7" s="17">
        <f>D7/365</f>
        <v>0.24383561643835616</v>
      </c>
      <c r="F7" s="18">
        <v>38412</v>
      </c>
      <c r="G7" s="17">
        <f>F7-F6</f>
        <v>90</v>
      </c>
      <c r="H7" s="17">
        <f>G7/360</f>
        <v>0.25</v>
      </c>
      <c r="I7" s="23">
        <v>10000000</v>
      </c>
      <c r="J7" s="20">
        <f>$H$1</f>
        <v>2.426159590626056E-2</v>
      </c>
      <c r="K7" s="20">
        <f>$F$1*SQRT(E7)</f>
        <v>0.14641085230006987</v>
      </c>
      <c r="L7" s="24">
        <f>usd23_libor_curve!D6/100</f>
        <v>2.1878531221617901E-2</v>
      </c>
      <c r="M7" s="17">
        <f>LN(L7/J7)</f>
        <v>-0.10338883830286338</v>
      </c>
      <c r="N7" s="17">
        <f>(M7+0.5*K7^2)/K7</f>
        <v>-0.63295014004370176</v>
      </c>
      <c r="O7" s="17">
        <f>(M7-0.5*K7^2)/K7</f>
        <v>-0.77936099234377154</v>
      </c>
      <c r="P7" s="17">
        <f>NORMDIST(N7,0,1,TRUE)</f>
        <v>0.26338310171384532</v>
      </c>
      <c r="Q7" s="17">
        <f>NORMDIST(O7,0,1,TRUE)</f>
        <v>0.21788354761580211</v>
      </c>
      <c r="R7" s="25">
        <f>usd23_libor_curve!G7</f>
        <v>0.99008028307479512</v>
      </c>
      <c r="S7" s="17">
        <f>H7*I7*(L7*P7-J7*Q7)</f>
        <v>1190.5820680396394</v>
      </c>
      <c r="T7" s="26">
        <f>R7*S7</f>
        <v>1178.771830948461</v>
      </c>
    </row>
    <row r="8" spans="1:20" x14ac:dyDescent="0.2">
      <c r="B8" s="17">
        <v>2</v>
      </c>
      <c r="C8" s="18">
        <v>38408</v>
      </c>
      <c r="D8" s="17">
        <f t="shared" ref="D8:D9" si="0">C8-$D$2</f>
        <v>177</v>
      </c>
      <c r="E8" s="17">
        <f t="shared" ref="E8:E9" si="1">D8/365</f>
        <v>0.48493150684931507</v>
      </c>
      <c r="F8" s="18">
        <v>38504</v>
      </c>
      <c r="G8" s="17">
        <f>F8-F7</f>
        <v>92</v>
      </c>
      <c r="H8" s="17">
        <f t="shared" ref="H8:H9" si="2">G8/360</f>
        <v>0.25555555555555554</v>
      </c>
      <c r="I8" s="23">
        <v>10000000</v>
      </c>
      <c r="J8" s="20">
        <f t="shared" ref="J8:J9" si="3">$H$1</f>
        <v>2.426159590626056E-2</v>
      </c>
      <c r="K8" s="20">
        <f t="shared" ref="K8:K9" si="4">$F$1*SQRT(E8)</f>
        <v>0.20647377524279853</v>
      </c>
      <c r="L8" s="24">
        <f>usd23_libor_curve!D7/100</f>
        <v>2.4134098992417301E-2</v>
      </c>
      <c r="M8" s="17">
        <f t="shared" ref="M8:M9" si="5">LN(L8/J8)</f>
        <v>-5.2689483670899737E-3</v>
      </c>
      <c r="N8" s="17">
        <f t="shared" ref="N8:N9" si="6">(M8+0.5*K8^2)/K8</f>
        <v>7.7718158374093821E-2</v>
      </c>
      <c r="O8" s="17">
        <f t="shared" ref="O8:O9" si="7">(M8-0.5*K8^2)/K8</f>
        <v>-0.12875561686870474</v>
      </c>
      <c r="P8" s="17">
        <f t="shared" ref="P8:Q9" si="8">NORMDIST(N8,0,1,TRUE)</f>
        <v>0.53097387524972683</v>
      </c>
      <c r="Q8" s="17">
        <f t="shared" si="8"/>
        <v>0.44877551286159256</v>
      </c>
      <c r="R8" s="25">
        <f>usd23_libor_curve!G8</f>
        <v>0.98401129200357274</v>
      </c>
      <c r="S8" s="17">
        <f t="shared" ref="S8:S9" si="9">H8*I8*(L8*P8-J8*Q8)</f>
        <v>4923.4462450895053</v>
      </c>
      <c r="T8" s="26">
        <f t="shared" ref="T8:T9" si="10">R8*S8</f>
        <v>4844.7267007406626</v>
      </c>
    </row>
    <row r="9" spans="1:20" x14ac:dyDescent="0.2">
      <c r="B9" s="17">
        <v>3</v>
      </c>
      <c r="C9" s="18">
        <v>38499</v>
      </c>
      <c r="D9" s="17">
        <f t="shared" si="0"/>
        <v>268</v>
      </c>
      <c r="E9" s="17">
        <f t="shared" si="1"/>
        <v>0.73424657534246573</v>
      </c>
      <c r="F9" s="18">
        <v>38596</v>
      </c>
      <c r="G9" s="17">
        <f>F9-F8</f>
        <v>92</v>
      </c>
      <c r="H9" s="17">
        <f t="shared" si="2"/>
        <v>0.25555555555555554</v>
      </c>
      <c r="I9" s="23">
        <v>10000000</v>
      </c>
      <c r="J9" s="20">
        <f t="shared" si="3"/>
        <v>2.426159590626056E-2</v>
      </c>
      <c r="K9" s="20">
        <f t="shared" si="4"/>
        <v>0.25406548071934265</v>
      </c>
      <c r="L9" s="24">
        <f>usd23_libor_curve!D8/100</f>
        <v>2.6751637685205401E-2</v>
      </c>
      <c r="M9" s="17">
        <f t="shared" si="5"/>
        <v>9.7701008552347937E-2</v>
      </c>
      <c r="N9" s="17">
        <f t="shared" si="6"/>
        <v>0.51158324393742749</v>
      </c>
      <c r="O9" s="17">
        <f t="shared" si="7"/>
        <v>0.25751776321808495</v>
      </c>
      <c r="P9" s="17">
        <f t="shared" si="8"/>
        <v>0.69552864251818747</v>
      </c>
      <c r="Q9" s="17">
        <f t="shared" si="8"/>
        <v>0.60161044774328865</v>
      </c>
      <c r="R9" s="25">
        <f>usd23_libor_curve!G9</f>
        <v>0.97732974822093133</v>
      </c>
      <c r="S9" s="17">
        <f t="shared" si="9"/>
        <v>10249.057263170482</v>
      </c>
      <c r="T9" s="26">
        <f t="shared" si="10"/>
        <v>10016.708554516314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usd23_libor_curve</vt:lpstr>
      <vt:lpstr>usd23_libor_curve_flat</vt:lpstr>
      <vt:lpstr>usd_atm_european_caps</vt:lpstr>
      <vt:lpstr>1-yr USD ATM Cap 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2021-08-14T00:12:31Z</dcterms:modified>
</cp:coreProperties>
</file>