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walter_sande_fgv_br/Documents/Área de Trabalho/"/>
    </mc:Choice>
  </mc:AlternateContent>
  <xr:revisionPtr revIDLastSave="0" documentId="8_{C5F60D2D-2A74-422B-B376-E916554BF56D}" xr6:coauthVersionLast="47" xr6:coauthVersionMax="47" xr10:uidLastSave="{00000000-0000-0000-0000-000000000000}"/>
  <bookViews>
    <workbookView xWindow="0" yWindow="0" windowWidth="23790" windowHeight="12810" firstSheet="1" activeTab="1" xr2:uid="{80CA6C62-B7DB-4282-A201-EF03915DDC4D}"/>
  </bookViews>
  <sheets>
    <sheet name="Planilha1" sheetId="1" r:id="rId1"/>
    <sheet name="Planilha2" sheetId="2" r:id="rId2"/>
  </sheets>
  <definedNames>
    <definedName name="_xlchart.v1.0" hidden="1">Planilha2!$B$1</definedName>
    <definedName name="_xlchart.v1.1" hidden="1">Planilha2!$B$2:$B$51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2" l="1"/>
  <c r="Q1" i="2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" i="2"/>
  <c r="K2" i="2" s="1"/>
  <c r="F1" i="2"/>
  <c r="F2" i="2"/>
  <c r="F5" i="2"/>
  <c r="F4" i="2"/>
  <c r="F3" i="2"/>
  <c r="F3" i="1"/>
  <c r="F4" i="1"/>
  <c r="F5" i="1"/>
  <c r="F6" i="1"/>
  <c r="F7" i="1"/>
  <c r="F8" i="1"/>
  <c r="F9" i="1"/>
  <c r="F2" i="1"/>
  <c r="D2" i="1"/>
  <c r="C2" i="1"/>
  <c r="A3" i="1"/>
  <c r="G5" i="1" l="1"/>
  <c r="G3" i="1"/>
  <c r="G4" i="1"/>
  <c r="G6" i="1"/>
  <c r="G8" i="1"/>
  <c r="G2" i="1"/>
  <c r="T3" i="2"/>
  <c r="U3" i="2" s="1"/>
  <c r="W3" i="2" s="1"/>
  <c r="T4" i="2"/>
  <c r="U4" i="2" s="1"/>
  <c r="W4" i="2" s="1"/>
  <c r="T5" i="2"/>
  <c r="U5" i="2" s="1"/>
  <c r="W5" i="2" s="1"/>
  <c r="T6" i="2"/>
  <c r="U6" i="2" s="1"/>
  <c r="W6" i="2" s="1"/>
  <c r="T7" i="2"/>
  <c r="U7" i="2" s="1"/>
  <c r="W7" i="2" s="1"/>
  <c r="T8" i="2"/>
  <c r="U8" i="2" s="1"/>
  <c r="W8" i="2" s="1"/>
  <c r="T9" i="2"/>
  <c r="U9" i="2" s="1"/>
  <c r="W9" i="2" s="1"/>
  <c r="T10" i="2"/>
  <c r="U10" i="2" s="1"/>
  <c r="W10" i="2" s="1"/>
  <c r="T11" i="2"/>
  <c r="U11" i="2" s="1"/>
  <c r="W11" i="2" s="1"/>
  <c r="T12" i="2"/>
  <c r="U12" i="2" s="1"/>
  <c r="W12" i="2" s="1"/>
  <c r="T13" i="2"/>
  <c r="U13" i="2" s="1"/>
  <c r="W13" i="2" s="1"/>
  <c r="T14" i="2"/>
  <c r="U14" i="2" s="1"/>
  <c r="W14" i="2" s="1"/>
  <c r="T15" i="2"/>
  <c r="U15" i="2" s="1"/>
  <c r="W15" i="2" s="1"/>
  <c r="T16" i="2"/>
  <c r="U16" i="2" s="1"/>
  <c r="W16" i="2" s="1"/>
  <c r="T17" i="2"/>
  <c r="U17" i="2" s="1"/>
  <c r="W17" i="2" s="1"/>
  <c r="T18" i="2"/>
  <c r="U18" i="2" s="1"/>
  <c r="W18" i="2" s="1"/>
  <c r="T19" i="2"/>
  <c r="U19" i="2" s="1"/>
  <c r="W19" i="2" s="1"/>
  <c r="T20" i="2"/>
  <c r="U20" i="2" s="1"/>
  <c r="W20" i="2" s="1"/>
  <c r="T21" i="2"/>
  <c r="U21" i="2" s="1"/>
  <c r="W21" i="2" s="1"/>
  <c r="T22" i="2"/>
  <c r="U22" i="2" s="1"/>
  <c r="W22" i="2" s="1"/>
  <c r="T23" i="2"/>
  <c r="U23" i="2" s="1"/>
  <c r="W23" i="2" s="1"/>
  <c r="T24" i="2"/>
  <c r="U24" i="2" s="1"/>
  <c r="W24" i="2" s="1"/>
  <c r="T2" i="2"/>
  <c r="U2" i="2" s="1"/>
  <c r="W2" i="2" s="1"/>
  <c r="V13" i="2"/>
  <c r="V3" i="2"/>
  <c r="X3" i="2" s="1"/>
  <c r="V4" i="2"/>
  <c r="V5" i="2"/>
  <c r="V6" i="2"/>
  <c r="V7" i="2"/>
  <c r="V8" i="2"/>
  <c r="V9" i="2"/>
  <c r="V10" i="2"/>
  <c r="V11" i="2"/>
  <c r="V12" i="2"/>
  <c r="V14" i="2"/>
  <c r="V15" i="2"/>
  <c r="V16" i="2"/>
  <c r="V17" i="2"/>
  <c r="V18" i="2"/>
  <c r="V19" i="2"/>
  <c r="V20" i="2"/>
  <c r="V21" i="2"/>
  <c r="V22" i="2"/>
  <c r="V23" i="2"/>
  <c r="V24" i="2"/>
  <c r="V2" i="2"/>
  <c r="F6" i="2"/>
  <c r="F8" i="2" s="1"/>
  <c r="M6" i="2"/>
  <c r="M7" i="2"/>
  <c r="M2" i="2"/>
  <c r="M3" i="2"/>
  <c r="M15" i="2"/>
  <c r="M22" i="2"/>
  <c r="M8" i="2"/>
  <c r="M17" i="2"/>
  <c r="M5" i="2"/>
  <c r="M20" i="2"/>
  <c r="M26" i="2"/>
  <c r="M14" i="2"/>
  <c r="M25" i="2"/>
  <c r="M13" i="2"/>
  <c r="M21" i="2"/>
  <c r="M10" i="2"/>
  <c r="M24" i="2"/>
  <c r="M12" i="2"/>
  <c r="M16" i="2"/>
  <c r="M23" i="2"/>
  <c r="M11" i="2"/>
  <c r="M18" i="2"/>
  <c r="X12" i="2"/>
  <c r="X17" i="2"/>
  <c r="L13" i="2"/>
  <c r="N13" i="2" s="1"/>
  <c r="L5" i="2"/>
  <c r="N5" i="2" s="1"/>
  <c r="X8" i="2"/>
  <c r="L17" i="2"/>
  <c r="N17" i="2" s="1"/>
  <c r="M4" i="2"/>
  <c r="X18" i="2"/>
  <c r="X22" i="2"/>
  <c r="L26" i="2"/>
  <c r="N26" i="2" s="1"/>
  <c r="L4" i="2"/>
  <c r="N4" i="2" s="1"/>
  <c r="X14" i="2"/>
  <c r="L22" i="2"/>
  <c r="N22" i="2" s="1"/>
  <c r="L9" i="2"/>
  <c r="N9" i="2" s="1"/>
  <c r="X13" i="2"/>
  <c r="L21" i="2"/>
  <c r="N21" i="2" s="1"/>
  <c r="L12" i="2"/>
  <c r="N12" i="2" s="1"/>
  <c r="L8" i="2"/>
  <c r="N8" i="2" s="1"/>
  <c r="X5" i="2"/>
  <c r="X9" i="2"/>
  <c r="X23" i="2"/>
  <c r="L16" i="2"/>
  <c r="N16" i="2" s="1"/>
  <c r="X19" i="2"/>
  <c r="X21" i="2"/>
  <c r="M9" i="2"/>
  <c r="L25" i="2"/>
  <c r="N25" i="2" s="1"/>
  <c r="L20" i="2"/>
  <c r="N20" i="2" s="1"/>
  <c r="L3" i="2"/>
  <c r="N3" i="2" s="1"/>
  <c r="X6" i="2"/>
  <c r="X10" i="2"/>
  <c r="X15" i="2"/>
  <c r="X24" i="2"/>
  <c r="L23" i="2"/>
  <c r="N23" i="2" s="1"/>
  <c r="L18" i="2"/>
  <c r="N18" i="2" s="1"/>
  <c r="L15" i="2"/>
  <c r="N15" i="2" s="1"/>
  <c r="L11" i="2"/>
  <c r="N11" i="2" s="1"/>
  <c r="L7" i="2"/>
  <c r="N7" i="2" s="1"/>
  <c r="X4" i="2"/>
  <c r="M19" i="2"/>
  <c r="X16" i="2"/>
  <c r="L19" i="2"/>
  <c r="N19" i="2" s="1"/>
  <c r="X7" i="2"/>
  <c r="X11" i="2"/>
  <c r="X20" i="2"/>
  <c r="L2" i="2"/>
  <c r="N2" i="2" s="1"/>
  <c r="L24" i="2"/>
  <c r="N24" i="2" s="1"/>
  <c r="X2" i="2"/>
  <c r="L14" i="2"/>
  <c r="N14" i="2" s="1"/>
  <c r="L10" i="2"/>
  <c r="N10" i="2" s="1"/>
  <c r="L6" i="2"/>
  <c r="N6" i="2" s="1"/>
  <c r="B3" i="1"/>
  <c r="H6" i="1"/>
  <c r="G9" i="1"/>
  <c r="H5" i="1"/>
  <c r="H4" i="1"/>
  <c r="G7" i="1"/>
  <c r="H9" i="1" s="1"/>
  <c r="H3" i="1" l="1"/>
  <c r="H2" i="1"/>
  <c r="C13" i="2"/>
  <c r="C8" i="2"/>
  <c r="F7" i="2"/>
  <c r="C28" i="2" s="1"/>
  <c r="C46" i="2"/>
  <c r="C27" i="2"/>
  <c r="C26" i="2"/>
  <c r="C6" i="2"/>
  <c r="H7" i="1"/>
  <c r="H8" i="1"/>
  <c r="D3" i="1"/>
  <c r="A4" i="1"/>
  <c r="C3" i="1"/>
  <c r="C30" i="2" l="1"/>
  <c r="C31" i="2"/>
  <c r="C17" i="2"/>
  <c r="C22" i="2"/>
  <c r="C12" i="2"/>
  <c r="C23" i="2"/>
  <c r="C34" i="2"/>
  <c r="C36" i="2"/>
  <c r="C47" i="2"/>
  <c r="C11" i="2"/>
  <c r="C15" i="2"/>
  <c r="C21" i="2"/>
  <c r="C9" i="2"/>
  <c r="C29" i="2"/>
  <c r="C39" i="2"/>
  <c r="C33" i="2"/>
  <c r="C40" i="2"/>
  <c r="C37" i="2"/>
  <c r="C43" i="2"/>
  <c r="C4" i="2"/>
  <c r="C20" i="2"/>
  <c r="C45" i="2"/>
  <c r="C3" i="2"/>
  <c r="C51" i="2"/>
  <c r="C42" i="2"/>
  <c r="C2" i="2"/>
  <c r="C18" i="2"/>
  <c r="C7" i="2"/>
  <c r="C10" i="2"/>
  <c r="C16" i="2"/>
  <c r="C44" i="2"/>
  <c r="C24" i="2"/>
  <c r="C14" i="2"/>
  <c r="C48" i="2"/>
  <c r="C5" i="2"/>
  <c r="C49" i="2"/>
  <c r="C41" i="2"/>
  <c r="C35" i="2"/>
  <c r="C25" i="2"/>
  <c r="C38" i="2"/>
  <c r="C32" i="2"/>
  <c r="C50" i="2"/>
  <c r="C19" i="2"/>
  <c r="B4" i="1"/>
  <c r="C4" i="1" s="1"/>
  <c r="F9" i="2" l="1"/>
  <c r="A5" i="1"/>
  <c r="D4" i="1"/>
  <c r="B5" i="1" l="1"/>
  <c r="D17" i="1" s="1"/>
  <c r="C5" i="1"/>
  <c r="A6" i="1" l="1"/>
  <c r="D5" i="1"/>
  <c r="B6" i="1" l="1"/>
  <c r="C6" i="1"/>
  <c r="A7" i="1" l="1"/>
  <c r="D6" i="1"/>
  <c r="D16" i="1"/>
  <c r="B7" i="1" l="1"/>
  <c r="C7" i="1"/>
  <c r="A8" i="1" l="1"/>
  <c r="D7" i="1"/>
  <c r="B8" i="1" l="1"/>
  <c r="C8" i="1"/>
  <c r="A9" i="1" l="1"/>
  <c r="D8" i="1"/>
  <c r="B9" i="1" l="1"/>
  <c r="D9" i="1" l="1"/>
  <c r="C9" i="1"/>
  <c r="D11" i="1"/>
  <c r="I2" i="1" l="1"/>
  <c r="I3" i="1"/>
  <c r="I4" i="1"/>
  <c r="I5" i="1"/>
  <c r="I6" i="1"/>
  <c r="I7" i="1"/>
  <c r="I8" i="1"/>
  <c r="I9" i="1"/>
  <c r="D12" i="1" l="1"/>
  <c r="D13" i="1" s="1"/>
  <c r="D15" i="1" l="1"/>
  <c r="F15" i="1" s="1"/>
  <c r="D14" i="1"/>
  <c r="F14" i="1" s="1"/>
  <c r="G15" i="1" l="1"/>
</calcChain>
</file>

<file path=xl/sharedStrings.xml><?xml version="1.0" encoding="utf-8"?>
<sst xmlns="http://schemas.openxmlformats.org/spreadsheetml/2006/main" count="47" uniqueCount="34">
  <si>
    <t>LI</t>
  </si>
  <si>
    <t>LS</t>
  </si>
  <si>
    <t>Vendas Semanais</t>
  </si>
  <si>
    <t>xi</t>
  </si>
  <si>
    <t>N. Vend</t>
  </si>
  <si>
    <t>F.Acum</t>
  </si>
  <si>
    <t>Freq.Relat</t>
  </si>
  <si>
    <t>F.Rel.Ac</t>
  </si>
  <si>
    <t>di2</t>
  </si>
  <si>
    <r>
      <t>Média (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</si>
  <si>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VAR</t>
  </si>
  <si>
    <t>DP (s)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</si>
  <si>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- 2s</t>
    </r>
  </si>
  <si>
    <t>Antes:</t>
  </si>
  <si>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+ 2s</t>
    </r>
  </si>
  <si>
    <t>Mediana</t>
  </si>
  <si>
    <t>Q1 (0,25)</t>
  </si>
  <si>
    <t>Q3 (0,75)</t>
  </si>
  <si>
    <t>i</t>
  </si>
  <si>
    <t>Atípico</t>
  </si>
  <si>
    <t>n</t>
  </si>
  <si>
    <t>(i)</t>
  </si>
  <si>
    <t>x(i)</t>
  </si>
  <si>
    <t>(n-i+1)</t>
  </si>
  <si>
    <t>x(n-i+1)</t>
  </si>
  <si>
    <t>ui</t>
  </si>
  <si>
    <t>vi</t>
  </si>
  <si>
    <t>vi=ui</t>
  </si>
  <si>
    <t>Média</t>
  </si>
  <si>
    <t>Q2 (MED)</t>
  </si>
  <si>
    <t>Q1</t>
  </si>
  <si>
    <t>Q3</t>
  </si>
  <si>
    <t>DQ</t>
  </si>
  <si>
    <t>Atípicos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</si>
</sst>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1" fillId="6" borderId="0" xfId="0" applyNumberFormat="1" applyFont="1" applyFill="1"/>
    <xf numFmtId="2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13" xfId="0" applyFill="1" applyBorder="1"/>
    <xf numFmtId="2" fontId="0" fillId="4" borderId="14" xfId="0" applyNumberFormat="1" applyFill="1" applyBorder="1" applyAlignment="1">
      <alignment horizontal="center"/>
    </xf>
    <xf numFmtId="0" fontId="0" fillId="4" borderId="14" xfId="0" applyFill="1" applyBorder="1"/>
    <xf numFmtId="164" fontId="0" fillId="4" borderId="15" xfId="0" applyNumberFormat="1" applyFill="1" applyBorder="1"/>
    <xf numFmtId="0" fontId="0" fillId="5" borderId="16" xfId="0" applyFill="1" applyBorder="1"/>
    <xf numFmtId="2" fontId="0" fillId="5" borderId="17" xfId="0" applyNumberFormat="1" applyFill="1" applyBorder="1" applyAlignment="1">
      <alignment horizontal="center"/>
    </xf>
    <xf numFmtId="0" fontId="0" fillId="5" borderId="17" xfId="0" applyFill="1" applyBorder="1"/>
    <xf numFmtId="164" fontId="0" fillId="5" borderId="18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QxQ - com valores atípicos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Planilha2!$M$1</c:f>
              <c:strCache>
                <c:ptCount val="1"/>
                <c:pt idx="0">
                  <c:v>vi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Planilha2!$L$2:$L$26</c:f>
              <c:numCache>
                <c:formatCode>0.00</c:formatCode>
                <c:ptCount val="25"/>
                <c:pt idx="0">
                  <c:v>36</c:v>
                </c:pt>
                <c:pt idx="1">
                  <c:v>17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Planilha2!$M$2:$M$26</c:f>
              <c:numCache>
                <c:formatCode>0.00</c:formatCode>
                <c:ptCount val="25"/>
                <c:pt idx="0">
                  <c:v>102</c:v>
                </c:pt>
                <c:pt idx="1">
                  <c:v>72</c:v>
                </c:pt>
                <c:pt idx="2">
                  <c:v>52</c:v>
                </c:pt>
                <c:pt idx="3">
                  <c:v>21</c:v>
                </c:pt>
                <c:pt idx="4">
                  <c:v>18</c:v>
                </c:pt>
                <c:pt idx="5">
                  <c:v>17</c:v>
                </c:pt>
                <c:pt idx="6">
                  <c:v>17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CC-46CC-9B64-B5015A9DD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751712"/>
        <c:axId val="1838681360"/>
      </c:scatterChart>
      <c:scatterChart>
        <c:scatterStyle val="smoothMarker"/>
        <c:varyColors val="0"/>
        <c:ser>
          <c:idx val="1"/>
          <c:order val="1"/>
          <c:tx>
            <c:strRef>
              <c:f>Planilha2!$N$1</c:f>
              <c:strCache>
                <c:ptCount val="1"/>
                <c:pt idx="0">
                  <c:v>vi=ui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Planilha2!$L$2:$L$26</c:f>
              <c:numCache>
                <c:formatCode>0.00</c:formatCode>
                <c:ptCount val="25"/>
                <c:pt idx="0">
                  <c:v>36</c:v>
                </c:pt>
                <c:pt idx="1">
                  <c:v>17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Planilha2!$N$2:$N$26</c:f>
              <c:numCache>
                <c:formatCode>0.00</c:formatCode>
                <c:ptCount val="25"/>
                <c:pt idx="0">
                  <c:v>36</c:v>
                </c:pt>
                <c:pt idx="1">
                  <c:v>17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CC-46CC-9B64-B5015A9DD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751712"/>
        <c:axId val="1838681360"/>
      </c:scatterChart>
      <c:valAx>
        <c:axId val="159675171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ui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681360"/>
        <c:crosses val="autoZero"/>
        <c:crossBetween val="midCat"/>
      </c:valAx>
      <c:valAx>
        <c:axId val="183868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75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QxQ - sem valores atípicos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Planilha2!$W$1</c:f>
              <c:strCache>
                <c:ptCount val="1"/>
                <c:pt idx="0">
                  <c:v>vi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Planilha2!$V$2:$V$24</c:f>
              <c:numCache>
                <c:formatCode>0.00</c:formatCode>
                <c:ptCount val="23"/>
                <c:pt idx="0">
                  <c:v>17</c:v>
                </c:pt>
                <c:pt idx="1">
                  <c:v>15</c:v>
                </c:pt>
                <c:pt idx="2">
                  <c:v>15</c:v>
                </c:pt>
                <c:pt idx="3">
                  <c:v>13</c:v>
                </c:pt>
                <c:pt idx="4">
                  <c:v>12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</c:numCache>
            </c:numRef>
          </c:xVal>
          <c:yVal>
            <c:numRef>
              <c:f>Planilha2!$W$2:$W$24</c:f>
              <c:numCache>
                <c:formatCode>0.00</c:formatCode>
                <c:ptCount val="23"/>
                <c:pt idx="0">
                  <c:v>21</c:v>
                </c:pt>
                <c:pt idx="1">
                  <c:v>18</c:v>
                </c:pt>
                <c:pt idx="2">
                  <c:v>17</c:v>
                </c:pt>
                <c:pt idx="3">
                  <c:v>17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A-4FD9-A90A-C7F65767D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751712"/>
        <c:axId val="1838681360"/>
      </c:scatterChart>
      <c:scatterChart>
        <c:scatterStyle val="smoothMarker"/>
        <c:varyColors val="0"/>
        <c:ser>
          <c:idx val="1"/>
          <c:order val="1"/>
          <c:tx>
            <c:strRef>
              <c:f>Planilha2!$X$1</c:f>
              <c:strCache>
                <c:ptCount val="1"/>
                <c:pt idx="0">
                  <c:v>vi=ui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Planilha2!$V$2:$V$24</c:f>
              <c:numCache>
                <c:formatCode>0.00</c:formatCode>
                <c:ptCount val="23"/>
                <c:pt idx="0">
                  <c:v>17</c:v>
                </c:pt>
                <c:pt idx="1">
                  <c:v>15</c:v>
                </c:pt>
                <c:pt idx="2">
                  <c:v>15</c:v>
                </c:pt>
                <c:pt idx="3">
                  <c:v>13</c:v>
                </c:pt>
                <c:pt idx="4">
                  <c:v>12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</c:numCache>
            </c:numRef>
          </c:xVal>
          <c:yVal>
            <c:numRef>
              <c:f>Planilha2!$X$2:$X$24</c:f>
              <c:numCache>
                <c:formatCode>0.00</c:formatCode>
                <c:ptCount val="23"/>
                <c:pt idx="0">
                  <c:v>17</c:v>
                </c:pt>
                <c:pt idx="1">
                  <c:v>15</c:v>
                </c:pt>
                <c:pt idx="2">
                  <c:v>15</c:v>
                </c:pt>
                <c:pt idx="3">
                  <c:v>13</c:v>
                </c:pt>
                <c:pt idx="4">
                  <c:v>12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1A-4FD9-A90A-C7F65767D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751712"/>
        <c:axId val="1838681360"/>
      </c:scatterChart>
      <c:valAx>
        <c:axId val="159675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ui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681360"/>
        <c:crosses val="autoZero"/>
        <c:crossBetween val="midCat"/>
      </c:valAx>
      <c:valAx>
        <c:axId val="183868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75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Box-plot</a:t>
          </a:r>
        </a:p>
      </cx:txPr>
    </cx:title>
    <cx:plotArea>
      <cx:plotAreaRegion>
        <cx:series layoutId="boxWhisker" uniqueId="{1E84969F-EB22-4FCD-91AB-B873F0DCC049}">
          <cx:tx>
            <cx:txData>
              <cx:f>_xlchart.v1.0</cx:f>
              <cx:v>xi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26</xdr:row>
      <xdr:rowOff>9525</xdr:rowOff>
    </xdr:from>
    <xdr:to>
      <xdr:col>16</xdr:col>
      <xdr:colOff>323850</xdr:colOff>
      <xdr:row>40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459443-16DA-4084-A8B1-C2A828F69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19050</xdr:colOff>
      <xdr:row>24</xdr:row>
      <xdr:rowOff>28575</xdr:rowOff>
    </xdr:from>
    <xdr:to>
      <xdr:col>26</xdr:col>
      <xdr:colOff>323850</xdr:colOff>
      <xdr:row>38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2AF6DC-0464-4094-B6E0-5B87A2F9F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85724</xdr:colOff>
      <xdr:row>9</xdr:row>
      <xdr:rowOff>180975</xdr:rowOff>
    </xdr:from>
    <xdr:to>
      <xdr:col>6</xdr:col>
      <xdr:colOff>495300</xdr:colOff>
      <xdr:row>35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18D7731-C453-4605-A488-83CAC81991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7DD3-78EF-413C-BD55-664BC8C9ADC1}">
  <dimension ref="A1:I18"/>
  <sheetViews>
    <sheetView workbookViewId="0">
      <selection activeCell="L28" sqref="L28"/>
    </sheetView>
  </sheetViews>
  <sheetFormatPr defaultRowHeight="15"/>
  <cols>
    <col min="3" max="3" width="16.5703125" bestFit="1" customWidth="1"/>
    <col min="4" max="4" width="12" customWidth="1"/>
    <col min="5" max="5" width="8.140625" bestFit="1" customWidth="1"/>
  </cols>
  <sheetData>
    <row r="1" spans="1:9">
      <c r="A1" s="4" t="s">
        <v>0</v>
      </c>
      <c r="B1" s="12" t="s">
        <v>1</v>
      </c>
      <c r="C1" s="19" t="s">
        <v>2</v>
      </c>
      <c r="D1" s="25" t="s">
        <v>3</v>
      </c>
      <c r="E1" s="19" t="s">
        <v>4</v>
      </c>
      <c r="F1" s="17" t="s">
        <v>5</v>
      </c>
      <c r="G1" s="4" t="s">
        <v>6</v>
      </c>
      <c r="H1" s="4" t="s">
        <v>7</v>
      </c>
      <c r="I1" s="4" t="s">
        <v>8</v>
      </c>
    </row>
    <row r="2" spans="1:9" ht="15.75" thickBot="1">
      <c r="A2" s="3">
        <v>30</v>
      </c>
      <c r="B2" s="13">
        <v>35</v>
      </c>
      <c r="C2" s="20" t="str">
        <f>A2&amp;" |-- "&amp;B2</f>
        <v>30 |-- 35</v>
      </c>
      <c r="D2" s="26">
        <f>(B2+A2)/2</f>
        <v>32.5</v>
      </c>
      <c r="E2" s="20">
        <v>2</v>
      </c>
      <c r="F2" s="18">
        <f>SUM($E$2:E2)</f>
        <v>2</v>
      </c>
      <c r="G2" s="34">
        <f>E2/$F$9</f>
        <v>0.01</v>
      </c>
      <c r="H2" s="11">
        <f>SUM($G$2:G2)</f>
        <v>0.01</v>
      </c>
      <c r="I2" s="3">
        <f>(D2-$D$11)^2</f>
        <v>349.68999999999983</v>
      </c>
    </row>
    <row r="3" spans="1:9" ht="15.75" thickTop="1">
      <c r="A3" s="9">
        <f>B2</f>
        <v>35</v>
      </c>
      <c r="B3" s="14">
        <f>A3+B2-A2</f>
        <v>40</v>
      </c>
      <c r="C3" s="21" t="str">
        <f t="shared" ref="C3:C9" si="0">A3&amp;" |-- "&amp;B3</f>
        <v>35 |-- 40</v>
      </c>
      <c r="D3" s="27">
        <f t="shared" ref="D3:D9" si="1">(B3+A3)/2</f>
        <v>37.5</v>
      </c>
      <c r="E3" s="21">
        <v>10</v>
      </c>
      <c r="F3" s="27">
        <f>SUM($E$2:E3)</f>
        <v>12</v>
      </c>
      <c r="G3" s="36">
        <f t="shared" ref="G3:G9" si="2">E3/$F$9</f>
        <v>0.05</v>
      </c>
      <c r="H3" s="30">
        <f>SUM($G$2:G3)</f>
        <v>6.0000000000000005E-2</v>
      </c>
      <c r="I3" s="3">
        <f t="shared" ref="I3:I9" si="3">(D3-$D$11)^2</f>
        <v>187.68999999999988</v>
      </c>
    </row>
    <row r="4" spans="1:9">
      <c r="A4" s="3">
        <f t="shared" ref="A4:A8" si="4">B3</f>
        <v>40</v>
      </c>
      <c r="B4" s="13">
        <f t="shared" ref="B4:B8" si="5">A4+B3-A3</f>
        <v>45</v>
      </c>
      <c r="C4" s="20" t="str">
        <f t="shared" si="0"/>
        <v>40 |-- 45</v>
      </c>
      <c r="D4" s="26">
        <f t="shared" si="1"/>
        <v>42.5</v>
      </c>
      <c r="E4" s="20">
        <v>18</v>
      </c>
      <c r="F4" s="26">
        <f>SUM($E$2:E4)</f>
        <v>30</v>
      </c>
      <c r="G4" s="37">
        <f t="shared" si="2"/>
        <v>0.09</v>
      </c>
      <c r="H4" s="31">
        <f>SUM($G$2:G4)</f>
        <v>0.15</v>
      </c>
      <c r="I4" s="3">
        <f t="shared" si="3"/>
        <v>75.689999999999927</v>
      </c>
    </row>
    <row r="5" spans="1:9">
      <c r="A5" s="3">
        <f t="shared" si="4"/>
        <v>45</v>
      </c>
      <c r="B5" s="13">
        <f t="shared" si="5"/>
        <v>50</v>
      </c>
      <c r="C5" s="20" t="str">
        <f t="shared" si="0"/>
        <v>45 |-- 50</v>
      </c>
      <c r="D5" s="26">
        <f t="shared" si="1"/>
        <v>47.5</v>
      </c>
      <c r="E5" s="20">
        <v>50</v>
      </c>
      <c r="F5" s="26">
        <f>SUM($E$2:E5)</f>
        <v>80</v>
      </c>
      <c r="G5" s="37">
        <f t="shared" si="2"/>
        <v>0.25</v>
      </c>
      <c r="H5" s="31">
        <f>SUM($G$2:G5)</f>
        <v>0.4</v>
      </c>
      <c r="I5" s="3">
        <f t="shared" si="3"/>
        <v>13.689999999999969</v>
      </c>
    </row>
    <row r="6" spans="1:9">
      <c r="A6" s="5">
        <f t="shared" si="4"/>
        <v>50</v>
      </c>
      <c r="B6" s="15">
        <f t="shared" si="5"/>
        <v>55</v>
      </c>
      <c r="C6" s="22" t="str">
        <f t="shared" si="0"/>
        <v>50 |-- 55</v>
      </c>
      <c r="D6" s="28">
        <f t="shared" si="1"/>
        <v>52.5</v>
      </c>
      <c r="E6" s="22">
        <v>70</v>
      </c>
      <c r="F6" s="28">
        <f>SUM($E$2:E6)</f>
        <v>150</v>
      </c>
      <c r="G6" s="38">
        <f t="shared" si="2"/>
        <v>0.35</v>
      </c>
      <c r="H6" s="32">
        <f>SUM($G$2:G6)</f>
        <v>0.75</v>
      </c>
      <c r="I6" s="3">
        <f t="shared" si="3"/>
        <v>1.690000000000011</v>
      </c>
    </row>
    <row r="7" spans="1:9">
      <c r="A7" s="3">
        <f t="shared" si="4"/>
        <v>55</v>
      </c>
      <c r="B7" s="13">
        <f t="shared" si="5"/>
        <v>60</v>
      </c>
      <c r="C7" s="20" t="str">
        <f t="shared" si="0"/>
        <v>55 |-- 60</v>
      </c>
      <c r="D7" s="26">
        <f t="shared" si="1"/>
        <v>57.5</v>
      </c>
      <c r="E7" s="20">
        <v>30</v>
      </c>
      <c r="F7" s="26">
        <f>SUM($E$2:E7)</f>
        <v>180</v>
      </c>
      <c r="G7" s="37">
        <f t="shared" si="2"/>
        <v>0.15</v>
      </c>
      <c r="H7" s="31">
        <f>SUM($G$2:G7)</f>
        <v>0.9</v>
      </c>
      <c r="I7" s="3">
        <f t="shared" si="3"/>
        <v>39.690000000000055</v>
      </c>
    </row>
    <row r="8" spans="1:9" ht="15.75" thickBot="1">
      <c r="A8" s="8">
        <f t="shared" si="4"/>
        <v>60</v>
      </c>
      <c r="B8" s="16">
        <f t="shared" si="5"/>
        <v>65</v>
      </c>
      <c r="C8" s="23" t="str">
        <f t="shared" si="0"/>
        <v>60 |-- 65</v>
      </c>
      <c r="D8" s="29">
        <f t="shared" si="1"/>
        <v>62.5</v>
      </c>
      <c r="E8" s="23">
        <v>18</v>
      </c>
      <c r="F8" s="29">
        <f>SUM($E$2:E8)</f>
        <v>198</v>
      </c>
      <c r="G8" s="39">
        <f t="shared" si="2"/>
        <v>0.09</v>
      </c>
      <c r="H8" s="33">
        <f>SUM($G$2:G8)</f>
        <v>0.99</v>
      </c>
      <c r="I8" s="3">
        <f t="shared" si="3"/>
        <v>127.6900000000001</v>
      </c>
    </row>
    <row r="9" spans="1:9" ht="16.5" thickTop="1" thickBot="1">
      <c r="A9" s="3">
        <f>B8</f>
        <v>65</v>
      </c>
      <c r="B9" s="13">
        <f>A9+B8-A8</f>
        <v>70</v>
      </c>
      <c r="C9" s="24" t="str">
        <f t="shared" si="0"/>
        <v>65 |-- 70</v>
      </c>
      <c r="D9" s="26">
        <f t="shared" si="1"/>
        <v>67.5</v>
      </c>
      <c r="E9" s="24">
        <v>2</v>
      </c>
      <c r="F9" s="18">
        <f>SUM($E$2:E9)</f>
        <v>200</v>
      </c>
      <c r="G9" s="35">
        <f t="shared" si="2"/>
        <v>0.01</v>
      </c>
      <c r="H9" s="11">
        <f>SUM($G$2:G9)</f>
        <v>1</v>
      </c>
      <c r="I9" s="3">
        <f t="shared" si="3"/>
        <v>265.69000000000011</v>
      </c>
    </row>
    <row r="11" spans="1:9">
      <c r="C11" t="s">
        <v>9</v>
      </c>
      <c r="D11" s="2">
        <f>SUMPRODUCT(D2:D9,G2:G9)</f>
        <v>51.199999999999996</v>
      </c>
    </row>
    <row r="12" spans="1:9">
      <c r="C12" t="s">
        <v>10</v>
      </c>
      <c r="D12" s="2">
        <f>SUMPRODUCT(I2:I9,G2:G9)</f>
        <v>43.809999999999995</v>
      </c>
    </row>
    <row r="13" spans="1:9" ht="15.75" thickBot="1">
      <c r="C13" t="s">
        <v>11</v>
      </c>
      <c r="D13" s="2">
        <f>SQRT(D12)</f>
        <v>6.6189122973491648</v>
      </c>
    </row>
    <row r="14" spans="1:9" ht="15.75" thickTop="1">
      <c r="C14" s="40" t="s">
        <v>12</v>
      </c>
      <c r="D14" s="41">
        <f>D11-2*D13</f>
        <v>37.962175405301664</v>
      </c>
      <c r="E14" s="42" t="s">
        <v>13</v>
      </c>
      <c r="F14" s="43">
        <f>H2+G3*(D14-A3)/(B3-A3)</f>
        <v>3.9621754053016649E-2</v>
      </c>
    </row>
    <row r="15" spans="1:9" ht="15.75" thickBot="1">
      <c r="C15" s="44" t="s">
        <v>14</v>
      </c>
      <c r="D15" s="45">
        <f>D11+2*D13</f>
        <v>64.437824594698327</v>
      </c>
      <c r="E15" s="46" t="s">
        <v>13</v>
      </c>
      <c r="F15" s="47">
        <f>H7+G8*(D15-A8)/(B8-A8)</f>
        <v>0.97988084270456988</v>
      </c>
      <c r="G15" s="10">
        <f>F15-F14</f>
        <v>0.94025908865155328</v>
      </c>
    </row>
    <row r="16" spans="1:9" ht="15.75" thickTop="1">
      <c r="C16" s="6" t="s">
        <v>15</v>
      </c>
      <c r="D16" s="7">
        <f>B5+(B6-A6)*(0.5-H5)/G6</f>
        <v>51.428571428571431</v>
      </c>
    </row>
    <row r="17" spans="3:4">
      <c r="C17" t="s">
        <v>16</v>
      </c>
      <c r="D17" s="2">
        <f>A5+(B5-A5)*(0.25-H4)/(B5-A5)</f>
        <v>45.1</v>
      </c>
    </row>
    <row r="18" spans="3:4">
      <c r="C18" t="s">
        <v>17</v>
      </c>
      <c r="D18" s="2">
        <v>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0C02-33C4-47E0-83D5-3A644324D82A}">
  <dimension ref="A1:X51"/>
  <sheetViews>
    <sheetView tabSelected="1" topLeftCell="A4" workbookViewId="0">
      <selection activeCell="P25" sqref="P25"/>
    </sheetView>
  </sheetViews>
  <sheetFormatPr defaultRowHeight="15"/>
  <cols>
    <col min="1" max="3" width="9.140625" style="1"/>
    <col min="8" max="9" width="9.140625" style="1"/>
    <col min="18" max="19" width="9.140625" style="1"/>
  </cols>
  <sheetData>
    <row r="1" spans="1:24">
      <c r="A1" s="48" t="s">
        <v>18</v>
      </c>
      <c r="B1" s="48" t="s">
        <v>3</v>
      </c>
      <c r="C1" s="48" t="s">
        <v>19</v>
      </c>
      <c r="E1" s="49" t="s">
        <v>20</v>
      </c>
      <c r="F1" s="50">
        <f>COUNT(B:B)</f>
        <v>50</v>
      </c>
      <c r="H1" s="52" t="s">
        <v>21</v>
      </c>
      <c r="I1" s="53" t="s">
        <v>22</v>
      </c>
      <c r="J1" s="53" t="s">
        <v>23</v>
      </c>
      <c r="K1" s="57" t="s">
        <v>24</v>
      </c>
      <c r="L1" s="48" t="s">
        <v>25</v>
      </c>
      <c r="M1" s="48" t="s">
        <v>26</v>
      </c>
      <c r="N1" s="48" t="s">
        <v>27</v>
      </c>
      <c r="P1" s="49" t="s">
        <v>20</v>
      </c>
      <c r="Q1" s="50">
        <f>COUNT(R:R)</f>
        <v>46</v>
      </c>
      <c r="R1" s="48" t="s">
        <v>21</v>
      </c>
      <c r="S1" s="48" t="s">
        <v>22</v>
      </c>
      <c r="T1" s="48" t="s">
        <v>23</v>
      </c>
      <c r="U1" s="48" t="s">
        <v>24</v>
      </c>
      <c r="V1" s="48" t="s">
        <v>25</v>
      </c>
      <c r="W1" s="48" t="s">
        <v>26</v>
      </c>
      <c r="X1" s="48" t="s">
        <v>27</v>
      </c>
    </row>
    <row r="2" spans="1:24">
      <c r="A2" s="3">
        <v>1</v>
      </c>
      <c r="B2" s="3">
        <v>78</v>
      </c>
      <c r="C2" s="3" t="str">
        <f>IF(B2&gt;$F$8,"SIM",IF(B2&lt;$F$7,"SIM",""))</f>
        <v/>
      </c>
      <c r="E2" s="49" t="s">
        <v>28</v>
      </c>
      <c r="F2" s="50">
        <f>AVERAGE(B2:B51)</f>
        <v>71.62</v>
      </c>
      <c r="H2" s="54">
        <v>1</v>
      </c>
      <c r="I2" s="5">
        <v>32</v>
      </c>
      <c r="J2" s="3">
        <f>50-H2+1</f>
        <v>50</v>
      </c>
      <c r="K2" s="15">
        <f>VLOOKUP(J2,H:I,2,0)</f>
        <v>170</v>
      </c>
      <c r="L2" s="11">
        <f>$F$4-I2</f>
        <v>36</v>
      </c>
      <c r="M2" s="11">
        <f>K2-$F$4</f>
        <v>102</v>
      </c>
      <c r="N2" s="11">
        <f>L2</f>
        <v>36</v>
      </c>
      <c r="P2" s="49" t="s">
        <v>29</v>
      </c>
      <c r="Q2" s="51">
        <f>_xlfn.QUARTILE.INC(S2:S51,2)</f>
        <v>68</v>
      </c>
      <c r="R2" s="3">
        <v>1</v>
      </c>
      <c r="S2" s="3">
        <v>51</v>
      </c>
      <c r="T2" s="3">
        <f>$Q$1-R2+1</f>
        <v>46</v>
      </c>
      <c r="U2" s="61">
        <f>VLOOKUP(T2,R:S,2,0)</f>
        <v>89</v>
      </c>
      <c r="V2" s="11">
        <f>$Q$2-S2</f>
        <v>17</v>
      </c>
      <c r="W2" s="11">
        <f>U2-$Q$2</f>
        <v>21</v>
      </c>
      <c r="X2" s="11">
        <f>V2</f>
        <v>17</v>
      </c>
    </row>
    <row r="3" spans="1:24">
      <c r="A3" s="3">
        <v>2</v>
      </c>
      <c r="B3" s="3">
        <v>63</v>
      </c>
      <c r="C3" s="3" t="str">
        <f>IF(B3&gt;$F$8,"SIM",IF(B3&lt;$F$7,"SIM",""))</f>
        <v/>
      </c>
      <c r="E3" s="49" t="s">
        <v>30</v>
      </c>
      <c r="F3" s="51">
        <f>_xlfn.QUARTILE.INC(B2:B51,1)</f>
        <v>61.5</v>
      </c>
      <c r="H3" s="54">
        <v>2</v>
      </c>
      <c r="I3" s="3">
        <v>51</v>
      </c>
      <c r="J3" s="3">
        <f t="shared" ref="J3:J26" si="0">50-H3+1</f>
        <v>49</v>
      </c>
      <c r="K3" s="15">
        <f t="shared" ref="K3:K26" si="1">VLOOKUP(J3,H:I,2,0)</f>
        <v>140</v>
      </c>
      <c r="L3" s="11">
        <f t="shared" ref="L3:L26" si="2">$F$4-I3</f>
        <v>17</v>
      </c>
      <c r="M3" s="11">
        <f t="shared" ref="M3:M26" si="3">K3-$F$4</f>
        <v>72</v>
      </c>
      <c r="N3" s="11">
        <f t="shared" ref="N3:N26" si="4">L3</f>
        <v>17</v>
      </c>
      <c r="R3" s="3">
        <v>2</v>
      </c>
      <c r="S3" s="3">
        <v>53</v>
      </c>
      <c r="T3" s="3">
        <f t="shared" ref="T3:T24" si="5">$Q$1-R3+1</f>
        <v>45</v>
      </c>
      <c r="U3" s="61">
        <f>VLOOKUP(T3,R:S,2,0)</f>
        <v>86</v>
      </c>
      <c r="V3" s="11">
        <f t="shared" ref="V3:V24" si="6">$Q$2-S3</f>
        <v>15</v>
      </c>
      <c r="W3" s="11">
        <f t="shared" ref="W3:W24" si="7">U3-$Q$2</f>
        <v>18</v>
      </c>
      <c r="X3" s="11">
        <f t="shared" ref="X3:X26" si="8">V3</f>
        <v>15</v>
      </c>
    </row>
    <row r="4" spans="1:24">
      <c r="A4" s="3">
        <v>3</v>
      </c>
      <c r="B4" s="3">
        <v>89</v>
      </c>
      <c r="C4" s="3" t="str">
        <f>IF(B4&gt;$F$8,"SIM",IF(B4&lt;$F$7,"SIM",""))</f>
        <v/>
      </c>
      <c r="E4" s="49" t="s">
        <v>29</v>
      </c>
      <c r="F4" s="51">
        <f>_xlfn.QUARTILE.INC(B2:B51,2)</f>
        <v>68</v>
      </c>
      <c r="H4" s="54">
        <v>3</v>
      </c>
      <c r="I4" s="3">
        <v>53</v>
      </c>
      <c r="J4" s="3">
        <f t="shared" si="0"/>
        <v>48</v>
      </c>
      <c r="K4" s="15">
        <f t="shared" si="1"/>
        <v>120</v>
      </c>
      <c r="L4" s="11">
        <f t="shared" si="2"/>
        <v>15</v>
      </c>
      <c r="M4" s="11">
        <f t="shared" si="3"/>
        <v>52</v>
      </c>
      <c r="N4" s="11">
        <f t="shared" si="4"/>
        <v>15</v>
      </c>
      <c r="R4" s="3">
        <v>3</v>
      </c>
      <c r="S4" s="3">
        <v>53</v>
      </c>
      <c r="T4" s="3">
        <f t="shared" si="5"/>
        <v>44</v>
      </c>
      <c r="U4" s="61">
        <f>VLOOKUP(T4,R:S,2,0)</f>
        <v>85</v>
      </c>
      <c r="V4" s="11">
        <f t="shared" si="6"/>
        <v>15</v>
      </c>
      <c r="W4" s="11">
        <f t="shared" si="7"/>
        <v>17</v>
      </c>
      <c r="X4" s="11">
        <f t="shared" si="8"/>
        <v>15</v>
      </c>
    </row>
    <row r="5" spans="1:24">
      <c r="A5" s="3">
        <v>4</v>
      </c>
      <c r="B5" s="3">
        <v>60</v>
      </c>
      <c r="C5" s="3" t="str">
        <f>IF(B5&gt;$F$8,"SIM",IF(B5&lt;$F$7,"SIM",""))</f>
        <v/>
      </c>
      <c r="E5" s="49" t="s">
        <v>31</v>
      </c>
      <c r="F5" s="51">
        <f>_xlfn.QUARTILE.INC(B2:B51,3)</f>
        <v>74.75</v>
      </c>
      <c r="H5" s="54">
        <v>4</v>
      </c>
      <c r="I5" s="3">
        <v>53</v>
      </c>
      <c r="J5" s="3">
        <f t="shared" si="0"/>
        <v>47</v>
      </c>
      <c r="K5" s="13">
        <f t="shared" si="1"/>
        <v>89</v>
      </c>
      <c r="L5" s="11">
        <f t="shared" si="2"/>
        <v>15</v>
      </c>
      <c r="M5" s="11">
        <f t="shared" si="3"/>
        <v>21</v>
      </c>
      <c r="N5" s="11">
        <f t="shared" si="4"/>
        <v>15</v>
      </c>
      <c r="R5" s="3">
        <v>4</v>
      </c>
      <c r="S5" s="3">
        <v>55</v>
      </c>
      <c r="T5" s="3">
        <f t="shared" si="5"/>
        <v>43</v>
      </c>
      <c r="U5" s="3">
        <f>VLOOKUP(T5,R:S,2,0)</f>
        <v>85</v>
      </c>
      <c r="V5" s="11">
        <f t="shared" si="6"/>
        <v>13</v>
      </c>
      <c r="W5" s="11">
        <f t="shared" si="7"/>
        <v>17</v>
      </c>
      <c r="X5" s="11">
        <f t="shared" si="8"/>
        <v>13</v>
      </c>
    </row>
    <row r="6" spans="1:24">
      <c r="A6" s="3">
        <v>5</v>
      </c>
      <c r="B6" s="3">
        <v>58</v>
      </c>
      <c r="C6" s="3" t="str">
        <f>IF(B6&gt;$F$8,"SIM",IF(B6&lt;$F$7,"SIM",""))</f>
        <v/>
      </c>
      <c r="E6" s="49" t="s">
        <v>32</v>
      </c>
      <c r="F6" s="51">
        <f>F5-F3</f>
        <v>13.25</v>
      </c>
      <c r="H6" s="54">
        <v>5</v>
      </c>
      <c r="I6" s="3">
        <v>55</v>
      </c>
      <c r="J6" s="3">
        <f t="shared" si="0"/>
        <v>46</v>
      </c>
      <c r="K6" s="13">
        <f t="shared" si="1"/>
        <v>86</v>
      </c>
      <c r="L6" s="11">
        <f t="shared" si="2"/>
        <v>13</v>
      </c>
      <c r="M6" s="11">
        <f t="shared" si="3"/>
        <v>18</v>
      </c>
      <c r="N6" s="11">
        <f t="shared" si="4"/>
        <v>13</v>
      </c>
      <c r="R6" s="3">
        <v>5</v>
      </c>
      <c r="S6" s="3">
        <v>56</v>
      </c>
      <c r="T6" s="3">
        <f t="shared" si="5"/>
        <v>42</v>
      </c>
      <c r="U6" s="3">
        <f>VLOOKUP(T6,R:S,2,0)</f>
        <v>78</v>
      </c>
      <c r="V6" s="11">
        <f t="shared" si="6"/>
        <v>12</v>
      </c>
      <c r="W6" s="11">
        <f t="shared" si="7"/>
        <v>10</v>
      </c>
      <c r="X6" s="11">
        <f t="shared" si="8"/>
        <v>12</v>
      </c>
    </row>
    <row r="7" spans="1:24">
      <c r="A7" s="3">
        <v>6</v>
      </c>
      <c r="B7" s="3">
        <v>71</v>
      </c>
      <c r="C7" s="3" t="str">
        <f>IF(B7&gt;$F$8,"SIM",IF(B7&lt;$F$7,"SIM",""))</f>
        <v/>
      </c>
      <c r="E7" s="49" t="s">
        <v>0</v>
      </c>
      <c r="F7" s="51">
        <f>F3-1.5*F6</f>
        <v>41.625</v>
      </c>
      <c r="H7" s="54">
        <v>6</v>
      </c>
      <c r="I7" s="3">
        <v>56</v>
      </c>
      <c r="J7" s="3">
        <f t="shared" si="0"/>
        <v>45</v>
      </c>
      <c r="K7" s="13">
        <f t="shared" si="1"/>
        <v>85</v>
      </c>
      <c r="L7" s="11">
        <f t="shared" si="2"/>
        <v>12</v>
      </c>
      <c r="M7" s="11">
        <f t="shared" si="3"/>
        <v>17</v>
      </c>
      <c r="N7" s="11">
        <f t="shared" si="4"/>
        <v>12</v>
      </c>
      <c r="R7" s="3">
        <v>6</v>
      </c>
      <c r="S7" s="3">
        <v>56</v>
      </c>
      <c r="T7" s="3">
        <f t="shared" si="5"/>
        <v>41</v>
      </c>
      <c r="U7" s="3">
        <f>VLOOKUP(T7,R:S,2,0)</f>
        <v>78</v>
      </c>
      <c r="V7" s="11">
        <f t="shared" si="6"/>
        <v>12</v>
      </c>
      <c r="W7" s="11">
        <f t="shared" si="7"/>
        <v>10</v>
      </c>
      <c r="X7" s="11">
        <f t="shared" si="8"/>
        <v>12</v>
      </c>
    </row>
    <row r="8" spans="1:24">
      <c r="A8" s="3">
        <v>7</v>
      </c>
      <c r="B8" s="3">
        <v>120</v>
      </c>
      <c r="C8" s="3" t="str">
        <f>IF(B8&gt;$F$8,"SIM",IF(B8&lt;$F$7,"SIM",""))</f>
        <v>SIM</v>
      </c>
      <c r="E8" s="49" t="s">
        <v>1</v>
      </c>
      <c r="F8" s="51">
        <f>F5+1.5*F6</f>
        <v>94.625</v>
      </c>
      <c r="H8" s="54">
        <v>7</v>
      </c>
      <c r="I8" s="3">
        <v>56</v>
      </c>
      <c r="J8" s="3">
        <f t="shared" si="0"/>
        <v>44</v>
      </c>
      <c r="K8" s="13">
        <f t="shared" si="1"/>
        <v>85</v>
      </c>
      <c r="L8" s="11">
        <f t="shared" si="2"/>
        <v>12</v>
      </c>
      <c r="M8" s="11">
        <f t="shared" si="3"/>
        <v>17</v>
      </c>
      <c r="N8" s="11">
        <f t="shared" si="4"/>
        <v>12</v>
      </c>
      <c r="R8" s="3">
        <v>7</v>
      </c>
      <c r="S8" s="3">
        <v>57</v>
      </c>
      <c r="T8" s="3">
        <f t="shared" si="5"/>
        <v>40</v>
      </c>
      <c r="U8" s="3">
        <f>VLOOKUP(T8,R:S,2,0)</f>
        <v>77</v>
      </c>
      <c r="V8" s="11">
        <f t="shared" si="6"/>
        <v>11</v>
      </c>
      <c r="W8" s="11">
        <f t="shared" si="7"/>
        <v>9</v>
      </c>
      <c r="X8" s="11">
        <f t="shared" si="8"/>
        <v>11</v>
      </c>
    </row>
    <row r="9" spans="1:24">
      <c r="A9" s="3">
        <v>8</v>
      </c>
      <c r="B9" s="3">
        <v>72</v>
      </c>
      <c r="C9" s="3" t="str">
        <f>IF(B9&gt;$F$8,"SIM",IF(B9&lt;$F$7,"SIM",""))</f>
        <v/>
      </c>
      <c r="E9" s="59" t="s">
        <v>33</v>
      </c>
      <c r="F9" s="60">
        <f>COUNTIF(C:C,"SIM")</f>
        <v>4</v>
      </c>
      <c r="H9" s="54">
        <v>8</v>
      </c>
      <c r="I9" s="3">
        <v>57</v>
      </c>
      <c r="J9" s="3">
        <f t="shared" si="0"/>
        <v>43</v>
      </c>
      <c r="K9" s="13">
        <f t="shared" si="1"/>
        <v>78</v>
      </c>
      <c r="L9" s="11">
        <f t="shared" si="2"/>
        <v>11</v>
      </c>
      <c r="M9" s="11">
        <f t="shared" si="3"/>
        <v>10</v>
      </c>
      <c r="N9" s="11">
        <f t="shared" si="4"/>
        <v>11</v>
      </c>
      <c r="R9" s="3">
        <v>8</v>
      </c>
      <c r="S9" s="3">
        <v>58</v>
      </c>
      <c r="T9" s="3">
        <f t="shared" si="5"/>
        <v>39</v>
      </c>
      <c r="U9" s="3">
        <f>VLOOKUP(T9,R:S,2,0)</f>
        <v>76</v>
      </c>
      <c r="V9" s="11">
        <f t="shared" si="6"/>
        <v>10</v>
      </c>
      <c r="W9" s="11">
        <f t="shared" si="7"/>
        <v>8</v>
      </c>
      <c r="X9" s="11">
        <f t="shared" si="8"/>
        <v>10</v>
      </c>
    </row>
    <row r="10" spans="1:24">
      <c r="A10" s="3">
        <v>9</v>
      </c>
      <c r="B10" s="3">
        <v>61</v>
      </c>
      <c r="C10" s="3" t="str">
        <f>IF(B10&gt;$F$8,"SIM",IF(B10&lt;$F$7,"SIM",""))</f>
        <v/>
      </c>
      <c r="H10" s="54">
        <v>9</v>
      </c>
      <c r="I10" s="3">
        <v>58</v>
      </c>
      <c r="J10" s="3">
        <f t="shared" si="0"/>
        <v>42</v>
      </c>
      <c r="K10" s="13">
        <f t="shared" si="1"/>
        <v>78</v>
      </c>
      <c r="L10" s="11">
        <f t="shared" si="2"/>
        <v>10</v>
      </c>
      <c r="M10" s="11">
        <f t="shared" si="3"/>
        <v>10</v>
      </c>
      <c r="N10" s="11">
        <f t="shared" si="4"/>
        <v>10</v>
      </c>
      <c r="R10" s="3">
        <v>9</v>
      </c>
      <c r="S10" s="3">
        <v>58</v>
      </c>
      <c r="T10" s="3">
        <f t="shared" si="5"/>
        <v>38</v>
      </c>
      <c r="U10" s="3">
        <f>VLOOKUP(T10,R:S,2,0)</f>
        <v>75</v>
      </c>
      <c r="V10" s="11">
        <f t="shared" si="6"/>
        <v>10</v>
      </c>
      <c r="W10" s="11">
        <f t="shared" si="7"/>
        <v>7</v>
      </c>
      <c r="X10" s="11">
        <f t="shared" si="8"/>
        <v>10</v>
      </c>
    </row>
    <row r="11" spans="1:24">
      <c r="A11" s="3">
        <v>10</v>
      </c>
      <c r="B11" s="3">
        <v>72</v>
      </c>
      <c r="C11" s="3" t="str">
        <f>IF(B11&gt;$F$8,"SIM",IF(B11&lt;$F$7,"SIM",""))</f>
        <v/>
      </c>
      <c r="H11" s="54">
        <v>10</v>
      </c>
      <c r="I11" s="3">
        <v>58</v>
      </c>
      <c r="J11" s="3">
        <f t="shared" si="0"/>
        <v>41</v>
      </c>
      <c r="K11" s="13">
        <f t="shared" si="1"/>
        <v>77</v>
      </c>
      <c r="L11" s="11">
        <f t="shared" si="2"/>
        <v>10</v>
      </c>
      <c r="M11" s="11">
        <f t="shared" si="3"/>
        <v>9</v>
      </c>
      <c r="N11" s="11">
        <f t="shared" si="4"/>
        <v>10</v>
      </c>
      <c r="R11" s="3">
        <v>10</v>
      </c>
      <c r="S11" s="3">
        <v>59</v>
      </c>
      <c r="T11" s="3">
        <f t="shared" si="5"/>
        <v>37</v>
      </c>
      <c r="U11" s="3">
        <f>VLOOKUP(T11,R:S,2,0)</f>
        <v>75</v>
      </c>
      <c r="V11" s="11">
        <f t="shared" si="6"/>
        <v>9</v>
      </c>
      <c r="W11" s="11">
        <f t="shared" si="7"/>
        <v>7</v>
      </c>
      <c r="X11" s="11">
        <f t="shared" si="8"/>
        <v>9</v>
      </c>
    </row>
    <row r="12" spans="1:24">
      <c r="A12" s="3">
        <v>11</v>
      </c>
      <c r="B12" s="3">
        <v>70</v>
      </c>
      <c r="C12" s="3" t="str">
        <f>IF(B12&gt;$F$8,"SIM",IF(B12&lt;$F$7,"SIM",""))</f>
        <v/>
      </c>
      <c r="H12" s="54">
        <v>11</v>
      </c>
      <c r="I12" s="3">
        <v>59</v>
      </c>
      <c r="J12" s="3">
        <f t="shared" si="0"/>
        <v>40</v>
      </c>
      <c r="K12" s="13">
        <f t="shared" si="1"/>
        <v>76</v>
      </c>
      <c r="L12" s="11">
        <f t="shared" si="2"/>
        <v>9</v>
      </c>
      <c r="M12" s="11">
        <f t="shared" si="3"/>
        <v>8</v>
      </c>
      <c r="N12" s="11">
        <f t="shared" si="4"/>
        <v>9</v>
      </c>
      <c r="R12" s="3">
        <v>11</v>
      </c>
      <c r="S12" s="3">
        <v>60</v>
      </c>
      <c r="T12" s="3">
        <f t="shared" si="5"/>
        <v>36</v>
      </c>
      <c r="U12" s="3">
        <f>VLOOKUP(T12,R:S,2,0)</f>
        <v>74</v>
      </c>
      <c r="V12" s="11">
        <f t="shared" si="6"/>
        <v>8</v>
      </c>
      <c r="W12" s="11">
        <f t="shared" si="7"/>
        <v>6</v>
      </c>
      <c r="X12" s="11">
        <f t="shared" si="8"/>
        <v>8</v>
      </c>
    </row>
    <row r="13" spans="1:24">
      <c r="A13" s="3">
        <v>12</v>
      </c>
      <c r="B13" s="3">
        <v>140</v>
      </c>
      <c r="C13" s="3" t="str">
        <f>IF(B13&gt;$F$8,"SIM",IF(B13&lt;$F$7,"SIM",""))</f>
        <v>SIM</v>
      </c>
      <c r="H13" s="54">
        <v>12</v>
      </c>
      <c r="I13" s="3">
        <v>60</v>
      </c>
      <c r="J13" s="3">
        <f t="shared" si="0"/>
        <v>39</v>
      </c>
      <c r="K13" s="13">
        <f t="shared" si="1"/>
        <v>75</v>
      </c>
      <c r="L13" s="11">
        <f t="shared" si="2"/>
        <v>8</v>
      </c>
      <c r="M13" s="11">
        <f t="shared" si="3"/>
        <v>7</v>
      </c>
      <c r="N13" s="11">
        <f t="shared" si="4"/>
        <v>8</v>
      </c>
      <c r="R13" s="3">
        <v>12</v>
      </c>
      <c r="S13" s="3">
        <v>61</v>
      </c>
      <c r="T13" s="3">
        <f t="shared" si="5"/>
        <v>35</v>
      </c>
      <c r="U13" s="3">
        <f>VLOOKUP(T13,R:S,2,0)</f>
        <v>73</v>
      </c>
      <c r="V13" s="11">
        <f>$Q$2-S13</f>
        <v>7</v>
      </c>
      <c r="W13" s="11">
        <f t="shared" si="7"/>
        <v>5</v>
      </c>
      <c r="X13" s="11">
        <f t="shared" si="8"/>
        <v>7</v>
      </c>
    </row>
    <row r="14" spans="1:24">
      <c r="A14" s="3">
        <v>13</v>
      </c>
      <c r="B14" s="3">
        <v>69</v>
      </c>
      <c r="C14" s="3" t="str">
        <f>IF(B14&gt;$F$8,"SIM",IF(B14&lt;$F$7,"SIM",""))</f>
        <v/>
      </c>
      <c r="H14" s="54">
        <v>13</v>
      </c>
      <c r="I14" s="3">
        <v>61</v>
      </c>
      <c r="J14" s="3">
        <f t="shared" si="0"/>
        <v>38</v>
      </c>
      <c r="K14" s="13">
        <f t="shared" si="1"/>
        <v>75</v>
      </c>
      <c r="L14" s="11">
        <f t="shared" si="2"/>
        <v>7</v>
      </c>
      <c r="M14" s="11">
        <f t="shared" si="3"/>
        <v>7</v>
      </c>
      <c r="N14" s="11">
        <f t="shared" si="4"/>
        <v>7</v>
      </c>
      <c r="R14" s="3">
        <v>13</v>
      </c>
      <c r="S14" s="3">
        <v>63</v>
      </c>
      <c r="T14" s="3">
        <f t="shared" si="5"/>
        <v>34</v>
      </c>
      <c r="U14" s="3">
        <f>VLOOKUP(T14,R:S,2,0)</f>
        <v>72</v>
      </c>
      <c r="V14" s="11">
        <f t="shared" si="6"/>
        <v>5</v>
      </c>
      <c r="W14" s="11">
        <f t="shared" si="7"/>
        <v>4</v>
      </c>
      <c r="X14" s="11">
        <f t="shared" si="8"/>
        <v>5</v>
      </c>
    </row>
    <row r="15" spans="1:24">
      <c r="A15" s="3">
        <v>14</v>
      </c>
      <c r="B15" s="3">
        <v>57</v>
      </c>
      <c r="C15" s="3" t="str">
        <f>IF(B15&gt;$F$8,"SIM",IF(B15&lt;$F$7,"SIM",""))</f>
        <v/>
      </c>
      <c r="H15" s="54">
        <v>14</v>
      </c>
      <c r="I15" s="3">
        <v>63</v>
      </c>
      <c r="J15" s="3">
        <f t="shared" si="0"/>
        <v>37</v>
      </c>
      <c r="K15" s="13">
        <f t="shared" si="1"/>
        <v>74</v>
      </c>
      <c r="L15" s="11">
        <f t="shared" si="2"/>
        <v>5</v>
      </c>
      <c r="M15" s="11">
        <f t="shared" si="3"/>
        <v>6</v>
      </c>
      <c r="N15" s="11">
        <f t="shared" si="4"/>
        <v>5</v>
      </c>
      <c r="R15" s="3">
        <v>14</v>
      </c>
      <c r="S15" s="3">
        <v>64</v>
      </c>
      <c r="T15" s="3">
        <f t="shared" si="5"/>
        <v>33</v>
      </c>
      <c r="U15" s="3">
        <f>VLOOKUP(T15,R:S,2,0)</f>
        <v>72</v>
      </c>
      <c r="V15" s="11">
        <f t="shared" si="6"/>
        <v>4</v>
      </c>
      <c r="W15" s="11">
        <f t="shared" si="7"/>
        <v>4</v>
      </c>
      <c r="X15" s="11">
        <f t="shared" si="8"/>
        <v>4</v>
      </c>
    </row>
    <row r="16" spans="1:24">
      <c r="A16" s="3">
        <v>15</v>
      </c>
      <c r="B16" s="3">
        <v>69</v>
      </c>
      <c r="C16" s="3" t="str">
        <f>IF(B16&gt;$F$8,"SIM",IF(B16&lt;$F$7,"SIM",""))</f>
        <v/>
      </c>
      <c r="H16" s="54">
        <v>15</v>
      </c>
      <c r="I16" s="3">
        <v>64</v>
      </c>
      <c r="J16" s="3">
        <f t="shared" si="0"/>
        <v>36</v>
      </c>
      <c r="K16" s="13">
        <f t="shared" si="1"/>
        <v>73</v>
      </c>
      <c r="L16" s="11">
        <f t="shared" si="2"/>
        <v>4</v>
      </c>
      <c r="M16" s="11">
        <f t="shared" si="3"/>
        <v>5</v>
      </c>
      <c r="N16" s="11">
        <f t="shared" si="4"/>
        <v>4</v>
      </c>
      <c r="R16" s="3">
        <v>15</v>
      </c>
      <c r="S16" s="3">
        <v>64</v>
      </c>
      <c r="T16" s="3">
        <f t="shared" si="5"/>
        <v>32</v>
      </c>
      <c r="U16" s="3">
        <f>VLOOKUP(T16,R:S,2,0)</f>
        <v>72</v>
      </c>
      <c r="V16" s="11">
        <f t="shared" si="6"/>
        <v>4</v>
      </c>
      <c r="W16" s="11">
        <f t="shared" si="7"/>
        <v>4</v>
      </c>
      <c r="X16" s="11">
        <f t="shared" si="8"/>
        <v>4</v>
      </c>
    </row>
    <row r="17" spans="1:24">
      <c r="A17" s="3">
        <v>16</v>
      </c>
      <c r="B17" s="3">
        <v>59</v>
      </c>
      <c r="C17" s="3" t="str">
        <f>IF(B17&gt;$F$8,"SIM",IF(B17&lt;$F$7,"SIM",""))</f>
        <v/>
      </c>
      <c r="H17" s="54">
        <v>16</v>
      </c>
      <c r="I17" s="3">
        <v>64</v>
      </c>
      <c r="J17" s="3">
        <f t="shared" si="0"/>
        <v>35</v>
      </c>
      <c r="K17" s="13">
        <f t="shared" si="1"/>
        <v>72</v>
      </c>
      <c r="L17" s="11">
        <f t="shared" si="2"/>
        <v>4</v>
      </c>
      <c r="M17" s="11">
        <f t="shared" si="3"/>
        <v>4</v>
      </c>
      <c r="N17" s="11">
        <f t="shared" si="4"/>
        <v>4</v>
      </c>
      <c r="R17" s="3">
        <v>16</v>
      </c>
      <c r="S17" s="3">
        <v>64</v>
      </c>
      <c r="T17" s="3">
        <f t="shared" si="5"/>
        <v>31</v>
      </c>
      <c r="U17" s="3">
        <f>VLOOKUP(T17,R:S,2,0)</f>
        <v>72</v>
      </c>
      <c r="V17" s="11">
        <f t="shared" si="6"/>
        <v>4</v>
      </c>
      <c r="W17" s="11">
        <f t="shared" si="7"/>
        <v>4</v>
      </c>
      <c r="X17" s="11">
        <f t="shared" si="8"/>
        <v>4</v>
      </c>
    </row>
    <row r="18" spans="1:24">
      <c r="A18" s="3">
        <v>17</v>
      </c>
      <c r="B18" s="3">
        <v>77</v>
      </c>
      <c r="C18" s="3" t="str">
        <f>IF(B18&gt;$F$8,"SIM",IF(B18&lt;$F$7,"SIM",""))</f>
        <v/>
      </c>
      <c r="H18" s="54">
        <v>17</v>
      </c>
      <c r="I18" s="3">
        <v>64</v>
      </c>
      <c r="J18" s="3">
        <f t="shared" si="0"/>
        <v>34</v>
      </c>
      <c r="K18" s="13">
        <f t="shared" si="1"/>
        <v>72</v>
      </c>
      <c r="L18" s="11">
        <f t="shared" si="2"/>
        <v>4</v>
      </c>
      <c r="M18" s="11">
        <f t="shared" si="3"/>
        <v>4</v>
      </c>
      <c r="N18" s="11">
        <f t="shared" si="4"/>
        <v>4</v>
      </c>
      <c r="R18" s="3">
        <v>17</v>
      </c>
      <c r="S18" s="3">
        <v>65</v>
      </c>
      <c r="T18" s="3">
        <f t="shared" si="5"/>
        <v>30</v>
      </c>
      <c r="U18" s="3">
        <f>VLOOKUP(T18,R:S,2,0)</f>
        <v>71</v>
      </c>
      <c r="V18" s="11">
        <f t="shared" si="6"/>
        <v>3</v>
      </c>
      <c r="W18" s="11">
        <f t="shared" si="7"/>
        <v>3</v>
      </c>
      <c r="X18" s="11">
        <f t="shared" si="8"/>
        <v>3</v>
      </c>
    </row>
    <row r="19" spans="1:24">
      <c r="A19" s="3">
        <v>18</v>
      </c>
      <c r="B19" s="3">
        <v>85</v>
      </c>
      <c r="C19" s="3" t="str">
        <f>IF(B19&gt;$F$8,"SIM",IF(B19&lt;$F$7,"SIM",""))</f>
        <v/>
      </c>
      <c r="H19" s="54">
        <v>18</v>
      </c>
      <c r="I19" s="3">
        <v>65</v>
      </c>
      <c r="J19" s="3">
        <f t="shared" si="0"/>
        <v>33</v>
      </c>
      <c r="K19" s="13">
        <f t="shared" si="1"/>
        <v>72</v>
      </c>
      <c r="L19" s="11">
        <f t="shared" si="2"/>
        <v>3</v>
      </c>
      <c r="M19" s="11">
        <f t="shared" si="3"/>
        <v>4</v>
      </c>
      <c r="N19" s="11">
        <f t="shared" si="4"/>
        <v>3</v>
      </c>
      <c r="R19" s="3">
        <v>18</v>
      </c>
      <c r="S19" s="3">
        <v>65</v>
      </c>
      <c r="T19" s="3">
        <f t="shared" si="5"/>
        <v>29</v>
      </c>
      <c r="U19" s="3">
        <f>VLOOKUP(T19,R:S,2,0)</f>
        <v>71</v>
      </c>
      <c r="V19" s="11">
        <f t="shared" si="6"/>
        <v>3</v>
      </c>
      <c r="W19" s="11">
        <f t="shared" si="7"/>
        <v>3</v>
      </c>
      <c r="X19" s="11">
        <f t="shared" si="8"/>
        <v>3</v>
      </c>
    </row>
    <row r="20" spans="1:24">
      <c r="A20" s="3">
        <v>19</v>
      </c>
      <c r="B20" s="3">
        <v>71</v>
      </c>
      <c r="C20" s="3" t="str">
        <f>IF(B20&gt;$F$8,"SIM",IF(B20&lt;$F$7,"SIM",""))</f>
        <v/>
      </c>
      <c r="H20" s="54">
        <v>19</v>
      </c>
      <c r="I20" s="3">
        <v>65</v>
      </c>
      <c r="J20" s="3">
        <f t="shared" si="0"/>
        <v>32</v>
      </c>
      <c r="K20" s="13">
        <f t="shared" si="1"/>
        <v>72</v>
      </c>
      <c r="L20" s="11">
        <f t="shared" si="2"/>
        <v>3</v>
      </c>
      <c r="M20" s="11">
        <f t="shared" si="3"/>
        <v>4</v>
      </c>
      <c r="N20" s="11">
        <f t="shared" si="4"/>
        <v>3</v>
      </c>
      <c r="R20" s="3">
        <v>19</v>
      </c>
      <c r="S20" s="3">
        <v>65</v>
      </c>
      <c r="T20" s="3">
        <f t="shared" si="5"/>
        <v>28</v>
      </c>
      <c r="U20" s="3">
        <f>VLOOKUP(T20,R:S,2,0)</f>
        <v>70</v>
      </c>
      <c r="V20" s="11">
        <f t="shared" si="6"/>
        <v>3</v>
      </c>
      <c r="W20" s="11">
        <f t="shared" si="7"/>
        <v>2</v>
      </c>
      <c r="X20" s="11">
        <f t="shared" si="8"/>
        <v>3</v>
      </c>
    </row>
    <row r="21" spans="1:24">
      <c r="A21" s="3">
        <v>20</v>
      </c>
      <c r="B21" s="3">
        <v>65</v>
      </c>
      <c r="C21" s="3" t="str">
        <f>IF(B21&gt;$F$8,"SIM",IF(B21&lt;$F$7,"SIM",""))</f>
        <v/>
      </c>
      <c r="H21" s="54">
        <v>20</v>
      </c>
      <c r="I21" s="3">
        <v>65</v>
      </c>
      <c r="J21" s="3">
        <f t="shared" si="0"/>
        <v>31</v>
      </c>
      <c r="K21" s="13">
        <f t="shared" si="1"/>
        <v>71</v>
      </c>
      <c r="L21" s="11">
        <f t="shared" si="2"/>
        <v>3</v>
      </c>
      <c r="M21" s="11">
        <f t="shared" si="3"/>
        <v>3</v>
      </c>
      <c r="N21" s="11">
        <f t="shared" si="4"/>
        <v>3</v>
      </c>
      <c r="R21" s="3">
        <v>20</v>
      </c>
      <c r="S21" s="3">
        <v>65</v>
      </c>
      <c r="T21" s="3">
        <f t="shared" si="5"/>
        <v>27</v>
      </c>
      <c r="U21" s="3">
        <f>VLOOKUP(T21,R:S,2,0)</f>
        <v>69</v>
      </c>
      <c r="V21" s="11">
        <f t="shared" si="6"/>
        <v>3</v>
      </c>
      <c r="W21" s="11">
        <f t="shared" si="7"/>
        <v>1</v>
      </c>
      <c r="X21" s="11">
        <f t="shared" si="8"/>
        <v>3</v>
      </c>
    </row>
    <row r="22" spans="1:24">
      <c r="A22" s="3">
        <v>21</v>
      </c>
      <c r="B22" s="3">
        <v>85</v>
      </c>
      <c r="C22" s="3" t="str">
        <f>IF(B22&gt;$F$8,"SIM",IF(B22&lt;$F$7,"SIM",""))</f>
        <v/>
      </c>
      <c r="H22" s="54">
        <v>21</v>
      </c>
      <c r="I22" s="3">
        <v>65</v>
      </c>
      <c r="J22" s="3">
        <f t="shared" si="0"/>
        <v>30</v>
      </c>
      <c r="K22" s="13">
        <f t="shared" si="1"/>
        <v>71</v>
      </c>
      <c r="L22" s="11">
        <f t="shared" si="2"/>
        <v>3</v>
      </c>
      <c r="M22" s="11">
        <f t="shared" si="3"/>
        <v>3</v>
      </c>
      <c r="N22" s="11">
        <f t="shared" si="4"/>
        <v>3</v>
      </c>
      <c r="R22" s="3">
        <v>21</v>
      </c>
      <c r="S22" s="3">
        <v>67</v>
      </c>
      <c r="T22" s="3">
        <f t="shared" si="5"/>
        <v>26</v>
      </c>
      <c r="U22" s="3">
        <f>VLOOKUP(T22,R:S,2,0)</f>
        <v>69</v>
      </c>
      <c r="V22" s="11">
        <f t="shared" si="6"/>
        <v>1</v>
      </c>
      <c r="W22" s="11">
        <f t="shared" si="7"/>
        <v>1</v>
      </c>
      <c r="X22" s="11">
        <f t="shared" si="8"/>
        <v>1</v>
      </c>
    </row>
    <row r="23" spans="1:24">
      <c r="A23" s="3">
        <v>22</v>
      </c>
      <c r="B23" s="3">
        <v>86</v>
      </c>
      <c r="C23" s="3" t="str">
        <f>IF(B23&gt;$F$8,"SIM",IF(B23&lt;$F$7,"SIM",""))</f>
        <v/>
      </c>
      <c r="H23" s="54">
        <v>22</v>
      </c>
      <c r="I23" s="3">
        <v>67</v>
      </c>
      <c r="J23" s="3">
        <f t="shared" si="0"/>
        <v>29</v>
      </c>
      <c r="K23" s="13">
        <f t="shared" si="1"/>
        <v>70</v>
      </c>
      <c r="L23" s="11">
        <f t="shared" si="2"/>
        <v>1</v>
      </c>
      <c r="M23" s="11">
        <f t="shared" si="3"/>
        <v>2</v>
      </c>
      <c r="N23" s="11">
        <f t="shared" si="4"/>
        <v>1</v>
      </c>
      <c r="R23" s="3">
        <v>22</v>
      </c>
      <c r="S23" s="3">
        <v>67</v>
      </c>
      <c r="T23" s="3">
        <f t="shared" si="5"/>
        <v>25</v>
      </c>
      <c r="U23" s="3">
        <f>VLOOKUP(T23,R:S,2,0)</f>
        <v>68</v>
      </c>
      <c r="V23" s="11">
        <f t="shared" si="6"/>
        <v>1</v>
      </c>
      <c r="W23" s="11">
        <f t="shared" si="7"/>
        <v>0</v>
      </c>
      <c r="X23" s="11">
        <f t="shared" si="8"/>
        <v>1</v>
      </c>
    </row>
    <row r="24" spans="1:24">
      <c r="A24" s="3">
        <v>23</v>
      </c>
      <c r="B24" s="3">
        <v>68</v>
      </c>
      <c r="C24" s="3" t="str">
        <f>IF(B24&gt;$F$8,"SIM",IF(B24&lt;$F$7,"SIM",""))</f>
        <v/>
      </c>
      <c r="H24" s="54">
        <v>23</v>
      </c>
      <c r="I24" s="3">
        <v>67</v>
      </c>
      <c r="J24" s="3">
        <f t="shared" si="0"/>
        <v>28</v>
      </c>
      <c r="K24" s="13">
        <f t="shared" si="1"/>
        <v>69</v>
      </c>
      <c r="L24" s="11">
        <f t="shared" si="2"/>
        <v>1</v>
      </c>
      <c r="M24" s="11">
        <f t="shared" si="3"/>
        <v>1</v>
      </c>
      <c r="N24" s="11">
        <f t="shared" si="4"/>
        <v>1</v>
      </c>
      <c r="R24" s="3">
        <v>23</v>
      </c>
      <c r="S24" s="3">
        <v>68</v>
      </c>
      <c r="T24" s="3">
        <f t="shared" si="5"/>
        <v>24</v>
      </c>
      <c r="U24" s="3">
        <f>VLOOKUP(T24,R:S,2,0)</f>
        <v>68</v>
      </c>
      <c r="V24" s="11">
        <f t="shared" si="6"/>
        <v>0</v>
      </c>
      <c r="W24" s="11">
        <f t="shared" si="7"/>
        <v>0</v>
      </c>
      <c r="X24" s="11">
        <f t="shared" si="8"/>
        <v>0</v>
      </c>
    </row>
    <row r="25" spans="1:24">
      <c r="A25" s="3">
        <v>24</v>
      </c>
      <c r="B25" s="3">
        <v>53</v>
      </c>
      <c r="C25" s="3" t="str">
        <f>IF(B25&gt;$F$8,"SIM",IF(B25&lt;$F$7,"SIM",""))</f>
        <v/>
      </c>
      <c r="H25" s="54">
        <v>24</v>
      </c>
      <c r="I25" s="3">
        <v>68</v>
      </c>
      <c r="J25" s="3">
        <f t="shared" si="0"/>
        <v>27</v>
      </c>
      <c r="K25" s="13">
        <f t="shared" si="1"/>
        <v>69</v>
      </c>
      <c r="L25" s="11">
        <f t="shared" si="2"/>
        <v>0</v>
      </c>
      <c r="M25" s="11">
        <f t="shared" si="3"/>
        <v>1</v>
      </c>
      <c r="N25" s="11">
        <f t="shared" si="4"/>
        <v>0</v>
      </c>
      <c r="R25" s="3">
        <v>24</v>
      </c>
      <c r="S25" s="3">
        <v>68</v>
      </c>
    </row>
    <row r="26" spans="1:24" ht="15.75" thickBot="1">
      <c r="A26" s="3">
        <v>25</v>
      </c>
      <c r="B26" s="3">
        <v>68</v>
      </c>
      <c r="C26" s="3" t="str">
        <f>IF(B26&gt;$F$8,"SIM",IF(B26&lt;$F$7,"SIM",""))</f>
        <v/>
      </c>
      <c r="H26" s="55">
        <v>25</v>
      </c>
      <c r="I26" s="56">
        <v>68</v>
      </c>
      <c r="J26" s="56">
        <f t="shared" si="0"/>
        <v>26</v>
      </c>
      <c r="K26" s="58">
        <f t="shared" si="1"/>
        <v>68</v>
      </c>
      <c r="L26" s="11">
        <f t="shared" si="2"/>
        <v>0</v>
      </c>
      <c r="M26" s="11">
        <f t="shared" si="3"/>
        <v>0</v>
      </c>
      <c r="N26" s="11">
        <f t="shared" si="4"/>
        <v>0</v>
      </c>
      <c r="R26" s="3">
        <v>25</v>
      </c>
      <c r="S26" s="3">
        <v>68</v>
      </c>
    </row>
    <row r="27" spans="1:24">
      <c r="A27" s="3">
        <v>26</v>
      </c>
      <c r="B27" s="3">
        <v>68</v>
      </c>
      <c r="C27" s="3" t="str">
        <f>IF(B27&gt;$F$8,"SIM",IF(B27&lt;$F$7,"SIM",""))</f>
        <v/>
      </c>
      <c r="H27" s="35">
        <v>26</v>
      </c>
      <c r="I27" s="35">
        <v>68</v>
      </c>
      <c r="R27" s="35">
        <v>26</v>
      </c>
      <c r="S27" s="35">
        <v>69</v>
      </c>
    </row>
    <row r="28" spans="1:24">
      <c r="A28" s="3">
        <v>27</v>
      </c>
      <c r="B28" s="3">
        <v>75</v>
      </c>
      <c r="C28" s="3" t="str">
        <f>IF(B28&gt;$F$8,"SIM",IF(B28&lt;$F$7,"SIM",""))</f>
        <v/>
      </c>
      <c r="H28" s="3">
        <v>27</v>
      </c>
      <c r="I28" s="3">
        <v>69</v>
      </c>
      <c r="R28" s="3">
        <v>27</v>
      </c>
      <c r="S28" s="3">
        <v>69</v>
      </c>
    </row>
    <row r="29" spans="1:24">
      <c r="A29" s="3">
        <v>28</v>
      </c>
      <c r="B29" s="3">
        <v>32</v>
      </c>
      <c r="C29" s="3" t="str">
        <f>IF(B29&gt;$F$8,"SIM",IF(B29&lt;$F$7,"SIM",""))</f>
        <v>SIM</v>
      </c>
      <c r="H29" s="3">
        <v>28</v>
      </c>
      <c r="I29" s="3">
        <v>69</v>
      </c>
      <c r="R29" s="3">
        <v>28</v>
      </c>
      <c r="S29" s="3">
        <v>70</v>
      </c>
    </row>
    <row r="30" spans="1:24">
      <c r="A30" s="3">
        <v>29</v>
      </c>
      <c r="B30" s="3">
        <v>73</v>
      </c>
      <c r="C30" s="3" t="str">
        <f>IF(B30&gt;$F$8,"SIM",IF(B30&lt;$F$7,"SIM",""))</f>
        <v/>
      </c>
      <c r="H30" s="3">
        <v>29</v>
      </c>
      <c r="I30" s="3">
        <v>70</v>
      </c>
      <c r="R30" s="3">
        <v>29</v>
      </c>
      <c r="S30" s="3">
        <v>71</v>
      </c>
    </row>
    <row r="31" spans="1:24">
      <c r="A31" s="3">
        <v>30</v>
      </c>
      <c r="B31" s="3">
        <v>64</v>
      </c>
      <c r="C31" s="3" t="str">
        <f>IF(B31&gt;$F$8,"SIM",IF(B31&lt;$F$7,"SIM",""))</f>
        <v/>
      </c>
      <c r="H31" s="3">
        <v>30</v>
      </c>
      <c r="I31" s="3">
        <v>71</v>
      </c>
      <c r="R31" s="3">
        <v>30</v>
      </c>
      <c r="S31" s="3">
        <v>71</v>
      </c>
    </row>
    <row r="32" spans="1:24">
      <c r="A32" s="3">
        <v>31</v>
      </c>
      <c r="B32" s="3">
        <v>75</v>
      </c>
      <c r="C32" s="3" t="str">
        <f>IF(B32&gt;$F$8,"SIM",IF(B32&lt;$F$7,"SIM",""))</f>
        <v/>
      </c>
      <c r="H32" s="3">
        <v>31</v>
      </c>
      <c r="I32" s="3">
        <v>71</v>
      </c>
      <c r="R32" s="3">
        <v>31</v>
      </c>
      <c r="S32" s="3">
        <v>72</v>
      </c>
    </row>
    <row r="33" spans="1:19">
      <c r="A33" s="3">
        <v>32</v>
      </c>
      <c r="B33" s="3">
        <v>64</v>
      </c>
      <c r="C33" s="3" t="str">
        <f>IF(B33&gt;$F$8,"SIM",IF(B33&lt;$F$7,"SIM",""))</f>
        <v/>
      </c>
      <c r="H33" s="3">
        <v>32</v>
      </c>
      <c r="I33" s="3">
        <v>72</v>
      </c>
      <c r="R33" s="3">
        <v>32</v>
      </c>
      <c r="S33" s="3">
        <v>72</v>
      </c>
    </row>
    <row r="34" spans="1:19">
      <c r="A34" s="3">
        <v>33</v>
      </c>
      <c r="B34" s="3">
        <v>53</v>
      </c>
      <c r="C34" s="3" t="str">
        <f>IF(B34&gt;$F$8,"SIM",IF(B34&lt;$F$7,"SIM",""))</f>
        <v/>
      </c>
      <c r="H34" s="3">
        <v>33</v>
      </c>
      <c r="I34" s="3">
        <v>72</v>
      </c>
      <c r="R34" s="3">
        <v>33</v>
      </c>
      <c r="S34" s="3">
        <v>72</v>
      </c>
    </row>
    <row r="35" spans="1:19">
      <c r="A35" s="3">
        <v>34</v>
      </c>
      <c r="B35" s="3">
        <v>65</v>
      </c>
      <c r="C35" s="3" t="str">
        <f>IF(B35&gt;$F$8,"SIM",IF(B35&lt;$F$7,"SIM",""))</f>
        <v/>
      </c>
      <c r="H35" s="3">
        <v>34</v>
      </c>
      <c r="I35" s="3">
        <v>72</v>
      </c>
      <c r="R35" s="3">
        <v>34</v>
      </c>
      <c r="S35" s="3">
        <v>72</v>
      </c>
    </row>
    <row r="36" spans="1:19">
      <c r="A36" s="3">
        <v>35</v>
      </c>
      <c r="B36" s="3">
        <v>72</v>
      </c>
      <c r="C36" s="3" t="str">
        <f>IF(B36&gt;$F$8,"SIM",IF(B36&lt;$F$7,"SIM",""))</f>
        <v/>
      </c>
      <c r="H36" s="3">
        <v>35</v>
      </c>
      <c r="I36" s="3">
        <v>72</v>
      </c>
      <c r="R36" s="3">
        <v>35</v>
      </c>
      <c r="S36" s="3">
        <v>73</v>
      </c>
    </row>
    <row r="37" spans="1:19">
      <c r="A37" s="3">
        <v>36</v>
      </c>
      <c r="B37" s="3">
        <v>58</v>
      </c>
      <c r="C37" s="3" t="str">
        <f>IF(B37&gt;$F$8,"SIM",IF(B37&lt;$F$7,"SIM",""))</f>
        <v/>
      </c>
      <c r="H37" s="3">
        <v>36</v>
      </c>
      <c r="I37" s="3">
        <v>73</v>
      </c>
      <c r="R37" s="3">
        <v>36</v>
      </c>
      <c r="S37" s="3">
        <v>74</v>
      </c>
    </row>
    <row r="38" spans="1:19">
      <c r="A38" s="3">
        <v>37</v>
      </c>
      <c r="B38" s="3">
        <v>65</v>
      </c>
      <c r="C38" s="3" t="str">
        <f>IF(B38&gt;$F$8,"SIM",IF(B38&lt;$F$7,"SIM",""))</f>
        <v/>
      </c>
      <c r="H38" s="3">
        <v>37</v>
      </c>
      <c r="I38" s="3">
        <v>74</v>
      </c>
      <c r="R38" s="3">
        <v>37</v>
      </c>
      <c r="S38" s="3">
        <v>75</v>
      </c>
    </row>
    <row r="39" spans="1:19">
      <c r="A39" s="3">
        <v>38</v>
      </c>
      <c r="B39" s="3">
        <v>51</v>
      </c>
      <c r="C39" s="3" t="str">
        <f>IF(B39&gt;$F$8,"SIM",IF(B39&lt;$F$7,"SIM",""))</f>
        <v/>
      </c>
      <c r="H39" s="3">
        <v>38</v>
      </c>
      <c r="I39" s="3">
        <v>75</v>
      </c>
      <c r="R39" s="3">
        <v>38</v>
      </c>
      <c r="S39" s="3">
        <v>75</v>
      </c>
    </row>
    <row r="40" spans="1:19">
      <c r="A40" s="3">
        <v>39</v>
      </c>
      <c r="B40" s="3">
        <v>67</v>
      </c>
      <c r="C40" s="3" t="str">
        <f>IF(B40&gt;$F$8,"SIM",IF(B40&lt;$F$7,"SIM",""))</f>
        <v/>
      </c>
      <c r="H40" s="3">
        <v>39</v>
      </c>
      <c r="I40" s="3">
        <v>75</v>
      </c>
      <c r="R40" s="3">
        <v>39</v>
      </c>
      <c r="S40" s="3">
        <v>76</v>
      </c>
    </row>
    <row r="41" spans="1:19">
      <c r="A41" s="3">
        <v>40</v>
      </c>
      <c r="B41" s="3">
        <v>65</v>
      </c>
      <c r="C41" s="3" t="str">
        <f>IF(B41&gt;$F$8,"SIM",IF(B41&lt;$F$7,"SIM",""))</f>
        <v/>
      </c>
      <c r="H41" s="3">
        <v>40</v>
      </c>
      <c r="I41" s="3">
        <v>76</v>
      </c>
      <c r="R41" s="3">
        <v>40</v>
      </c>
      <c r="S41" s="3">
        <v>77</v>
      </c>
    </row>
    <row r="42" spans="1:19">
      <c r="A42" s="3">
        <v>41</v>
      </c>
      <c r="B42" s="3">
        <v>74</v>
      </c>
      <c r="C42" s="3" t="str">
        <f>IF(B42&gt;$F$8,"SIM",IF(B42&lt;$F$7,"SIM",""))</f>
        <v/>
      </c>
      <c r="H42" s="3">
        <v>41</v>
      </c>
      <c r="I42" s="3">
        <v>77</v>
      </c>
      <c r="R42" s="3">
        <v>41</v>
      </c>
      <c r="S42" s="3">
        <v>78</v>
      </c>
    </row>
    <row r="43" spans="1:19">
      <c r="A43" s="3">
        <v>42</v>
      </c>
      <c r="B43" s="3">
        <v>72</v>
      </c>
      <c r="C43" s="3" t="str">
        <f>IF(B43&gt;$F$8,"SIM",IF(B43&lt;$F$7,"SIM",""))</f>
        <v/>
      </c>
      <c r="H43" s="3">
        <v>42</v>
      </c>
      <c r="I43" s="3">
        <v>78</v>
      </c>
      <c r="R43" s="3">
        <v>42</v>
      </c>
      <c r="S43" s="3">
        <v>78</v>
      </c>
    </row>
    <row r="44" spans="1:19">
      <c r="A44" s="3">
        <v>43</v>
      </c>
      <c r="B44" s="3">
        <v>56</v>
      </c>
      <c r="C44" s="3" t="str">
        <f>IF(B44&gt;$F$8,"SIM",IF(B44&lt;$F$7,"SIM",""))</f>
        <v/>
      </c>
      <c r="H44" s="3">
        <v>43</v>
      </c>
      <c r="I44" s="3">
        <v>78</v>
      </c>
      <c r="R44" s="3">
        <v>43</v>
      </c>
      <c r="S44" s="3">
        <v>85</v>
      </c>
    </row>
    <row r="45" spans="1:19">
      <c r="A45" s="3">
        <v>44</v>
      </c>
      <c r="B45" s="3">
        <v>56</v>
      </c>
      <c r="C45" s="3" t="str">
        <f>IF(B45&gt;$F$8,"SIM",IF(B45&lt;$F$7,"SIM",""))</f>
        <v/>
      </c>
      <c r="H45" s="3">
        <v>44</v>
      </c>
      <c r="I45" s="3">
        <v>85</v>
      </c>
      <c r="R45" s="3">
        <v>44</v>
      </c>
      <c r="S45" s="3">
        <v>85</v>
      </c>
    </row>
    <row r="46" spans="1:19">
      <c r="A46" s="3">
        <v>45</v>
      </c>
      <c r="B46" s="3">
        <v>170</v>
      </c>
      <c r="C46" s="3" t="str">
        <f>IF(B46&gt;$F$8,"SIM",IF(B46&lt;$F$7,"SIM",""))</f>
        <v>SIM</v>
      </c>
      <c r="H46" s="3">
        <v>45</v>
      </c>
      <c r="I46" s="3">
        <v>85</v>
      </c>
      <c r="R46" s="3">
        <v>45</v>
      </c>
      <c r="S46" s="3">
        <v>86</v>
      </c>
    </row>
    <row r="47" spans="1:19">
      <c r="A47" s="3">
        <v>46</v>
      </c>
      <c r="B47" s="3">
        <v>78</v>
      </c>
      <c r="C47" s="3" t="str">
        <f>IF(B47&gt;$F$8,"SIM",IF(B47&lt;$F$7,"SIM",""))</f>
        <v/>
      </c>
      <c r="H47" s="3">
        <v>46</v>
      </c>
      <c r="I47" s="3">
        <v>86</v>
      </c>
      <c r="R47" s="3">
        <v>46</v>
      </c>
      <c r="S47" s="3">
        <v>89</v>
      </c>
    </row>
    <row r="48" spans="1:19">
      <c r="A48" s="3">
        <v>47</v>
      </c>
      <c r="B48" s="3">
        <v>67</v>
      </c>
      <c r="C48" s="3" t="str">
        <f>IF(B48&gt;$F$8,"SIM",IF(B48&lt;$F$7,"SIM",""))</f>
        <v/>
      </c>
      <c r="H48" s="3">
        <v>47</v>
      </c>
      <c r="I48" s="3">
        <v>89</v>
      </c>
    </row>
    <row r="49" spans="1:9">
      <c r="A49" s="3">
        <v>48</v>
      </c>
      <c r="B49" s="3">
        <v>76</v>
      </c>
      <c r="C49" s="3" t="str">
        <f>IF(B49&gt;$F$8,"SIM",IF(B49&lt;$F$7,"SIM",""))</f>
        <v/>
      </c>
      <c r="H49" s="3">
        <v>48</v>
      </c>
      <c r="I49" s="5">
        <v>120</v>
      </c>
    </row>
    <row r="50" spans="1:9">
      <c r="A50" s="3">
        <v>49</v>
      </c>
      <c r="B50" s="3">
        <v>55</v>
      </c>
      <c r="C50" s="3" t="str">
        <f>IF(B50&gt;$F$8,"SIM",IF(B50&lt;$F$7,"SIM",""))</f>
        <v/>
      </c>
      <c r="H50" s="3">
        <v>49</v>
      </c>
      <c r="I50" s="5">
        <v>140</v>
      </c>
    </row>
    <row r="51" spans="1:9">
      <c r="A51" s="3">
        <v>50</v>
      </c>
      <c r="B51" s="3">
        <v>64</v>
      </c>
      <c r="C51" s="3" t="str">
        <f>IF(B51&gt;$F$8,"SIM",IF(B51&lt;$F$7,"SIM",""))</f>
        <v/>
      </c>
      <c r="H51" s="3">
        <v>50</v>
      </c>
      <c r="I51" s="5">
        <v>170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F831932DA39548AEECD752E9AA5E04" ma:contentTypeVersion="19" ma:contentTypeDescription="Crie um novo documento." ma:contentTypeScope="" ma:versionID="c88a489f1cede60b1e7300f3f11a3733">
  <xsd:schema xmlns:xsd="http://www.w3.org/2001/XMLSchema" xmlns:xs="http://www.w3.org/2001/XMLSchema" xmlns:p="http://schemas.microsoft.com/office/2006/metadata/properties" xmlns:ns1="http://schemas.microsoft.com/sharepoint/v3" xmlns:ns3="d97a1ad0-a90f-4643-9c47-39d66791dcb4" xmlns:ns4="ff6d49e4-c6c5-4af1-99be-5dabdf01c1a9" targetNamespace="http://schemas.microsoft.com/office/2006/metadata/properties" ma:root="true" ma:fieldsID="b9caae4a978ce40b4922cb2619c16932" ns1:_="" ns3:_="" ns4:_="">
    <xsd:import namespace="http://schemas.microsoft.com/sharepoint/v3"/>
    <xsd:import namespace="d97a1ad0-a90f-4643-9c47-39d66791dcb4"/>
    <xsd:import namespace="ff6d49e4-c6c5-4af1-99be-5dabdf01c1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Propriedades da Política de Conformidade Unificada" ma:description="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Ação de Interface do Usuário da Política de Conformidade Unificada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a1ad0-a90f-4643-9c47-39d66791dc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d49e4-c6c5-4af1-99be-5dabdf01c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d97a1ad0-a90f-4643-9c47-39d66791dc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9A1251-EAB7-409B-91D9-A22EE7A27DA9}"/>
</file>

<file path=customXml/itemProps2.xml><?xml version="1.0" encoding="utf-8"?>
<ds:datastoreItem xmlns:ds="http://schemas.openxmlformats.org/officeDocument/2006/customXml" ds:itemID="{75618742-084B-4477-AD19-47D84A639CCD}"/>
</file>

<file path=customXml/itemProps3.xml><?xml version="1.0" encoding="utf-8"?>
<ds:datastoreItem xmlns:ds="http://schemas.openxmlformats.org/officeDocument/2006/customXml" ds:itemID="{298B84D8-8F0D-47A6-8CC0-DE48A5E889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 Wagner Carvalho Sande</dc:creator>
  <cp:keywords/>
  <dc:description/>
  <cp:lastModifiedBy>KAUAN MARIANI FERREIRA</cp:lastModifiedBy>
  <cp:revision/>
  <dcterms:created xsi:type="dcterms:W3CDTF">2024-08-29T17:08:31Z</dcterms:created>
  <dcterms:modified xsi:type="dcterms:W3CDTF">2024-08-30T19:21:08Z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0x01010064F831932DA39548AEECD752E9AA5E04</vt:lpwstr>
  </property>
</Properties>
</file>