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Projects" sheetId="1" r:id="rId4"/>
    <sheet state="visible" name="CapacityArchetype" sheetId="2" r:id="rId5"/>
    <sheet state="visible" name="DesignArchetype" sheetId="3" r:id="rId6"/>
    <sheet state="visible" name="PermittingArchetype" sheetId="4" r:id="rId7"/>
    <sheet state="visible" name="DesignInputs" sheetId="5" r:id="rId8"/>
    <sheet state="visible" name="EnviroArchetype" sheetId="6" r:id="rId9"/>
    <sheet state="visible" name="ArcadiaBaseModel" sheetId="7" r:id="rId10"/>
    <sheet state="visible" name="New Simplified Financial Model" sheetId="8" r:id="rId11"/>
    <sheet state="visible" name="Financial Model-Full" sheetId="9" r:id="rId12"/>
    <sheet state="visible" name="IX cost" sheetId="10" r:id="rId13"/>
    <sheet state="visible" name="Old Simplified Financial Model" sheetId="11" r:id="rId14"/>
    <sheet state="visible" name="ArcadiaProjectModel" sheetId="12" r:id="rId15"/>
    <sheet state="visible" name="PermittingInputs" sheetId="13" r:id="rId16"/>
    <sheet state="visible" name="NY Permitting Database" sheetId="14" r:id="rId17"/>
    <sheet state="visible" name="NY DG Interconnection Database" sheetId="15" r:id="rId18"/>
    <sheet state="visible" name="Local Permitting Application Re" sheetId="16" r:id="rId19"/>
    <sheet state="visible" name="ALEX Local Permitting Applicati" sheetId="17" r:id="rId20"/>
  </sheets>
  <definedNames>
    <definedName hidden="1" localSheetId="1" name="_xlnm._FilterDatabase">CapacityArchetype!$A$1:$A$1017</definedName>
    <definedName hidden="1" localSheetId="6" name="_xlnm._FilterDatabase">ArcadiaBaseModel!$A$1:$A$1015</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increase
	-Kyle Baranko
----
Adjust this so that it reflects the sequential nature of the dev process
	-Alexander Alonso
----
numbers are totally fictitious
	-Alexander Alonso
----
Rough estimate
	-Alexander Alonso
----
Just a fictional number for now
	-Alexander Alonso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50">
      <text>
        <t xml:space="preserve">Could break this down into different development steps and their associated risks
	-Alexander Alonso</t>
      </text>
    </comment>
    <comment authorId="0" ref="A33">
      <text>
        <t xml:space="preserve">This model creates a clear separation between development costs and capital costs, but not sure if it is actually correct in modelling cash flow and IRR
	-Alexander Alonso</t>
      </text>
    </comment>
    <comment authorId="0" ref="C9">
      <text>
        <t xml:space="preserve">just for testing
	-Alexander Alonso
Simulated
	-Alexander Alonso</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O19">
      <text>
        <t xml:space="preserve">@tonywagler@paces.com to research and check these
	-Kyle Baranko</t>
      </text>
    </comment>
    <comment authorId="0" ref="L24">
      <text>
        <t xml:space="preserve">heavily dependent on result of CESIR study
	-Tony Wagler</t>
      </text>
    </comment>
    <comment authorId="0" ref="L26">
      <text>
        <t xml:space="preserve">goes without saying but depends on execution of lease
	-Tony Wagler</t>
      </text>
    </comment>
    <comment authorId="0" ref="L12">
      <text>
        <t xml:space="preserve">depends on preliminary review, if big red flags would not get this ordered
	-Tony Wagler</t>
      </text>
    </comment>
    <comment authorId="0" ref="L6">
      <text>
        <t xml:space="preserve">dependent on pre app or landowner engagement, if poor pre-app result or unengaged landowner in LOI stage, would not conduct site visit
	-Tony Wagler</t>
      </text>
    </comment>
    <comment authorId="0" ref="F26">
      <text>
        <t xml:space="preserve">lots of debate around this for strategy - requirements are pretty common for site plan and stuff. you can try to contain consent before applicatoin. but might give them time to organize resistance
	-Kyle Baranko</t>
      </text>
    </comment>
    <comment authorId="0" ref="E12">
      <text>
        <t xml:space="preserve">higher risk for the POI archetype
	-Kyle Baranko
can be done internally with your own engineers
	-Kyle Baranko</t>
      </text>
    </comment>
    <comment authorId="0" ref="G32">
      <text>
        <t xml:space="preserve">this should be dynamic based on alex's model
	-Kyle Baranko</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6">
      <text>
        <t xml:space="preserve">Fix these numbers
	-Alexander Alonso</t>
      </text>
    </comment>
    <comment authorId="0" ref="A36">
      <text>
        <t xml:space="preserve">estimated from here: https://www.tax.ny.gov/research/property/renewable-appraisal.htm
	-Alexander Alonso</t>
      </text>
    </comment>
    <comment authorId="0" ref="D35">
      <text>
        <t xml:space="preserve">from here: https://www.tax.ny.gov/research/property/renewable-appraisal.htm
	-Alexander Alonso</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F52">
      <text>
        <t xml:space="preserve">Assuming interconnection tends to be somewhat more expensive? Or do developers only continue on projects if they have a certain IX cossts
	-Alexander Alonso</t>
      </text>
    </comment>
    <comment authorId="0" ref="A7">
      <text>
        <t xml:space="preserve">where to include this?
	-Alexander Alonso</t>
      </text>
    </comment>
    <comment authorId="0" ref="A4">
      <text>
        <t xml:space="preserve">when is this paid.
	-Alexander Alonso</t>
      </text>
    </comment>
    <comment authorId="0" ref="A20">
      <text>
        <t xml:space="preserve">Find real value
	-Alexander Alonso</t>
      </text>
    </comment>
    <comment authorId="0" ref="A9">
      <text>
        <t xml:space="preserve">Number is an estimate - find real figure
	-Alexander Alonso</t>
      </text>
    </comment>
    <comment authorId="0" ref="AG33">
      <text>
        <t xml:space="preserve">might be good to break this down into different buckets. This number is a very rough estimate
	-Alexander Alonso
Would need specific construction costs etc.
	-Alexander Alonso</t>
      </text>
    </comment>
    <comment authorId="0" ref="AG27">
      <text>
        <t xml:space="preserve">There should be some risk here too - but maybe not the focus of the whitepaper.
	-Alexander Alonso</t>
      </text>
    </comment>
    <comment authorId="0" ref="A40">
      <text>
        <t xml:space="preserve">For now, mapping the risk rating directly to this. Might be good to look at some empirical data to develop this mapping function
	-Alexander Alonso
If risk rating is 20, assuming that 1/2 projects go through
	-Alexander Alonso
Changed so that it's 70% of projects go through
	-Alexander Alonso</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C6">
      <text>
        <t xml:space="preserve">can determine costs upfront and see if project pencils before you spend money to de-risk
	-Kyle Baranko</t>
      </text>
    </comment>
    <comment authorId="0" ref="B6">
      <text>
        <t xml:space="preserve">@Alex.alonso@paces.com @tonywagler@paces.com  for development plan - i imagine study fees for interconnection process fall under devcap expenses right? but tap hardware upgrades are included as project capex?
	-Kyle Baranko
yes, correct, will need to split
	-Tony Wagler</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simplify this into one category
	-Alexander Alonso</t>
      </text>
    </comment>
    <comment authorId="0" ref="F1">
      <text>
        <t xml:space="preserve">This risk rating does not differentiate between the different kinds of risk very well
	-Alexander Alonso</t>
      </text>
    </comment>
    <comment authorId="0" ref="G1">
      <text>
        <t xml:space="preserve">Currently calibrated so that a risk rating of 15 translates to 1/2 projects stopping at that stage.
	-Alexander Alonso</t>
      </text>
    </comment>
    <comment authorId="0" ref="B11">
      <text>
        <t xml:space="preserve">Get real number - this is an estimate
	-Alexander Alonso</t>
      </text>
    </comment>
    <comment authorId="0" ref="A24">
      <text>
        <t xml:space="preserve">Main flaw is that it does not take into account the timing of dev expenses. Instead, it assumes that dev expenses are all spent at once
	-Alexander Alonso
And with no foresight on risk etc.
	-Alexander Alonso</t>
      </text>
    </comment>
    <comment authorId="0" ref="G2">
      <text>
        <t xml:space="preserve">Do these numbers seem in the right ballpark? @tony@paces.com
	-Alexander Alonso</t>
      </text>
    </comment>
    <comment authorId="0" ref="F2">
      <text>
        <t xml:space="preserve">Based on the average risk rating of the sub-items
	-Alexander Alonso
More or less
	-Alexander Alonso</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G51">
      <text>
        <t xml:space="preserve">Option payments aren't here but typically a large part of the early stage site control process
	-Oliver Sandreuter</t>
      </text>
    </comment>
    <comment authorId="0" ref="K25">
      <text>
        <t xml:space="preserve">This collectively feels high. If the goal is to capture use permit application and subsequent meeting cost, I'd say $25k for site plan prep&amp;submission and $15k for meetings/support
	-Oliver Sandreuter</t>
      </text>
    </comment>
    <comment authorId="0" ref="K22">
      <text>
        <t xml:space="preserve">This should be higher - closer to $10k
	-Oliver Sandreuter</t>
      </text>
    </comment>
    <comment authorId="0" ref="K20">
      <text>
        <t xml:space="preserve">I typically see Decom estimates come in higher than this - closer to $300k at least and depends if the AHJ includes salvage value
	-Oliver Sandreuter
@osandreuter@lodestarenergy.com what is the typical form of payment for this? Is it refundable, LOC, surety bond, lump sum, etc.
	-Kyle Baranko</t>
      </text>
    </comment>
    <comment authorId="0" ref="K21">
      <text>
        <t xml:space="preserve">This is normally ~$3k
	-Oliver Sandreuter</t>
      </text>
    </comment>
    <comment authorId="0" ref="K15">
      <text>
        <t xml:space="preserve">I'd hold at least $2,500 for both of these
	-Oliver Sandreuter</t>
      </text>
    </comment>
    <comment authorId="0" ref="G11">
      <text>
        <t xml:space="preserve">Very much depends on the project/developer but we would typically not do this before a pre-application meeting
	-Oliver Sandreuter</t>
      </text>
    </comment>
    <comment authorId="0" ref="K10">
      <text>
        <t xml:space="preserve">Typically in the form of a Phase 1A deliverable ($5k) and then a Phase 1B if needed (another ~$10k) Holding 20k is fine, but sometimes you don't need a Phase 1B
	-Oliver Sandreuter</t>
      </text>
    </comment>
    <comment authorId="0" ref="K8">
      <text>
        <t xml:space="preserve">I'd say this is higher - typically more like $20k and similarly can go up depending on how big the site is.
	-Oliver Sandreuter</t>
      </text>
    </comment>
    <comment authorId="0" ref="K6">
      <text>
        <t xml:space="preserve">Seems high, habitat reports are typically $5k in our experience
	-Oliver Sandreuter</t>
      </text>
    </comment>
    <comment authorId="0" ref="K5">
      <text>
        <t xml:space="preserve">I've typically seen wetlands work as about $5k for the fieldwork (which you can stop there and just get the sketch) and another ~$5k for the report which takes about a month for them to compile after the fieldwork is complete. Not sure how granular we want to get, but what is in there now is directionally correct
	-Oliver Sandreuter</t>
      </text>
    </comment>
    <comment authorId="0" ref="J5">
      <text>
        <t xml:space="preserve">Is this a Phase 1 ESA or a Wetland Delin Report? Not sure what the Blocking column is
	-Oliver Sandreuter
This is meant to show that the Wetland Delineation is blocking the ESA. First attempt at mapping dependencies, as in, trying to model what you need to complete before each step. Sometimes they seem required (you literally cannot do something before the other) and others seem just prudent (you could realistically do them at the same time, but might want to sequence to reduce risk and while minimizing spend)
	-Kyle Baranko</t>
      </text>
    </comment>
    <comment authorId="0" ref="K4">
      <text>
        <t xml:space="preserve">I'd put this closer to 5k and/or 2k minimum then $200/acre. The larger the site, the higher survey fees typically are
	-Oliver Sandreuter</t>
      </text>
    </comment>
    <comment authorId="0" ref="H5">
      <text>
        <t xml:space="preserve">*always requires a site visit. I'd also put this as Required TRUE as I've never seen a permitting body not require a certified wetland delin
	-Oliver Sandreuter</t>
      </text>
    </comment>
    <comment authorId="0" ref="I2">
      <text>
        <t xml:space="preserve">This can often be more difficult than it sounds. If a town is on the verge of moratorium, they will often not return calls or emails
	-Oliver Sandreuter</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1">
      <text>
        <t xml:space="preserve">@tonywagler@paces.com @Alex.alonso@paces.com did you guys find this in an ordinance? want to confirm this is a thing before asking charles and oliver about it
	-Kyle Baranko
Yep a road use agreement is required in the Arcadia ordinance
	-Alexander Alonso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3">
      <text>
        <t xml:space="preserve">three line or single line diagram?
	-Kyle Baranko
does this even matter @tonywagler@paces.com @osandreuter@lodestarenergy.com ?
	-Kyle Baranko</t>
      </text>
    </comment>
    <comment authorId="0" ref="H21">
      <text>
        <t xml:space="preserve">might be better to add time ranges?
	-Alexander Alonso
yes I think that makes a ton of sense
	-Kyle Baranko</t>
      </text>
    </comment>
  </commentList>
</comments>
</file>

<file path=xl/sharedStrings.xml><?xml version="1.0" encoding="utf-8"?>
<sst xmlns="http://schemas.openxmlformats.org/spreadsheetml/2006/main" count="3711" uniqueCount="980">
  <si>
    <t>Parcel ID</t>
  </si>
  <si>
    <t>Unique ID</t>
  </si>
  <si>
    <t>Municipality</t>
  </si>
  <si>
    <t>Address</t>
  </si>
  <si>
    <t>City</t>
  </si>
  <si>
    <t>Zipcode</t>
  </si>
  <si>
    <t>County</t>
  </si>
  <si>
    <t>State</t>
  </si>
  <si>
    <t>Owner</t>
  </si>
  <si>
    <t>Owner 2</t>
  </si>
  <si>
    <t>Mailing Address</t>
  </si>
  <si>
    <t>Mail Line</t>
  </si>
  <si>
    <t>Mail City</t>
  </si>
  <si>
    <t>Mail State</t>
  </si>
  <si>
    <t>Mail Zip</t>
  </si>
  <si>
    <t>Sale Date</t>
  </si>
  <si>
    <t>Sale Price</t>
  </si>
  <si>
    <t>Land Value</t>
  </si>
  <si>
    <t>Total Parcel Value</t>
  </si>
  <si>
    <t>Deeded Acreage</t>
  </si>
  <si>
    <t>Paces Calculated Acreage</t>
  </si>
  <si>
    <t>Zoning Code</t>
  </si>
  <si>
    <t>Zoning Description</t>
  </si>
  <si>
    <t>Type</t>
  </si>
  <si>
    <t>Latitude</t>
  </si>
  <si>
    <t>Longitude</t>
  </si>
  <si>
    <t>Alternate Parcel ID 1</t>
  </si>
  <si>
    <t>Parcel URL</t>
  </si>
  <si>
    <t>Site ID</t>
  </si>
  <si>
    <t>Site URL</t>
  </si>
  <si>
    <t>Site Notes</t>
  </si>
  <si>
    <t>Site Rating</t>
  </si>
  <si>
    <t>Energy Community</t>
  </si>
  <si>
    <t>Folder Name</t>
  </si>
  <si>
    <t>Is Manually added</t>
  </si>
  <si>
    <t>Is New from Latest Refresh</t>
  </si>
  <si>
    <t>Latest Refresh Time</t>
  </si>
  <si>
    <t>Greenfield Score</t>
  </si>
  <si>
    <t>Buildable Shape Score</t>
  </si>
  <si>
    <t>Distance to Closest Three Phase Line</t>
  </si>
  <si>
    <t>Update Time of Closest Three Phase Line</t>
  </si>
  <si>
    <t>Utility of Closest Three Phase Line</t>
  </si>
  <si>
    <t>Substation Name connected to Closest Three Phase Line</t>
  </si>
  <si>
    <t>Name of Closest Three Phase Line</t>
  </si>
  <si>
    <t>Voltage (kV) of Closest Three Phase Line</t>
  </si>
  <si>
    <t>Line Max Capacity of Closest Three Phase Line</t>
  </si>
  <si>
    <t>Anti Islanding Capacity of Closest Three Phase Line</t>
  </si>
  <si>
    <t>Load Zone of Closest Three Phase Line</t>
  </si>
  <si>
    <t>Sub Installed DG of Closest Three Phase Line</t>
  </si>
  <si>
    <t>Sub Queued DG of Closest Three Phase Line</t>
  </si>
  <si>
    <t>Sub DG Change Since Last Refresh of Closest Three Phase Line</t>
  </si>
  <si>
    <t>Previous Peak MW of Closest Three Phase Line</t>
  </si>
  <si>
    <t>Thermal Capacity MVA of Closest Three Phase Line</t>
  </si>
  <si>
    <t>Estimated 3v0 Protection MW of Closest Three Phase Line</t>
  </si>
  <si>
    <t>Feeder Installed DG of Closest Three Phase Line</t>
  </si>
  <si>
    <t>Feeder Queued DG of Closest Three Phase Line</t>
  </si>
  <si>
    <t>Feeder DG Change Since Last Refresh of Closest Three Phase Line</t>
  </si>
  <si>
    <t>Utility Last DG Refresh Time of Closest Three Phase Line</t>
  </si>
  <si>
    <t>Connected Sub Capacity of Closest Three Phase Line</t>
  </si>
  <si>
    <t>Substation Bank Name of Closest Three Phase Line</t>
  </si>
  <si>
    <t>Alt Name of Closest Three Phase Line</t>
  </si>
  <si>
    <t>Type of Closest Three Phase Line</t>
  </si>
  <si>
    <t>Feeder Operating MW (Queue Data) of Closest Three Phase Line</t>
  </si>
  <si>
    <t>Feeder Planned MW (Queue Data) of Closest Three Phase Line</t>
  </si>
  <si>
    <t>Feeder Cancelled MW (Queue Data) of Closest Three Phase Line</t>
  </si>
  <si>
    <t>Feeder Operating Project Count (Queue Data) of Closest Three Phase Line</t>
  </si>
  <si>
    <t>Feeder Planned Project Count (Queue Data) of Closest Three Phase Line</t>
  </si>
  <si>
    <t>Feeder Cancelled Project Count (Queue Data) of Closest Three Phase Line</t>
  </si>
  <si>
    <t>Filter Criteria of Closest Three Phase Line</t>
  </si>
  <si>
    <t>68111-00-838721</t>
  </si>
  <si>
    <t>bd56b604-996e-4449-9811-95ecfd480285</t>
  </si>
  <si>
    <t>Arcadia</t>
  </si>
  <si>
    <t>1545 Sleight Rd</t>
  </si>
  <si>
    <t>Newark</t>
  </si>
  <si>
    <t>Wayne</t>
  </si>
  <si>
    <t>NY</t>
  </si>
  <si>
    <t>Graybill Real Estate Llc</t>
  </si>
  <si>
    <t>513 W UNION ST, , NEWARK, NY, 14513</t>
  </si>
  <si>
    <t>513 W Union St</t>
  </si>
  <si>
    <t>A</t>
  </si>
  <si>
    <t>Agriculture</t>
  </si>
  <si>
    <t>Site</t>
  </si>
  <si>
    <t>54208906811100008387210000</t>
  </si>
  <si>
    <t>https://app.paces.ai/parcel?sourceId=bd56b604-996e-4449-9811-95ecfd480285&amp;fips=36117</t>
  </si>
  <si>
    <t>https://app.paces.ai/site?siteId=3533437</t>
  </si>
  <si>
    <t xml:space="preserve">Will need to mitigate wetlands risk but overall great on POI, so close to sub - but is it big enough / are there two separate sites on the same parcel? </t>
  </si>
  <si>
    <t>No energy community</t>
  </si>
  <si>
    <t>Whitepaper</t>
  </si>
  <si>
    <t>03/13/2025 18:01:38 EST</t>
  </si>
  <si>
    <t>nyseg+rg&amp;e</t>
  </si>
  <si>
    <t>Sleight Rd</t>
  </si>
  <si>
    <t>C</t>
  </si>
  <si>
    <t>42079-NONE</t>
  </si>
  <si>
    <t>4207947 / 200545807</t>
  </si>
  <si>
    <t>O</t>
  </si>
  <si>
    <t>all names, all voltage, no three phase line capacity capacity restriction, no dg in queue capacity restriction, no three phase line sub capacity capacity restriction, no capacity minus dg in queue capacity restriction, no dg total capacity restriction, no three phase line remaining capacity capacity restriction, no max charge capacity restriction, no max discharge capacity restriction, no small pv hosting capacity capacity restriction, no planned dg (queue data) capacity restriction, No applications in queue restriction, no three phase line capacity minus planned dg (queue data) capacity restriction, no three phase line remaining capacity (queue data) capacity restriction, no Connected Sub Capacity - Sub Queued DG capacity restriction, all connected sub names, DER priority: unknown, no net daytime min load capacity restriction, utilities: nyseg+rg&amp;e</t>
  </si>
  <si>
    <t>68113-00-690342</t>
  </si>
  <si>
    <t>9cc17482-815c-4895-9c6b-55244d10a27c</t>
  </si>
  <si>
    <t>694 Route 88 North</t>
  </si>
  <si>
    <t>Eckert, Charles D</t>
  </si>
  <si>
    <t>Conklin, Eleanor E</t>
  </si>
  <si>
    <t>5192 ECKERT RD, , NEWARK, NY, 14513</t>
  </si>
  <si>
    <t>5192 Eckert Rd</t>
  </si>
  <si>
    <t>54208906811300006903420000</t>
  </si>
  <si>
    <t>https://app.paces.ai/parcel?sourceId=9cc17482-815c-4895-9c6b-55244d10a27c&amp;fips=36117</t>
  </si>
  <si>
    <t>https://app.paces.ai/site?siteId=16589065</t>
  </si>
  <si>
    <t>Good land and POI, wetland consideration</t>
  </si>
  <si>
    <t>4207947 / 200543064</t>
  </si>
  <si>
    <t>68113-00-916923</t>
  </si>
  <si>
    <t>80cc9b8f-7cfe-42aa-9713-2ccf0015b9f2</t>
  </si>
  <si>
    <t>Route 88 North</t>
  </si>
  <si>
    <t>Mdw Properties Llc</t>
  </si>
  <si>
    <t>4729 EDDY RIDGE RD, , MARION, NY, 14505</t>
  </si>
  <si>
    <t>4729 Eddy Ridge Rd</t>
  </si>
  <si>
    <t>Marion</t>
  </si>
  <si>
    <t>54208906811300009169230000</t>
  </si>
  <si>
    <t>https://app.paces.ai/parcel?sourceId=80cc9b8f-7cfe-42aa-9713-2ccf0015b9f2&amp;fips=36117</t>
  </si>
  <si>
    <t>https://app.paces.ai/site?siteId=16589098</t>
  </si>
  <si>
    <t>4207947 / 200542861</t>
  </si>
  <si>
    <t>67111-00-696392</t>
  </si>
  <si>
    <t>0d607f20-a7dc-4d3c-a829-42a10a2926aa</t>
  </si>
  <si>
    <t>5601 Stuart Ave</t>
  </si>
  <si>
    <t>14513-9726</t>
  </si>
  <si>
    <t>Schram, Kurtis</t>
  </si>
  <si>
    <t>5601 STUART AVE, , NEWARK, NY, 14513</t>
  </si>
  <si>
    <t>54208906711100006963920000</t>
  </si>
  <si>
    <t>https://app.paces.ai/parcel?sourceId=0d607f20-a7dc-4d3c-a829-42a10a2926aa&amp;fips=36117</t>
  </si>
  <si>
    <t>https://app.paces.ai/site?siteId=16589314</t>
  </si>
  <si>
    <t>High permitting risk but otherwise pretty workable</t>
  </si>
  <si>
    <t>Van Buren St</t>
  </si>
  <si>
    <t>42004T2</t>
  </si>
  <si>
    <t>4200405 / 200971486</t>
  </si>
  <si>
    <t>U</t>
  </si>
  <si>
    <t>67111-00-906382</t>
  </si>
  <si>
    <t>52986e38-f30b-42fa-be30-d316c3934107</t>
  </si>
  <si>
    <t>5647 Stuart Ave</t>
  </si>
  <si>
    <t>Pettine, Jamie A</t>
  </si>
  <si>
    <t>Pettine, Philip J</t>
  </si>
  <si>
    <t>5647 STUART AVE, , NEWARK, NY, 14513</t>
  </si>
  <si>
    <t>54208906711100009063820000</t>
  </si>
  <si>
    <t>https://app.paces.ai/parcel?sourceId=52986e38-f30b-42fa-be30-d316c3934107&amp;fips=36117</t>
  </si>
  <si>
    <t>https://app.paces.ai/site?siteId=16589316</t>
  </si>
  <si>
    <t>City expanding, might not love this site</t>
  </si>
  <si>
    <t>4200405 / 312159598</t>
  </si>
  <si>
    <t>67110-00-341957</t>
  </si>
  <si>
    <t>ba921b3d-79ad-4834-bd65-1a4916f6963c</t>
  </si>
  <si>
    <t>Bailey Rd</t>
  </si>
  <si>
    <t>Ev Land Holding Llc</t>
  </si>
  <si>
    <t>14 PELIS RD, , NEWARK, NY, 14513</t>
  </si>
  <si>
    <t>14 Pelis Rd</t>
  </si>
  <si>
    <t>54208906711000003419570000</t>
  </si>
  <si>
    <t>https://app.paces.ai/parcel?sourceId=ba921b3d-79ad-4834-bd65-1a4916f6963c&amp;fips=36117</t>
  </si>
  <si>
    <t>https://app.paces.ai/site?siteId=16589318</t>
  </si>
  <si>
    <t>Good land, no environmental red flag, challenging POI</t>
  </si>
  <si>
    <t>4200405 / 200557051</t>
  </si>
  <si>
    <t>67110-16-977279</t>
  </si>
  <si>
    <t>e13b44cc-35f9-44ca-b05b-da7ee04c0dbb</t>
  </si>
  <si>
    <t>Peirson Ave</t>
  </si>
  <si>
    <t>El-Vi Farms, Llc</t>
  </si>
  <si>
    <t>54200106711000169772790000</t>
  </si>
  <si>
    <t>https://app.paces.ai/parcel?sourceId=e13b44cc-35f9-44ca-b05b-da7ee04c0dbb&amp;fips=36117</t>
  </si>
  <si>
    <t>https://app.paces.ai/site?siteId=16589670</t>
  </si>
  <si>
    <t>Abutter risk? Across the street from tons of fancy suburban homes</t>
  </si>
  <si>
    <t>4200404 / 200546341</t>
  </si>
  <si>
    <t>68112-00-532127</t>
  </si>
  <si>
    <t>215e9e4d-58ac-49f8-b4fd-423df2369b15</t>
  </si>
  <si>
    <t>1803 Route 88 North</t>
  </si>
  <si>
    <t>Jorgensen, Chad E</t>
  </si>
  <si>
    <t>Jorgensen, Kelly A</t>
  </si>
  <si>
    <t>1803 ROUTE 88 NORTH, , NEWARK, NY, 14513</t>
  </si>
  <si>
    <t>54208906811200005321270000</t>
  </si>
  <si>
    <t>https://app.paces.ai/parcel?sourceId=215e9e4d-58ac-49f8-b4fd-423df2369b15&amp;fips=36117</t>
  </si>
  <si>
    <t>https://app.paces.ai/site?siteId=16589714</t>
  </si>
  <si>
    <t>4207947 / 200544629</t>
  </si>
  <si>
    <t>69112-00-071046</t>
  </si>
  <si>
    <t>04421fad-bd9d-4cdd-b868-8719119d57e7</t>
  </si>
  <si>
    <t>1759 Van Auken Rd</t>
  </si>
  <si>
    <t>14513-9220</t>
  </si>
  <si>
    <t>Dewilde, Albert J</t>
  </si>
  <si>
    <t>Dewilde, Virginia L</t>
  </si>
  <si>
    <t>1881 VANAUKEN RD, , NEWARK, NY, 14513-0171</t>
  </si>
  <si>
    <t>1881 Vanauken Rd</t>
  </si>
  <si>
    <t>14513-0171</t>
  </si>
  <si>
    <t>54208906911200000710460000</t>
  </si>
  <si>
    <t>https://app.paces.ai/parcel?sourceId=04421fad-bd9d-4cdd-b868-8719119d57e7&amp;fips=36117</t>
  </si>
  <si>
    <t>https://app.paces.ai/site?siteId=16589721</t>
  </si>
  <si>
    <t>POI easement challenge, no env risk</t>
  </si>
  <si>
    <t>4207947 / 200545792</t>
  </si>
  <si>
    <t>68109-00-626896</t>
  </si>
  <si>
    <t>3be1fe46-5458-4e38-92f8-10078d44157c</t>
  </si>
  <si>
    <t>109 Vienna Rd</t>
  </si>
  <si>
    <t>Nys Division Military &amp; Naval</t>
  </si>
  <si>
    <t>109 VIENNA RD, , NEWARK, NY, 14513</t>
  </si>
  <si>
    <t>R</t>
  </si>
  <si>
    <t>Residential Zone</t>
  </si>
  <si>
    <t>54208906810900006268960000</t>
  </si>
  <si>
    <t>https://app.paces.ai/parcel?sourceId=3be1fe46-5458-4e38-92f8-10078d44157c&amp;fips=36117</t>
  </si>
  <si>
    <t>https://app.paces.ai/site?siteId=16589753</t>
  </si>
  <si>
    <t xml:space="preserve">Tons of land to work with, POI is tough but manageable </t>
  </si>
  <si>
    <t>42004T1</t>
  </si>
  <si>
    <t>4200403 / 312114821</t>
  </si>
  <si>
    <t>Risk Category</t>
  </si>
  <si>
    <t>Responsible Party</t>
  </si>
  <si>
    <t xml:space="preserve">Counterparty </t>
  </si>
  <si>
    <t>Task Type</t>
  </si>
  <si>
    <t>Task</t>
  </si>
  <si>
    <t>Description</t>
  </si>
  <si>
    <t>Proof Point</t>
  </si>
  <si>
    <t>Budget</t>
  </si>
  <si>
    <t>High Budget</t>
  </si>
  <si>
    <t>Min Time (days)</t>
  </si>
  <si>
    <t>Median Time (days)</t>
  </si>
  <si>
    <t>Max Time (days)</t>
  </si>
  <si>
    <t>Risk</t>
  </si>
  <si>
    <t>Type of Spend</t>
  </si>
  <si>
    <t>Status</t>
  </si>
  <si>
    <t>Completion Time Range Start</t>
  </si>
  <si>
    <t>Completion Time Range End</t>
  </si>
  <si>
    <t>Blocked by</t>
  </si>
  <si>
    <t xml:space="preserve">Site Control </t>
  </si>
  <si>
    <t>Property Owner</t>
  </si>
  <si>
    <t xml:space="preserve">Letter of Intent </t>
  </si>
  <si>
    <t xml:space="preserve">Sign LOI with landowner </t>
  </si>
  <si>
    <t>Interconnection</t>
  </si>
  <si>
    <t xml:space="preserve">Utility </t>
  </si>
  <si>
    <t>Relationship Building</t>
  </si>
  <si>
    <t>Preapplication (Informal Request)</t>
  </si>
  <si>
    <t xml:space="preserve">Request electric system information, give utility contact a call </t>
  </si>
  <si>
    <t xml:space="preserve">Submission/Coordination </t>
  </si>
  <si>
    <t>Preapplication (Formal Request)</t>
  </si>
  <si>
    <t>Nonrefundable fee for preapplication report</t>
  </si>
  <si>
    <t>Design</t>
  </si>
  <si>
    <t>Developer</t>
  </si>
  <si>
    <t>Research</t>
  </si>
  <si>
    <t>Initial Concept Plan</t>
  </si>
  <si>
    <t xml:space="preserve">High level layout of project with current understanding of site restrictions (all desktop), single line diagram  </t>
  </si>
  <si>
    <t>Labor</t>
  </si>
  <si>
    <t xml:space="preserve">Standard Interconnection Application </t>
  </si>
  <si>
    <t>Submit filled-out application form</t>
  </si>
  <si>
    <t>Preliminary Review</t>
  </si>
  <si>
    <t>Discuss interconnection request and preliminary interdependency determination.</t>
  </si>
  <si>
    <t>Bond</t>
  </si>
  <si>
    <t>Milestone</t>
  </si>
  <si>
    <t>Permitting</t>
  </si>
  <si>
    <t>Code Enforcement Officer</t>
  </si>
  <si>
    <t>Initial AHJ Consultation</t>
  </si>
  <si>
    <t>Initial consultation with AHJ to confirm understanding of ordinance + permitting process</t>
  </si>
  <si>
    <t>Record of email exchange and phone call</t>
  </si>
  <si>
    <t xml:space="preserve">CESIR Study Application </t>
  </si>
  <si>
    <t xml:space="preserve">Confirm that you want to proceed with CESIR study and submit requisite information </t>
  </si>
  <si>
    <t>Preliminary Title Search</t>
  </si>
  <si>
    <t>Preliminary title search for encumbrances, deed's of trusts, and other potential title issues</t>
  </si>
  <si>
    <t>Environmental</t>
  </si>
  <si>
    <t>Civil Engineer/Consultant</t>
  </si>
  <si>
    <t>Report/Study</t>
  </si>
  <si>
    <t xml:space="preserve">Preliminary Wetlands Assessment </t>
  </si>
  <si>
    <t xml:space="preserve">Perform a site visit to confirm presence or absence of freshwater wetlands on project site, map out limits if observed </t>
  </si>
  <si>
    <t>Execute Lease Agreement</t>
  </si>
  <si>
    <t>Negotiate and execute lease agreement with landlord</t>
  </si>
  <si>
    <t>CESIR Deposit Payment</t>
  </si>
  <si>
    <t>CESIR Study</t>
  </si>
  <si>
    <t xml:space="preserve">Utility does the study </t>
  </si>
  <si>
    <t xml:space="preserve">Wetland Delineation Report </t>
  </si>
  <si>
    <t>Requires a site visit, review of federal, state, and local documents, and identification of any wetlands and their flood hazard potential.</t>
  </si>
  <si>
    <t>March</t>
  </si>
  <si>
    <t>November</t>
  </si>
  <si>
    <t xml:space="preserve">if near wetland, want to skip preliminary and do full report earlier or just do preliinary to see if full report is needed </t>
  </si>
  <si>
    <t xml:space="preserve">Ecological Assessment </t>
  </si>
  <si>
    <t>Evaluation of habitat and wildlife impacts, including mitigation strategies.</t>
  </si>
  <si>
    <t>Environmental Site Assessment (ESA) Phase I</t>
  </si>
  <si>
    <t>Boundary &amp; Topographic Property Survey</t>
  </si>
  <si>
    <t>A full Boundary Survey of the perimeter of the parcel whichshall include any necessary deed and plan research</t>
  </si>
  <si>
    <t xml:space="preserve">Geotechnical Analysis </t>
  </si>
  <si>
    <t xml:space="preserve">Conduct field borings and testing to ensure subsurface can support solar farm </t>
  </si>
  <si>
    <t>Cultural Resource Survey</t>
  </si>
  <si>
    <t>Assessment of potential impacts of a project on historic/cultural properties or archaeological resources</t>
  </si>
  <si>
    <t>CESIR Study Review</t>
  </si>
  <si>
    <t xml:space="preserve">Review cost determinations </t>
  </si>
  <si>
    <t>Pre-Application Meeting</t>
  </si>
  <si>
    <t>Pre-application meeting with the code enforcement officer to obtain recommended procedures, and technical assistance for the permitting process. Meet with other local stakeholders</t>
  </si>
  <si>
    <t xml:space="preserve">Developer </t>
  </si>
  <si>
    <t xml:space="preserve">Town Residents </t>
  </si>
  <si>
    <t>Notify and obtain consent from abutters</t>
  </si>
  <si>
    <t>Get signatures from all nearby property owners consenting to building the solar system</t>
  </si>
  <si>
    <t>Record Lease Memorandum</t>
  </si>
  <si>
    <t>A Memorandum of Lease is a recordable document that provides public notice of a lease's existence</t>
  </si>
  <si>
    <t>Title Policy Report</t>
  </si>
  <si>
    <t>Title policy and report containing essential information about the property's title, including any recorded claims, encumbrances, and other matters</t>
  </si>
  <si>
    <t>Planning Board</t>
  </si>
  <si>
    <t xml:space="preserve">Prepare Site Plan Application Package </t>
  </si>
  <si>
    <t xml:space="preserve">Landscaping Plan, Stormwater Management Plan, abutter consent, Site Plan Design  </t>
  </si>
  <si>
    <t xml:space="preserve">Lease Area and Easement Plan </t>
  </si>
  <si>
    <t>Prepare a Lease Area Plan showing the area access and utility easements required, certified by a professional surveyor</t>
  </si>
  <si>
    <t>Town Board</t>
  </si>
  <si>
    <t xml:space="preserve">Prepare Special Use Permit Application Package </t>
  </si>
  <si>
    <t xml:space="preserve">Propert Maintenance Plan, Glare Study, Noise Study, Construction Plan, PILOT Agreement, Decomissioning Plan + Agreement, Visual Resource Assessment, SEQR </t>
  </si>
  <si>
    <t>Town Residents</t>
  </si>
  <si>
    <t>Community Engagement Meeting</t>
  </si>
  <si>
    <t>Hold a public meeting before the Planning Commission's public hearing. Notify the zoning administrator and adjacent property owners in writing and advertise the meeting in a newspaper of record.</t>
  </si>
  <si>
    <t>Decommissioning Agreement</t>
  </si>
  <si>
    <t>Agree on LO &amp; applicant obligations, and pay financial security of 150% of est. removal cost</t>
  </si>
  <si>
    <t>Record of agreement (at office of Wayne County Clerk)</t>
  </si>
  <si>
    <t>Public Hearing</t>
  </si>
  <si>
    <t>A public hearing will be held, allowing parties in interest and citizens to be heard. Notice of the hearing will be published in a newspaper with general circulation in the county.</t>
  </si>
  <si>
    <t>Town Board Review</t>
  </si>
  <si>
    <t>The Planning Commission reviews the application and provides a report to the Board of Supervisors. If the Planning Commission does not act within 100 days, the application is considered approved.</t>
  </si>
  <si>
    <t>NY Standardized Interconnection Contract (IA)</t>
  </si>
  <si>
    <t xml:space="preserve">Come to terms on exact costs of upgrade + 25% payment of total cost quoted </t>
  </si>
  <si>
    <t xml:space="preserve">Site plan </t>
  </si>
  <si>
    <t>Standard Risk</t>
  </si>
  <si>
    <t>Total Development Cost</t>
  </si>
  <si>
    <t>kW DC</t>
  </si>
  <si>
    <t>kW AC</t>
  </si>
  <si>
    <t>Acres</t>
  </si>
  <si>
    <t>ILR</t>
  </si>
  <si>
    <t xml:space="preserve">Size </t>
  </si>
  <si>
    <t>Amount</t>
  </si>
  <si>
    <t>$/wdc</t>
  </si>
  <si>
    <t>$/wac</t>
  </si>
  <si>
    <t>$/acre</t>
  </si>
  <si>
    <t>Lease option</t>
  </si>
  <si>
    <t>IX Deposit</t>
  </si>
  <si>
    <t xml:space="preserve">Decomissioning Agreemnent </t>
  </si>
  <si>
    <t>Title Policy</t>
  </si>
  <si>
    <t xml:space="preserve">Annual revenue </t>
  </si>
  <si>
    <t>Budgeted DevEx</t>
  </si>
  <si>
    <t>Budgeted IX</t>
  </si>
  <si>
    <t>Monthly Lease Rate</t>
  </si>
  <si>
    <t>OpEx</t>
  </si>
  <si>
    <t>CapEx</t>
  </si>
  <si>
    <t>Ultra Simplified Financial Model (DevEx and CapEx grouped together)</t>
  </si>
  <si>
    <t>Year of Operation</t>
  </si>
  <si>
    <t>DevEx</t>
  </si>
  <si>
    <t>Annual Revenue</t>
  </si>
  <si>
    <t>Annual Cash Flow</t>
  </si>
  <si>
    <t>IRR</t>
  </si>
  <si>
    <t>Development-focused Financial Model</t>
  </si>
  <si>
    <t>Year Since Development Start</t>
  </si>
  <si>
    <t>Annual Cash flow</t>
  </si>
  <si>
    <t>NTP</t>
  </si>
  <si>
    <t>Probabilistic Financial Model</t>
  </si>
  <si>
    <t>Probability of Success (in current time period)</t>
  </si>
  <si>
    <t>Cumulative Success Probability (up until current period)</t>
  </si>
  <si>
    <t>Expected Cash Flow</t>
  </si>
  <si>
    <t>Expected IRR</t>
  </si>
  <si>
    <t>Low Budget</t>
  </si>
  <si>
    <t>Depends On</t>
  </si>
  <si>
    <t>Allow Parallel</t>
  </si>
  <si>
    <t xml:space="preserve">["Letter of Intent"] </t>
  </si>
  <si>
    <t xml:space="preserve">Site Visit </t>
  </si>
  <si>
    <t xml:space="preserve">Vist property to speak with landowner, form relationship </t>
  </si>
  <si>
    <t>["Preapplication (Formal Request)", "Site Visit"]</t>
  </si>
  <si>
    <t xml:space="preserve">Submit filled-out application form. Requires Appendix H (landowner consent form). </t>
  </si>
  <si>
    <t>["Initial Concept Plan"]</t>
  </si>
  <si>
    <t>Desktop</t>
  </si>
  <si>
    <t>["Preliminary Review"]</t>
  </si>
  <si>
    <t>CESIR Payment</t>
  </si>
  <si>
    <t xml:space="preserve">Submit payment. Have 14 days after app is submitted + invoice received to determine whether to spend money.  </t>
  </si>
  <si>
    <t>["Preliminary Wetlands Assessment"]</t>
  </si>
  <si>
    <t>Assessment of potential impacts of a project on historic/cultural properties or archaeological resources. SHPO analysis.</t>
  </si>
  <si>
    <t xml:space="preserve">steel and concerete is expensive </t>
  </si>
  <si>
    <t xml:space="preserve">Come to terms on exact costs of upgrade and sign agreement </t>
  </si>
  <si>
    <t xml:space="preserve">Prepare Site Plan + Special Use Permit Application Package </t>
  </si>
  <si>
    <t xml:space="preserve">Landscaping Plan, Stormwater Management Plan, abutter consent, Site Plan Design for site plan - Property Maintenance Plan, Glare Study, Noise Study, Construction Plan, PILOT Agreement, Decomissioning Plan + Agreement, Visual Resource Assessment, SEQR </t>
  </si>
  <si>
    <t>["Geotechnical Analysis", "Cultural Resource Survey"]</t>
  </si>
  <si>
    <t xml:space="preserve">25% Interconnection Deposit </t>
  </si>
  <si>
    <t xml:space="preserve">Make 25% payment of total cost quoted in IA </t>
  </si>
  <si>
    <t>Financing Risk</t>
  </si>
  <si>
    <t>Increase in CapEx</t>
  </si>
  <si>
    <t>Approval Risk</t>
  </si>
  <si>
    <t>Go/No-Go Probability</t>
  </si>
  <si>
    <t>System Overview</t>
  </si>
  <si>
    <t>Cost Low Bound</t>
  </si>
  <si>
    <t>Cost Upper Bound</t>
  </si>
  <si>
    <t>CapEx Low Bound</t>
  </si>
  <si>
    <t>CapEx Upper Bound</t>
  </si>
  <si>
    <t>Site Control</t>
  </si>
  <si>
    <t>Low</t>
  </si>
  <si>
    <t>Capacity Factor</t>
  </si>
  <si>
    <t>Degradation Rate</t>
  </si>
  <si>
    <t>System Size (MW)</t>
  </si>
  <si>
    <t>AC system Size</t>
  </si>
  <si>
    <t>Project Type</t>
  </si>
  <si>
    <t>PPA</t>
  </si>
  <si>
    <t>Electricity Rate</t>
  </si>
  <si>
    <t xml:space="preserve">Price Escalation </t>
  </si>
  <si>
    <t>Total Dev Spend</t>
  </si>
  <si>
    <t>Total Additional CapEx Spend</t>
  </si>
  <si>
    <t>Base Case CapEx Spend</t>
  </si>
  <si>
    <t>Total CapEx Spend</t>
  </si>
  <si>
    <t>Revenue</t>
  </si>
  <si>
    <t>ITC</t>
  </si>
  <si>
    <t>ITC Amount</t>
  </si>
  <si>
    <t>Financial Model</t>
  </si>
  <si>
    <t>Phase</t>
  </si>
  <si>
    <t>Development</t>
  </si>
  <si>
    <t>NTP and Construction</t>
  </si>
  <si>
    <t>COD</t>
  </si>
  <si>
    <t>Year 2</t>
  </si>
  <si>
    <t>Year 3</t>
  </si>
  <si>
    <t>Year 4</t>
  </si>
  <si>
    <t>Year 5</t>
  </si>
  <si>
    <t>Year 6</t>
  </si>
  <si>
    <t>Year 7</t>
  </si>
  <si>
    <t>Year 8</t>
  </si>
  <si>
    <t>Year 9</t>
  </si>
  <si>
    <t>Year 10</t>
  </si>
  <si>
    <t>Year 11</t>
  </si>
  <si>
    <t>Year 12</t>
  </si>
  <si>
    <t>Year 13</t>
  </si>
  <si>
    <t>Year 14</t>
  </si>
  <si>
    <t>Year 15</t>
  </si>
  <si>
    <t>Year 16</t>
  </si>
  <si>
    <t>Year 17</t>
  </si>
  <si>
    <t>Year 18</t>
  </si>
  <si>
    <t>Year 19</t>
  </si>
  <si>
    <t>Year 20</t>
  </si>
  <si>
    <t>Year 21</t>
  </si>
  <si>
    <t>Year 22</t>
  </si>
  <si>
    <t>Year 23</t>
  </si>
  <si>
    <t>Year 24</t>
  </si>
  <si>
    <t>Year 25</t>
  </si>
  <si>
    <t>Year 26</t>
  </si>
  <si>
    <t>Year 27</t>
  </si>
  <si>
    <t>Year 28</t>
  </si>
  <si>
    <t>Year 29</t>
  </si>
  <si>
    <t>Year 30</t>
  </si>
  <si>
    <t>Plant Degradation Factor</t>
  </si>
  <si>
    <t>Electricity Generated (MWh)</t>
  </si>
  <si>
    <t>Electricity Rate ($/MWh)</t>
  </si>
  <si>
    <t>Benefits</t>
  </si>
  <si>
    <t>Cash Flow</t>
  </si>
  <si>
    <t>Expected IRR (for portfolio of projects)</t>
  </si>
  <si>
    <t>Projects Reaching NTP</t>
  </si>
  <si>
    <t>IRR of successful projects</t>
  </si>
  <si>
    <t>Start Date</t>
  </si>
  <si>
    <t>Duration (months)</t>
  </si>
  <si>
    <t>Development Start Date</t>
  </si>
  <si>
    <t>OpEx (monthly)</t>
  </si>
  <si>
    <t>Probabilistic Financial Base Model</t>
  </si>
  <si>
    <t>Base Case</t>
  </si>
  <si>
    <t>Date</t>
  </si>
  <si>
    <t>Process</t>
  </si>
  <si>
    <t>NPC + Construction</t>
  </si>
  <si>
    <t>Cost Scenario</t>
  </si>
  <si>
    <t>Time Scenario</t>
  </si>
  <si>
    <t>Standard Risk Rating</t>
  </si>
  <si>
    <t>DevEx Costs</t>
  </si>
  <si>
    <t>Capacity Archetype</t>
  </si>
  <si>
    <t>High</t>
  </si>
  <si>
    <t>Permitting Archetype</t>
  </si>
  <si>
    <t>Enviro Archetype</t>
  </si>
  <si>
    <t>Design Archetype</t>
  </si>
  <si>
    <t>Project size (MW)</t>
  </si>
  <si>
    <t>Extension cost for 0.1mi</t>
  </si>
  <si>
    <t>Distance to POI (mi)</t>
  </si>
  <si>
    <t>Fixed</t>
  </si>
  <si>
    <t>F</t>
  </si>
  <si>
    <t>V</t>
  </si>
  <si>
    <t>Cost Component</t>
  </si>
  <si>
    <t>No Extension(0 mi)</t>
  </si>
  <si>
    <t>0.1 mi Extension</t>
  </si>
  <si>
    <t>0.5 mi Extension</t>
  </si>
  <si>
    <t>1.0 mi Extension</t>
  </si>
  <si>
    <t xml:space="preserve">Distance Sensitivities </t>
  </si>
  <si>
    <t>~Base</t>
  </si>
  <si>
    <t>Utility Fees &amp; Minor Upgrades (Studies, tap hardware)</t>
  </si>
  <si>
    <t>Project-Owned Interconnection (transformers, switchgear, recloser, metering, labor)</t>
  </si>
  <si>
    <t>Subtotal</t>
  </si>
  <si>
    <t>~POI Variable</t>
  </si>
  <si>
    <t>Line Extension(3-phase overhead, poles, conductor, labor)</t>
  </si>
  <si>
    <t>Total Interconnection</t>
  </si>
  <si>
    <t>Assumptions</t>
  </si>
  <si>
    <t xml:space="preserve">no specific interconnection standards to apply (NYISO) </t>
  </si>
  <si>
    <t>assuming 12 kv line</t>
  </si>
  <si>
    <t>ix study/application (CESIR), plus standard tap fees for one new pole and minor feeder hardware</t>
  </si>
  <si>
    <t xml:space="preserve">maxing at 5mw to not trigger </t>
  </si>
  <si>
    <t xml:space="preserve">$1 mil/ mile </t>
  </si>
  <si>
    <t>DevEx Scenario</t>
  </si>
  <si>
    <t>CapEx Scenario</t>
  </si>
  <si>
    <t>Approval Risk Rating</t>
  </si>
  <si>
    <t>Best</t>
  </si>
  <si>
    <t>Simple Financial Model</t>
  </si>
  <si>
    <t>PrimaryTask</t>
  </si>
  <si>
    <t>Required</t>
  </si>
  <si>
    <t>SubTask</t>
  </si>
  <si>
    <t>Blocking</t>
  </si>
  <si>
    <t xml:space="preserve">Due Diligence </t>
  </si>
  <si>
    <t>Initial Concept Design, Pre-Application Meeting</t>
  </si>
  <si>
    <t>Initial Concept Design</t>
  </si>
  <si>
    <t xml:space="preserve">High level layout of project with current understanding of site restrictions (all desktop) </t>
  </si>
  <si>
    <t>Geotechnical Analysis, Boundary &amp; Topographic Property Survey, Preliminary Wetlands Assessment, Wetland Delineation Report, Ecological Assessment, Environmental Site Assessment (ESA) Phase I, Pre-Application Meeting</t>
  </si>
  <si>
    <t>Environmental Site Assessment (ESA) Phase I, Ecological Assessment</t>
  </si>
  <si>
    <t>Special Use Application Submission, USFWS Concurrence, NYNHP Concurrence</t>
  </si>
  <si>
    <t>Special Use Application Submission, Site Plan Design</t>
  </si>
  <si>
    <t>Title Report, PILOT Agreement, Site Plan Design</t>
  </si>
  <si>
    <t>Construction Plan, Site Plan Design</t>
  </si>
  <si>
    <t>SHPO Concurrence</t>
  </si>
  <si>
    <t>Site Plan Application Package</t>
  </si>
  <si>
    <t>Site Plan Application Submission</t>
  </si>
  <si>
    <t xml:space="preserve">Special Use Permit Application Package </t>
  </si>
  <si>
    <t xml:space="preserve">Notify and obtain consent from abutters, Site Plan Design, Property Operation and Maintenance Plan, Glare Study, Noise Study, Landscaping Plan, Construction Plan, PILOT Agreement, Decomissioning Agreement, Visual Resource Assessment </t>
  </si>
  <si>
    <t>Property Operation and Maintenance Plan</t>
  </si>
  <si>
    <t>Describes maintenance and property upkeep</t>
  </si>
  <si>
    <t>Special Use Application Submission</t>
  </si>
  <si>
    <t xml:space="preserve">Glare Study </t>
  </si>
  <si>
    <t>Assessment of potential glint and glare effects from solar photovoltaic systems</t>
  </si>
  <si>
    <t>Noise Study</t>
  </si>
  <si>
    <t>Identify current &amp; anticipated noise levels + mitigation measures</t>
  </si>
  <si>
    <t>Landscaping Plan</t>
  </si>
  <si>
    <t>Includes landscaping design to accomodate ordinance, such as screening or native vegetation requirements</t>
  </si>
  <si>
    <t>Construction Plan</t>
  </si>
  <si>
    <t xml:space="preserve">Outline of construction activities to occur and timeline </t>
  </si>
  <si>
    <t>County IDA</t>
  </si>
  <si>
    <t>PILOT Agreement</t>
  </si>
  <si>
    <t>Enter into PILOT agreement with county Industrial Development Agency</t>
  </si>
  <si>
    <t>Decommissioning plan</t>
  </si>
  <si>
    <t>Ensures site will be restored to pre-dev condition</t>
  </si>
  <si>
    <t>Signed plan</t>
  </si>
  <si>
    <t>Decomissioning Agreement</t>
  </si>
  <si>
    <t>Planning Board, Landowner</t>
  </si>
  <si>
    <t xml:space="preserve">Visual Resource Assessment </t>
  </si>
  <si>
    <t>Provide an analysis of visual impact from public roads, parks, adjacent residential structures, and historic properties.</t>
  </si>
  <si>
    <t>Stormwater Management Plan</t>
  </si>
  <si>
    <t>Submit a stormwater management plan approved by the Department of Environmental Quality to ensure runoff and erosion is safe</t>
  </si>
  <si>
    <t>NYS DEC (Department of Environmental Conservation)</t>
  </si>
  <si>
    <t>SEQR Environmental Assessment Form (EAF) Part I</t>
  </si>
  <si>
    <t xml:space="preserve">State-mandated environmental review, requires Full Environmental Assessment Form (FEAF) submission </t>
  </si>
  <si>
    <t>Special Use Application Coordination</t>
  </si>
  <si>
    <t>Site Plan Design</t>
  </si>
  <si>
    <t xml:space="preserve">Ensure site design complies with restrictions as laid out in site plan application / solar odinance (includes emergency requirements, official licensing, contact information, three line diagram, etc) </t>
  </si>
  <si>
    <t xml:space="preserve">Site Plan Application Submission, Community Engagement Meeting </t>
  </si>
  <si>
    <t>Site Plan Application Coordination</t>
  </si>
  <si>
    <t>Includes info about property lines, contact info, electrical diagrams, etc</t>
  </si>
  <si>
    <t>Special Use Application Submission, Site Plan Application Review</t>
  </si>
  <si>
    <t>Site Plan Application Review</t>
  </si>
  <si>
    <t xml:space="preserve">Review of site plan by town planning board </t>
  </si>
  <si>
    <t xml:space="preserve">Special Use Application Submission </t>
  </si>
  <si>
    <t>Submit special / conditional use permit to planning and zoning office</t>
  </si>
  <si>
    <t>CESIR Study Review, Public Hearing, Community Engagement Meeting</t>
  </si>
  <si>
    <t xml:space="preserve">Final Special Use Permit Approval </t>
  </si>
  <si>
    <t>The Board of Supervisors reviews the Planning Commission's recommendation and votes on the application during a scheduled meeting. They may place conditions on the permit if approved.</t>
  </si>
  <si>
    <t xml:space="preserve">SHPO (NYS State Office of Historic Preservation) </t>
  </si>
  <si>
    <t xml:space="preserve">NYS Department of Agriculture </t>
  </si>
  <si>
    <t xml:space="preserve">Agriculture District Concurrence </t>
  </si>
  <si>
    <t xml:space="preserve">Agricultural Market Law: Notice of Intent </t>
  </si>
  <si>
    <t>Determines whether you have to pay a nominal amount in increased property taxes</t>
  </si>
  <si>
    <t>Federal Agency</t>
  </si>
  <si>
    <t xml:space="preserve">FAA Determination </t>
  </si>
  <si>
    <t>USFWS Concurrence</t>
  </si>
  <si>
    <t>Obtain negative determination letter confirming habitat suitability for protected species</t>
  </si>
  <si>
    <t>NYNHP (National Heritage Program_</t>
  </si>
  <si>
    <t xml:space="preserve">NYNHP Concurrence </t>
  </si>
  <si>
    <t>Request electric system information</t>
  </si>
  <si>
    <t>Site Plan – Utility Interconnection Plan</t>
  </si>
  <si>
    <t>Diagram and documentation showing how the system connects to the electrical grid</t>
  </si>
  <si>
    <t xml:space="preserve">NY Standardized Interconnection Contract </t>
  </si>
  <si>
    <t>Construction Planning Meeting, Interconnection Costs Paid</t>
  </si>
  <si>
    <t>Construction Planning Meeting</t>
  </si>
  <si>
    <t>Identify tasks and milestones for construction</t>
  </si>
  <si>
    <t>Interconnection Costs Paid</t>
  </si>
  <si>
    <t>Remaining balance of IX cost paid</t>
  </si>
  <si>
    <t>Preliminary Title Search, Standard Interconnection Application</t>
  </si>
  <si>
    <t>Execute Lease Agreement, Title Policy Report</t>
  </si>
  <si>
    <t>Lease Area and Easement Plan</t>
  </si>
  <si>
    <t xml:space="preserve">Offtake / Incentives </t>
  </si>
  <si>
    <t>Charles</t>
  </si>
  <si>
    <t xml:space="preserve">Procurement </t>
  </si>
  <si>
    <t xml:space="preserve">Elias </t>
  </si>
  <si>
    <t>Requirement ID</t>
  </si>
  <si>
    <t xml:space="preserve">Requirement </t>
  </si>
  <si>
    <t xml:space="preserve">Description </t>
  </si>
  <si>
    <t>Type of Work</t>
  </si>
  <si>
    <t>AHJ</t>
  </si>
  <si>
    <t>Min Time</t>
  </si>
  <si>
    <t>Median Time</t>
  </si>
  <si>
    <t>Max Time</t>
  </si>
  <si>
    <t>Time Length</t>
  </si>
  <si>
    <t>Duration Variability</t>
  </si>
  <si>
    <t>Labor Time</t>
  </si>
  <si>
    <t>Labor Costs</t>
  </si>
  <si>
    <t>Application fee</t>
  </si>
  <si>
    <t>Fixed Deadline</t>
  </si>
  <si>
    <t>Pre-Requirements</t>
  </si>
  <si>
    <t>Professional Engineer/Consultant Needed?</t>
  </si>
  <si>
    <t>Automatable</t>
  </si>
  <si>
    <t>Source</t>
  </si>
  <si>
    <t>Special Use Permit Application Form</t>
  </si>
  <si>
    <t>Official application form submitted to the Town Planning Board</t>
  </si>
  <si>
    <t>Application Form</t>
  </si>
  <si>
    <t>Yes</t>
  </si>
  <si>
    <t>Township</t>
  </si>
  <si>
    <t>&lt;4 months</t>
  </si>
  <si>
    <t>Fixed/variable</t>
  </si>
  <si>
    <t>30 hours</t>
  </si>
  <si>
    <t>$200-600</t>
  </si>
  <si>
    <t>Environmental Assessment Form, Site Plan</t>
  </si>
  <si>
    <t>https://www.cityofrochester.gov/sites/default/files/migrated/WorkArea-DownloadAsset.aspx-id-21474848659.pdf</t>
  </si>
  <si>
    <t>GZA and Colliers</t>
  </si>
  <si>
    <t>Environmental Assessment Form</t>
  </si>
  <si>
    <t>document used under the State Environmental Quality Review Act (SEQRA) to help state or local agencies evaluate the potential environmental impacts of a proposed project before making a decision.</t>
  </si>
  <si>
    <t>Variable</t>
  </si>
  <si>
    <t>https://dec.ny.gov/regulatory/permits-licenses/seqr/eaf-workbooks</t>
  </si>
  <si>
    <t>https://dec.ny.gov/sites/default/files/2024-08/feafpart1.pdf</t>
  </si>
  <si>
    <t>Site Plan Application Form</t>
  </si>
  <si>
    <t>Signed Lease Agreement</t>
  </si>
  <si>
    <t>A signed lease agreement with the landowner is required for a special use permit application</t>
  </si>
  <si>
    <t>Documentation</t>
  </si>
  <si>
    <t>3-6 months</t>
  </si>
  <si>
    <t>Landowner engagement</t>
  </si>
  <si>
    <t>Geotechnical Study/Report</t>
  </si>
  <si>
    <t>Assessment of soil conditions, groundwater impact, and subsurface geology.</t>
  </si>
  <si>
    <t>Study</t>
  </si>
  <si>
    <t>3 months</t>
  </si>
  <si>
    <t>16000-26000</t>
  </si>
  <si>
    <t>No</t>
  </si>
  <si>
    <t>Tony</t>
  </si>
  <si>
    <t>Certified Public Notification Proof</t>
  </si>
  <si>
    <t>Proof of notification sent to landowners within 200 feet (certified mail receipts)</t>
  </si>
  <si>
    <t>Site Plan – Property Boundaries &amp; Topological Features</t>
  </si>
  <si>
    <t>Must include a map showing roads, existing structures, water bodies, and adjacent properties</t>
  </si>
  <si>
    <t>2 months</t>
  </si>
  <si>
    <t>Maybe</t>
  </si>
  <si>
    <t>Site Plan – Solar Array Layout</t>
  </si>
  <si>
    <t>Diagram showing the placement of panels, inverters, and other key equipment</t>
  </si>
  <si>
    <t>4 months</t>
  </si>
  <si>
    <t>Geotechnical study</t>
  </si>
  <si>
    <t>Site Plan – Grading &amp; Excavation Plan</t>
  </si>
  <si>
    <t>Document showing elevation changes, cut/fill areas, and soil disturbance</t>
  </si>
  <si>
    <t>Site Plan – Stormwater &amp; Erosion Control Plan</t>
  </si>
  <si>
    <t>Compliance with NYS DEC guidelines for managing runoff and preventing soil erosion</t>
  </si>
  <si>
    <t xml:space="preserve">Study </t>
  </si>
  <si>
    <t>Site Plan – Vegetation Plan</t>
  </si>
  <si>
    <t>Clearing and replanting details, including preservation of existing trees and new plantings</t>
  </si>
  <si>
    <t>If required (more than 3 trees need to be cut)</t>
  </si>
  <si>
    <t>Site Plan -- Stormwater Pollution Prevention Plan</t>
  </si>
  <si>
    <t>A Stormwater Pollution Prevention Plan (SWPPP) is a site-specific, written document developed to identify potential sources of stormwater pollution at a construction site or industrial facility</t>
  </si>
  <si>
    <t>Preliminary Wetlands Assessment</t>
  </si>
  <si>
    <t xml:space="preserve">Site visit to confirm the presence or absence of wetlands on the site. </t>
  </si>
  <si>
    <t>&lt;1 month</t>
  </si>
  <si>
    <t>Wetlands, Aquifer, Wildlife Protection Study</t>
  </si>
  <si>
    <t>Identifies protected zones and contamination risks</t>
  </si>
  <si>
    <t>If required</t>
  </si>
  <si>
    <t>7800-9300</t>
  </si>
  <si>
    <t>Colliers, GZA</t>
  </si>
  <si>
    <t xml:space="preserve">State Pollutant Discharge Elimination System (SPDES) Notice of Intent                                                                                                                                                                               </t>
  </si>
  <si>
    <t>It comes with supporting documents such as a Stormwater Pollution Prevention Plan (SWPPP) and a Soil Erosion &amp; Sediment Control Plan, which show how the project will manage stormwater and minimize erosion during construction.</t>
  </si>
  <si>
    <t>Stormwater &amp; Erosion Control Plan</t>
  </si>
  <si>
    <t>Decommissioning Plan</t>
  </si>
  <si>
    <t>Plan detailing how the site will be restored and equipment removed at end of project life. Can include restoration of soil areas, vegetation depending on the county.</t>
  </si>
  <si>
    <t>10-20 hours</t>
  </si>
  <si>
    <t>1500-3000</t>
  </si>
  <si>
    <t>http://www.townofcanandaigua.org/documents/files/County%20Road%2010%202890%202021-07-07%20DEcommissioning%20Plan.pdf</t>
  </si>
  <si>
    <t>Requires agreement between landowners, project developers, system operators</t>
  </si>
  <si>
    <t>Townshipp</t>
  </si>
  <si>
    <t>1-3 months</t>
  </si>
  <si>
    <t>5-10 hours</t>
  </si>
  <si>
    <t>750-1500</t>
  </si>
  <si>
    <t>Financial Security</t>
  </si>
  <si>
    <t>Decommissioning Financial Security (Bond/Escrow)</t>
  </si>
  <si>
    <t>110-150% of removal cost posted in a financial security account, or through a letter of credit.</t>
  </si>
  <si>
    <t>Road Use Agreement/permit</t>
  </si>
  <si>
    <t>Developer must repair town roads damaged by construction traffic; includes financial bond.</t>
  </si>
  <si>
    <t>Some AHJ</t>
  </si>
  <si>
    <t>12 hours</t>
  </si>
  <si>
    <t>Traffic Impact Study</t>
  </si>
  <si>
    <t>Assesses impact on local roads, school bus routes, and emergency access.</t>
  </si>
  <si>
    <t>20-30 hours</t>
  </si>
  <si>
    <t>2600-3900</t>
  </si>
  <si>
    <t>https://documents.dps.ny.gov/public/Common/ViewDoc.aspx?DocRefId=802c328d-0000-cd40-99d4-058f4d5c931d</t>
  </si>
  <si>
    <t>Viewshed &amp; Line-of-Sight Analysis (Visual Impact Assessment)</t>
  </si>
  <si>
    <t>At a minimum, a line-of-sight profile analysis shall be provided. Depending upon the scope and potential significance of the visual impacts, additional impact analyses, including, for example, a digital viewshed report, may be required to be submitted by the applicant.</t>
  </si>
  <si>
    <t>If required (project is bigger than 10 acres)</t>
  </si>
  <si>
    <t>5000-20000</t>
  </si>
  <si>
    <t>https://www.eagleeyedesign.co.uk/how-much-does-an-lvia-cost#:~:text=Project%20Size%20and%20Complexity,numerous%20viewpoints%2C%20&amp;%20advanced%20visualisations.</t>
  </si>
  <si>
    <t>Screening and Landscaping Plan</t>
  </si>
  <si>
    <t>to show adequate measures to screen through landscaping, grading, or other means so that views of Solar Panels and Solar Energy Equipment shall be minimized as reasonably practical from public roadways and adjacent properties to the extent feasible.</t>
  </si>
  <si>
    <t>1 month</t>
  </si>
  <si>
    <t>8 hours</t>
  </si>
  <si>
    <t>Evaluation of noise levels from inverters, transformers, and construction activities.</t>
  </si>
  <si>
    <t>11 hours</t>
  </si>
  <si>
    <t>Glare &amp; Reflection Study</t>
  </si>
  <si>
    <t>Ensures no hazardous glare for roads, aircraft, or nearby properties.</t>
  </si>
  <si>
    <t>Operations &amp; Maintenance Plan</t>
  </si>
  <si>
    <t>Document outlining long-term system maintenance, vegetation control, and repairs</t>
  </si>
  <si>
    <t>&lt; 1 month</t>
  </si>
  <si>
    <t>4 hours</t>
  </si>
  <si>
    <t>https://mccmeetingspublic.blob.core.usgovcloudapi.net/lansingny-meet-8e9e613ac40e4bef831cdee66b724566/ITEM-Attachment-001-636b7f97cf2a4191ab35c9bfdfbd2f1a.pdf#:~:text=3,once%20per%20month%2C%20or%20as</t>
  </si>
  <si>
    <t>Phase I Environmental Site Assessment (SEQRA Review)</t>
  </si>
  <si>
    <t>Based on the environmental assessment form, a committee will decide whether this is required. If required, must include a report on ecological impact and mitigation strategies. 4500 for labor costs, 1000 for travel, equipment, etc</t>
  </si>
  <si>
    <t>SEQRA</t>
  </si>
  <si>
    <t>4000-5500</t>
  </si>
  <si>
    <t>Native Vegetation Plan</t>
  </si>
  <si>
    <t>Must implement, and maintain native vegetation to the extent practicable pursuant to a vegetation management plan by providing native perennial vegetation and foraging habitat beneficial to game birds, songbirds, and pollinators.</t>
  </si>
  <si>
    <t>If required (on agricultural land)</t>
  </si>
  <si>
    <t>Coordinated Electric System Interconnection Review (CESIR)</t>
  </si>
  <si>
    <t>Community Engagement Report</t>
  </si>
  <si>
    <t>Documentation of outreach efforts, meetings, and community feedback.</t>
  </si>
  <si>
    <t>Complaint Resolution Plan</t>
  </si>
  <si>
    <t>Plan for handling community complaints related to construction and operation.</t>
  </si>
  <si>
    <t>FAA Determination of No Hazard (DNH)</t>
  </si>
  <si>
    <t>Federal Aviation Administration confirmation that the project does not pose hazards to air traffic.</t>
  </si>
  <si>
    <t>Federal</t>
  </si>
  <si>
    <t>GZA, Environmental permitting</t>
  </si>
  <si>
    <t>Structural Archeological Assessment Form</t>
  </si>
  <si>
    <t>Inventory of historical and culturally significant structures in the project area. Obtain written confirmation of determination from the NYS State Office of Historic Preservation;</t>
  </si>
  <si>
    <t>6-8 weeks</t>
  </si>
  <si>
    <t>https://www.nysl.nysed.gov/libdev/construc/shpo.htm</t>
  </si>
  <si>
    <t>https://extapps.dec.ny.gov/docs/permits_ej_operations_pdf/shpaapplguide.pdf</t>
  </si>
  <si>
    <t>https://extapps.dec.ny.gov/docs/permits_ej_operations_pdf/saaf.pdf</t>
  </si>
  <si>
    <t>Stage 1 Archaeology Survey</t>
  </si>
  <si>
    <t>Study determining if the project site contains any significant archaeological artifacts, both through literature research and fieldwork</t>
  </si>
  <si>
    <t>Emergency Response Plan</t>
  </si>
  <si>
    <t>Site emergency protocols for fire, medical, and disaster response.</t>
  </si>
  <si>
    <t>Agricultural Impact Statement</t>
  </si>
  <si>
    <t xml:space="preserve">Statement to determine the impact of the project on agriculture in the township. </t>
  </si>
  <si>
    <t>If required (project &gt; 5MW) and only in some AHJ</t>
  </si>
  <si>
    <t>Insurance &amp; Liability Proof</t>
  </si>
  <si>
    <t>Proof of liability insurance coverage</t>
  </si>
  <si>
    <t>https://locallaws.dos.ny.gov/sites/default/files/drop_laws_here/ECMMDIS_appid_DOS20230109123423/Content/090213438031d8f1.pdf#:~:text=i,A</t>
  </si>
  <si>
    <t>Community Benefit Agreement</t>
  </si>
  <si>
    <t>Developer may be required to provide payments or public improvements to offset project impacts. A common type of community benefit is often the PILOT program</t>
  </si>
  <si>
    <t>Payment in Lieu of Taxes (PILOT) Agreement</t>
  </si>
  <si>
    <t>Negotiation with the town for tax payments in place of standard property taxes.</t>
  </si>
  <si>
    <t>2-4 months</t>
  </si>
  <si>
    <t>TBD</t>
  </si>
  <si>
    <t>Building Permit</t>
  </si>
  <si>
    <t>Ensures project meets NYS Building Code; must be approved before work begins.</t>
  </si>
  <si>
    <t>$200 / 1000 sq ft</t>
  </si>
  <si>
    <t>https://dos.ny.gov/system/files/documents/2023/07/0301-f.pdf</t>
  </si>
  <si>
    <t>https://dos.ny.gov/system/files/documents/2022/12/dos-admin-and-enforcement-fee-schedule-2022-08.pdf</t>
  </si>
  <si>
    <t>Electrical Permit</t>
  </si>
  <si>
    <t>Ensures project meets National Electric Code (NEC) for safe electrical interconnection.</t>
  </si>
  <si>
    <t>Public Hearings</t>
  </si>
  <si>
    <t>Meeting</t>
  </si>
  <si>
    <t xml:space="preserve">Total Estimated Costs Best Case (Lower Estimate) </t>
  </si>
  <si>
    <t xml:space="preserve">Total Estimated Costs Best Case (Upper Estimate) </t>
  </si>
  <si>
    <t xml:space="preserve">Total Estimated Costs Worst Case (Lower Estimate) </t>
  </si>
  <si>
    <t>Total Estimated Costs Worst Case (Upper Estimate)</t>
  </si>
  <si>
    <t>Design Requirements</t>
  </si>
  <si>
    <t>Security &amp; Fencing Plan</t>
  </si>
  <si>
    <t>Plan for a 7-ft security fence with self-locking gate per zoning requirements</t>
  </si>
  <si>
    <t>Equipment Specifications</t>
  </si>
  <si>
    <t>Ensure compliance with zoning, electrical, and building codes.</t>
  </si>
  <si>
    <t>Glare Mitigation Statement</t>
  </si>
  <si>
    <t>Report proving panels have anti-reflective coatings and will not cause hazardous glare</t>
  </si>
  <si>
    <t>Lighting Plan</t>
  </si>
  <si>
    <t>Documentation of shielded, downcast lighting design to prevent light pollution</t>
  </si>
  <si>
    <t>rare</t>
  </si>
  <si>
    <t>Drain Tile Assessment</t>
  </si>
  <si>
    <t>Evaluation of subsurface drainage systems and potential impacts on agricultural land.</t>
  </si>
  <si>
    <t>Unanticipated Discovery Plan</t>
  </si>
  <si>
    <t>Plan for managing unexpected archaeological finds during construction.</t>
  </si>
  <si>
    <t>EMF Exposure Study</t>
  </si>
  <si>
    <t>Confirms EMF levels ≤ 2 milligauss at boundaries</t>
  </si>
  <si>
    <t>Soil Analysis &amp; Pre-Development Conditions</t>
  </si>
  <si>
    <t>Required if the site is on Prime Farmland; pre- and post-construction soil sampling required. Part of geotechnical study typically?</t>
  </si>
  <si>
    <t>Townships Covered</t>
  </si>
  <si>
    <t>Town of Springwater</t>
  </si>
  <si>
    <t>Meredith</t>
  </si>
  <si>
    <t>Requirement</t>
  </si>
  <si>
    <t xml:space="preserve">Description II </t>
  </si>
  <si>
    <t>Permit Category</t>
  </si>
  <si>
    <t xml:space="preserve">Typical Length </t>
  </si>
  <si>
    <t>Professional Certification</t>
  </si>
  <si>
    <t>official application form submitted to the town planning board</t>
  </si>
  <si>
    <t>proof of notification sent to landowners within 200 feet (certified mail receipts)</t>
  </si>
  <si>
    <t>Site Plan – Property Boundaries &amp; Features</t>
  </si>
  <si>
    <t>must include a map showing roads, existing structures, water bodies, and adjacent properties</t>
  </si>
  <si>
    <t>diagram showing the placement of panels, inverters, and other key equipment</t>
  </si>
  <si>
    <t>document showing elevation changes, cut/fill areas, and soil disturbance</t>
  </si>
  <si>
    <t>compliance with nys dec guidelines for managing runoff and preventing soil erosion</t>
  </si>
  <si>
    <t>clearing and replanting details, including preservation of existing trees and new plantings</t>
  </si>
  <si>
    <t>diagram and documentation showing how the system connects to the electrical grid</t>
  </si>
  <si>
    <t>report proving panels have anti-reflective coatings and will not cause hazardous glare</t>
  </si>
  <si>
    <t>documentation of shielded, downcast lighting design to prevent light pollution</t>
  </si>
  <si>
    <t>plan for a 7-ft security fence with self-locking gate per zoning requirements</t>
  </si>
  <si>
    <t>Visual Impact Assessment</t>
  </si>
  <si>
    <t>if the project is over 10 acres, must include viewshed analysis and landscaping plan</t>
  </si>
  <si>
    <t>Environmental Impact Assessment (SEQRA Review)</t>
  </si>
  <si>
    <t>if required, must include a report on ecological impact and mitigation strategies</t>
  </si>
  <si>
    <t>Prime Farmland Impact Study</t>
  </si>
  <si>
    <t>report detailing if the project affects prime farmland; if so, must prove &lt;50% land usage</t>
  </si>
  <si>
    <t>Pollinator-Friendly Vegetation Plan</t>
  </si>
  <si>
    <t>must document 20% of the project planted with native species</t>
  </si>
  <si>
    <t>plan detailing how the site will be restored and equipment removed at end of project life</t>
  </si>
  <si>
    <t>125% of removal cost posted in a financial security account</t>
  </si>
  <si>
    <t>document outlining long-term system maintenance, vegetation control, and repairs</t>
  </si>
  <si>
    <t>ensure compliance with zoning, electrical, and building codes.</t>
  </si>
  <si>
    <t>Road Use Maintenance Agreement (RUMA)</t>
  </si>
  <si>
    <t>agreement detailing road use, maintenance responsibilities, and repairs due to construction traffic.</t>
  </si>
  <si>
    <t>Socioeconomic Report</t>
  </si>
  <si>
    <t>assessment of project benefits, including tax revenue, job creation, and local economic impact.</t>
  </si>
  <si>
    <t>documentation of outreach efforts, meetings, and community feedback.</t>
  </si>
  <si>
    <t>plan for handling community complaints related to construction and operation.</t>
  </si>
  <si>
    <t>federal aviation administration confirmation that the project does not pose hazards to air traffic.</t>
  </si>
  <si>
    <t>Route Evaluation &amp; Traffic Study</t>
  </si>
  <si>
    <t>analysis of transportation impacts, road conditions, and mitigation measures.</t>
  </si>
  <si>
    <t>evaluation of noise levels from inverters, transformers, and construction activities.</t>
  </si>
  <si>
    <t>Geology &amp; Hydrology Report</t>
  </si>
  <si>
    <t>assessment of soil conditions, groundwater impact, and subsurface geology.</t>
  </si>
  <si>
    <t>Wetland Delineation Report</t>
  </si>
  <si>
    <t>identification and mapping of wetlands on or near the project site.</t>
  </si>
  <si>
    <t>Ecological Assessment</t>
  </si>
  <si>
    <t>evaluation of habitat and wildlife impacts, including mitigation strategies.</t>
  </si>
  <si>
    <t>HDD Inadvertent Return Contingency Plan</t>
  </si>
  <si>
    <t>plan to prevent and manage drilling fluid spills from horizontal directional drilling.</t>
  </si>
  <si>
    <t>state historic preservation office approval regarding historical site impacts.</t>
  </si>
  <si>
    <t>Historic Resource Survey</t>
  </si>
  <si>
    <t>inventory of historical and culturally significant structures in the project area.</t>
  </si>
  <si>
    <t>Phase 1 Archaeology Survey</t>
  </si>
  <si>
    <t>study determining if the project site contains any significant archaeological artifacts.</t>
  </si>
  <si>
    <t>Visual Resource Assessment</t>
  </si>
  <si>
    <t>analysis of project visibility and aesthetic impacts from public viewpoints.</t>
  </si>
  <si>
    <t>Landscape Plan</t>
  </si>
  <si>
    <t>aesthetic integration and screening using vegetation and natural barriers.</t>
  </si>
  <si>
    <t>site emergency protocols for fire, medical, and disaster response.</t>
  </si>
  <si>
    <t>evaluation of subsurface drainage systems and potential impacts on agricultural land.</t>
  </si>
  <si>
    <t>plan for managing unexpected archaeological finds during construction.</t>
  </si>
  <si>
    <t>evaluates electromagnetic field safety</t>
  </si>
  <si>
    <t>Construction Permit</t>
  </si>
  <si>
    <t>Fire Safety &amp; Emergency Plan</t>
  </si>
  <si>
    <t>ensures safe response to incidents</t>
  </si>
  <si>
    <t>Requires first responder coordination and training</t>
  </si>
  <si>
    <t>Interconnection Agreement</t>
  </si>
  <si>
    <t>confirms grid compatibility</t>
  </si>
  <si>
    <t>Agreement with LIPA or local utility provider</t>
  </si>
  <si>
    <t>Insurance &amp; Liability Report</t>
  </si>
  <si>
    <t>provides financial risk protection</t>
  </si>
  <si>
    <t>Environmental Impact Study (EIS)</t>
  </si>
  <si>
    <t>assesses overall environmental effects</t>
  </si>
  <si>
    <t>SEQRA compliance, impact on land, water, air, traffic, and wildlife</t>
  </si>
  <si>
    <t>Special Exception Approval</t>
  </si>
  <si>
    <t>Wildlife &amp; Habitat Study</t>
  </si>
  <si>
    <t>protects wildlife corridors and endangered species</t>
  </si>
  <si>
    <t>Survey of affected species and mitigation strategies</t>
  </si>
  <si>
    <t>prevents runoff and erosion</t>
  </si>
  <si>
    <t>SWPPP compliance, drainage system design</t>
  </si>
  <si>
    <t>Special Exception Approval &amp; Construction Permit</t>
  </si>
  <si>
    <t>Wetlands &amp; Aquifer Protection Study</t>
  </si>
  <si>
    <t>ensures groundwater and wetland protection</t>
  </si>
  <si>
    <t>Clearing Calculations Survey</t>
  </si>
  <si>
    <t>determines land clearing impact</t>
  </si>
  <si>
    <t>Required for parcels over 10 acres</t>
  </si>
  <si>
    <t>evaluates construction and operational traffic</t>
  </si>
  <si>
    <t>Identifies needed road improvements</t>
  </si>
  <si>
    <t>Substation &amp; Infrastructure Plan</t>
  </si>
  <si>
    <t>determines grid compatibility and required upgrades</t>
  </si>
  <si>
    <t>Assesses new poles, transformers, or substations</t>
  </si>
  <si>
    <t>Special Exception Approval &amp; Utility Interconnection</t>
  </si>
  <si>
    <t>Decommissioning Plan &amp; Bond</t>
  </si>
  <si>
    <t>ensures proper removal of system at project’s end</t>
  </si>
  <si>
    <t>Includes cost estimate and financial bond</t>
  </si>
  <si>
    <t>Special Exception Approval &amp; Decommissioning Compliance</t>
  </si>
  <si>
    <t>prevents hazardous solar glare</t>
  </si>
  <si>
    <t>Assesses potential reflection impact</t>
  </si>
  <si>
    <t>Noise Compliance Study</t>
  </si>
  <si>
    <t>ensures compliance with noise ordinances</t>
  </si>
  <si>
    <t>Measures inverter and transformer noise levels</t>
  </si>
  <si>
    <t>Conditionally Required for Special Exception; Always Required for Construction Permit &amp; Post-Construction Compliance</t>
  </si>
  <si>
    <t>Site Plan Approval</t>
  </si>
  <si>
    <t>zoning &amp; planning</t>
  </si>
  <si>
    <t>Layout, components, access, setbacks, landscaping, stormwater plans.</t>
  </si>
  <si>
    <t>Special Use Permit</t>
  </si>
  <si>
    <t>Special Use Permit Application</t>
  </si>
  <si>
    <t>land use &amp; zoning</t>
  </si>
  <si>
    <t>Required for all commercial-scale projects; includes environmental and zoning compliance studies.</t>
  </si>
  <si>
    <t>seqra compliance</t>
  </si>
  <si>
    <t>Analyzes environmental effects, including wetlands, habitat, noise, stormwater, and land use impacts.</t>
  </si>
  <si>
    <t>environmental compliance</t>
  </si>
  <si>
    <t>Evaluates potential disruptions to local wildlife corridors and habitats.</t>
  </si>
  <si>
    <t>environmental protection</t>
  </si>
  <si>
    <t>Ensures proper drainage and erosion control measures are in place.</t>
  </si>
  <si>
    <t>Special Use Permit &amp; Construction Permit</t>
  </si>
  <si>
    <t>water resource protection</t>
  </si>
  <si>
    <t>Required if the project site is near protected wetlands or groundwater resources.</t>
  </si>
  <si>
    <t>Clearing &amp; Grading Plan</t>
  </si>
  <si>
    <t>land use compliance</t>
  </si>
  <si>
    <t>Ensures compliance with land alteration rules, including tree removal and grading.</t>
  </si>
  <si>
    <t>road use &amp; public safety</t>
  </si>
  <si>
    <t>Road Use Agreement</t>
  </si>
  <si>
    <t>infrastructure protection</t>
  </si>
  <si>
    <t>Special Use Permit &amp; Pre-Construction Compliance</t>
  </si>
  <si>
    <t>utility compliance</t>
  </si>
  <si>
    <t>Required if grid interconnection necessitates upgrades (e.g., new substations, transmission lines).</t>
  </si>
  <si>
    <t>Special Use Permit &amp; Utility Interconnection</t>
  </si>
  <si>
    <t>community &amp; public health</t>
  </si>
  <si>
    <t>Evaluates anticipated noise levels from inverters, transformers, and construction activity.</t>
  </si>
  <si>
    <t>Special Use Permit (conditionally required) &amp; Construction Permit</t>
  </si>
  <si>
    <t>traffic &amp; aviation safety</t>
  </si>
  <si>
    <t>Viewshed &amp; Line-of-Sight Analysis</t>
  </si>
  <si>
    <t>aesthetic &amp; visual impact</t>
  </si>
  <si>
    <t>Provides scaled visual renderings of the solar project at installation, 5 years, and 10 years.</t>
  </si>
  <si>
    <t>agricultural land protection</t>
  </si>
  <si>
    <t>Required if the site is on Prime Farmland; pre- and post-construction soil sampling required.</t>
  </si>
  <si>
    <t>Decommissioning Plan &amp; Financial Security Bond</t>
  </si>
  <si>
    <t>end-of-life planning</t>
  </si>
  <si>
    <t>Plan for removal of system at end-of-life, including a financial bond (110-150% of removal cost).</t>
  </si>
  <si>
    <t>community impact</t>
  </si>
  <si>
    <t>Developer may be required to provide payments or public improvements to offset project impacts.</t>
  </si>
  <si>
    <t>taxation &amp; financial impact</t>
  </si>
  <si>
    <t>Special Use Permit &amp; Tax Compliance</t>
  </si>
  <si>
    <t>construction compliance</t>
  </si>
  <si>
    <t>electrical compliance</t>
  </si>
  <si>
    <t>utility grid connection</t>
  </si>
  <si>
    <t>Required before energization; must be signed with LIPA or another utility provider.</t>
  </si>
  <si>
    <t>Construction Permit &amp; Utility Approval</t>
  </si>
  <si>
    <t>Fire Safety &amp; Emergency Response Plan</t>
  </si>
  <si>
    <t>public safety</t>
  </si>
  <si>
    <t>Developer must coordinate with local fire departments and first responders.</t>
  </si>
  <si>
    <t>Insurance &amp; Liability Coverage Report</t>
  </si>
  <si>
    <t>risk management</t>
  </si>
  <si>
    <t>Proof of liability insurance for damages, accidents, and infrastructure failures.</t>
  </si>
  <si>
    <t>Utility</t>
  </si>
  <si>
    <t>Step</t>
  </si>
  <si>
    <t>Required?</t>
  </si>
  <si>
    <t>Typical Length (days)</t>
  </si>
  <si>
    <t>National Grid</t>
  </si>
  <si>
    <t>Pre-Application</t>
  </si>
  <si>
    <t>Optional</t>
  </si>
  <si>
    <t>$/sqft</t>
  </si>
  <si>
    <t>Deeded Acres</t>
  </si>
  <si>
    <t>Lease average</t>
  </si>
  <si>
    <t>Option premium</t>
  </si>
  <si>
    <t xml:space="preserve">Cost </t>
  </si>
  <si>
    <t>If the project is over 10 acres, must include viewshed analysis and landscaping plan</t>
  </si>
  <si>
    <t>If required, must include a report on ecological impact and mitigation strategies</t>
  </si>
  <si>
    <t>Report detailing if the project affects Prime Farmland; if so, must prove &lt;50% land usage</t>
  </si>
  <si>
    <t>Must document 20% of the project planted with native species</t>
  </si>
  <si>
    <t>Plan detailing how the site will be restored and equipment removed at end of project life</t>
  </si>
  <si>
    <t>Agreement detailing road use, maintenance responsibilities, and repairs due to construction traffic.</t>
  </si>
  <si>
    <t>Assessment of project benefits, including tax revenue, job creation, and local economic impact.</t>
  </si>
  <si>
    <t>Analysis of transportation impacts, road conditions, and mitigation measures.</t>
  </si>
  <si>
    <t>Identification and mapping of wetlands on or near the project site.</t>
  </si>
  <si>
    <t>Plan to prevent and manage drilling fluid spills from horizontal directional drilling.</t>
  </si>
  <si>
    <t>State Historic Preservation Office approval regarding historical site impacts.</t>
  </si>
  <si>
    <t>Inventory of historical and culturally significant structures in the project area.</t>
  </si>
  <si>
    <t>Study determining if the project site contains any significant archaeological artifacts.</t>
  </si>
  <si>
    <t>Analysis of project visibility and aesthetic impacts from public viewpoints.</t>
  </si>
  <si>
    <t>Aesthetic integration and screening using vegetation and natural barriers.</t>
  </si>
  <si>
    <t>Evaluates electromagnetic field safety</t>
  </si>
  <si>
    <t>Ensures safe response to incidents</t>
  </si>
  <si>
    <t>Confirms grid compatibility</t>
  </si>
  <si>
    <t>Provides financial risk protection</t>
  </si>
  <si>
    <t>Assesses overall environmental effects</t>
  </si>
  <si>
    <t>Protects wildlife corridors and endangered species</t>
  </si>
  <si>
    <t>Prevents runoff and erosion</t>
  </si>
  <si>
    <t>Ensures groundwater and wetland protection</t>
  </si>
  <si>
    <t>Determines land clearing impact</t>
  </si>
  <si>
    <t>Evaluates construction and operational traffic</t>
  </si>
  <si>
    <t>Determines grid compatibility and required upgrades</t>
  </si>
  <si>
    <t>Ensures proper removal of system at project’s end</t>
  </si>
  <si>
    <t>Prevents hazardous solar glare</t>
  </si>
  <si>
    <t>Ensures compliance with noise ordinances</t>
  </si>
  <si>
    <t>Construction Permit &amp; Post-Construction Compliance</t>
  </si>
  <si>
    <t>Utility Interconnection Approval</t>
  </si>
  <si>
    <t>Zoning &amp; Planning</t>
  </si>
  <si>
    <t>Land Use &amp; Zoning</t>
  </si>
  <si>
    <t>SEQRA Compliance</t>
  </si>
  <si>
    <t>Environmental Compliance</t>
  </si>
  <si>
    <t>Environmental Protection</t>
  </si>
  <si>
    <t>Water Resource Protection</t>
  </si>
  <si>
    <t>Land Use Compliance</t>
  </si>
  <si>
    <t>Road Use &amp; Public Safety</t>
  </si>
  <si>
    <t>Infrastructure Protection</t>
  </si>
  <si>
    <t>Utility Compliance</t>
  </si>
  <si>
    <t>Community &amp; Public Health</t>
  </si>
  <si>
    <t>Traffic &amp; Aviation Safety</t>
  </si>
  <si>
    <t>Aesthetic &amp; Visual Impact</t>
  </si>
  <si>
    <t>Agricultural Land Protection</t>
  </si>
  <si>
    <t>End-of-Life Planning</t>
  </si>
  <si>
    <t>Community Impact</t>
  </si>
  <si>
    <t>Taxation &amp; Financial Impact</t>
  </si>
  <si>
    <t>Construction Compliance</t>
  </si>
  <si>
    <t>Electrical Compliance</t>
  </si>
  <si>
    <t>Utility Grid Connection</t>
  </si>
  <si>
    <t>Public Safety</t>
  </si>
  <si>
    <t>Risk Management</t>
  </si>
  <si>
    <t>Must be finalized before construction begins.</t>
  </si>
  <si>
    <t>Finalized noise study to confirm compliance with operational sound limits.</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</si>
</sst>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m/dd/yyyy"/>
    <numFmt numFmtId="165" formatCode="yyyy-mm-dd"/>
    <numFmt numFmtId="166" formatCode="&quot;$&quot;#,##0.00"/>
    <numFmt numFmtId="167" formatCode="&quot;$&quot;#,##0"/>
    <numFmt numFmtId="168" formatCode="#,##0.000"/>
    <numFmt numFmtId="169" formatCode="#,##0.00;(#,##0.00)"/>
    <numFmt numFmtId="170" formatCode="0.0%"/>
    <numFmt numFmtId="171" formatCode="M/d/yyyy"/>
    <numFmt numFmtId="172" formatCode="0.000%"/>
    <numFmt numFmtId="173" formatCode="m-d"/>
  </numFmts>
  <fonts count="21">
    <font>
      <sz val="10.0"/>
      <color rgb="FF000000"/>
      <name val="Arial"/>
      <scheme val="minor"/>
    </font>
    <font>
      <b/>
      <color theme="1"/>
      <name val="Arial"/>
      <scheme val="minor"/>
    </font>
    <font>
      <color theme="1"/>
      <name val="Arial"/>
      <scheme val="minor"/>
    </font>
    <font>
      <u/>
      <color rgb="FF0000FF"/>
    </font>
    <font>
      <b/>
      <color rgb="FFFFFFFF"/>
      <name val="Arial"/>
    </font>
    <font>
      <color rgb="FFFFFFFF"/>
      <name val="Arial"/>
      <scheme val="minor"/>
    </font>
    <font>
      <color rgb="FFFFFFFF"/>
      <name val="Arial"/>
    </font>
    <font>
      <color theme="1"/>
      <name val="Arial"/>
    </font>
    <font>
      <sz val="11.0"/>
      <color theme="1"/>
      <name val="Arial"/>
    </font>
    <font>
      <b/>
      <sz val="12.0"/>
      <color theme="1"/>
      <name val="Arial"/>
    </font>
    <font/>
    <font>
      <b/>
      <sz val="11.0"/>
      <color theme="1"/>
      <name val="Arial"/>
    </font>
    <font>
      <sz val="11.0"/>
      <color theme="1"/>
      <name val="Aptos Narrow"/>
    </font>
    <font>
      <b/>
      <sz val="11.0"/>
      <color theme="1"/>
      <name val="Aptos Narrow"/>
    </font>
    <font>
      <b/>
      <u/>
      <color theme="1"/>
      <name val="Arial"/>
      <scheme val="minor"/>
    </font>
    <font>
      <b/>
      <i/>
      <color theme="1"/>
      <name val="Arial"/>
      <scheme val="minor"/>
    </font>
    <font>
      <sz val="12.0"/>
      <color theme="1"/>
      <name val="Arial"/>
    </font>
    <font>
      <b/>
      <sz val="11.0"/>
      <color theme="1"/>
      <name val="Arial"/>
      <scheme val="minor"/>
    </font>
    <font>
      <color rgb="FF000000"/>
      <name val="Arial"/>
    </font>
    <font>
      <i/>
      <color theme="1"/>
      <name val="Arial"/>
      <scheme val="minor"/>
    </font>
    <font>
      <u/>
      <color rgb="FF0000FF"/>
    </font>
  </fonts>
  <fills count="22">
    <fill>
      <patternFill patternType="none"/>
    </fill>
    <fill>
      <patternFill patternType="lightGray"/>
    </fill>
    <fill>
      <patternFill patternType="solid">
        <fgColor rgb="FF666666"/>
        <bgColor rgb="FF666666"/>
      </patternFill>
    </fill>
    <fill>
      <patternFill patternType="solid">
        <fgColor rgb="FF38761D"/>
        <bgColor rgb="FF38761D"/>
      </patternFill>
    </fill>
    <fill>
      <patternFill patternType="solid">
        <fgColor rgb="FFD9EAD3"/>
        <bgColor rgb="FFD9EAD3"/>
      </patternFill>
    </fill>
    <fill>
      <patternFill patternType="solid">
        <fgColor rgb="FF1C4587"/>
        <bgColor rgb="FF1C4587"/>
      </patternFill>
    </fill>
    <fill>
      <patternFill patternType="solid">
        <fgColor rgb="FFC9DAF8"/>
        <bgColor rgb="FFC9DAF8"/>
      </patternFill>
    </fill>
    <fill>
      <patternFill patternType="solid">
        <fgColor rgb="FFEA9999"/>
        <bgColor rgb="FFEA9999"/>
      </patternFill>
    </fill>
    <fill>
      <patternFill patternType="solid">
        <fgColor rgb="FFF1C232"/>
        <bgColor rgb="FFF1C232"/>
      </patternFill>
    </fill>
    <fill>
      <patternFill patternType="solid">
        <fgColor rgb="FF351C75"/>
        <bgColor rgb="FF351C75"/>
      </patternFill>
    </fill>
    <fill>
      <patternFill patternType="solid">
        <fgColor rgb="FFD9D2E9"/>
        <bgColor rgb="FFD9D2E9"/>
      </patternFill>
    </fill>
    <fill>
      <patternFill patternType="solid">
        <fgColor rgb="FFF6B26B"/>
        <bgColor rgb="FFF6B26B"/>
      </patternFill>
    </fill>
    <fill>
      <patternFill patternType="solid">
        <fgColor rgb="FFDBE9F7"/>
        <bgColor rgb="FFDBE9F7"/>
      </patternFill>
    </fill>
    <fill>
      <patternFill patternType="solid">
        <fgColor rgb="FFFFFF00"/>
        <bgColor rgb="FFFFFF00"/>
      </patternFill>
    </fill>
    <fill>
      <patternFill patternType="solid">
        <fgColor rgb="FFD9D9D9"/>
        <bgColor rgb="FFD9D9D9"/>
      </patternFill>
    </fill>
    <fill>
      <patternFill patternType="solid">
        <fgColor rgb="FFEFEFEF"/>
        <bgColor rgb="FFEFEFEF"/>
      </patternFill>
    </fill>
    <fill>
      <patternFill patternType="solid">
        <fgColor rgb="FF93C47D"/>
        <bgColor rgb="FF93C47D"/>
      </patternFill>
    </fill>
    <fill>
      <patternFill patternType="solid">
        <fgColor rgb="FFB6D7A8"/>
        <bgColor rgb="FFB6D7A8"/>
      </patternFill>
    </fill>
    <fill>
      <patternFill patternType="solid">
        <fgColor rgb="FFF9CB9C"/>
        <bgColor rgb="FFF9CB9C"/>
      </patternFill>
    </fill>
    <fill>
      <patternFill patternType="solid">
        <fgColor rgb="FFA4C2F4"/>
        <bgColor rgb="FFA4C2F4"/>
      </patternFill>
    </fill>
    <fill>
      <patternFill patternType="solid">
        <fgColor rgb="FFFFE599"/>
        <bgColor rgb="FFFFE599"/>
      </patternFill>
    </fill>
    <fill>
      <patternFill patternType="solid">
        <fgColor rgb="FFF4CCCC"/>
        <bgColor rgb="FFF4CCCC"/>
      </patternFill>
    </fill>
  </fills>
  <borders count="15">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right style="thin">
        <color rgb="FF000000"/>
      </right>
    </border>
    <border>
      <left style="thin">
        <color rgb="FF000000"/>
      </left>
      <top style="thin">
        <color rgb="FF000000"/>
      </top>
      <bottom style="thin">
        <color rgb="FF000000"/>
      </bottom>
    </border>
    <border>
      <top style="dotted">
        <color rgb="FF000000"/>
      </top>
      <bottom style="dotted">
        <color rgb="FF000000"/>
      </bottom>
    </border>
  </borders>
  <cellStyleXfs count="1">
    <xf borderId="0" fillId="0" fontId="0" numFmtId="0" applyAlignment="1" applyFont="1"/>
  </cellStyleXfs>
  <cellXfs count="15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2" fontId="4" numFmtId="0" xfId="0" applyAlignment="1" applyFill="1" applyFont="1">
      <alignment readingOrder="0" shrinkToFit="0" vertical="bottom" wrapText="1"/>
    </xf>
    <xf borderId="0" fillId="2" fontId="4" numFmtId="166" xfId="0" applyAlignment="1" applyFont="1" applyNumberFormat="1">
      <alignment readingOrder="0" shrinkToFit="0" vertical="bottom" wrapText="1"/>
    </xf>
    <xf borderId="0" fillId="2" fontId="4" numFmtId="3" xfId="0" applyAlignment="1" applyFont="1" applyNumberFormat="1">
      <alignment readingOrder="0" shrinkToFit="0" vertical="bottom" wrapText="1"/>
    </xf>
    <xf borderId="0" fillId="2" fontId="4" numFmtId="0" xfId="0" applyAlignment="1" applyFont="1">
      <alignment shrinkToFit="0" vertical="bottom" wrapText="1"/>
    </xf>
    <xf borderId="0" fillId="2" fontId="5" numFmtId="0" xfId="0" applyAlignment="1" applyFont="1">
      <alignment readingOrder="0"/>
    </xf>
    <xf borderId="0" fillId="2" fontId="2" numFmtId="0" xfId="0" applyFont="1"/>
    <xf borderId="0" fillId="3" fontId="6" numFmtId="0" xfId="0" applyAlignment="1" applyFill="1" applyFont="1">
      <alignment readingOrder="0" vertical="bottom"/>
    </xf>
    <xf borderId="0" fillId="3" fontId="6" numFmtId="0" xfId="0" applyAlignment="1" applyFont="1">
      <alignment vertical="bottom"/>
    </xf>
    <xf borderId="0" fillId="4" fontId="7" numFmtId="0" xfId="0" applyAlignment="1" applyFill="1" applyFont="1">
      <alignment readingOrder="0" vertical="bottom"/>
    </xf>
    <xf borderId="0" fillId="4" fontId="7" numFmtId="0" xfId="0" applyAlignment="1" applyFont="1">
      <alignment vertical="bottom"/>
    </xf>
    <xf borderId="0" fillId="0" fontId="8" numFmtId="167" xfId="0" applyAlignment="1" applyFont="1" applyNumberFormat="1">
      <alignment readingOrder="0" vertical="top"/>
    </xf>
    <xf borderId="0" fillId="0" fontId="7" numFmtId="3" xfId="0" applyAlignment="1" applyFont="1" applyNumberFormat="1">
      <alignment horizontal="right" readingOrder="0" vertical="bottom"/>
    </xf>
    <xf borderId="0" fillId="0" fontId="7" numFmtId="0" xfId="0" applyAlignment="1" applyFont="1">
      <alignment vertical="bottom"/>
    </xf>
    <xf borderId="0" fillId="5" fontId="6" numFmtId="0" xfId="0" applyAlignment="1" applyFill="1" applyFont="1">
      <alignment readingOrder="0" vertical="bottom"/>
    </xf>
    <xf borderId="0" fillId="6" fontId="7" numFmtId="0" xfId="0" applyAlignment="1" applyFill="1" applyFont="1">
      <alignment vertical="bottom"/>
    </xf>
    <xf borderId="0" fillId="6" fontId="7" numFmtId="0" xfId="0" applyAlignment="1" applyFont="1">
      <alignment readingOrder="0" vertical="bottom"/>
    </xf>
    <xf borderId="0" fillId="7" fontId="6" numFmtId="0" xfId="0" applyAlignment="1" applyFill="1" applyFont="1">
      <alignment readingOrder="0" vertical="bottom"/>
    </xf>
    <xf borderId="0" fillId="7" fontId="7" numFmtId="0" xfId="0" applyAlignment="1" applyFont="1">
      <alignment readingOrder="0" vertical="bottom"/>
    </xf>
    <xf borderId="0" fillId="7" fontId="2" numFmtId="0" xfId="0" applyFont="1"/>
    <xf borderId="0" fillId="8" fontId="6" numFmtId="0" xfId="0" applyAlignment="1" applyFill="1" applyFont="1">
      <alignment readingOrder="0" vertical="bottom"/>
    </xf>
    <xf borderId="0" fillId="8" fontId="7" numFmtId="0" xfId="0" applyAlignment="1" applyFont="1">
      <alignment readingOrder="0" vertical="bottom"/>
    </xf>
    <xf borderId="0" fillId="8" fontId="7" numFmtId="3" xfId="0" applyAlignment="1" applyFont="1" applyNumberFormat="1">
      <alignment horizontal="right" readingOrder="0" vertical="bottom"/>
    </xf>
    <xf borderId="0" fillId="8" fontId="7" numFmtId="0" xfId="0" applyAlignment="1" applyFont="1">
      <alignment vertical="bottom"/>
    </xf>
    <xf borderId="0" fillId="8" fontId="2" numFmtId="0" xfId="0" applyFont="1"/>
    <xf borderId="0" fillId="9" fontId="6" numFmtId="0" xfId="0" applyAlignment="1" applyFill="1" applyFont="1">
      <alignment readingOrder="0" vertical="bottom"/>
    </xf>
    <xf borderId="0" fillId="10" fontId="7" numFmtId="0" xfId="0" applyAlignment="1" applyFill="1" applyFont="1">
      <alignment readingOrder="0" vertical="bottom"/>
    </xf>
    <xf borderId="0" fillId="11" fontId="6" numFmtId="0" xfId="0" applyAlignment="1" applyFill="1" applyFont="1">
      <alignment readingOrder="0" vertical="bottom"/>
    </xf>
    <xf borderId="0" fillId="11" fontId="7" numFmtId="0" xfId="0" applyAlignment="1" applyFont="1">
      <alignment readingOrder="0" vertical="bottom"/>
    </xf>
    <xf borderId="0" fillId="11" fontId="2" numFmtId="0" xfId="0" applyFont="1"/>
    <xf borderId="0" fillId="11" fontId="7" numFmtId="0" xfId="0" applyAlignment="1" applyFont="1">
      <alignment vertical="bottom"/>
    </xf>
    <xf borderId="0" fillId="0" fontId="2" numFmtId="3" xfId="0" applyAlignment="1" applyFont="1" applyNumberFormat="1">
      <alignment readingOrder="0"/>
    </xf>
    <xf borderId="0" fillId="0" fontId="2" numFmtId="0" xfId="0" applyFont="1"/>
    <xf borderId="0" fillId="0" fontId="2" numFmtId="3" xfId="0" applyFont="1" applyNumberFormat="1"/>
    <xf borderId="0" fillId="0" fontId="2" numFmtId="167" xfId="0" applyFont="1" applyNumberFormat="1"/>
    <xf borderId="0" fillId="0" fontId="2" numFmtId="166" xfId="0" applyFont="1" applyNumberFormat="1"/>
    <xf borderId="1" fillId="12" fontId="9" numFmtId="0" xfId="0" applyAlignment="1" applyBorder="1" applyFill="1" applyFont="1">
      <alignment readingOrder="0"/>
    </xf>
    <xf borderId="2" fillId="0" fontId="10" numFmtId="0" xfId="0" applyBorder="1" applyFont="1"/>
    <xf borderId="3" fillId="12" fontId="11" numFmtId="0" xfId="0" applyAlignment="1" applyBorder="1" applyFont="1">
      <alignment horizontal="right" readingOrder="0" vertical="top"/>
    </xf>
    <xf borderId="3" fillId="0" fontId="8" numFmtId="0" xfId="0" applyAlignment="1" applyBorder="1" applyFont="1">
      <alignment horizontal="right" readingOrder="0" vertical="top"/>
    </xf>
    <xf borderId="3" fillId="0" fontId="12" numFmtId="0" xfId="0" applyAlignment="1" applyBorder="1" applyFont="1">
      <alignment horizontal="right" vertical="top"/>
    </xf>
    <xf borderId="4" fillId="0" fontId="10" numFmtId="0" xfId="0" applyBorder="1" applyFont="1"/>
    <xf borderId="3" fillId="12" fontId="13" numFmtId="0" xfId="0" applyAlignment="1" applyBorder="1" applyFont="1">
      <alignment horizontal="right" shrinkToFit="0" vertical="top" wrapText="1"/>
    </xf>
    <xf borderId="3" fillId="12" fontId="13" numFmtId="0" xfId="0" applyAlignment="1" applyBorder="1" applyFont="1">
      <alignment horizontal="right" vertical="top"/>
    </xf>
    <xf borderId="5" fillId="0" fontId="8" numFmtId="0" xfId="0" applyAlignment="1" applyBorder="1" applyFont="1">
      <alignment readingOrder="0" shrinkToFit="0" vertical="top" wrapText="1"/>
    </xf>
    <xf borderId="0" fillId="0" fontId="12" numFmtId="167" xfId="0" applyAlignment="1" applyFont="1" applyNumberFormat="1">
      <alignment horizontal="right" shrinkToFit="0" vertical="top" wrapText="1"/>
    </xf>
    <xf borderId="0" fillId="0" fontId="12" numFmtId="168" xfId="0" applyAlignment="1" applyFont="1" applyNumberFormat="1">
      <alignment horizontal="right" shrinkToFit="0" vertical="top" wrapText="1"/>
    </xf>
    <xf borderId="5" fillId="0" fontId="12" numFmtId="0" xfId="0" applyAlignment="1" applyBorder="1" applyFont="1">
      <alignment shrinkToFit="0" vertical="top" wrapText="1"/>
    </xf>
    <xf borderId="0" fillId="0" fontId="8" numFmtId="4" xfId="0" applyAlignment="1" applyFont="1" applyNumberFormat="1">
      <alignment horizontal="right" readingOrder="0" shrinkToFit="0" vertical="top" wrapText="1"/>
    </xf>
    <xf borderId="0" fillId="0" fontId="8" numFmtId="167" xfId="0" applyAlignment="1" applyFont="1" applyNumberFormat="1">
      <alignment horizontal="right" readingOrder="0" shrinkToFit="0" vertical="top" wrapText="1"/>
    </xf>
    <xf borderId="0" fillId="0" fontId="8" numFmtId="168" xfId="0" applyAlignment="1" applyFont="1" applyNumberFormat="1">
      <alignment horizontal="right" readingOrder="0" shrinkToFit="0" vertical="top" wrapText="1"/>
    </xf>
    <xf borderId="6" fillId="12" fontId="13" numFmtId="0" xfId="0" applyAlignment="1" applyBorder="1" applyFont="1">
      <alignment shrinkToFit="0" vertical="top" wrapText="1"/>
    </xf>
    <xf borderId="7" fillId="12" fontId="13" numFmtId="167" xfId="0" applyAlignment="1" applyBorder="1" applyFont="1" applyNumberFormat="1">
      <alignment horizontal="right" vertical="top"/>
    </xf>
    <xf borderId="8" fillId="12" fontId="13" numFmtId="166" xfId="0" applyAlignment="1" applyBorder="1" applyFont="1" applyNumberFormat="1">
      <alignment horizontal="right" vertical="top"/>
    </xf>
    <xf borderId="9" fillId="12" fontId="13" numFmtId="0" xfId="0" applyAlignment="1" applyBorder="1" applyFont="1">
      <alignment shrinkToFit="0" vertical="top" wrapText="1"/>
    </xf>
    <xf borderId="10" fillId="12" fontId="13" numFmtId="167" xfId="0" applyAlignment="1" applyBorder="1" applyFont="1" applyNumberFormat="1">
      <alignment horizontal="right" vertical="top"/>
    </xf>
    <xf borderId="11" fillId="12" fontId="13" numFmtId="166" xfId="0" applyAlignment="1" applyBorder="1" applyFont="1" applyNumberFormat="1">
      <alignment horizontal="right" vertical="top"/>
    </xf>
    <xf borderId="0" fillId="0" fontId="2" numFmtId="0" xfId="0" applyFont="1"/>
    <xf borderId="6" fillId="12" fontId="11" numFmtId="0" xfId="0" applyAlignment="1" applyBorder="1" applyFont="1">
      <alignment readingOrder="0" shrinkToFit="0" vertical="top" wrapText="1"/>
    </xf>
    <xf borderId="8" fillId="12" fontId="11" numFmtId="166" xfId="0" applyAlignment="1" applyBorder="1" applyFont="1" applyNumberFormat="1">
      <alignment horizontal="right" readingOrder="0" vertical="top"/>
    </xf>
    <xf borderId="0" fillId="0" fontId="1" numFmtId="0" xfId="0" applyAlignment="1" applyFont="1">
      <alignment horizontal="center" readingOrder="0"/>
    </xf>
    <xf borderId="3" fillId="12" fontId="2" numFmtId="0" xfId="0" applyAlignment="1" applyBorder="1" applyFont="1">
      <alignment readingOrder="0"/>
    </xf>
    <xf borderId="0" fillId="12" fontId="2" numFmtId="0" xfId="0" applyAlignment="1" applyFont="1">
      <alignment readingOrder="0"/>
    </xf>
    <xf borderId="12" fillId="0" fontId="2" numFmtId="0" xfId="0" applyAlignment="1" applyBorder="1" applyFont="1">
      <alignment readingOrder="0"/>
    </xf>
    <xf borderId="2" fillId="0" fontId="2" numFmtId="167" xfId="0" applyBorder="1" applyFont="1" applyNumberFormat="1"/>
    <xf borderId="2" fillId="0" fontId="2" numFmtId="0" xfId="0" applyBorder="1" applyFont="1"/>
    <xf borderId="5" fillId="0" fontId="2" numFmtId="0" xfId="0" applyBorder="1" applyFont="1"/>
    <xf borderId="5" fillId="0" fontId="2" numFmtId="167" xfId="0" applyBorder="1" applyFont="1" applyNumberFormat="1"/>
    <xf borderId="3" fillId="12" fontId="11" numFmtId="0" xfId="0" applyAlignment="1" applyBorder="1" applyFont="1">
      <alignment readingOrder="0" shrinkToFit="0" vertical="top" wrapText="1"/>
    </xf>
    <xf borderId="3" fillId="12" fontId="1" numFmtId="10" xfId="0" applyBorder="1" applyFont="1" applyNumberFormat="1"/>
    <xf borderId="0" fillId="0" fontId="1" numFmtId="0" xfId="0" applyAlignment="1" applyFont="1">
      <alignment readingOrder="0" shrinkToFit="0" wrapText="1"/>
    </xf>
    <xf borderId="0" fillId="13" fontId="2" numFmtId="0" xfId="0" applyFill="1" applyFont="1"/>
    <xf borderId="0" fillId="13" fontId="2" numFmtId="167" xfId="0" applyFont="1" applyNumberFormat="1"/>
    <xf borderId="0" fillId="13" fontId="2" numFmtId="0" xfId="0" applyAlignment="1" applyFont="1">
      <alignment readingOrder="0"/>
    </xf>
    <xf borderId="0" fillId="0" fontId="14" numFmtId="0" xfId="0" applyAlignment="1" applyFont="1">
      <alignment horizontal="center" readingOrder="0"/>
    </xf>
    <xf borderId="0" fillId="0" fontId="2" numFmtId="10" xfId="0" applyFont="1" applyNumberFormat="1"/>
    <xf borderId="0" fillId="0" fontId="2" numFmtId="166" xfId="0" applyAlignment="1" applyFont="1" applyNumberFormat="1">
      <alignment readingOrder="0"/>
    </xf>
    <xf borderId="0" fillId="0" fontId="7" numFmtId="0" xfId="0" applyAlignment="1" applyFont="1">
      <alignment readingOrder="0" vertical="bottom"/>
    </xf>
    <xf borderId="0" fillId="0" fontId="15" numFmtId="0" xfId="0" applyAlignment="1" applyFont="1">
      <alignment horizontal="center" readingOrder="0"/>
    </xf>
    <xf borderId="0" fillId="0" fontId="8" numFmtId="0" xfId="0" applyAlignment="1" applyFont="1">
      <alignment readingOrder="0"/>
    </xf>
    <xf borderId="0" fillId="0" fontId="16" numFmtId="167" xfId="0" applyAlignment="1" applyFont="1" applyNumberFormat="1">
      <alignment readingOrder="0"/>
    </xf>
    <xf borderId="0" fillId="0" fontId="2" numFmtId="2" xfId="0" applyFont="1" applyNumberFormat="1"/>
    <xf borderId="12" fillId="14" fontId="17" numFmtId="0" xfId="0" applyAlignment="1" applyBorder="1" applyFill="1" applyFont="1">
      <alignment readingOrder="0"/>
    </xf>
    <xf borderId="2" fillId="15" fontId="2" numFmtId="9" xfId="0" applyAlignment="1" applyBorder="1" applyFill="1" applyFont="1" applyNumberFormat="1">
      <alignment readingOrder="0"/>
    </xf>
    <xf borderId="2" fillId="14" fontId="17" numFmtId="0" xfId="0" applyAlignment="1" applyBorder="1" applyFont="1">
      <alignment readingOrder="0" shrinkToFit="0" wrapText="1"/>
    </xf>
    <xf borderId="5" fillId="0" fontId="2" numFmtId="10" xfId="0" applyAlignment="1" applyBorder="1" applyFont="1" applyNumberFormat="1">
      <alignment readingOrder="0"/>
    </xf>
    <xf borderId="2" fillId="15" fontId="2" numFmtId="0" xfId="0" applyAlignment="1" applyBorder="1" applyFont="1">
      <alignment readingOrder="0"/>
    </xf>
    <xf borderId="2" fillId="14" fontId="2" numFmtId="0" xfId="0" applyBorder="1" applyFont="1"/>
    <xf borderId="2" fillId="15" fontId="2" numFmtId="0" xfId="0" applyBorder="1" applyFont="1"/>
    <xf borderId="0" fillId="0" fontId="9" numFmtId="0" xfId="0" applyAlignment="1" applyFont="1">
      <alignment readingOrder="0"/>
    </xf>
    <xf borderId="3" fillId="0" fontId="9" numFmtId="0" xfId="0" applyAlignment="1" applyBorder="1" applyFont="1">
      <alignment readingOrder="0"/>
    </xf>
    <xf borderId="3" fillId="0" fontId="9" numFmtId="167" xfId="0" applyAlignment="1" applyBorder="1" applyFont="1" applyNumberFormat="1">
      <alignment readingOrder="0"/>
    </xf>
    <xf borderId="0" fillId="0" fontId="9" numFmtId="167" xfId="0" applyAlignment="1" applyFont="1" applyNumberFormat="1">
      <alignment readingOrder="0"/>
    </xf>
    <xf borderId="3" fillId="0" fontId="9" numFmtId="9" xfId="0" applyAlignment="1" applyBorder="1" applyFont="1" applyNumberFormat="1">
      <alignment readingOrder="0"/>
    </xf>
    <xf borderId="0" fillId="0" fontId="16" numFmtId="0" xfId="0" applyAlignment="1" applyFont="1">
      <alignment readingOrder="0"/>
    </xf>
    <xf borderId="0" fillId="0" fontId="18" numFmtId="0" xfId="0" applyAlignment="1" applyFont="1">
      <alignment readingOrder="0" vertical="bottom"/>
    </xf>
    <xf borderId="0" fillId="0" fontId="2" numFmtId="0" xfId="0" applyAlignment="1" applyFont="1">
      <alignment readingOrder="0" shrinkToFit="0" wrapText="1"/>
    </xf>
    <xf borderId="0" fillId="0" fontId="2" numFmtId="14" xfId="0" applyFont="1" applyNumberFormat="1"/>
    <xf borderId="0" fillId="0" fontId="11" numFmtId="0" xfId="0" applyAlignment="1" applyFont="1">
      <alignment readingOrder="0" shrinkToFit="0" vertical="top" wrapText="1"/>
    </xf>
    <xf borderId="0" fillId="0" fontId="2" numFmtId="167" xfId="0" applyFont="1" applyNumberFormat="1"/>
    <xf borderId="0" fillId="0" fontId="2" numFmtId="169" xfId="0" applyFont="1" applyNumberFormat="1"/>
    <xf borderId="0" fillId="0" fontId="2" numFmtId="10" xfId="0" applyAlignment="1" applyFont="1" applyNumberFormat="1">
      <alignment readingOrder="0"/>
    </xf>
    <xf borderId="13" fillId="16" fontId="1" numFmtId="0" xfId="0" applyAlignment="1" applyBorder="1" applyFill="1" applyFont="1">
      <alignment readingOrder="0"/>
    </xf>
    <xf borderId="3" fillId="16" fontId="1" numFmtId="170" xfId="0" applyBorder="1" applyFont="1" applyNumberFormat="1"/>
    <xf borderId="3" fillId="17" fontId="2" numFmtId="0" xfId="0" applyAlignment="1" applyBorder="1" applyFill="1" applyFont="1">
      <alignment readingOrder="0"/>
    </xf>
    <xf borderId="3" fillId="17" fontId="2" numFmtId="170" xfId="0" applyBorder="1" applyFont="1" applyNumberFormat="1"/>
    <xf borderId="0" fillId="4" fontId="2" numFmtId="0" xfId="0" applyAlignment="1" applyFont="1">
      <alignment readingOrder="0"/>
    </xf>
    <xf borderId="0" fillId="4" fontId="2" numFmtId="170" xfId="0" applyFont="1" applyNumberFormat="1"/>
    <xf borderId="1" fillId="12" fontId="1" numFmtId="0" xfId="0" applyAlignment="1" applyBorder="1" applyFont="1">
      <alignment readingOrder="0" shrinkToFit="0" wrapText="1"/>
    </xf>
    <xf borderId="0" fillId="0" fontId="2" numFmtId="171" xfId="0" applyFont="1" applyNumberFormat="1"/>
    <xf borderId="0" fillId="0" fontId="12" numFmtId="167" xfId="0" applyAlignment="1" applyFont="1" applyNumberFormat="1">
      <alignment horizontal="right" readingOrder="0" shrinkToFit="0" vertical="top" wrapText="1"/>
    </xf>
    <xf borderId="1" fillId="12" fontId="2" numFmtId="171" xfId="0" applyAlignment="1" applyBorder="1" applyFont="1" applyNumberFormat="1">
      <alignment readingOrder="0"/>
    </xf>
    <xf borderId="3" fillId="18" fontId="2" numFmtId="171" xfId="0" applyAlignment="1" applyBorder="1" applyFill="1" applyFont="1" applyNumberFormat="1">
      <alignment readingOrder="0" shrinkToFit="0" wrapText="1"/>
    </xf>
    <xf borderId="3" fillId="17" fontId="2" numFmtId="171" xfId="0" applyAlignment="1" applyBorder="1" applyFont="1" applyNumberFormat="1">
      <alignment readingOrder="0" shrinkToFit="0" wrapText="1"/>
    </xf>
    <xf borderId="0" fillId="19" fontId="2" numFmtId="14" xfId="0" applyFill="1" applyFont="1" applyNumberFormat="1"/>
    <xf borderId="0" fillId="0" fontId="2" numFmtId="0" xfId="0" applyAlignment="1" applyFont="1">
      <alignment shrinkToFit="0" wrapText="1"/>
    </xf>
    <xf borderId="0" fillId="0" fontId="2" numFmtId="9" xfId="0" applyFont="1" applyNumberFormat="1"/>
    <xf borderId="13" fillId="17" fontId="1" numFmtId="10" xfId="0" applyBorder="1" applyFont="1" applyNumberFormat="1"/>
    <xf borderId="3" fillId="17" fontId="1" numFmtId="10" xfId="0" applyBorder="1" applyFont="1" applyNumberFormat="1"/>
    <xf borderId="3" fillId="20" fontId="2" numFmtId="0" xfId="0" applyAlignment="1" applyBorder="1" applyFill="1" applyFont="1">
      <alignment readingOrder="0"/>
    </xf>
    <xf borderId="3" fillId="17" fontId="1" numFmtId="172" xfId="0" applyBorder="1" applyFont="1" applyNumberFormat="1"/>
    <xf borderId="3" fillId="0" fontId="1" numFmtId="0" xfId="0" applyAlignment="1" applyBorder="1" applyFont="1">
      <alignment readingOrder="0"/>
    </xf>
    <xf borderId="3" fillId="6" fontId="2" numFmtId="0" xfId="0" applyAlignment="1" applyBorder="1" applyFont="1">
      <alignment readingOrder="0"/>
    </xf>
    <xf borderId="3" fillId="6" fontId="2" numFmtId="167" xfId="0" applyAlignment="1" applyBorder="1" applyFont="1" applyNumberFormat="1">
      <alignment readingOrder="0"/>
    </xf>
    <xf borderId="0" fillId="0" fontId="2" numFmtId="167" xfId="0" applyAlignment="1" applyFont="1" applyNumberFormat="1">
      <alignment readingOrder="0"/>
    </xf>
    <xf borderId="3" fillId="0" fontId="1" numFmtId="0" xfId="0" applyAlignment="1" applyBorder="1" applyFont="1">
      <alignment horizontal="center" readingOrder="0"/>
    </xf>
    <xf borderId="3" fillId="6" fontId="1" numFmtId="0" xfId="0" applyAlignment="1" applyBorder="1" applyFont="1">
      <alignment horizontal="center" readingOrder="0"/>
    </xf>
    <xf borderId="1" fillId="0" fontId="1" numFmtId="0" xfId="0" applyAlignment="1" applyBorder="1" applyFont="1">
      <alignment horizontal="center" readingOrder="0" vertical="center"/>
    </xf>
    <xf borderId="3" fillId="0" fontId="2" numFmtId="0" xfId="0" applyAlignment="1" applyBorder="1" applyFont="1">
      <alignment readingOrder="0"/>
    </xf>
    <xf borderId="3" fillId="0" fontId="2" numFmtId="167" xfId="0" applyAlignment="1" applyBorder="1" applyFont="1" applyNumberFormat="1">
      <alignment readingOrder="0"/>
    </xf>
    <xf borderId="3" fillId="0" fontId="2" numFmtId="167" xfId="0" applyBorder="1" applyFont="1" applyNumberFormat="1"/>
    <xf borderId="3" fillId="0" fontId="1" numFmtId="167" xfId="0" applyAlignment="1" applyBorder="1" applyFont="1" applyNumberFormat="1">
      <alignment readingOrder="0"/>
    </xf>
    <xf borderId="0" fillId="0" fontId="2" numFmtId="0" xfId="0" applyAlignment="1" applyFont="1">
      <alignment readingOrder="0" shrinkToFit="0" wrapText="0"/>
    </xf>
    <xf borderId="0" fillId="3" fontId="4" numFmtId="0" xfId="0" applyAlignment="1" applyFont="1">
      <alignment readingOrder="0" shrinkToFit="0" vertical="bottom" wrapText="1"/>
    </xf>
    <xf borderId="0" fillId="3" fontId="4" numFmtId="166" xfId="0" applyAlignment="1" applyFont="1" applyNumberFormat="1">
      <alignment readingOrder="0" shrinkToFit="0" vertical="bottom" wrapText="1"/>
    </xf>
    <xf borderId="0" fillId="3" fontId="4" numFmtId="3" xfId="0" applyAlignment="1" applyFont="1" applyNumberFormat="1">
      <alignment readingOrder="0" shrinkToFit="0" vertical="bottom" wrapText="1"/>
    </xf>
    <xf borderId="0" fillId="3" fontId="4" numFmtId="0" xfId="0" applyAlignment="1" applyFont="1">
      <alignment shrinkToFit="0" vertical="bottom" wrapText="1"/>
    </xf>
    <xf borderId="0" fillId="3" fontId="5" numFmtId="0" xfId="0" applyAlignment="1" applyFont="1">
      <alignment readingOrder="0"/>
    </xf>
    <xf borderId="0" fillId="10" fontId="7" numFmtId="0" xfId="0" applyAlignment="1" applyFont="1">
      <alignment vertical="bottom"/>
    </xf>
    <xf borderId="0" fillId="0" fontId="12" numFmtId="167" xfId="0" applyAlignment="1" applyFont="1" applyNumberFormat="1">
      <alignment vertical="top"/>
    </xf>
    <xf borderId="14" fillId="0" fontId="12" numFmtId="167" xfId="0" applyAlignment="1" applyBorder="1" applyFont="1" applyNumberFormat="1">
      <alignment vertical="top"/>
    </xf>
    <xf borderId="14" fillId="0" fontId="8" numFmtId="167" xfId="0" applyAlignment="1" applyBorder="1" applyFont="1" applyNumberFormat="1">
      <alignment readingOrder="0" vertical="top"/>
    </xf>
    <xf borderId="0" fillId="3" fontId="2" numFmtId="0" xfId="0" applyFont="1"/>
    <xf borderId="0" fillId="4" fontId="2" numFmtId="0" xfId="0" applyFont="1"/>
    <xf borderId="0" fillId="21" fontId="2" numFmtId="0" xfId="0" applyAlignment="1" applyFill="1" applyFont="1">
      <alignment readingOrder="0"/>
    </xf>
    <xf borderId="0" fillId="21" fontId="2" numFmtId="0" xfId="0" applyFont="1"/>
    <xf borderId="0" fillId="21" fontId="19" numFmtId="0" xfId="0" applyAlignment="1" applyFont="1">
      <alignment readingOrder="0"/>
    </xf>
    <xf borderId="0" fillId="21" fontId="20" numFmtId="0" xfId="0" applyAlignment="1" applyFont="1">
      <alignment readingOrder="0"/>
    </xf>
    <xf borderId="0" fillId="0" fontId="19" numFmtId="0" xfId="0" applyAlignment="1" applyFont="1">
      <alignment readingOrder="0"/>
    </xf>
    <xf borderId="0" fillId="0" fontId="2" numFmtId="173" xfId="0" applyAlignment="1" applyFont="1" applyNumberFormat="1">
      <alignment readingOrder="0"/>
    </xf>
    <xf borderId="0" fillId="0"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Expected Cash Flow</a:t>
            </a:r>
          </a:p>
        </c:rich>
      </c:tx>
      <c:overlay val="0"/>
    </c:title>
    <c:plotArea>
      <c:layout/>
      <c:barChart>
        <c:barDir val="col"/>
        <c:ser>
          <c:idx val="0"/>
          <c:order val="0"/>
          <c:spPr>
            <a:solidFill>
              <a:schemeClr val="accent1"/>
            </a:solidFill>
            <a:ln cmpd="sng">
              <a:solidFill>
                <a:srgbClr val="000000"/>
              </a:solidFill>
            </a:ln>
          </c:spPr>
          <c:val>
            <c:numRef>
              <c:f>'New Simplified Financial Model'!$B$43:$AG$43</c:f>
              <c:numCache/>
            </c:numRef>
          </c:val>
        </c:ser>
        <c:axId val="644801332"/>
        <c:axId val="806654985"/>
      </c:barChart>
      <c:catAx>
        <c:axId val="6448013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06654985"/>
      </c:catAx>
      <c:valAx>
        <c:axId val="8066549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Expected Cash Flow</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44801332"/>
      </c:valAx>
    </c:plotArea>
    <c:legend>
      <c:legendPos val="r"/>
      <c:overlay val="0"/>
      <c:txPr>
        <a:bodyPr/>
        <a:lstStyle/>
        <a:p>
          <a:pPr lvl="0">
            <a:defRPr b="0">
              <a:solidFill>
                <a:srgbClr val="1A1A1A"/>
              </a:solidFill>
              <a:latin typeface="+mn-lt"/>
            </a:defRPr>
          </a:pPr>
        </a:p>
      </c:txPr>
    </c:legend>
    <c:plotVisOnly val="1"/>
  </c:chart>
</c:chartSpace>
</file>

<file path=xl/drawings/_rels/drawing8.xml.rels><?xml version="1.0" encoding="UTF-8" standalone="yes"?><Relationships xmlns="http://schemas.openxmlformats.org/package/2006/relationships"><Relationship Id="rId1" Type="http://schemas.openxmlformats.org/officeDocument/2006/relationships/chart" Target="../charts/chart1.xml"/></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104775</xdr:colOff>
      <xdr:row>46</xdr:row>
      <xdr:rowOff>95250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1457325</xdr:colOff>
      <xdr:row>61</xdr:row>
      <xdr:rowOff>152400</xdr:rowOff>
    </xdr:from>
    <xdr:ext cx="14925675" cy="37623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114300</xdr:colOff>
      <xdr:row>64</xdr:row>
      <xdr:rowOff>38100</xdr:rowOff>
    </xdr:from>
    <xdr:ext cx="10048875" cy="575310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app.paces.ai/parcel?sourceId=3be1fe46-5458-4e38-92f8-10078d44157c&amp;fips=36117" TargetMode="External"/><Relationship Id="rId11" Type="http://schemas.openxmlformats.org/officeDocument/2006/relationships/hyperlink" Target="https://app.paces.ai/site?siteId=16589316" TargetMode="External"/><Relationship Id="rId22" Type="http://schemas.openxmlformats.org/officeDocument/2006/relationships/drawing" Target="../drawings/drawing1.xml"/><Relationship Id="rId10" Type="http://schemas.openxmlformats.org/officeDocument/2006/relationships/hyperlink" Target="https://app.paces.ai/parcel?sourceId=52986e38-f30b-42fa-be30-d316c3934107&amp;fips=36117" TargetMode="External"/><Relationship Id="rId21" Type="http://schemas.openxmlformats.org/officeDocument/2006/relationships/hyperlink" Target="https://app.paces.ai/site?siteId=16589753" TargetMode="External"/><Relationship Id="rId13" Type="http://schemas.openxmlformats.org/officeDocument/2006/relationships/hyperlink" Target="https://app.paces.ai/site?siteId=16589318" TargetMode="External"/><Relationship Id="rId12" Type="http://schemas.openxmlformats.org/officeDocument/2006/relationships/hyperlink" Target="https://app.paces.ai/parcel?sourceId=ba921b3d-79ad-4834-bd65-1a4916f6963c&amp;fips=36117" TargetMode="External"/><Relationship Id="rId23" Type="http://schemas.openxmlformats.org/officeDocument/2006/relationships/vmlDrawing" Target="../drawings/vmlDrawing1.vml"/><Relationship Id="rId1" Type="http://schemas.openxmlformats.org/officeDocument/2006/relationships/comments" Target="../comments1.xml"/><Relationship Id="rId2" Type="http://schemas.openxmlformats.org/officeDocument/2006/relationships/hyperlink" Target="https://app.paces.ai/parcel?sourceId=bd56b604-996e-4449-9811-95ecfd480285&amp;fips=36117" TargetMode="External"/><Relationship Id="rId3" Type="http://schemas.openxmlformats.org/officeDocument/2006/relationships/hyperlink" Target="https://app.paces.ai/site?siteId=3533437" TargetMode="External"/><Relationship Id="rId4" Type="http://schemas.openxmlformats.org/officeDocument/2006/relationships/hyperlink" Target="https://app.paces.ai/parcel?sourceId=9cc17482-815c-4895-9c6b-55244d10a27c&amp;fips=36117" TargetMode="External"/><Relationship Id="rId9" Type="http://schemas.openxmlformats.org/officeDocument/2006/relationships/hyperlink" Target="https://app.paces.ai/site?siteId=16589314" TargetMode="External"/><Relationship Id="rId15" Type="http://schemas.openxmlformats.org/officeDocument/2006/relationships/hyperlink" Target="https://app.paces.ai/site?siteId=16589670" TargetMode="External"/><Relationship Id="rId14" Type="http://schemas.openxmlformats.org/officeDocument/2006/relationships/hyperlink" Target="https://app.paces.ai/parcel?sourceId=e13b44cc-35f9-44ca-b05b-da7ee04c0dbb&amp;fips=36117" TargetMode="External"/><Relationship Id="rId17" Type="http://schemas.openxmlformats.org/officeDocument/2006/relationships/hyperlink" Target="https://app.paces.ai/site?siteId=16589714" TargetMode="External"/><Relationship Id="rId16" Type="http://schemas.openxmlformats.org/officeDocument/2006/relationships/hyperlink" Target="https://app.paces.ai/parcel?sourceId=215e9e4d-58ac-49f8-b4fd-423df2369b15&amp;fips=36117" TargetMode="External"/><Relationship Id="rId5" Type="http://schemas.openxmlformats.org/officeDocument/2006/relationships/hyperlink" Target="https://app.paces.ai/site?siteId=16589065" TargetMode="External"/><Relationship Id="rId19" Type="http://schemas.openxmlformats.org/officeDocument/2006/relationships/hyperlink" Target="https://app.paces.ai/site?siteId=16589721" TargetMode="External"/><Relationship Id="rId6" Type="http://schemas.openxmlformats.org/officeDocument/2006/relationships/hyperlink" Target="https://app.paces.ai/parcel?sourceId=80cc9b8f-7cfe-42aa-9713-2ccf0015b9f2&amp;fips=36117" TargetMode="External"/><Relationship Id="rId18" Type="http://schemas.openxmlformats.org/officeDocument/2006/relationships/hyperlink" Target="https://app.paces.ai/parcel?sourceId=04421fad-bd9d-4cdd-b868-8719119d57e7&amp;fips=36117" TargetMode="External"/><Relationship Id="rId7" Type="http://schemas.openxmlformats.org/officeDocument/2006/relationships/hyperlink" Target="https://app.paces.ai/site?siteId=16589098" TargetMode="External"/><Relationship Id="rId8" Type="http://schemas.openxmlformats.org/officeDocument/2006/relationships/hyperlink" Target="https://app.paces.ai/parcel?sourceId=0d607f20-a7dc-4d3c-a829-42a10a2926aa&amp;fips=36117"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8.xml"/><Relationship Id="rId3"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9.xml"/><Relationship Id="rId3"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0.xml"/><Relationship Id="rId3"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1.xml"/><Relationship Id="rId3"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2.xml"/><Relationship Id="rId3"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11" Type="http://schemas.openxmlformats.org/officeDocument/2006/relationships/hyperlink" Target="https://extapps.dec.ny.gov/docs/permits_ej_operations_pdf/saaf.pdf" TargetMode="External"/><Relationship Id="rId10" Type="http://schemas.openxmlformats.org/officeDocument/2006/relationships/hyperlink" Target="https://extapps.dec.ny.gov/docs/permits_ej_operations_pdf/shpaapplguide.pdf" TargetMode="External"/><Relationship Id="rId13" Type="http://schemas.openxmlformats.org/officeDocument/2006/relationships/hyperlink" Target="https://dos.ny.gov/system/files/documents/2023/07/0301-f.pdf" TargetMode="External"/><Relationship Id="rId12" Type="http://schemas.openxmlformats.org/officeDocument/2006/relationships/hyperlink" Target="https://locallaws.dos.ny.gov/sites/default/files/drop_laws_here/ECMMDIS_appid_DOS20230109123423/Content/090213438031d8f1.pdf" TargetMode="External"/><Relationship Id="rId1" Type="http://schemas.openxmlformats.org/officeDocument/2006/relationships/comments" Target="../comments9.xml"/><Relationship Id="rId2" Type="http://schemas.openxmlformats.org/officeDocument/2006/relationships/hyperlink" Target="https://www.cityofrochester.gov/sites/default/files/migrated/WorkArea-DownloadAsset.aspx-id-21474848659.pdf" TargetMode="External"/><Relationship Id="rId3" Type="http://schemas.openxmlformats.org/officeDocument/2006/relationships/hyperlink" Target="https://dec.ny.gov/regulatory/permits-licenses/seqr/eaf-workbooks" TargetMode="External"/><Relationship Id="rId4" Type="http://schemas.openxmlformats.org/officeDocument/2006/relationships/hyperlink" Target="https://dec.ny.gov/sites/default/files/2024-08/feafpart1.pdf" TargetMode="External"/><Relationship Id="rId9" Type="http://schemas.openxmlformats.org/officeDocument/2006/relationships/hyperlink" Target="https://www.nysl.nysed.gov/libdev/construc/shpo.htm" TargetMode="External"/><Relationship Id="rId15" Type="http://schemas.openxmlformats.org/officeDocument/2006/relationships/hyperlink" Target="https://locallaws.dos.ny.gov/sites/default/files/drop_laws_here/ECMMDIS_appid_DOS20230109123423/Content/090213438031d8f1.pdf" TargetMode="External"/><Relationship Id="rId14" Type="http://schemas.openxmlformats.org/officeDocument/2006/relationships/hyperlink" Target="https://dos.ny.gov/system/files/documents/2022/12/dos-admin-and-enforcement-fee-schedule-2022-08.pdf" TargetMode="External"/><Relationship Id="rId17" Type="http://schemas.openxmlformats.org/officeDocument/2006/relationships/vmlDrawing" Target="../drawings/vmlDrawing9.vml"/><Relationship Id="rId16" Type="http://schemas.openxmlformats.org/officeDocument/2006/relationships/drawing" Target="../drawings/drawing13.xml"/><Relationship Id="rId5" Type="http://schemas.openxmlformats.org/officeDocument/2006/relationships/hyperlink" Target="http://www.townofcanandaigua.org/documents/files/County%20Road%2010%202890%202021-07-07%20DEcommissioning%20Plan.pdf" TargetMode="External"/><Relationship Id="rId6" Type="http://schemas.openxmlformats.org/officeDocument/2006/relationships/hyperlink" Target="https://documents.dps.ny.gov/public/Common/ViewDoc.aspx?DocRefId=802c328d-0000-cd40-99d4-058f4d5c931d" TargetMode="External"/><Relationship Id="rId7" Type="http://schemas.openxmlformats.org/officeDocument/2006/relationships/hyperlink" Target="https://www.eagleeyedesign.co.uk/how-much-does-an-lvia-cost" TargetMode="External"/><Relationship Id="rId8" Type="http://schemas.openxmlformats.org/officeDocument/2006/relationships/hyperlink" Target="https://mccmeetingspublic.blob.core.usgovcloudapi.net/lansingny-meet-8e9e613ac40e4bef831cdee66b724566/ITEM-Attachment-001-636b7f97cf2a4191ab35c9bfdfbd2f1a.pdf"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1" Type="http://schemas.openxmlformats.org/officeDocument/2006/relationships/hyperlink" Target="https://extapps.dec.ny.gov/docs/permits_ej_operations_pdf/saaf.pdf" TargetMode="External"/><Relationship Id="rId10" Type="http://schemas.openxmlformats.org/officeDocument/2006/relationships/hyperlink" Target="https://extapps.dec.ny.gov/docs/permits_ej_operations_pdf/shpaapplguide.pdf" TargetMode="External"/><Relationship Id="rId13" Type="http://schemas.openxmlformats.org/officeDocument/2006/relationships/hyperlink" Target="https://dos.ny.gov/system/files/documents/2023/07/0301-f.pdf" TargetMode="External"/><Relationship Id="rId12" Type="http://schemas.openxmlformats.org/officeDocument/2006/relationships/hyperlink" Target="https://locallaws.dos.ny.gov/sites/default/files/drop_laws_here/ECMMDIS_appid_DOS20230109123423/Content/090213438031d8f1.pdf" TargetMode="External"/><Relationship Id="rId1" Type="http://schemas.openxmlformats.org/officeDocument/2006/relationships/comments" Target="../comments10.xml"/><Relationship Id="rId2" Type="http://schemas.openxmlformats.org/officeDocument/2006/relationships/hyperlink" Target="https://www.cityofrochester.gov/sites/default/files/migrated/WorkArea-DownloadAsset.aspx-id-21474848659.pdf" TargetMode="External"/><Relationship Id="rId3" Type="http://schemas.openxmlformats.org/officeDocument/2006/relationships/hyperlink" Target="https://dec.ny.gov/regulatory/permits-licenses/seqr/eaf-workbooks" TargetMode="External"/><Relationship Id="rId4" Type="http://schemas.openxmlformats.org/officeDocument/2006/relationships/hyperlink" Target="https://dec.ny.gov/sites/default/files/2024-08/feafpart1.pdf" TargetMode="External"/><Relationship Id="rId9" Type="http://schemas.openxmlformats.org/officeDocument/2006/relationships/hyperlink" Target="https://www.nysl.nysed.gov/libdev/construc/shpo.htm" TargetMode="External"/><Relationship Id="rId15" Type="http://schemas.openxmlformats.org/officeDocument/2006/relationships/hyperlink" Target="https://locallaws.dos.ny.gov/sites/default/files/drop_laws_here/ECMMDIS_appid_DOS20230109123423/Content/090213438031d8f1.pdf" TargetMode="External"/><Relationship Id="rId14" Type="http://schemas.openxmlformats.org/officeDocument/2006/relationships/hyperlink" Target="https://dos.ny.gov/system/files/documents/2022/12/dos-admin-and-enforcement-fee-schedule-2022-08.pdf" TargetMode="External"/><Relationship Id="rId17" Type="http://schemas.openxmlformats.org/officeDocument/2006/relationships/vmlDrawing" Target="../drawings/vmlDrawing10.vml"/><Relationship Id="rId16" Type="http://schemas.openxmlformats.org/officeDocument/2006/relationships/drawing" Target="../drawings/drawing17.xml"/><Relationship Id="rId5" Type="http://schemas.openxmlformats.org/officeDocument/2006/relationships/hyperlink" Target="http://www.townofcanandaigua.org/documents/files/County%20Road%2010%202890%202021-07-07%20DEcommissioning%20Plan.pdf" TargetMode="External"/><Relationship Id="rId6" Type="http://schemas.openxmlformats.org/officeDocument/2006/relationships/hyperlink" Target="https://documents.dps.ny.gov/public/Common/ViewDoc.aspx?DocRefId=802c328d-0000-cd40-99d4-058f4d5c931d" TargetMode="External"/><Relationship Id="rId7" Type="http://schemas.openxmlformats.org/officeDocument/2006/relationships/hyperlink" Target="https://www.eagleeyedesign.co.uk/how-much-does-an-lvia-cost" TargetMode="External"/><Relationship Id="rId8" Type="http://schemas.openxmlformats.org/officeDocument/2006/relationships/hyperlink" Target="https://mccmeetingspublic.blob.core.usgovcloudapi.net/lansingny-meet-8e9e613ac40e4bef831cdee66b724566/ITEM-Attachment-001-636b7f97cf2a4191ab35c9bfdfbd2f1a.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9" max="9" width="24.0"/>
    <col customWidth="1" min="31" max="31" width="50.63"/>
    <col customWidth="1" min="46" max="46" width="41.38"/>
    <col customWidth="1" min="48" max="48" width="21.0"/>
    <col customWidth="1" min="49" max="49" width="34.63"/>
    <col customWidth="1" min="50" max="50" width="22.75"/>
    <col customWidth="1" min="51" max="51" width="27.0"/>
    <col customWidth="1" min="52" max="52" width="32.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2"/>
      <c r="BS1" s="2"/>
    </row>
    <row r="2">
      <c r="A2" s="3" t="s">
        <v>69</v>
      </c>
      <c r="B2" s="3" t="s">
        <v>70</v>
      </c>
      <c r="C2" s="3" t="s">
        <v>71</v>
      </c>
      <c r="D2" s="3" t="s">
        <v>72</v>
      </c>
      <c r="E2" s="3" t="s">
        <v>73</v>
      </c>
      <c r="F2" s="3">
        <v>14513.0</v>
      </c>
      <c r="G2" s="3" t="s">
        <v>74</v>
      </c>
      <c r="H2" s="3" t="s">
        <v>75</v>
      </c>
      <c r="I2" s="3" t="s">
        <v>76</v>
      </c>
      <c r="K2" s="3" t="s">
        <v>77</v>
      </c>
      <c r="L2" s="3" t="s">
        <v>78</v>
      </c>
      <c r="M2" s="3" t="s">
        <v>73</v>
      </c>
      <c r="N2" s="3" t="s">
        <v>75</v>
      </c>
      <c r="O2" s="3">
        <v>14513.0</v>
      </c>
      <c r="R2" s="3">
        <v>61300.0</v>
      </c>
      <c r="S2" s="3">
        <v>127500.0</v>
      </c>
      <c r="T2" s="3">
        <v>70.2900009155273</v>
      </c>
      <c r="U2" s="3">
        <v>68.4977214274836</v>
      </c>
      <c r="V2" s="3" t="s">
        <v>79</v>
      </c>
      <c r="W2" s="3" t="s">
        <v>80</v>
      </c>
      <c r="X2" s="3" t="s">
        <v>81</v>
      </c>
      <c r="Y2" s="3">
        <v>43.065428</v>
      </c>
      <c r="Z2" s="3">
        <v>-77.076852</v>
      </c>
      <c r="AA2" s="3" t="s">
        <v>82</v>
      </c>
      <c r="AB2" s="4" t="s">
        <v>83</v>
      </c>
      <c r="AC2" s="3">
        <v>3533437.0</v>
      </c>
      <c r="AD2" s="4" t="s">
        <v>84</v>
      </c>
      <c r="AE2" s="3" t="s">
        <v>85</v>
      </c>
      <c r="AF2" s="3">
        <v>4.0</v>
      </c>
      <c r="AG2" s="3" t="s">
        <v>86</v>
      </c>
      <c r="AH2" s="3" t="s">
        <v>87</v>
      </c>
      <c r="AI2" s="3" t="b">
        <v>1</v>
      </c>
      <c r="AJ2" s="3" t="b">
        <v>1</v>
      </c>
      <c r="AK2" s="3" t="s">
        <v>88</v>
      </c>
      <c r="AL2" s="3">
        <v>50.54</v>
      </c>
      <c r="AM2" s="3">
        <v>0.53541141396224</v>
      </c>
      <c r="AN2" s="3">
        <v>0.009</v>
      </c>
      <c r="AO2" s="5">
        <v>45727.0</v>
      </c>
      <c r="AP2" s="3" t="s">
        <v>89</v>
      </c>
      <c r="AQ2" s="3" t="s">
        <v>90</v>
      </c>
      <c r="AR2" s="3">
        <v>4207947.0</v>
      </c>
      <c r="AS2" s="3">
        <v>34.5</v>
      </c>
      <c r="AT2" s="3">
        <v>10.0</v>
      </c>
      <c r="AU2" s="3">
        <v>0.16</v>
      </c>
      <c r="AV2" s="3" t="s">
        <v>91</v>
      </c>
      <c r="AW2" s="3">
        <v>3.23</v>
      </c>
      <c r="AX2" s="3">
        <v>42.31</v>
      </c>
      <c r="AY2" s="3">
        <v>3.03</v>
      </c>
      <c r="BA2" s="3">
        <v>10.0</v>
      </c>
      <c r="BC2" s="3">
        <v>3.08</v>
      </c>
      <c r="BD2" s="3">
        <v>22.34</v>
      </c>
      <c r="BE2" s="3">
        <v>3.0</v>
      </c>
      <c r="BF2" s="5">
        <v>45724.0</v>
      </c>
      <c r="BH2" s="3" t="s">
        <v>92</v>
      </c>
      <c r="BI2" s="3" t="s">
        <v>93</v>
      </c>
      <c r="BJ2" s="3" t="s">
        <v>94</v>
      </c>
      <c r="BK2" s="3">
        <v>3.093688</v>
      </c>
      <c r="BL2" s="3">
        <v>31.45265</v>
      </c>
      <c r="BM2" s="3">
        <v>13.0906</v>
      </c>
      <c r="BN2" s="3">
        <v>10.0</v>
      </c>
      <c r="BO2" s="3">
        <v>6.0</v>
      </c>
      <c r="BP2" s="3">
        <v>6.0</v>
      </c>
      <c r="BQ2" s="3" t="s">
        <v>95</v>
      </c>
    </row>
    <row r="3">
      <c r="A3" s="3" t="s">
        <v>96</v>
      </c>
      <c r="B3" s="3" t="s">
        <v>97</v>
      </c>
      <c r="C3" s="3" t="s">
        <v>71</v>
      </c>
      <c r="D3" s="3" t="s">
        <v>98</v>
      </c>
      <c r="E3" s="3" t="s">
        <v>71</v>
      </c>
      <c r="F3" s="3">
        <v>14513.0</v>
      </c>
      <c r="G3" s="3" t="s">
        <v>74</v>
      </c>
      <c r="H3" s="3" t="s">
        <v>75</v>
      </c>
      <c r="I3" s="3" t="s">
        <v>99</v>
      </c>
      <c r="J3" s="3" t="s">
        <v>100</v>
      </c>
      <c r="K3" s="3" t="s">
        <v>101</v>
      </c>
      <c r="L3" s="3" t="s">
        <v>102</v>
      </c>
      <c r="M3" s="3" t="s">
        <v>73</v>
      </c>
      <c r="N3" s="3" t="s">
        <v>75</v>
      </c>
      <c r="O3" s="3">
        <v>14513.0</v>
      </c>
      <c r="P3" s="6">
        <v>40988.0</v>
      </c>
      <c r="Q3" s="3">
        <v>110000.0</v>
      </c>
      <c r="R3" s="3">
        <v>75000.0</v>
      </c>
      <c r="S3" s="3">
        <v>117344.0</v>
      </c>
      <c r="T3" s="3">
        <v>68.7699966430664</v>
      </c>
      <c r="U3" s="3">
        <v>67.0909208432932</v>
      </c>
      <c r="V3" s="3" t="s">
        <v>79</v>
      </c>
      <c r="W3" s="3" t="s">
        <v>80</v>
      </c>
      <c r="X3" s="3" t="s">
        <v>81</v>
      </c>
      <c r="Y3" s="3">
        <v>43.109548</v>
      </c>
      <c r="Z3" s="3">
        <v>-77.082447</v>
      </c>
      <c r="AA3" s="3" t="s">
        <v>103</v>
      </c>
      <c r="AB3" s="4" t="s">
        <v>104</v>
      </c>
      <c r="AC3" s="3">
        <v>1.6589065E7</v>
      </c>
      <c r="AD3" s="4" t="s">
        <v>105</v>
      </c>
      <c r="AE3" s="3" t="s">
        <v>106</v>
      </c>
      <c r="AF3" s="3">
        <v>5.0</v>
      </c>
      <c r="AG3" s="3" t="s">
        <v>86</v>
      </c>
      <c r="AH3" s="3" t="s">
        <v>87</v>
      </c>
      <c r="AI3" s="3" t="b">
        <v>1</v>
      </c>
      <c r="AJ3" s="3" t="b">
        <v>1</v>
      </c>
      <c r="AK3" s="3" t="s">
        <v>88</v>
      </c>
      <c r="AL3" s="3">
        <v>75.15</v>
      </c>
      <c r="AM3" s="3">
        <v>0.848823676515376</v>
      </c>
      <c r="AN3" s="3">
        <v>0.001</v>
      </c>
      <c r="AO3" s="5">
        <v>45727.0</v>
      </c>
      <c r="AP3" s="3" t="s">
        <v>89</v>
      </c>
      <c r="AQ3" s="3" t="s">
        <v>90</v>
      </c>
      <c r="AR3" s="3">
        <v>4207947.0</v>
      </c>
      <c r="AS3" s="3">
        <v>34.5</v>
      </c>
      <c r="AT3" s="3">
        <v>10.0</v>
      </c>
      <c r="AU3" s="3">
        <v>0.16</v>
      </c>
      <c r="AV3" s="3" t="s">
        <v>91</v>
      </c>
      <c r="AW3" s="3">
        <v>3.23</v>
      </c>
      <c r="AX3" s="3">
        <v>42.31</v>
      </c>
      <c r="AY3" s="3">
        <v>3.03</v>
      </c>
      <c r="BA3" s="3">
        <v>10.0</v>
      </c>
      <c r="BC3" s="3">
        <v>3.08</v>
      </c>
      <c r="BD3" s="3">
        <v>22.34</v>
      </c>
      <c r="BE3" s="3">
        <v>3.0</v>
      </c>
      <c r="BF3" s="5">
        <v>45724.0</v>
      </c>
      <c r="BH3" s="3" t="s">
        <v>92</v>
      </c>
      <c r="BI3" s="3" t="s">
        <v>107</v>
      </c>
      <c r="BJ3" s="3" t="s">
        <v>94</v>
      </c>
      <c r="BK3" s="3">
        <v>3.093688</v>
      </c>
      <c r="BL3" s="3">
        <v>31.45265</v>
      </c>
      <c r="BM3" s="3">
        <v>13.0906</v>
      </c>
      <c r="BN3" s="3">
        <v>10.0</v>
      </c>
      <c r="BO3" s="3">
        <v>6.0</v>
      </c>
      <c r="BP3" s="3">
        <v>6.0</v>
      </c>
      <c r="BQ3" s="3" t="s">
        <v>95</v>
      </c>
    </row>
    <row r="4">
      <c r="A4" s="3" t="s">
        <v>108</v>
      </c>
      <c r="B4" s="3" t="s">
        <v>109</v>
      </c>
      <c r="C4" s="3" t="s">
        <v>71</v>
      </c>
      <c r="D4" s="3" t="s">
        <v>110</v>
      </c>
      <c r="E4" s="3" t="s">
        <v>71</v>
      </c>
      <c r="F4" s="3">
        <v>14489.0</v>
      </c>
      <c r="G4" s="3" t="s">
        <v>74</v>
      </c>
      <c r="H4" s="3" t="s">
        <v>75</v>
      </c>
      <c r="I4" s="3" t="s">
        <v>111</v>
      </c>
      <c r="K4" s="3" t="s">
        <v>112</v>
      </c>
      <c r="L4" s="3" t="s">
        <v>113</v>
      </c>
      <c r="M4" s="3" t="s">
        <v>114</v>
      </c>
      <c r="N4" s="3" t="s">
        <v>75</v>
      </c>
      <c r="O4" s="3">
        <v>14505.0</v>
      </c>
      <c r="R4" s="3">
        <v>97500.0</v>
      </c>
      <c r="S4" s="3">
        <v>153906.0</v>
      </c>
      <c r="T4" s="3">
        <v>78.0999984741211</v>
      </c>
      <c r="U4" s="3">
        <v>77.9524453237369</v>
      </c>
      <c r="V4" s="3" t="s">
        <v>79</v>
      </c>
      <c r="W4" s="3" t="s">
        <v>80</v>
      </c>
      <c r="X4" s="3" t="s">
        <v>81</v>
      </c>
      <c r="Y4" s="3">
        <v>43.125258</v>
      </c>
      <c r="Z4" s="3">
        <v>-77.073378</v>
      </c>
      <c r="AA4" s="3" t="s">
        <v>115</v>
      </c>
      <c r="AB4" s="4" t="s">
        <v>116</v>
      </c>
      <c r="AC4" s="3">
        <v>1.6589098E7</v>
      </c>
      <c r="AD4" s="4" t="s">
        <v>117</v>
      </c>
      <c r="AF4" s="3">
        <v>4.0</v>
      </c>
      <c r="AG4" s="3" t="s">
        <v>86</v>
      </c>
      <c r="AH4" s="3" t="s">
        <v>87</v>
      </c>
      <c r="AI4" s="3" t="b">
        <v>1</v>
      </c>
      <c r="AJ4" s="3" t="b">
        <v>1</v>
      </c>
      <c r="AK4" s="3" t="s">
        <v>88</v>
      </c>
      <c r="AL4" s="3">
        <v>67.79</v>
      </c>
      <c r="AM4" s="3">
        <v>0.650606327112438</v>
      </c>
      <c r="AN4" s="3">
        <v>0.015</v>
      </c>
      <c r="AO4" s="5">
        <v>45727.0</v>
      </c>
      <c r="AP4" s="3" t="s">
        <v>89</v>
      </c>
      <c r="AQ4" s="3" t="s">
        <v>90</v>
      </c>
      <c r="AR4" s="3">
        <v>4207947.0</v>
      </c>
      <c r="AS4" s="3">
        <v>7.2</v>
      </c>
      <c r="AT4" s="3">
        <v>1.8</v>
      </c>
      <c r="AU4" s="3">
        <v>0.16</v>
      </c>
      <c r="AV4" s="3" t="s">
        <v>91</v>
      </c>
      <c r="AW4" s="3">
        <v>3.23</v>
      </c>
      <c r="AX4" s="3">
        <v>42.31</v>
      </c>
      <c r="AY4" s="3">
        <v>3.03</v>
      </c>
      <c r="BA4" s="3">
        <v>1.8</v>
      </c>
      <c r="BC4" s="3">
        <v>3.08</v>
      </c>
      <c r="BD4" s="3">
        <v>22.34</v>
      </c>
      <c r="BE4" s="3">
        <v>3.0</v>
      </c>
      <c r="BF4" s="5">
        <v>45724.0</v>
      </c>
      <c r="BH4" s="3" t="s">
        <v>92</v>
      </c>
      <c r="BI4" s="3" t="s">
        <v>118</v>
      </c>
      <c r="BJ4" s="3" t="s">
        <v>94</v>
      </c>
      <c r="BK4" s="3">
        <v>3.093688</v>
      </c>
      <c r="BL4" s="3">
        <v>31.45265</v>
      </c>
      <c r="BM4" s="3">
        <v>13.0906</v>
      </c>
      <c r="BN4" s="3">
        <v>10.0</v>
      </c>
      <c r="BO4" s="3">
        <v>6.0</v>
      </c>
      <c r="BP4" s="3">
        <v>6.0</v>
      </c>
      <c r="BQ4" s="3" t="s">
        <v>95</v>
      </c>
    </row>
    <row r="5">
      <c r="A5" s="3" t="s">
        <v>119</v>
      </c>
      <c r="B5" s="3" t="s">
        <v>120</v>
      </c>
      <c r="C5" s="3" t="s">
        <v>71</v>
      </c>
      <c r="D5" s="3" t="s">
        <v>121</v>
      </c>
      <c r="E5" s="3" t="s">
        <v>73</v>
      </c>
      <c r="F5" s="3" t="s">
        <v>122</v>
      </c>
      <c r="G5" s="3" t="s">
        <v>74</v>
      </c>
      <c r="H5" s="3" t="s">
        <v>75</v>
      </c>
      <c r="I5" s="3" t="s">
        <v>123</v>
      </c>
      <c r="K5" s="3" t="s">
        <v>124</v>
      </c>
      <c r="L5" s="3" t="s">
        <v>121</v>
      </c>
      <c r="M5" s="3" t="s">
        <v>73</v>
      </c>
      <c r="N5" s="3" t="s">
        <v>75</v>
      </c>
      <c r="O5" s="3">
        <v>14513.0</v>
      </c>
      <c r="R5" s="3">
        <v>81860.0</v>
      </c>
      <c r="S5" s="3">
        <v>341188.0</v>
      </c>
      <c r="T5" s="3">
        <v>62.7999992370605</v>
      </c>
      <c r="U5" s="3">
        <v>61.8005609525072</v>
      </c>
      <c r="V5" s="3" t="s">
        <v>79</v>
      </c>
      <c r="W5" s="3" t="s">
        <v>80</v>
      </c>
      <c r="X5" s="3" t="s">
        <v>81</v>
      </c>
      <c r="Y5" s="3">
        <v>43.056004</v>
      </c>
      <c r="Z5" s="3">
        <v>-77.119334</v>
      </c>
      <c r="AA5" s="3" t="s">
        <v>125</v>
      </c>
      <c r="AB5" s="4" t="s">
        <v>126</v>
      </c>
      <c r="AC5" s="3">
        <v>1.6589314E7</v>
      </c>
      <c r="AD5" s="4" t="s">
        <v>127</v>
      </c>
      <c r="AE5" s="3" t="s">
        <v>128</v>
      </c>
      <c r="AF5" s="3">
        <v>3.0</v>
      </c>
      <c r="AG5" s="3" t="s">
        <v>86</v>
      </c>
      <c r="AH5" s="3" t="s">
        <v>87</v>
      </c>
      <c r="AI5" s="3" t="b">
        <v>1</v>
      </c>
      <c r="AJ5" s="3" t="b">
        <v>1</v>
      </c>
      <c r="AK5" s="3" t="s">
        <v>88</v>
      </c>
      <c r="AL5" s="3">
        <v>70.54</v>
      </c>
      <c r="AM5" s="3">
        <v>0.914861233039025</v>
      </c>
      <c r="AN5" s="3">
        <v>0.121</v>
      </c>
      <c r="AO5" s="5">
        <v>45727.0</v>
      </c>
      <c r="AP5" s="3" t="s">
        <v>89</v>
      </c>
      <c r="AQ5" s="3" t="s">
        <v>129</v>
      </c>
      <c r="AR5" s="3">
        <v>4200405.0</v>
      </c>
      <c r="AS5" s="3">
        <v>12.5</v>
      </c>
      <c r="AT5" s="3">
        <v>0.1</v>
      </c>
      <c r="AU5" s="3">
        <v>0.55</v>
      </c>
      <c r="AV5" s="3" t="s">
        <v>91</v>
      </c>
      <c r="AW5" s="3">
        <v>9.07</v>
      </c>
      <c r="AX5" s="3">
        <v>0.0</v>
      </c>
      <c r="AY5" s="3">
        <v>9.0</v>
      </c>
      <c r="AZ5" s="3">
        <v>10.43</v>
      </c>
      <c r="BA5" s="3">
        <v>0.1</v>
      </c>
      <c r="BB5" s="3">
        <v>1.05</v>
      </c>
      <c r="BC5" s="3">
        <v>9.02</v>
      </c>
      <c r="BD5" s="3">
        <v>0.0</v>
      </c>
      <c r="BE5" s="3">
        <v>8.98</v>
      </c>
      <c r="BF5" s="5">
        <v>45724.0</v>
      </c>
      <c r="BG5" s="3">
        <v>10.5</v>
      </c>
      <c r="BH5" s="3" t="s">
        <v>130</v>
      </c>
      <c r="BI5" s="3" t="s">
        <v>131</v>
      </c>
      <c r="BJ5" s="3" t="s">
        <v>132</v>
      </c>
      <c r="BK5" s="3">
        <v>9.01929</v>
      </c>
      <c r="BL5" s="3">
        <v>0.0</v>
      </c>
      <c r="BM5" s="3">
        <v>0.0</v>
      </c>
      <c r="BN5" s="3">
        <v>9.0</v>
      </c>
      <c r="BO5" s="3">
        <v>0.0</v>
      </c>
      <c r="BP5" s="3">
        <v>0.0</v>
      </c>
      <c r="BQ5" s="3" t="s">
        <v>95</v>
      </c>
    </row>
    <row r="6">
      <c r="A6" s="3" t="s">
        <v>133</v>
      </c>
      <c r="B6" s="3" t="s">
        <v>134</v>
      </c>
      <c r="C6" s="3" t="s">
        <v>71</v>
      </c>
      <c r="D6" s="3" t="s">
        <v>135</v>
      </c>
      <c r="E6" s="3" t="s">
        <v>73</v>
      </c>
      <c r="F6" s="3" t="s">
        <v>122</v>
      </c>
      <c r="G6" s="3" t="s">
        <v>74</v>
      </c>
      <c r="H6" s="3" t="s">
        <v>75</v>
      </c>
      <c r="I6" s="3" t="s">
        <v>136</v>
      </c>
      <c r="J6" s="3" t="s">
        <v>137</v>
      </c>
      <c r="K6" s="3" t="s">
        <v>138</v>
      </c>
      <c r="L6" s="3" t="s">
        <v>135</v>
      </c>
      <c r="M6" s="3" t="s">
        <v>73</v>
      </c>
      <c r="N6" s="3" t="s">
        <v>75</v>
      </c>
      <c r="O6" s="3">
        <v>14513.0</v>
      </c>
      <c r="R6" s="3">
        <v>72200.0</v>
      </c>
      <c r="S6" s="3">
        <v>259219.0</v>
      </c>
      <c r="T6" s="3">
        <v>59.2999992370605</v>
      </c>
      <c r="U6" s="3">
        <v>58.8718510665729</v>
      </c>
      <c r="V6" s="3" t="s">
        <v>79</v>
      </c>
      <c r="W6" s="3" t="s">
        <v>80</v>
      </c>
      <c r="X6" s="3" t="s">
        <v>81</v>
      </c>
      <c r="Y6" s="3">
        <v>43.055468</v>
      </c>
      <c r="Z6" s="3">
        <v>-77.110649</v>
      </c>
      <c r="AA6" s="3" t="s">
        <v>139</v>
      </c>
      <c r="AB6" s="4" t="s">
        <v>140</v>
      </c>
      <c r="AC6" s="3">
        <v>1.6589316E7</v>
      </c>
      <c r="AD6" s="4" t="s">
        <v>141</v>
      </c>
      <c r="AE6" s="3" t="s">
        <v>142</v>
      </c>
      <c r="AF6" s="3">
        <v>3.0</v>
      </c>
      <c r="AG6" s="3" t="s">
        <v>86</v>
      </c>
      <c r="AH6" s="3" t="s">
        <v>87</v>
      </c>
      <c r="AI6" s="3" t="b">
        <v>1</v>
      </c>
      <c r="AJ6" s="3" t="b">
        <v>1</v>
      </c>
      <c r="AK6" s="3" t="s">
        <v>88</v>
      </c>
      <c r="AL6" s="3">
        <v>61.94</v>
      </c>
      <c r="AM6" s="3">
        <v>0.652566933505887</v>
      </c>
      <c r="AN6" s="3">
        <v>0.063</v>
      </c>
      <c r="AO6" s="5">
        <v>45727.0</v>
      </c>
      <c r="AP6" s="3" t="s">
        <v>89</v>
      </c>
      <c r="AQ6" s="3" t="s">
        <v>129</v>
      </c>
      <c r="AR6" s="3">
        <v>4200405.0</v>
      </c>
      <c r="AS6" s="3">
        <v>12.5</v>
      </c>
      <c r="AT6" s="3">
        <v>2.0</v>
      </c>
      <c r="AU6" s="3">
        <v>0.55</v>
      </c>
      <c r="AV6" s="3" t="s">
        <v>91</v>
      </c>
      <c r="AW6" s="3">
        <v>9.07</v>
      </c>
      <c r="AX6" s="3">
        <v>0.0</v>
      </c>
      <c r="AY6" s="3">
        <v>9.0</v>
      </c>
      <c r="AZ6" s="3">
        <v>10.43</v>
      </c>
      <c r="BA6" s="3">
        <v>2.0</v>
      </c>
      <c r="BB6" s="3">
        <v>1.05</v>
      </c>
      <c r="BC6" s="3">
        <v>9.02</v>
      </c>
      <c r="BD6" s="3">
        <v>0.0</v>
      </c>
      <c r="BE6" s="3">
        <v>8.98</v>
      </c>
      <c r="BF6" s="5">
        <v>45724.0</v>
      </c>
      <c r="BG6" s="3">
        <v>10.5</v>
      </c>
      <c r="BH6" s="3" t="s">
        <v>130</v>
      </c>
      <c r="BI6" s="3" t="s">
        <v>143</v>
      </c>
      <c r="BJ6" s="3" t="s">
        <v>132</v>
      </c>
      <c r="BK6" s="3">
        <v>9.01929</v>
      </c>
      <c r="BL6" s="3">
        <v>0.0</v>
      </c>
      <c r="BM6" s="3">
        <v>0.0</v>
      </c>
      <c r="BN6" s="3">
        <v>9.0</v>
      </c>
      <c r="BO6" s="3">
        <v>0.0</v>
      </c>
      <c r="BP6" s="3">
        <v>0.0</v>
      </c>
      <c r="BQ6" s="3" t="s">
        <v>95</v>
      </c>
    </row>
    <row r="7">
      <c r="A7" s="3" t="s">
        <v>144</v>
      </c>
      <c r="B7" s="3" t="s">
        <v>145</v>
      </c>
      <c r="C7" s="3" t="s">
        <v>71</v>
      </c>
      <c r="D7" s="3" t="s">
        <v>146</v>
      </c>
      <c r="E7" s="3" t="s">
        <v>71</v>
      </c>
      <c r="F7" s="3">
        <v>14513.0</v>
      </c>
      <c r="G7" s="3" t="s">
        <v>74</v>
      </c>
      <c r="H7" s="3" t="s">
        <v>75</v>
      </c>
      <c r="I7" s="3" t="s">
        <v>147</v>
      </c>
      <c r="K7" s="3" t="s">
        <v>148</v>
      </c>
      <c r="L7" s="3" t="s">
        <v>149</v>
      </c>
      <c r="M7" s="3" t="s">
        <v>73</v>
      </c>
      <c r="N7" s="3" t="s">
        <v>75</v>
      </c>
      <c r="O7" s="3">
        <v>14513.0</v>
      </c>
      <c r="R7" s="3">
        <v>68600.0</v>
      </c>
      <c r="S7" s="3">
        <v>107188.0</v>
      </c>
      <c r="T7" s="3">
        <v>57.8899993896484</v>
      </c>
      <c r="U7" s="3">
        <v>57.9546224959082</v>
      </c>
      <c r="V7" s="3" t="s">
        <v>79</v>
      </c>
      <c r="W7" s="3" t="s">
        <v>80</v>
      </c>
      <c r="X7" s="3" t="s">
        <v>81</v>
      </c>
      <c r="Y7" s="3">
        <v>43.043097</v>
      </c>
      <c r="Z7" s="3">
        <v>-77.132293</v>
      </c>
      <c r="AA7" s="3" t="s">
        <v>150</v>
      </c>
      <c r="AB7" s="4" t="s">
        <v>151</v>
      </c>
      <c r="AC7" s="3">
        <v>1.6589318E7</v>
      </c>
      <c r="AD7" s="4" t="s">
        <v>152</v>
      </c>
      <c r="AE7" s="3" t="s">
        <v>153</v>
      </c>
      <c r="AF7" s="3">
        <v>5.0</v>
      </c>
      <c r="AG7" s="3" t="s">
        <v>86</v>
      </c>
      <c r="AH7" s="3" t="s">
        <v>87</v>
      </c>
      <c r="AI7" s="3" t="b">
        <v>1</v>
      </c>
      <c r="AJ7" s="3" t="b">
        <v>1</v>
      </c>
      <c r="AK7" s="3" t="s">
        <v>88</v>
      </c>
      <c r="AL7" s="3">
        <v>70.29</v>
      </c>
      <c r="AM7" s="3">
        <v>0.903876995211053</v>
      </c>
      <c r="AN7" s="3">
        <v>0.105</v>
      </c>
      <c r="AO7" s="5">
        <v>45727.0</v>
      </c>
      <c r="AP7" s="3" t="s">
        <v>89</v>
      </c>
      <c r="AQ7" s="3" t="s">
        <v>129</v>
      </c>
      <c r="AR7" s="3">
        <v>4200405.0</v>
      </c>
      <c r="AS7" s="3">
        <v>12.5</v>
      </c>
      <c r="AT7" s="3">
        <v>4.9</v>
      </c>
      <c r="AU7" s="3">
        <v>0.12</v>
      </c>
      <c r="AV7" s="3" t="s">
        <v>91</v>
      </c>
      <c r="AW7" s="3">
        <v>9.07</v>
      </c>
      <c r="AX7" s="3">
        <v>0.0</v>
      </c>
      <c r="AY7" s="3">
        <v>9.0</v>
      </c>
      <c r="AZ7" s="3">
        <v>10.43</v>
      </c>
      <c r="BA7" s="3">
        <v>4.9</v>
      </c>
      <c r="BB7" s="3">
        <v>1.05</v>
      </c>
      <c r="BC7" s="3">
        <v>9.02</v>
      </c>
      <c r="BD7" s="3">
        <v>0.0</v>
      </c>
      <c r="BE7" s="3">
        <v>8.98</v>
      </c>
      <c r="BF7" s="5">
        <v>45724.0</v>
      </c>
      <c r="BG7" s="3">
        <v>10.5</v>
      </c>
      <c r="BH7" s="3" t="s">
        <v>130</v>
      </c>
      <c r="BI7" s="3" t="s">
        <v>154</v>
      </c>
      <c r="BJ7" s="3" t="s">
        <v>94</v>
      </c>
      <c r="BK7" s="3">
        <v>9.01929</v>
      </c>
      <c r="BL7" s="3">
        <v>0.0</v>
      </c>
      <c r="BM7" s="3">
        <v>0.0</v>
      </c>
      <c r="BN7" s="3">
        <v>9.0</v>
      </c>
      <c r="BO7" s="3">
        <v>0.0</v>
      </c>
      <c r="BP7" s="3">
        <v>0.0</v>
      </c>
      <c r="BQ7" s="3" t="s">
        <v>95</v>
      </c>
    </row>
    <row r="8">
      <c r="A8" s="3" t="s">
        <v>155</v>
      </c>
      <c r="B8" s="3" t="s">
        <v>156</v>
      </c>
      <c r="C8" s="3" t="s">
        <v>71</v>
      </c>
      <c r="D8" s="3" t="s">
        <v>157</v>
      </c>
      <c r="E8" s="3" t="s">
        <v>73</v>
      </c>
      <c r="F8" s="3">
        <v>14513.0</v>
      </c>
      <c r="G8" s="3" t="s">
        <v>74</v>
      </c>
      <c r="H8" s="3" t="s">
        <v>75</v>
      </c>
      <c r="I8" s="3" t="s">
        <v>158</v>
      </c>
      <c r="K8" s="3" t="s">
        <v>148</v>
      </c>
      <c r="L8" s="3" t="s">
        <v>149</v>
      </c>
      <c r="M8" s="3" t="s">
        <v>73</v>
      </c>
      <c r="N8" s="3" t="s">
        <v>75</v>
      </c>
      <c r="O8" s="3">
        <v>14513.0</v>
      </c>
      <c r="P8" s="6">
        <v>44853.0</v>
      </c>
      <c r="Q8" s="3">
        <v>550000.0</v>
      </c>
      <c r="R8" s="3">
        <v>80000.0</v>
      </c>
      <c r="S8" s="3">
        <v>125000.0</v>
      </c>
      <c r="T8" s="3">
        <v>78.9000015258789</v>
      </c>
      <c r="U8" s="3">
        <v>80.8423880078171</v>
      </c>
      <c r="V8" s="3" t="s">
        <v>79</v>
      </c>
      <c r="W8" s="3" t="s">
        <v>80</v>
      </c>
      <c r="X8" s="3" t="s">
        <v>81</v>
      </c>
      <c r="Y8" s="3">
        <v>43.02581</v>
      </c>
      <c r="Z8" s="3">
        <v>-77.108703</v>
      </c>
      <c r="AA8" s="3" t="s">
        <v>159</v>
      </c>
      <c r="AB8" s="4" t="s">
        <v>160</v>
      </c>
      <c r="AC8" s="3">
        <v>1.658967E7</v>
      </c>
      <c r="AD8" s="4" t="s">
        <v>161</v>
      </c>
      <c r="AE8" s="3" t="s">
        <v>162</v>
      </c>
      <c r="AF8" s="3">
        <v>3.0</v>
      </c>
      <c r="AG8" s="3" t="s">
        <v>86</v>
      </c>
      <c r="AH8" s="3" t="s">
        <v>87</v>
      </c>
      <c r="AI8" s="3" t="b">
        <v>1</v>
      </c>
      <c r="AJ8" s="3" t="b">
        <v>1</v>
      </c>
      <c r="AK8" s="3" t="s">
        <v>88</v>
      </c>
      <c r="AL8" s="3">
        <v>89.26</v>
      </c>
      <c r="AM8" s="3">
        <v>0.951924825858007</v>
      </c>
      <c r="AN8" s="3">
        <v>0.0</v>
      </c>
      <c r="AO8" s="5">
        <v>45727.0</v>
      </c>
      <c r="AP8" s="3" t="s">
        <v>89</v>
      </c>
      <c r="AQ8" s="3" t="s">
        <v>129</v>
      </c>
      <c r="AR8" s="3">
        <v>4200404.0</v>
      </c>
      <c r="AS8" s="3">
        <v>12.5</v>
      </c>
      <c r="AT8" s="3">
        <v>1.6</v>
      </c>
      <c r="AU8" s="3">
        <v>0.48</v>
      </c>
      <c r="AV8" s="3" t="s">
        <v>91</v>
      </c>
      <c r="AW8" s="3">
        <v>9.07</v>
      </c>
      <c r="AX8" s="3">
        <v>0.0</v>
      </c>
      <c r="AY8" s="3">
        <v>9.0</v>
      </c>
      <c r="AZ8" s="3">
        <v>10.43</v>
      </c>
      <c r="BA8" s="3">
        <v>2.2</v>
      </c>
      <c r="BB8" s="3">
        <v>1.05</v>
      </c>
      <c r="BC8" s="3">
        <v>0.05</v>
      </c>
      <c r="BD8" s="3">
        <v>0.0</v>
      </c>
      <c r="BE8" s="3">
        <v>0.02</v>
      </c>
      <c r="BF8" s="5">
        <v>45724.0</v>
      </c>
      <c r="BG8" s="3">
        <v>10.5</v>
      </c>
      <c r="BH8" s="3" t="s">
        <v>130</v>
      </c>
      <c r="BI8" s="3" t="s">
        <v>163</v>
      </c>
      <c r="BJ8" s="3" t="s">
        <v>94</v>
      </c>
      <c r="BK8" s="3">
        <v>0.0532799999999999</v>
      </c>
      <c r="BL8" s="3">
        <v>0.0</v>
      </c>
      <c r="BM8" s="3">
        <v>3.5</v>
      </c>
      <c r="BN8" s="3">
        <v>5.0</v>
      </c>
      <c r="BO8" s="3">
        <v>0.0</v>
      </c>
      <c r="BP8" s="3">
        <v>2.0</v>
      </c>
      <c r="BQ8" s="3" t="s">
        <v>95</v>
      </c>
    </row>
    <row r="9">
      <c r="A9" s="3" t="s">
        <v>164</v>
      </c>
      <c r="B9" s="3" t="s">
        <v>165</v>
      </c>
      <c r="C9" s="3" t="s">
        <v>71</v>
      </c>
      <c r="D9" s="3" t="s">
        <v>166</v>
      </c>
      <c r="E9" s="3" t="s">
        <v>71</v>
      </c>
      <c r="F9" s="3">
        <v>14513.0</v>
      </c>
      <c r="G9" s="3" t="s">
        <v>74</v>
      </c>
      <c r="H9" s="3" t="s">
        <v>75</v>
      </c>
      <c r="I9" s="3" t="s">
        <v>167</v>
      </c>
      <c r="J9" s="3" t="s">
        <v>168</v>
      </c>
      <c r="K9" s="3" t="s">
        <v>169</v>
      </c>
      <c r="L9" s="3" t="s">
        <v>166</v>
      </c>
      <c r="M9" s="3" t="s">
        <v>73</v>
      </c>
      <c r="N9" s="3" t="s">
        <v>75</v>
      </c>
      <c r="O9" s="3">
        <v>14513.0</v>
      </c>
      <c r="P9" s="6">
        <v>44653.0</v>
      </c>
      <c r="Q9" s="3">
        <v>310000.0</v>
      </c>
      <c r="R9" s="3">
        <v>83300.0</v>
      </c>
      <c r="S9" s="3">
        <v>286094.0</v>
      </c>
      <c r="T9" s="3">
        <v>60.2200012207031</v>
      </c>
      <c r="U9" s="3">
        <v>63.3033805533784</v>
      </c>
      <c r="V9" s="3" t="s">
        <v>79</v>
      </c>
      <c r="W9" s="3" t="s">
        <v>80</v>
      </c>
      <c r="X9" s="3" t="s">
        <v>81</v>
      </c>
      <c r="Y9" s="3">
        <v>43.07634</v>
      </c>
      <c r="Z9" s="3">
        <v>-77.08795</v>
      </c>
      <c r="AA9" s="3" t="s">
        <v>170</v>
      </c>
      <c r="AB9" s="4" t="s">
        <v>171</v>
      </c>
      <c r="AC9" s="3">
        <v>1.6589714E7</v>
      </c>
      <c r="AD9" s="4" t="s">
        <v>172</v>
      </c>
      <c r="AF9" s="3">
        <v>3.0</v>
      </c>
      <c r="AG9" s="3" t="s">
        <v>86</v>
      </c>
      <c r="AH9" s="3" t="s">
        <v>87</v>
      </c>
      <c r="AI9" s="3" t="b">
        <v>1</v>
      </c>
      <c r="AJ9" s="3" t="b">
        <v>1</v>
      </c>
      <c r="AK9" s="3" t="s">
        <v>88</v>
      </c>
      <c r="AL9" s="3">
        <v>55.38</v>
      </c>
      <c r="AM9" s="3">
        <v>0.550514346663727</v>
      </c>
      <c r="AN9" s="3">
        <v>0.012</v>
      </c>
      <c r="AO9" s="5">
        <v>45727.0</v>
      </c>
      <c r="AP9" s="3" t="s">
        <v>89</v>
      </c>
      <c r="AQ9" s="3" t="s">
        <v>90</v>
      </c>
      <c r="AR9" s="3">
        <v>4207947.0</v>
      </c>
      <c r="AS9" s="3">
        <v>34.5</v>
      </c>
      <c r="AT9" s="3">
        <v>10.0</v>
      </c>
      <c r="AU9" s="3">
        <v>0.16</v>
      </c>
      <c r="AV9" s="3" t="s">
        <v>91</v>
      </c>
      <c r="AW9" s="3">
        <v>3.23</v>
      </c>
      <c r="AX9" s="3">
        <v>42.31</v>
      </c>
      <c r="AY9" s="3">
        <v>3.03</v>
      </c>
      <c r="BA9" s="3">
        <v>10.0</v>
      </c>
      <c r="BC9" s="3">
        <v>3.08</v>
      </c>
      <c r="BD9" s="3">
        <v>22.34</v>
      </c>
      <c r="BE9" s="3">
        <v>3.0</v>
      </c>
      <c r="BF9" s="5">
        <v>45724.0</v>
      </c>
      <c r="BH9" s="3" t="s">
        <v>92</v>
      </c>
      <c r="BI9" s="3" t="s">
        <v>173</v>
      </c>
      <c r="BJ9" s="3" t="s">
        <v>94</v>
      </c>
      <c r="BK9" s="3">
        <v>3.093688</v>
      </c>
      <c r="BL9" s="3">
        <v>31.45265</v>
      </c>
      <c r="BM9" s="3">
        <v>13.0906</v>
      </c>
      <c r="BN9" s="3">
        <v>10.0</v>
      </c>
      <c r="BO9" s="3">
        <v>6.0</v>
      </c>
      <c r="BP9" s="3">
        <v>6.0</v>
      </c>
      <c r="BQ9" s="3" t="s">
        <v>95</v>
      </c>
    </row>
    <row r="10">
      <c r="A10" s="3" t="s">
        <v>174</v>
      </c>
      <c r="B10" s="3" t="s">
        <v>175</v>
      </c>
      <c r="C10" s="3" t="s">
        <v>71</v>
      </c>
      <c r="D10" s="3" t="s">
        <v>176</v>
      </c>
      <c r="E10" s="3" t="s">
        <v>73</v>
      </c>
      <c r="F10" s="3" t="s">
        <v>177</v>
      </c>
      <c r="G10" s="3" t="s">
        <v>74</v>
      </c>
      <c r="H10" s="3" t="s">
        <v>75</v>
      </c>
      <c r="I10" s="3" t="s">
        <v>178</v>
      </c>
      <c r="J10" s="3" t="s">
        <v>179</v>
      </c>
      <c r="K10" s="3" t="s">
        <v>180</v>
      </c>
      <c r="L10" s="3" t="s">
        <v>181</v>
      </c>
      <c r="M10" s="3" t="s">
        <v>73</v>
      </c>
      <c r="N10" s="3" t="s">
        <v>75</v>
      </c>
      <c r="O10" s="3" t="s">
        <v>182</v>
      </c>
      <c r="R10" s="3">
        <v>96000.0</v>
      </c>
      <c r="S10" s="3">
        <v>185625.0</v>
      </c>
      <c r="T10" s="3">
        <v>75.4100036621093</v>
      </c>
      <c r="U10" s="3">
        <v>74.9908930766535</v>
      </c>
      <c r="V10" s="3" t="s">
        <v>79</v>
      </c>
      <c r="W10" s="3" t="s">
        <v>80</v>
      </c>
      <c r="X10" s="3" t="s">
        <v>81</v>
      </c>
      <c r="Y10" s="3">
        <v>43.074107</v>
      </c>
      <c r="Z10" s="3">
        <v>-77.068229</v>
      </c>
      <c r="AA10" s="3" t="s">
        <v>183</v>
      </c>
      <c r="AB10" s="4" t="s">
        <v>184</v>
      </c>
      <c r="AC10" s="3">
        <v>1.6589721E7</v>
      </c>
      <c r="AD10" s="4" t="s">
        <v>185</v>
      </c>
      <c r="AE10" s="3" t="s">
        <v>186</v>
      </c>
      <c r="AF10" s="3">
        <v>4.0</v>
      </c>
      <c r="AG10" s="3" t="s">
        <v>86</v>
      </c>
      <c r="AH10" s="3" t="s">
        <v>87</v>
      </c>
      <c r="AI10" s="3" t="b">
        <v>1</v>
      </c>
      <c r="AJ10" s="3" t="b">
        <v>1</v>
      </c>
      <c r="AK10" s="3" t="s">
        <v>88</v>
      </c>
      <c r="AL10" s="3">
        <v>71.31</v>
      </c>
      <c r="AM10" s="3">
        <v>0.93718118775501</v>
      </c>
      <c r="AN10" s="3">
        <v>0.217</v>
      </c>
      <c r="AO10" s="5">
        <v>45727.0</v>
      </c>
      <c r="AP10" s="3" t="s">
        <v>89</v>
      </c>
      <c r="AQ10" s="3" t="s">
        <v>90</v>
      </c>
      <c r="AR10" s="3">
        <v>4207947.0</v>
      </c>
      <c r="AS10" s="3">
        <v>34.5</v>
      </c>
      <c r="AT10" s="3">
        <v>10.0</v>
      </c>
      <c r="AU10" s="3">
        <v>0.16</v>
      </c>
      <c r="AV10" s="3" t="s">
        <v>91</v>
      </c>
      <c r="AW10" s="3">
        <v>3.23</v>
      </c>
      <c r="AX10" s="3">
        <v>42.31</v>
      </c>
      <c r="AY10" s="3">
        <v>3.03</v>
      </c>
      <c r="BA10" s="3">
        <v>10.0</v>
      </c>
      <c r="BC10" s="3">
        <v>3.08</v>
      </c>
      <c r="BD10" s="3">
        <v>22.34</v>
      </c>
      <c r="BE10" s="3">
        <v>3.0</v>
      </c>
      <c r="BF10" s="5">
        <v>45724.0</v>
      </c>
      <c r="BH10" s="3" t="s">
        <v>92</v>
      </c>
      <c r="BI10" s="3" t="s">
        <v>187</v>
      </c>
      <c r="BJ10" s="3" t="s">
        <v>94</v>
      </c>
      <c r="BK10" s="3">
        <v>3.093688</v>
      </c>
      <c r="BL10" s="3">
        <v>31.45265</v>
      </c>
      <c r="BM10" s="3">
        <v>13.0906</v>
      </c>
      <c r="BN10" s="3">
        <v>10.0</v>
      </c>
      <c r="BO10" s="3">
        <v>6.0</v>
      </c>
      <c r="BP10" s="3">
        <v>6.0</v>
      </c>
      <c r="BQ10" s="3" t="s">
        <v>95</v>
      </c>
    </row>
    <row r="11">
      <c r="A11" s="3" t="s">
        <v>188</v>
      </c>
      <c r="B11" s="3" t="s">
        <v>189</v>
      </c>
      <c r="C11" s="3" t="s">
        <v>71</v>
      </c>
      <c r="D11" s="3" t="s">
        <v>190</v>
      </c>
      <c r="E11" s="3" t="s">
        <v>73</v>
      </c>
      <c r="F11" s="3">
        <v>14513.0</v>
      </c>
      <c r="G11" s="3" t="s">
        <v>74</v>
      </c>
      <c r="H11" s="3" t="s">
        <v>75</v>
      </c>
      <c r="I11" s="3" t="s">
        <v>191</v>
      </c>
      <c r="K11" s="3" t="s">
        <v>192</v>
      </c>
      <c r="L11" s="3" t="s">
        <v>190</v>
      </c>
      <c r="M11" s="3" t="s">
        <v>73</v>
      </c>
      <c r="N11" s="3" t="s">
        <v>75</v>
      </c>
      <c r="O11" s="3">
        <v>14513.0</v>
      </c>
      <c r="R11" s="3">
        <v>237000.0</v>
      </c>
      <c r="S11" s="3">
        <v>385938.0</v>
      </c>
      <c r="T11" s="3">
        <v>99.8799972534179</v>
      </c>
      <c r="U11" s="3">
        <v>99.8624689515478</v>
      </c>
      <c r="V11" s="3" t="s">
        <v>193</v>
      </c>
      <c r="W11" s="3" t="s">
        <v>194</v>
      </c>
      <c r="X11" s="3" t="s">
        <v>81</v>
      </c>
      <c r="Y11" s="3">
        <v>43.014984</v>
      </c>
      <c r="Z11" s="3">
        <v>-77.08399</v>
      </c>
      <c r="AA11" s="3" t="s">
        <v>195</v>
      </c>
      <c r="AB11" s="4" t="s">
        <v>196</v>
      </c>
      <c r="AC11" s="3">
        <v>1.6589753E7</v>
      </c>
      <c r="AD11" s="4" t="s">
        <v>197</v>
      </c>
      <c r="AE11" s="3" t="s">
        <v>198</v>
      </c>
      <c r="AF11" s="3">
        <v>5.0</v>
      </c>
      <c r="AG11" s="3" t="s">
        <v>86</v>
      </c>
      <c r="AH11" s="3" t="s">
        <v>87</v>
      </c>
      <c r="AI11" s="3" t="b">
        <v>1</v>
      </c>
      <c r="AJ11" s="3" t="b">
        <v>1</v>
      </c>
      <c r="AK11" s="3" t="s">
        <v>88</v>
      </c>
      <c r="AL11" s="3">
        <v>77.98</v>
      </c>
      <c r="AM11" s="3">
        <v>0.874106053443522</v>
      </c>
      <c r="AN11" s="3">
        <v>0.252</v>
      </c>
      <c r="AO11" s="5">
        <v>45727.0</v>
      </c>
      <c r="AP11" s="3" t="s">
        <v>89</v>
      </c>
      <c r="AQ11" s="3" t="s">
        <v>129</v>
      </c>
      <c r="AR11" s="3">
        <v>4200403.0</v>
      </c>
      <c r="AS11" s="3">
        <v>12.5</v>
      </c>
      <c r="AT11" s="3">
        <v>4.9</v>
      </c>
      <c r="AU11" s="3">
        <v>0.08</v>
      </c>
      <c r="AV11" s="3" t="s">
        <v>91</v>
      </c>
      <c r="AW11" s="3">
        <v>0.32</v>
      </c>
      <c r="AX11" s="3">
        <v>21.5</v>
      </c>
      <c r="AY11" s="3">
        <v>0.0</v>
      </c>
      <c r="AZ11" s="3">
        <v>14.37</v>
      </c>
      <c r="BA11" s="3">
        <v>4.9</v>
      </c>
      <c r="BB11" s="3">
        <v>1.53</v>
      </c>
      <c r="BC11" s="3">
        <v>0.09</v>
      </c>
      <c r="BD11" s="3">
        <v>5.0</v>
      </c>
      <c r="BE11" s="3">
        <v>0.0</v>
      </c>
      <c r="BF11" s="5">
        <v>45724.0</v>
      </c>
      <c r="BG11" s="3">
        <v>16.8</v>
      </c>
      <c r="BH11" s="3" t="s">
        <v>199</v>
      </c>
      <c r="BI11" s="3" t="s">
        <v>200</v>
      </c>
      <c r="BJ11" s="3" t="s">
        <v>94</v>
      </c>
      <c r="BK11" s="3">
        <v>0.0929</v>
      </c>
      <c r="BL11" s="3">
        <v>5.0</v>
      </c>
      <c r="BM11" s="3">
        <v>12.15</v>
      </c>
      <c r="BN11" s="3">
        <v>10.0</v>
      </c>
      <c r="BO11" s="3">
        <v>1.0</v>
      </c>
      <c r="BP11" s="3">
        <v>4.0</v>
      </c>
      <c r="BQ11" s="3" t="s">
        <v>95</v>
      </c>
    </row>
  </sheetData>
  <hyperlinks>
    <hyperlink r:id="rId2" ref="AB2"/>
    <hyperlink r:id="rId3" ref="AD2"/>
    <hyperlink r:id="rId4" ref="AB3"/>
    <hyperlink r:id="rId5" ref="AD3"/>
    <hyperlink r:id="rId6" ref="AB4"/>
    <hyperlink r:id="rId7" ref="AD4"/>
    <hyperlink r:id="rId8" ref="AB5"/>
    <hyperlink r:id="rId9" ref="AD5"/>
    <hyperlink r:id="rId10" ref="AB6"/>
    <hyperlink r:id="rId11" ref="AD6"/>
    <hyperlink r:id="rId12" ref="AB7"/>
    <hyperlink r:id="rId13" ref="AD7"/>
    <hyperlink r:id="rId14" ref="AB8"/>
    <hyperlink r:id="rId15" ref="AD8"/>
    <hyperlink r:id="rId16" ref="AB9"/>
    <hyperlink r:id="rId17" ref="AD9"/>
    <hyperlink r:id="rId18" ref="AB10"/>
    <hyperlink r:id="rId19" ref="AD10"/>
    <hyperlink r:id="rId20" ref="AB11"/>
    <hyperlink r:id="rId21" ref="AD11"/>
  </hyperlinks>
  <drawing r:id="rId22"/>
  <legacyDrawing r:id="rId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7.63"/>
    <col customWidth="1" min="3" max="3" width="18.63"/>
    <col customWidth="1" min="4" max="4" width="21.75"/>
    <col customWidth="1" min="5" max="5" width="43.88"/>
    <col customWidth="1" min="6" max="6" width="38.25"/>
    <col customWidth="1" min="7" max="7" width="37.88"/>
    <col customWidth="1" min="8" max="9" width="19.38"/>
    <col customWidth="1" min="13" max="13" width="17.13"/>
    <col customWidth="1" min="14" max="14" width="14.25"/>
    <col customWidth="1" min="15" max="15" width="21.25"/>
  </cols>
  <sheetData>
    <row r="1">
      <c r="A1" s="7" t="s">
        <v>201</v>
      </c>
      <c r="B1" s="7" t="s">
        <v>202</v>
      </c>
      <c r="C1" s="7" t="s">
        <v>203</v>
      </c>
      <c r="D1" s="7" t="s">
        <v>204</v>
      </c>
      <c r="E1" s="7" t="s">
        <v>205</v>
      </c>
      <c r="F1" s="7" t="s">
        <v>206</v>
      </c>
      <c r="G1" s="7" t="s">
        <v>207</v>
      </c>
      <c r="H1" s="8" t="s">
        <v>208</v>
      </c>
      <c r="I1" s="8" t="s">
        <v>209</v>
      </c>
      <c r="J1" s="9" t="s">
        <v>210</v>
      </c>
      <c r="K1" s="9" t="s">
        <v>211</v>
      </c>
      <c r="L1" s="9" t="s">
        <v>212</v>
      </c>
      <c r="M1" s="7" t="s">
        <v>213</v>
      </c>
      <c r="N1" s="7" t="s">
        <v>214</v>
      </c>
      <c r="O1" s="10" t="s">
        <v>215</v>
      </c>
      <c r="P1" s="7" t="s">
        <v>216</v>
      </c>
      <c r="Q1" s="7" t="s">
        <v>217</v>
      </c>
      <c r="R1" s="11" t="s">
        <v>218</v>
      </c>
      <c r="S1" s="12"/>
      <c r="T1" s="12"/>
      <c r="U1" s="12"/>
      <c r="V1" s="12"/>
      <c r="W1" s="12"/>
      <c r="X1" s="12"/>
      <c r="Y1" s="12"/>
      <c r="Z1" s="12"/>
      <c r="AA1" s="12"/>
      <c r="AB1" s="12"/>
      <c r="AC1" s="12"/>
      <c r="AD1" s="12"/>
    </row>
    <row r="2" hidden="1">
      <c r="A2" s="13" t="s">
        <v>219</v>
      </c>
      <c r="B2" s="13"/>
      <c r="C2" s="13" t="s">
        <v>220</v>
      </c>
      <c r="D2" s="14"/>
      <c r="E2" s="15" t="s">
        <v>221</v>
      </c>
      <c r="F2" s="15" t="s">
        <v>222</v>
      </c>
      <c r="G2" s="16"/>
      <c r="H2" s="17">
        <v>0.0</v>
      </c>
      <c r="I2" s="17">
        <v>0.0</v>
      </c>
      <c r="J2" s="18"/>
      <c r="K2" s="18">
        <v>30.0</v>
      </c>
      <c r="L2" s="18"/>
      <c r="M2" s="3">
        <v>4.0</v>
      </c>
      <c r="O2" s="19"/>
    </row>
    <row r="3">
      <c r="A3" s="20" t="s">
        <v>223</v>
      </c>
      <c r="B3" s="20"/>
      <c r="C3" s="20" t="s">
        <v>224</v>
      </c>
      <c r="D3" s="20" t="s">
        <v>225</v>
      </c>
      <c r="E3" s="21" t="s">
        <v>226</v>
      </c>
      <c r="F3" s="22" t="s">
        <v>227</v>
      </c>
      <c r="G3" s="21"/>
      <c r="H3" s="18">
        <v>0.0</v>
      </c>
      <c r="I3" s="18">
        <v>0.0</v>
      </c>
      <c r="J3" s="18"/>
      <c r="K3" s="18">
        <v>28.0</v>
      </c>
      <c r="L3" s="18"/>
      <c r="M3" s="18">
        <v>2.0</v>
      </c>
      <c r="N3" s="18"/>
      <c r="O3" s="19"/>
    </row>
    <row r="4">
      <c r="A4" s="20" t="s">
        <v>223</v>
      </c>
      <c r="B4" s="20"/>
      <c r="C4" s="20" t="s">
        <v>224</v>
      </c>
      <c r="D4" s="20" t="s">
        <v>228</v>
      </c>
      <c r="E4" s="21" t="s">
        <v>229</v>
      </c>
      <c r="F4" s="21" t="s">
        <v>230</v>
      </c>
      <c r="G4" s="21"/>
      <c r="H4" s="18">
        <v>750.0</v>
      </c>
      <c r="I4" s="18">
        <v>750.0</v>
      </c>
      <c r="J4" s="18"/>
      <c r="K4" s="18">
        <v>84.0</v>
      </c>
      <c r="L4" s="18"/>
      <c r="M4" s="18">
        <v>3.0</v>
      </c>
      <c r="N4" s="18"/>
      <c r="O4" s="19"/>
    </row>
    <row r="5" hidden="1">
      <c r="A5" s="23" t="s">
        <v>231</v>
      </c>
      <c r="B5" s="23" t="s">
        <v>232</v>
      </c>
      <c r="C5" s="23"/>
      <c r="D5" s="23" t="s">
        <v>233</v>
      </c>
      <c r="E5" s="24" t="s">
        <v>234</v>
      </c>
      <c r="F5" s="24" t="s">
        <v>235</v>
      </c>
      <c r="G5" s="24"/>
      <c r="H5" s="18">
        <v>1000.0</v>
      </c>
      <c r="I5" s="18">
        <v>1000.0</v>
      </c>
      <c r="J5" s="18"/>
      <c r="K5" s="18">
        <v>14.0</v>
      </c>
      <c r="L5" s="18"/>
      <c r="M5" s="18">
        <v>2.0</v>
      </c>
      <c r="N5" s="18" t="s">
        <v>236</v>
      </c>
      <c r="O5" s="19"/>
      <c r="U5" s="25"/>
      <c r="V5" s="25"/>
      <c r="W5" s="25"/>
      <c r="X5" s="25"/>
      <c r="Y5" s="25"/>
      <c r="Z5" s="25"/>
      <c r="AA5" s="25"/>
      <c r="AB5" s="25"/>
      <c r="AC5" s="25"/>
      <c r="AD5" s="25"/>
    </row>
    <row r="6">
      <c r="A6" s="20" t="s">
        <v>223</v>
      </c>
      <c r="B6" s="20"/>
      <c r="C6" s="20" t="s">
        <v>224</v>
      </c>
      <c r="D6" s="20" t="s">
        <v>228</v>
      </c>
      <c r="E6" s="22" t="s">
        <v>237</v>
      </c>
      <c r="F6" s="22" t="s">
        <v>238</v>
      </c>
      <c r="G6" s="22"/>
      <c r="H6" s="18">
        <v>750.0</v>
      </c>
      <c r="I6" s="18">
        <v>750.0</v>
      </c>
      <c r="J6" s="18">
        <v>7.0</v>
      </c>
      <c r="K6" s="18">
        <v>15.0</v>
      </c>
      <c r="L6" s="18">
        <v>30.0</v>
      </c>
      <c r="M6" s="18">
        <v>1.0</v>
      </c>
      <c r="N6" s="18"/>
      <c r="O6" s="19"/>
    </row>
    <row r="7">
      <c r="A7" s="20" t="s">
        <v>223</v>
      </c>
      <c r="B7" s="20"/>
      <c r="C7" s="20" t="s">
        <v>224</v>
      </c>
      <c r="D7" s="20" t="s">
        <v>225</v>
      </c>
      <c r="E7" s="22" t="s">
        <v>239</v>
      </c>
      <c r="F7" s="22" t="s">
        <v>240</v>
      </c>
      <c r="G7" s="22"/>
      <c r="H7" s="18">
        <v>0.0</v>
      </c>
      <c r="I7" s="18">
        <v>0.0</v>
      </c>
      <c r="J7" s="18"/>
      <c r="K7" s="18">
        <v>5.0</v>
      </c>
      <c r="L7" s="18"/>
      <c r="M7" s="18">
        <v>20.0</v>
      </c>
      <c r="N7" s="18" t="s">
        <v>241</v>
      </c>
      <c r="O7" s="19"/>
    </row>
    <row r="8" hidden="1">
      <c r="A8" s="26" t="s">
        <v>242</v>
      </c>
      <c r="B8" s="26"/>
      <c r="C8" s="26"/>
      <c r="D8" s="26"/>
      <c r="E8" s="27"/>
      <c r="F8" s="27"/>
      <c r="G8" s="27"/>
      <c r="H8" s="28"/>
      <c r="I8" s="28"/>
      <c r="J8" s="28"/>
      <c r="K8" s="28"/>
      <c r="L8" s="28"/>
      <c r="M8" s="28"/>
      <c r="N8" s="28"/>
      <c r="O8" s="29"/>
      <c r="P8" s="30"/>
      <c r="Q8" s="30"/>
      <c r="R8" s="30"/>
      <c r="S8" s="30"/>
      <c r="T8" s="30"/>
      <c r="U8" s="30"/>
      <c r="V8" s="30"/>
      <c r="W8" s="30"/>
      <c r="X8" s="30"/>
      <c r="Y8" s="30"/>
      <c r="Z8" s="30"/>
      <c r="AA8" s="30"/>
      <c r="AB8" s="30"/>
      <c r="AC8" s="30"/>
      <c r="AD8" s="30"/>
    </row>
    <row r="9" hidden="1">
      <c r="A9" s="31" t="s">
        <v>243</v>
      </c>
      <c r="B9" s="31" t="s">
        <v>232</v>
      </c>
      <c r="C9" s="31" t="s">
        <v>244</v>
      </c>
      <c r="D9" s="31" t="s">
        <v>225</v>
      </c>
      <c r="E9" s="32" t="s">
        <v>245</v>
      </c>
      <c r="F9" s="32" t="s">
        <v>246</v>
      </c>
      <c r="G9" s="32" t="s">
        <v>247</v>
      </c>
      <c r="H9" s="18">
        <v>0.0</v>
      </c>
      <c r="I9" s="18">
        <v>0.0</v>
      </c>
      <c r="J9" s="18"/>
      <c r="K9" s="18">
        <v>7.0</v>
      </c>
      <c r="L9" s="18"/>
      <c r="M9" s="18">
        <v>2.0</v>
      </c>
      <c r="N9" s="18" t="s">
        <v>236</v>
      </c>
      <c r="O9" s="19"/>
    </row>
    <row r="10">
      <c r="A10" s="20" t="s">
        <v>223</v>
      </c>
      <c r="B10" s="20"/>
      <c r="C10" s="20" t="s">
        <v>224</v>
      </c>
      <c r="D10" s="20" t="s">
        <v>228</v>
      </c>
      <c r="E10" s="22" t="s">
        <v>248</v>
      </c>
      <c r="F10" s="22" t="s">
        <v>249</v>
      </c>
      <c r="G10" s="22"/>
      <c r="H10" s="18">
        <v>0.0</v>
      </c>
      <c r="I10" s="18">
        <v>0.0</v>
      </c>
      <c r="J10" s="18"/>
      <c r="K10" s="18">
        <v>84.0</v>
      </c>
      <c r="L10" s="18"/>
      <c r="M10" s="18">
        <v>1.0</v>
      </c>
      <c r="N10" s="18"/>
      <c r="O10" s="19"/>
    </row>
    <row r="11" hidden="1">
      <c r="A11" s="13" t="s">
        <v>219</v>
      </c>
      <c r="B11" s="13"/>
      <c r="C11" s="13" t="s">
        <v>220</v>
      </c>
      <c r="D11" s="14"/>
      <c r="E11" s="16" t="s">
        <v>250</v>
      </c>
      <c r="F11" s="16" t="s">
        <v>251</v>
      </c>
      <c r="G11" s="16"/>
      <c r="H11" s="18">
        <v>0.0</v>
      </c>
      <c r="I11" s="18">
        <v>0.0</v>
      </c>
      <c r="J11" s="18"/>
      <c r="K11" s="18"/>
      <c r="L11" s="18"/>
      <c r="M11" s="18"/>
      <c r="N11" s="18"/>
      <c r="O11" s="19"/>
    </row>
    <row r="12" hidden="1">
      <c r="A12" s="33" t="s">
        <v>252</v>
      </c>
      <c r="B12" s="33" t="s">
        <v>253</v>
      </c>
      <c r="C12" s="33" t="s">
        <v>232</v>
      </c>
      <c r="D12" s="33" t="s">
        <v>254</v>
      </c>
      <c r="E12" s="34" t="s">
        <v>255</v>
      </c>
      <c r="F12" s="34" t="s">
        <v>256</v>
      </c>
      <c r="G12" s="34"/>
      <c r="H12" s="18">
        <v>2750.0</v>
      </c>
      <c r="I12" s="18">
        <v>5000.0</v>
      </c>
      <c r="J12" s="18"/>
      <c r="K12" s="18">
        <v>28.0</v>
      </c>
      <c r="L12" s="18"/>
      <c r="M12" s="18">
        <v>2.0</v>
      </c>
      <c r="N12" s="18"/>
      <c r="O12" s="19"/>
      <c r="P12" s="3"/>
      <c r="Q12" s="3"/>
      <c r="U12" s="35"/>
      <c r="V12" s="35"/>
      <c r="W12" s="35"/>
      <c r="X12" s="35"/>
      <c r="Y12" s="35"/>
      <c r="Z12" s="35"/>
      <c r="AA12" s="35"/>
      <c r="AB12" s="35"/>
      <c r="AC12" s="35"/>
      <c r="AD12" s="35"/>
    </row>
    <row r="13" hidden="1">
      <c r="A13" s="13" t="s">
        <v>219</v>
      </c>
      <c r="B13" s="13"/>
      <c r="C13" s="13" t="s">
        <v>220</v>
      </c>
      <c r="D13" s="14"/>
      <c r="E13" s="16" t="s">
        <v>257</v>
      </c>
      <c r="F13" s="16" t="s">
        <v>258</v>
      </c>
      <c r="G13" s="16"/>
      <c r="H13" s="18">
        <v>0.0</v>
      </c>
      <c r="I13" s="18">
        <v>0.0</v>
      </c>
      <c r="J13" s="18"/>
      <c r="K13" s="18">
        <v>7.0</v>
      </c>
      <c r="L13" s="18"/>
      <c r="M13" s="18">
        <v>1.0</v>
      </c>
      <c r="N13" s="18"/>
      <c r="O13" s="19"/>
    </row>
    <row r="14">
      <c r="A14" s="20" t="s">
        <v>223</v>
      </c>
      <c r="B14" s="20"/>
      <c r="C14" s="20" t="s">
        <v>224</v>
      </c>
      <c r="D14" s="20" t="s">
        <v>254</v>
      </c>
      <c r="E14" s="22" t="s">
        <v>259</v>
      </c>
      <c r="F14" s="21"/>
      <c r="G14" s="22"/>
      <c r="H14" s="18">
        <v>45000.0</v>
      </c>
      <c r="I14" s="18">
        <v>0.0</v>
      </c>
      <c r="J14" s="18"/>
      <c r="K14" s="18">
        <v>56.0</v>
      </c>
      <c r="L14" s="18"/>
      <c r="M14" s="18">
        <v>1.0</v>
      </c>
      <c r="N14" s="18"/>
      <c r="O14" s="19"/>
    </row>
    <row r="15">
      <c r="A15" s="20" t="s">
        <v>223</v>
      </c>
      <c r="B15" s="20" t="s">
        <v>224</v>
      </c>
      <c r="C15" s="20" t="s">
        <v>232</v>
      </c>
      <c r="D15" s="20" t="s">
        <v>254</v>
      </c>
      <c r="E15" s="22" t="s">
        <v>260</v>
      </c>
      <c r="F15" s="22" t="s">
        <v>261</v>
      </c>
      <c r="G15" s="22"/>
      <c r="H15" s="18">
        <v>0.0</v>
      </c>
      <c r="I15" s="18">
        <v>0.0</v>
      </c>
      <c r="J15" s="18"/>
      <c r="K15" s="18">
        <v>28.0</v>
      </c>
      <c r="L15" s="18"/>
      <c r="M15" s="18">
        <v>3.0</v>
      </c>
      <c r="N15" s="18"/>
      <c r="O15" s="19"/>
    </row>
    <row r="16" hidden="1">
      <c r="A16" s="33" t="s">
        <v>252</v>
      </c>
      <c r="B16" s="33" t="s">
        <v>253</v>
      </c>
      <c r="C16" s="33" t="s">
        <v>232</v>
      </c>
      <c r="D16" s="33" t="s">
        <v>254</v>
      </c>
      <c r="E16" s="34" t="s">
        <v>262</v>
      </c>
      <c r="F16" s="34" t="s">
        <v>263</v>
      </c>
      <c r="G16" s="34"/>
      <c r="H16" s="18">
        <v>12500.0</v>
      </c>
      <c r="I16" s="18">
        <v>12500.0</v>
      </c>
      <c r="J16" s="18"/>
      <c r="K16" s="18">
        <v>56.0</v>
      </c>
      <c r="L16" s="18"/>
      <c r="M16" s="18">
        <v>4.0</v>
      </c>
      <c r="N16" s="18"/>
      <c r="O16" s="19"/>
      <c r="P16" s="3" t="s">
        <v>264</v>
      </c>
      <c r="Q16" s="3" t="s">
        <v>265</v>
      </c>
      <c r="S16" s="3" t="s">
        <v>266</v>
      </c>
      <c r="U16" s="35"/>
      <c r="V16" s="35"/>
      <c r="W16" s="35"/>
      <c r="X16" s="35"/>
      <c r="Y16" s="35"/>
      <c r="Z16" s="35"/>
      <c r="AA16" s="35"/>
      <c r="AB16" s="35"/>
      <c r="AC16" s="35"/>
      <c r="AD16" s="35"/>
    </row>
    <row r="17" hidden="1">
      <c r="A17" s="33" t="s">
        <v>252</v>
      </c>
      <c r="B17" s="33" t="s">
        <v>253</v>
      </c>
      <c r="C17" s="33" t="s">
        <v>232</v>
      </c>
      <c r="D17" s="33" t="s">
        <v>254</v>
      </c>
      <c r="E17" s="34" t="s">
        <v>267</v>
      </c>
      <c r="F17" s="34" t="s">
        <v>268</v>
      </c>
      <c r="G17" s="34"/>
      <c r="H17" s="18">
        <v>5000.0</v>
      </c>
      <c r="I17" s="18">
        <v>12500.0</v>
      </c>
      <c r="J17" s="18"/>
      <c r="K17" s="18">
        <v>28.0</v>
      </c>
      <c r="L17" s="18"/>
      <c r="M17" s="18">
        <v>1.0</v>
      </c>
      <c r="N17" s="18"/>
      <c r="O17" s="19"/>
      <c r="U17" s="35"/>
      <c r="V17" s="35"/>
      <c r="W17" s="35"/>
      <c r="X17" s="35"/>
      <c r="Y17" s="35"/>
      <c r="Z17" s="35"/>
      <c r="AA17" s="35"/>
      <c r="AB17" s="35"/>
      <c r="AC17" s="35"/>
      <c r="AD17" s="35"/>
    </row>
    <row r="18" hidden="1">
      <c r="A18" s="33" t="s">
        <v>252</v>
      </c>
      <c r="B18" s="33" t="s">
        <v>253</v>
      </c>
      <c r="C18" s="33" t="s">
        <v>232</v>
      </c>
      <c r="D18" s="33" t="s">
        <v>254</v>
      </c>
      <c r="E18" s="34" t="s">
        <v>269</v>
      </c>
      <c r="F18" s="36"/>
      <c r="G18" s="34"/>
      <c r="H18" s="18">
        <v>4000.0</v>
      </c>
      <c r="I18" s="18">
        <v>5500.0</v>
      </c>
      <c r="J18" s="18"/>
      <c r="K18" s="18">
        <v>56.0</v>
      </c>
      <c r="L18" s="18"/>
      <c r="M18" s="18">
        <v>4.0</v>
      </c>
      <c r="N18" s="18"/>
      <c r="O18" s="19"/>
      <c r="U18" s="35"/>
      <c r="V18" s="35"/>
      <c r="W18" s="35"/>
      <c r="X18" s="35"/>
      <c r="Y18" s="35"/>
      <c r="Z18" s="35"/>
      <c r="AA18" s="35"/>
      <c r="AB18" s="35"/>
      <c r="AC18" s="35"/>
      <c r="AD18" s="35"/>
    </row>
    <row r="19" hidden="1">
      <c r="A19" s="23" t="s">
        <v>231</v>
      </c>
      <c r="B19" s="23" t="s">
        <v>253</v>
      </c>
      <c r="C19" s="23" t="s">
        <v>232</v>
      </c>
      <c r="D19" s="23" t="s">
        <v>254</v>
      </c>
      <c r="E19" s="24" t="s">
        <v>270</v>
      </c>
      <c r="F19" s="24" t="s">
        <v>271</v>
      </c>
      <c r="G19" s="24"/>
      <c r="H19" s="18">
        <v>13500.0</v>
      </c>
      <c r="I19" s="18">
        <v>20000.0</v>
      </c>
      <c r="J19" s="18"/>
      <c r="K19" s="18">
        <v>28.0</v>
      </c>
      <c r="L19" s="18"/>
      <c r="M19" s="18">
        <v>1.0</v>
      </c>
      <c r="N19" s="18"/>
      <c r="O19" s="19"/>
      <c r="P19" s="3"/>
      <c r="Q19" s="3"/>
      <c r="U19" s="25"/>
      <c r="V19" s="25"/>
      <c r="W19" s="25"/>
      <c r="X19" s="25"/>
      <c r="Y19" s="25"/>
      <c r="Z19" s="25"/>
      <c r="AA19" s="25"/>
      <c r="AB19" s="25"/>
      <c r="AC19" s="25"/>
      <c r="AD19" s="25"/>
    </row>
    <row r="20" hidden="1">
      <c r="A20" s="23" t="s">
        <v>231</v>
      </c>
      <c r="B20" s="23" t="s">
        <v>253</v>
      </c>
      <c r="C20" s="23" t="s">
        <v>232</v>
      </c>
      <c r="D20" s="23" t="s">
        <v>254</v>
      </c>
      <c r="E20" s="24" t="s">
        <v>272</v>
      </c>
      <c r="F20" s="24" t="s">
        <v>273</v>
      </c>
      <c r="G20" s="24"/>
      <c r="H20" s="18">
        <v>26500.0</v>
      </c>
      <c r="I20" s="18">
        <v>26500.0</v>
      </c>
      <c r="J20" s="18"/>
      <c r="K20" s="18">
        <v>56.0</v>
      </c>
      <c r="L20" s="18"/>
      <c r="M20" s="18">
        <v>1.0</v>
      </c>
      <c r="N20" s="18"/>
      <c r="O20" s="19"/>
      <c r="U20" s="25"/>
      <c r="V20" s="25"/>
      <c r="W20" s="25"/>
      <c r="X20" s="25"/>
      <c r="Y20" s="25"/>
      <c r="Z20" s="25"/>
      <c r="AA20" s="25"/>
      <c r="AB20" s="25"/>
      <c r="AC20" s="25"/>
      <c r="AD20" s="25"/>
    </row>
    <row r="21" hidden="1">
      <c r="A21" s="33" t="s">
        <v>252</v>
      </c>
      <c r="B21" s="33" t="s">
        <v>253</v>
      </c>
      <c r="C21" s="33" t="s">
        <v>232</v>
      </c>
      <c r="D21" s="33" t="s">
        <v>254</v>
      </c>
      <c r="E21" s="34" t="s">
        <v>274</v>
      </c>
      <c r="F21" s="34" t="s">
        <v>275</v>
      </c>
      <c r="G21" s="34"/>
      <c r="H21" s="18">
        <v>5000.0</v>
      </c>
      <c r="I21" s="18">
        <v>15000.0</v>
      </c>
      <c r="J21" s="18"/>
      <c r="K21" s="18">
        <v>28.0</v>
      </c>
      <c r="L21" s="18"/>
      <c r="M21" s="18">
        <v>1.0</v>
      </c>
      <c r="N21" s="18"/>
      <c r="O21" s="19"/>
      <c r="U21" s="35"/>
      <c r="V21" s="35"/>
      <c r="W21" s="35"/>
      <c r="X21" s="35"/>
      <c r="Y21" s="35"/>
      <c r="Z21" s="35"/>
      <c r="AA21" s="35"/>
      <c r="AB21" s="35"/>
      <c r="AC21" s="35"/>
      <c r="AD21" s="35"/>
    </row>
    <row r="22">
      <c r="A22" s="20" t="s">
        <v>223</v>
      </c>
      <c r="B22" s="20"/>
      <c r="C22" s="20" t="s">
        <v>224</v>
      </c>
      <c r="D22" s="20" t="s">
        <v>228</v>
      </c>
      <c r="E22" s="22" t="s">
        <v>276</v>
      </c>
      <c r="F22" s="22" t="s">
        <v>277</v>
      </c>
      <c r="G22" s="22"/>
      <c r="H22" s="18">
        <v>45000.0</v>
      </c>
      <c r="I22" s="18">
        <v>45000.0</v>
      </c>
      <c r="J22" s="18"/>
      <c r="K22" s="18">
        <v>84.0</v>
      </c>
      <c r="L22" s="18"/>
      <c r="M22" s="18">
        <v>1.0</v>
      </c>
      <c r="N22" s="18"/>
      <c r="O22" s="19"/>
    </row>
    <row r="23" hidden="1">
      <c r="A23" s="31" t="s">
        <v>243</v>
      </c>
      <c r="B23" s="31" t="s">
        <v>232</v>
      </c>
      <c r="C23" s="31" t="s">
        <v>244</v>
      </c>
      <c r="D23" s="31" t="s">
        <v>225</v>
      </c>
      <c r="E23" s="32" t="s">
        <v>278</v>
      </c>
      <c r="F23" s="32" t="s">
        <v>279</v>
      </c>
      <c r="G23" s="32"/>
      <c r="H23" s="18">
        <v>0.0</v>
      </c>
      <c r="I23" s="18">
        <v>0.0</v>
      </c>
      <c r="J23" s="18"/>
      <c r="K23" s="18">
        <v>84.0</v>
      </c>
      <c r="L23" s="18"/>
      <c r="M23" s="18">
        <v>2.0</v>
      </c>
      <c r="N23" s="18"/>
      <c r="O23" s="19"/>
    </row>
    <row r="24" hidden="1">
      <c r="A24" s="31" t="s">
        <v>243</v>
      </c>
      <c r="B24" s="31" t="s">
        <v>280</v>
      </c>
      <c r="C24" s="31" t="s">
        <v>281</v>
      </c>
      <c r="D24" s="31" t="s">
        <v>225</v>
      </c>
      <c r="E24" s="32" t="s">
        <v>282</v>
      </c>
      <c r="F24" s="32" t="s">
        <v>283</v>
      </c>
      <c r="G24" s="32"/>
      <c r="H24" s="18">
        <v>0.0</v>
      </c>
      <c r="I24" s="18">
        <v>0.0</v>
      </c>
      <c r="J24" s="18"/>
      <c r="K24" s="18">
        <v>28.0</v>
      </c>
      <c r="L24" s="18"/>
      <c r="M24" s="18">
        <v>4.0</v>
      </c>
      <c r="N24" s="18"/>
      <c r="O24" s="19"/>
    </row>
    <row r="25" hidden="1">
      <c r="A25" s="13" t="s">
        <v>219</v>
      </c>
      <c r="B25" s="13"/>
      <c r="C25" s="13" t="s">
        <v>220</v>
      </c>
      <c r="D25" s="14"/>
      <c r="E25" s="16" t="s">
        <v>284</v>
      </c>
      <c r="F25" s="16" t="s">
        <v>285</v>
      </c>
      <c r="G25" s="16"/>
      <c r="H25" s="18">
        <v>1000.0</v>
      </c>
      <c r="I25" s="18">
        <v>1000.0</v>
      </c>
      <c r="J25" s="18"/>
      <c r="K25" s="18">
        <v>84.0</v>
      </c>
      <c r="L25" s="18"/>
      <c r="M25" s="18">
        <v>1.0</v>
      </c>
      <c r="N25" s="18"/>
      <c r="O25" s="19"/>
    </row>
    <row r="26" hidden="1">
      <c r="A26" s="13" t="s">
        <v>219</v>
      </c>
      <c r="B26" s="13"/>
      <c r="C26" s="13" t="s">
        <v>220</v>
      </c>
      <c r="D26" s="13" t="s">
        <v>254</v>
      </c>
      <c r="E26" s="15" t="s">
        <v>286</v>
      </c>
      <c r="F26" s="16" t="s">
        <v>287</v>
      </c>
      <c r="G26" s="16"/>
      <c r="H26" s="18">
        <v>1000.0</v>
      </c>
      <c r="I26" s="18">
        <v>1000.0</v>
      </c>
      <c r="J26" s="18"/>
      <c r="K26" s="18">
        <v>56.0</v>
      </c>
      <c r="L26" s="18"/>
      <c r="M26" s="18">
        <v>1.0</v>
      </c>
      <c r="N26" s="18"/>
      <c r="O26" s="19"/>
    </row>
    <row r="27" hidden="1">
      <c r="A27" s="31" t="s">
        <v>243</v>
      </c>
      <c r="B27" s="31" t="s">
        <v>253</v>
      </c>
      <c r="C27" s="31" t="s">
        <v>288</v>
      </c>
      <c r="D27" s="31" t="s">
        <v>254</v>
      </c>
      <c r="E27" s="32" t="s">
        <v>289</v>
      </c>
      <c r="F27" s="32" t="s">
        <v>290</v>
      </c>
      <c r="G27" s="32"/>
      <c r="H27" s="18">
        <v>25000.0</v>
      </c>
      <c r="I27" s="18">
        <v>45.0</v>
      </c>
      <c r="J27" s="18"/>
      <c r="K27" s="18"/>
      <c r="L27" s="18"/>
      <c r="M27" s="18">
        <v>1.0</v>
      </c>
      <c r="N27" s="18"/>
      <c r="O27" s="19"/>
    </row>
    <row r="28" hidden="1">
      <c r="A28" s="13" t="s">
        <v>219</v>
      </c>
      <c r="B28" s="13"/>
      <c r="C28" s="13" t="s">
        <v>220</v>
      </c>
      <c r="D28" s="13" t="s">
        <v>254</v>
      </c>
      <c r="E28" s="15" t="s">
        <v>291</v>
      </c>
      <c r="F28" s="16" t="s">
        <v>292</v>
      </c>
      <c r="G28" s="16"/>
      <c r="H28" s="18">
        <v>3500.0</v>
      </c>
      <c r="I28" s="18">
        <v>35000.0</v>
      </c>
      <c r="J28" s="18"/>
      <c r="K28" s="18">
        <v>28.0</v>
      </c>
      <c r="L28" s="18"/>
      <c r="M28" s="18">
        <v>1.0</v>
      </c>
      <c r="N28" s="18"/>
      <c r="O28" s="19"/>
    </row>
    <row r="29" hidden="1">
      <c r="A29" s="31" t="s">
        <v>243</v>
      </c>
      <c r="B29" s="31" t="s">
        <v>253</v>
      </c>
      <c r="C29" s="31" t="s">
        <v>293</v>
      </c>
      <c r="D29" s="31" t="s">
        <v>254</v>
      </c>
      <c r="E29" s="32" t="s">
        <v>294</v>
      </c>
      <c r="F29" s="32" t="s">
        <v>295</v>
      </c>
      <c r="G29" s="32"/>
      <c r="H29" s="18">
        <v>14000.0</v>
      </c>
      <c r="I29" s="18">
        <v>22000.0</v>
      </c>
      <c r="J29" s="18"/>
      <c r="K29" s="18"/>
      <c r="L29" s="18"/>
      <c r="M29" s="18">
        <v>1.0</v>
      </c>
      <c r="N29" s="18"/>
      <c r="O29" s="19"/>
    </row>
    <row r="30" hidden="1">
      <c r="A30" s="31" t="s">
        <v>243</v>
      </c>
      <c r="B30" s="31" t="s">
        <v>232</v>
      </c>
      <c r="C30" s="31" t="s">
        <v>296</v>
      </c>
      <c r="D30" s="31" t="s">
        <v>225</v>
      </c>
      <c r="E30" s="32" t="s">
        <v>297</v>
      </c>
      <c r="F30" s="32" t="s">
        <v>298</v>
      </c>
      <c r="G30" s="32"/>
      <c r="H30" s="18">
        <v>0.0</v>
      </c>
      <c r="I30" s="18">
        <v>0.0</v>
      </c>
      <c r="J30" s="18"/>
      <c r="K30" s="18">
        <v>28.0</v>
      </c>
      <c r="L30" s="18"/>
      <c r="M30" s="18">
        <v>5.0</v>
      </c>
      <c r="N30" s="18"/>
      <c r="O30" s="19"/>
    </row>
    <row r="31" hidden="1">
      <c r="A31" s="31" t="s">
        <v>243</v>
      </c>
      <c r="B31" s="31" t="s">
        <v>232</v>
      </c>
      <c r="C31" s="31" t="s">
        <v>288</v>
      </c>
      <c r="D31" s="31" t="s">
        <v>228</v>
      </c>
      <c r="E31" s="32" t="s">
        <v>299</v>
      </c>
      <c r="F31" s="32" t="s">
        <v>300</v>
      </c>
      <c r="G31" s="32" t="s">
        <v>301</v>
      </c>
      <c r="H31" s="37">
        <v>180000.0</v>
      </c>
      <c r="I31" s="18">
        <v>300000.0</v>
      </c>
      <c r="J31" s="18"/>
      <c r="K31" s="18"/>
      <c r="L31" s="18"/>
      <c r="M31" s="18">
        <v>1.0</v>
      </c>
      <c r="N31" s="18"/>
      <c r="O31" s="19"/>
    </row>
    <row r="32" hidden="1">
      <c r="A32" s="31" t="s">
        <v>243</v>
      </c>
      <c r="B32" s="31" t="s">
        <v>232</v>
      </c>
      <c r="C32" s="31" t="s">
        <v>293</v>
      </c>
      <c r="D32" s="31" t="s">
        <v>225</v>
      </c>
      <c r="E32" s="32" t="s">
        <v>302</v>
      </c>
      <c r="F32" s="32" t="s">
        <v>303</v>
      </c>
      <c r="G32" s="32"/>
      <c r="H32" s="18">
        <v>10000.0</v>
      </c>
      <c r="I32" s="18">
        <v>12000.0</v>
      </c>
      <c r="J32" s="18">
        <v>62.0</v>
      </c>
      <c r="K32" s="18">
        <v>84.0</v>
      </c>
      <c r="L32" s="18"/>
      <c r="M32" s="18">
        <v>5.0</v>
      </c>
      <c r="N32" s="18"/>
      <c r="O32" s="19"/>
    </row>
    <row r="33" hidden="1">
      <c r="A33" s="31" t="s">
        <v>243</v>
      </c>
      <c r="B33" s="31" t="s">
        <v>293</v>
      </c>
      <c r="C33" s="31" t="s">
        <v>232</v>
      </c>
      <c r="D33" s="31" t="s">
        <v>228</v>
      </c>
      <c r="E33" s="32" t="s">
        <v>304</v>
      </c>
      <c r="F33" s="32" t="s">
        <v>305</v>
      </c>
      <c r="G33" s="32"/>
      <c r="H33" s="18">
        <v>0.0</v>
      </c>
      <c r="I33" s="18">
        <v>0.0</v>
      </c>
      <c r="J33" s="18"/>
      <c r="K33" s="18">
        <v>84.0</v>
      </c>
      <c r="L33" s="18"/>
      <c r="M33" s="18">
        <v>10.0</v>
      </c>
      <c r="N33" s="18"/>
      <c r="O33" s="19"/>
    </row>
    <row r="34">
      <c r="A34" s="20" t="s">
        <v>223</v>
      </c>
      <c r="B34" s="20"/>
      <c r="C34" s="20" t="s">
        <v>224</v>
      </c>
      <c r="D34" s="20" t="s">
        <v>228</v>
      </c>
      <c r="E34" s="22" t="s">
        <v>306</v>
      </c>
      <c r="F34" s="22" t="s">
        <v>307</v>
      </c>
      <c r="G34" s="22"/>
      <c r="H34" s="18">
        <f>520000 * 0.25</f>
        <v>130000</v>
      </c>
      <c r="I34" s="18">
        <v>0.0</v>
      </c>
      <c r="J34" s="18"/>
      <c r="K34" s="18">
        <v>7.0</v>
      </c>
      <c r="L34" s="18"/>
      <c r="M34" s="18">
        <v>1.0</v>
      </c>
      <c r="N34" s="18"/>
      <c r="O34" s="19"/>
    </row>
    <row r="35" hidden="1">
      <c r="A35" s="38"/>
      <c r="B35" s="38"/>
      <c r="C35" s="38"/>
      <c r="D35" s="38"/>
      <c r="E35" s="38"/>
      <c r="F35" s="38"/>
      <c r="G35" s="38"/>
      <c r="H35" s="39">
        <f>SUM(H2:H34)</f>
        <v>526250</v>
      </c>
      <c r="I35" s="39"/>
      <c r="J35" s="39"/>
      <c r="K35" s="39"/>
      <c r="L35" s="39"/>
      <c r="M35" s="39"/>
      <c r="N35" s="39"/>
    </row>
    <row r="36" hidden="1">
      <c r="A36" s="38"/>
      <c r="B36" s="38"/>
      <c r="C36" s="38"/>
      <c r="D36" s="38"/>
      <c r="E36" s="38"/>
      <c r="G36" s="38"/>
      <c r="H36" s="39"/>
      <c r="I36" s="39"/>
      <c r="J36" s="39"/>
      <c r="K36" s="39"/>
      <c r="L36" s="39"/>
      <c r="M36" s="39"/>
      <c r="N36" s="39"/>
    </row>
    <row r="37" hidden="1">
      <c r="A37" s="38"/>
      <c r="B37" s="38"/>
      <c r="C37" s="38"/>
      <c r="D37" s="38"/>
      <c r="E37" s="38"/>
      <c r="G37" s="38"/>
      <c r="H37" s="39"/>
      <c r="I37" s="39"/>
      <c r="J37" s="39"/>
      <c r="K37" s="39"/>
      <c r="L37" s="39"/>
      <c r="M37" s="39"/>
      <c r="N37" s="39"/>
    </row>
    <row r="38" hidden="1">
      <c r="A38" s="38"/>
      <c r="B38" s="38"/>
      <c r="C38" s="38"/>
      <c r="D38" s="38"/>
      <c r="E38" s="38"/>
      <c r="F38" s="38"/>
      <c r="G38" s="38"/>
      <c r="H38" s="39"/>
      <c r="I38" s="39"/>
      <c r="J38" s="39"/>
      <c r="K38" s="39"/>
      <c r="L38" s="39"/>
      <c r="M38" s="39"/>
      <c r="N38" s="39"/>
    </row>
    <row r="39" hidden="1">
      <c r="A39" s="38"/>
      <c r="B39" s="38"/>
      <c r="C39" s="38"/>
      <c r="D39" s="38"/>
      <c r="E39" s="38"/>
      <c r="G39" s="38"/>
      <c r="H39" s="39"/>
      <c r="I39" s="39"/>
      <c r="J39" s="39"/>
      <c r="K39" s="39"/>
      <c r="L39" s="39"/>
      <c r="M39" s="39"/>
      <c r="N39" s="39"/>
    </row>
    <row r="40" hidden="1">
      <c r="A40" s="38"/>
      <c r="B40" s="38"/>
      <c r="C40" s="38"/>
      <c r="D40" s="38"/>
      <c r="E40" s="38"/>
      <c r="F40" s="38"/>
      <c r="G40" s="38"/>
      <c r="H40" s="39"/>
      <c r="I40" s="39"/>
      <c r="J40" s="39"/>
      <c r="K40" s="39"/>
      <c r="L40" s="39"/>
      <c r="M40" s="39"/>
      <c r="N40" s="39"/>
    </row>
    <row r="41" hidden="1">
      <c r="A41" s="38"/>
      <c r="B41" s="38"/>
      <c r="C41" s="38"/>
      <c r="D41" s="38"/>
      <c r="E41" s="38"/>
      <c r="F41" s="38"/>
      <c r="G41" s="38"/>
      <c r="H41" s="39"/>
      <c r="I41" s="39"/>
      <c r="J41" s="39"/>
      <c r="K41" s="39"/>
      <c r="L41" s="39"/>
      <c r="M41" s="39"/>
      <c r="N41" s="39"/>
    </row>
    <row r="42" hidden="1">
      <c r="H42" s="39"/>
      <c r="I42" s="39"/>
      <c r="J42" s="39"/>
      <c r="K42" s="39"/>
      <c r="L42" s="39"/>
      <c r="M42" s="39"/>
      <c r="N42" s="39"/>
    </row>
    <row r="43" hidden="1">
      <c r="H43" s="39"/>
      <c r="I43" s="39"/>
      <c r="J43" s="39"/>
      <c r="K43" s="39"/>
      <c r="L43" s="39"/>
      <c r="M43" s="39"/>
      <c r="N43" s="39"/>
    </row>
    <row r="44" hidden="1">
      <c r="H44" s="39"/>
      <c r="I44" s="39"/>
      <c r="J44" s="39"/>
      <c r="K44" s="39"/>
      <c r="L44" s="39"/>
      <c r="M44" s="39"/>
      <c r="N44" s="39"/>
    </row>
    <row r="45" hidden="1">
      <c r="H45" s="39"/>
      <c r="I45" s="39"/>
      <c r="J45" s="39"/>
      <c r="K45" s="39"/>
      <c r="L45" s="39"/>
      <c r="M45" s="39"/>
      <c r="N45" s="39"/>
    </row>
    <row r="46" hidden="1">
      <c r="H46" s="39"/>
      <c r="I46" s="39"/>
      <c r="J46" s="39"/>
      <c r="K46" s="39"/>
      <c r="L46" s="39"/>
      <c r="M46" s="39"/>
      <c r="N46" s="39"/>
      <c r="R46" s="3" t="s">
        <v>308</v>
      </c>
    </row>
    <row r="47" hidden="1">
      <c r="H47" s="39"/>
      <c r="I47" s="39"/>
      <c r="J47" s="39"/>
      <c r="K47" s="39"/>
      <c r="L47" s="39"/>
      <c r="M47" s="39"/>
      <c r="N47" s="39"/>
    </row>
    <row r="48" hidden="1">
      <c r="H48" s="39"/>
      <c r="I48" s="39"/>
      <c r="J48" s="39"/>
      <c r="K48" s="39"/>
      <c r="L48" s="39"/>
      <c r="M48" s="39"/>
      <c r="N48" s="39"/>
    </row>
    <row r="49" hidden="1">
      <c r="H49" s="39"/>
      <c r="I49" s="39"/>
      <c r="J49" s="39"/>
      <c r="K49" s="39"/>
      <c r="L49" s="39"/>
      <c r="M49" s="39"/>
      <c r="N49" s="39"/>
    </row>
    <row r="50" hidden="1">
      <c r="H50" s="39"/>
      <c r="I50" s="39"/>
      <c r="J50" s="39"/>
      <c r="K50" s="39"/>
      <c r="L50" s="39"/>
    </row>
    <row r="51" hidden="1">
      <c r="H51" s="39"/>
      <c r="I51" s="39"/>
      <c r="J51" s="39"/>
      <c r="K51" s="39"/>
      <c r="L51" s="39"/>
    </row>
    <row r="52" hidden="1">
      <c r="H52" s="39"/>
      <c r="I52" s="39"/>
      <c r="J52" s="39"/>
      <c r="K52" s="39"/>
      <c r="L52" s="39"/>
    </row>
    <row r="53" hidden="1">
      <c r="H53" s="40"/>
      <c r="I53" s="40"/>
      <c r="J53" s="39"/>
      <c r="K53" s="39"/>
      <c r="L53" s="39"/>
    </row>
    <row r="54" hidden="1">
      <c r="J54" s="39"/>
      <c r="K54" s="39"/>
      <c r="L54" s="39"/>
    </row>
    <row r="55" hidden="1">
      <c r="H55" s="40"/>
      <c r="I55" s="40"/>
      <c r="J55" s="39"/>
      <c r="K55" s="39"/>
      <c r="L55" s="39"/>
    </row>
    <row r="56" hidden="1">
      <c r="H56" s="40"/>
      <c r="I56" s="40"/>
      <c r="J56" s="39"/>
      <c r="K56" s="39"/>
      <c r="L56" s="39"/>
    </row>
    <row r="57" hidden="1">
      <c r="H57" s="40"/>
      <c r="I57" s="40"/>
      <c r="J57" s="39"/>
      <c r="K57" s="39"/>
      <c r="L57" s="39"/>
    </row>
    <row r="58" hidden="1">
      <c r="A58" s="38"/>
      <c r="B58" s="38"/>
      <c r="C58" s="38"/>
      <c r="H58" s="41"/>
      <c r="I58" s="41"/>
      <c r="J58" s="39"/>
      <c r="K58" s="39"/>
      <c r="L58" s="39"/>
    </row>
    <row r="59" hidden="1">
      <c r="A59" s="38"/>
      <c r="B59" s="38"/>
      <c r="C59" s="38"/>
      <c r="H59" s="41"/>
      <c r="I59" s="41"/>
      <c r="J59" s="39"/>
      <c r="K59" s="39"/>
      <c r="L59" s="39"/>
    </row>
    <row r="60" hidden="1">
      <c r="A60" s="38"/>
      <c r="B60" s="38"/>
      <c r="C60" s="38"/>
      <c r="H60" s="41"/>
      <c r="I60" s="41"/>
      <c r="J60" s="39"/>
      <c r="K60" s="39"/>
      <c r="L60" s="39"/>
    </row>
    <row r="61" hidden="1">
      <c r="A61" s="38"/>
      <c r="B61" s="38"/>
      <c r="C61" s="38"/>
      <c r="H61" s="41"/>
      <c r="I61" s="41"/>
      <c r="J61" s="39"/>
      <c r="K61" s="39"/>
      <c r="L61" s="39"/>
    </row>
    <row r="62" hidden="1">
      <c r="H62" s="41"/>
      <c r="I62" s="41"/>
      <c r="J62" s="39"/>
      <c r="K62" s="39"/>
      <c r="L62" s="39"/>
    </row>
    <row r="63" hidden="1">
      <c r="H63" s="41"/>
      <c r="I63" s="41"/>
      <c r="J63" s="39"/>
      <c r="K63" s="39"/>
      <c r="L63" s="39"/>
    </row>
    <row r="64" hidden="1">
      <c r="H64" s="41"/>
      <c r="I64" s="41"/>
      <c r="J64" s="39"/>
      <c r="K64" s="39"/>
      <c r="L64" s="39"/>
    </row>
    <row r="65" hidden="1">
      <c r="H65" s="41"/>
      <c r="I65" s="41"/>
      <c r="J65" s="39"/>
      <c r="K65" s="39"/>
      <c r="L65" s="39"/>
    </row>
    <row r="66" hidden="1">
      <c r="H66" s="41"/>
      <c r="I66" s="41"/>
      <c r="J66" s="39"/>
      <c r="K66" s="39"/>
      <c r="L66" s="39"/>
    </row>
    <row r="67" hidden="1">
      <c r="H67" s="41"/>
      <c r="I67" s="41"/>
      <c r="J67" s="39"/>
      <c r="K67" s="39"/>
      <c r="L67" s="39"/>
    </row>
    <row r="68" hidden="1">
      <c r="H68" s="41"/>
      <c r="I68" s="41"/>
      <c r="J68" s="39"/>
      <c r="K68" s="39"/>
      <c r="L68" s="39"/>
    </row>
    <row r="69" hidden="1">
      <c r="H69" s="41"/>
      <c r="I69" s="41"/>
      <c r="J69" s="39"/>
      <c r="K69" s="39"/>
      <c r="L69" s="39"/>
    </row>
    <row r="70" hidden="1">
      <c r="H70" s="41"/>
      <c r="I70" s="41"/>
      <c r="J70" s="39"/>
      <c r="K70" s="39"/>
      <c r="L70" s="39"/>
    </row>
    <row r="71" hidden="1">
      <c r="H71" s="41"/>
      <c r="I71" s="41"/>
      <c r="J71" s="39"/>
      <c r="K71" s="39"/>
      <c r="L71" s="39"/>
    </row>
    <row r="72" hidden="1">
      <c r="H72" s="41"/>
      <c r="I72" s="41"/>
      <c r="J72" s="39"/>
      <c r="K72" s="39"/>
      <c r="L72" s="39"/>
    </row>
    <row r="73" hidden="1">
      <c r="H73" s="41"/>
      <c r="I73" s="41"/>
      <c r="J73" s="39"/>
      <c r="K73" s="39"/>
      <c r="L73" s="39"/>
    </row>
    <row r="74" hidden="1">
      <c r="H74" s="41"/>
      <c r="I74" s="41"/>
      <c r="J74" s="39"/>
      <c r="K74" s="39"/>
      <c r="L74" s="39"/>
    </row>
    <row r="75" hidden="1">
      <c r="H75" s="41"/>
      <c r="I75" s="41"/>
      <c r="J75" s="39"/>
      <c r="K75" s="39"/>
      <c r="L75" s="39"/>
    </row>
    <row r="76" hidden="1">
      <c r="H76" s="41"/>
      <c r="I76" s="41"/>
      <c r="J76" s="39"/>
      <c r="K76" s="39"/>
      <c r="L76" s="39"/>
    </row>
    <row r="77" hidden="1">
      <c r="H77" s="41"/>
      <c r="I77" s="41"/>
      <c r="J77" s="39"/>
      <c r="K77" s="39"/>
      <c r="L77" s="39"/>
    </row>
    <row r="78" hidden="1">
      <c r="H78" s="41"/>
      <c r="I78" s="41"/>
      <c r="J78" s="39"/>
      <c r="K78" s="39"/>
      <c r="L78" s="39"/>
    </row>
    <row r="79" hidden="1">
      <c r="H79" s="41"/>
      <c r="I79" s="41"/>
      <c r="J79" s="39"/>
      <c r="K79" s="39"/>
      <c r="L79" s="39"/>
    </row>
    <row r="80" hidden="1">
      <c r="H80" s="41"/>
      <c r="I80" s="41"/>
      <c r="J80" s="39"/>
      <c r="K80" s="39"/>
      <c r="L80" s="39"/>
    </row>
    <row r="81" hidden="1">
      <c r="H81" s="41"/>
      <c r="I81" s="41"/>
      <c r="J81" s="39"/>
      <c r="K81" s="39"/>
      <c r="L81" s="39"/>
    </row>
    <row r="82" hidden="1">
      <c r="H82" s="41"/>
      <c r="I82" s="41"/>
      <c r="J82" s="39"/>
      <c r="K82" s="39"/>
      <c r="L82" s="39"/>
    </row>
    <row r="83" hidden="1">
      <c r="H83" s="41"/>
      <c r="I83" s="41"/>
      <c r="J83" s="39"/>
      <c r="K83" s="39"/>
      <c r="L83" s="39"/>
    </row>
    <row r="84" hidden="1">
      <c r="H84" s="41"/>
      <c r="I84" s="41"/>
      <c r="J84" s="39"/>
      <c r="K84" s="39"/>
      <c r="L84" s="39"/>
    </row>
    <row r="85" hidden="1">
      <c r="H85" s="41"/>
      <c r="I85" s="41"/>
      <c r="J85" s="39"/>
      <c r="K85" s="39"/>
      <c r="L85" s="39"/>
    </row>
    <row r="86" hidden="1">
      <c r="H86" s="41"/>
      <c r="I86" s="41"/>
      <c r="J86" s="39"/>
      <c r="K86" s="39"/>
      <c r="L86" s="39"/>
    </row>
    <row r="87" hidden="1">
      <c r="H87" s="41"/>
      <c r="I87" s="41"/>
      <c r="J87" s="39"/>
      <c r="K87" s="39"/>
      <c r="L87" s="39"/>
    </row>
    <row r="88" hidden="1">
      <c r="H88" s="41"/>
      <c r="I88" s="41"/>
      <c r="J88" s="39"/>
      <c r="K88" s="39"/>
      <c r="L88" s="39"/>
    </row>
    <row r="89" hidden="1">
      <c r="H89" s="41"/>
      <c r="I89" s="41"/>
      <c r="J89" s="39"/>
      <c r="K89" s="39"/>
      <c r="L89" s="39"/>
    </row>
    <row r="90" hidden="1">
      <c r="H90" s="41"/>
      <c r="I90" s="41"/>
      <c r="J90" s="39"/>
      <c r="K90" s="39"/>
      <c r="L90" s="39"/>
    </row>
    <row r="91" hidden="1">
      <c r="H91" s="41"/>
      <c r="I91" s="41"/>
      <c r="J91" s="39"/>
      <c r="K91" s="39"/>
      <c r="L91" s="39"/>
    </row>
    <row r="92" hidden="1">
      <c r="H92" s="41"/>
      <c r="I92" s="41"/>
      <c r="J92" s="39"/>
      <c r="K92" s="39"/>
      <c r="L92" s="39"/>
    </row>
    <row r="93" hidden="1">
      <c r="H93" s="41"/>
      <c r="I93" s="41"/>
      <c r="J93" s="39"/>
      <c r="K93" s="39"/>
      <c r="L93" s="39"/>
    </row>
    <row r="94" hidden="1">
      <c r="H94" s="41"/>
      <c r="I94" s="41"/>
      <c r="J94" s="39"/>
      <c r="K94" s="39"/>
      <c r="L94" s="39"/>
    </row>
    <row r="95" hidden="1">
      <c r="H95" s="41"/>
      <c r="I95" s="41"/>
      <c r="J95" s="39"/>
      <c r="K95" s="39"/>
      <c r="L95" s="39"/>
    </row>
    <row r="96" hidden="1">
      <c r="H96" s="41"/>
      <c r="I96" s="41"/>
      <c r="J96" s="39"/>
      <c r="K96" s="39"/>
      <c r="L96" s="39"/>
    </row>
    <row r="97" hidden="1">
      <c r="H97" s="41"/>
      <c r="I97" s="41"/>
      <c r="J97" s="39"/>
      <c r="K97" s="39"/>
      <c r="L97" s="39"/>
    </row>
    <row r="98" hidden="1">
      <c r="H98" s="41"/>
      <c r="I98" s="41"/>
      <c r="J98" s="39"/>
      <c r="K98" s="39"/>
      <c r="L98" s="39"/>
    </row>
    <row r="99" hidden="1">
      <c r="H99" s="41"/>
      <c r="I99" s="41"/>
      <c r="J99" s="39"/>
      <c r="K99" s="39"/>
      <c r="L99" s="39"/>
    </row>
    <row r="100" hidden="1">
      <c r="H100" s="41"/>
      <c r="I100" s="41"/>
      <c r="J100" s="39"/>
      <c r="K100" s="39"/>
      <c r="L100" s="39"/>
    </row>
    <row r="101" hidden="1">
      <c r="H101" s="41"/>
      <c r="I101" s="41"/>
      <c r="J101" s="39"/>
      <c r="K101" s="39"/>
      <c r="L101" s="39"/>
    </row>
    <row r="102" hidden="1">
      <c r="H102" s="41"/>
      <c r="I102" s="41"/>
      <c r="J102" s="39"/>
      <c r="K102" s="39"/>
      <c r="L102" s="39"/>
    </row>
    <row r="103" hidden="1">
      <c r="H103" s="41"/>
      <c r="I103" s="41"/>
      <c r="J103" s="39"/>
      <c r="K103" s="39"/>
      <c r="L103" s="39"/>
    </row>
    <row r="104" hidden="1">
      <c r="H104" s="41"/>
      <c r="I104" s="41"/>
      <c r="J104" s="39"/>
      <c r="K104" s="39"/>
      <c r="L104" s="39"/>
    </row>
    <row r="105" hidden="1">
      <c r="H105" s="41"/>
      <c r="I105" s="41"/>
      <c r="J105" s="39"/>
      <c r="K105" s="39"/>
      <c r="L105" s="39"/>
    </row>
    <row r="106" hidden="1">
      <c r="H106" s="41"/>
      <c r="I106" s="41"/>
      <c r="J106" s="39"/>
      <c r="K106" s="39"/>
      <c r="L106" s="39"/>
    </row>
    <row r="107" hidden="1">
      <c r="H107" s="41"/>
      <c r="I107" s="41"/>
      <c r="J107" s="39"/>
      <c r="K107" s="39"/>
      <c r="L107" s="39"/>
    </row>
    <row r="108" hidden="1">
      <c r="H108" s="41"/>
      <c r="I108" s="41"/>
      <c r="J108" s="39"/>
      <c r="K108" s="39"/>
      <c r="L108" s="39"/>
    </row>
    <row r="109" hidden="1">
      <c r="H109" s="41"/>
      <c r="I109" s="41"/>
      <c r="J109" s="39"/>
      <c r="K109" s="39"/>
      <c r="L109" s="39"/>
    </row>
    <row r="110" hidden="1">
      <c r="H110" s="41"/>
      <c r="I110" s="41"/>
      <c r="J110" s="39"/>
      <c r="K110" s="39"/>
      <c r="L110" s="39"/>
    </row>
    <row r="111" hidden="1">
      <c r="H111" s="41"/>
      <c r="I111" s="41"/>
      <c r="J111" s="39"/>
      <c r="K111" s="39"/>
      <c r="L111" s="39"/>
    </row>
    <row r="112" hidden="1">
      <c r="H112" s="41"/>
      <c r="I112" s="41"/>
      <c r="J112" s="39"/>
      <c r="K112" s="39"/>
      <c r="L112" s="39"/>
    </row>
    <row r="113" hidden="1">
      <c r="H113" s="41"/>
      <c r="I113" s="41"/>
      <c r="J113" s="39"/>
      <c r="K113" s="39"/>
      <c r="L113" s="39"/>
    </row>
    <row r="114" hidden="1">
      <c r="H114" s="41"/>
      <c r="I114" s="41"/>
      <c r="J114" s="39"/>
      <c r="K114" s="39"/>
      <c r="L114" s="39"/>
    </row>
    <row r="115" hidden="1">
      <c r="H115" s="41"/>
      <c r="I115" s="41"/>
      <c r="J115" s="39"/>
      <c r="K115" s="39"/>
      <c r="L115" s="39"/>
    </row>
    <row r="116" hidden="1">
      <c r="H116" s="41"/>
      <c r="I116" s="41"/>
      <c r="J116" s="39"/>
      <c r="K116" s="39"/>
      <c r="L116" s="39"/>
    </row>
    <row r="117" hidden="1">
      <c r="H117" s="41"/>
      <c r="I117" s="41"/>
      <c r="J117" s="39"/>
      <c r="K117" s="39"/>
      <c r="L117" s="39"/>
    </row>
    <row r="118" hidden="1">
      <c r="H118" s="41"/>
      <c r="I118" s="41"/>
      <c r="J118" s="39"/>
      <c r="K118" s="39"/>
      <c r="L118" s="39"/>
    </row>
    <row r="119" hidden="1">
      <c r="H119" s="41"/>
      <c r="I119" s="41"/>
      <c r="J119" s="39"/>
      <c r="K119" s="39"/>
      <c r="L119" s="39"/>
    </row>
    <row r="120" hidden="1">
      <c r="H120" s="41"/>
      <c r="I120" s="41"/>
      <c r="J120" s="39"/>
      <c r="K120" s="39"/>
      <c r="L120" s="39"/>
    </row>
    <row r="121" hidden="1">
      <c r="H121" s="41"/>
      <c r="I121" s="41"/>
      <c r="J121" s="39"/>
      <c r="K121" s="39"/>
      <c r="L121" s="39"/>
    </row>
    <row r="122" hidden="1">
      <c r="H122" s="41"/>
      <c r="I122" s="41"/>
      <c r="J122" s="39"/>
      <c r="K122" s="39"/>
      <c r="L122" s="39"/>
    </row>
    <row r="123" hidden="1">
      <c r="H123" s="41"/>
      <c r="I123" s="41"/>
      <c r="J123" s="39"/>
      <c r="K123" s="39"/>
      <c r="L123" s="39"/>
    </row>
    <row r="124" hidden="1">
      <c r="H124" s="41"/>
      <c r="I124" s="41"/>
      <c r="J124" s="39"/>
      <c r="K124" s="39"/>
      <c r="L124" s="39"/>
    </row>
    <row r="125" hidden="1">
      <c r="H125" s="41"/>
      <c r="I125" s="41"/>
      <c r="J125" s="39"/>
      <c r="K125" s="39"/>
      <c r="L125" s="39"/>
    </row>
    <row r="126" hidden="1">
      <c r="H126" s="41"/>
      <c r="I126" s="41"/>
      <c r="J126" s="39"/>
      <c r="K126" s="39"/>
      <c r="L126" s="39"/>
    </row>
    <row r="127" hidden="1">
      <c r="H127" s="41"/>
      <c r="I127" s="41"/>
      <c r="J127" s="39"/>
      <c r="K127" s="39"/>
      <c r="L127" s="39"/>
    </row>
    <row r="128" hidden="1">
      <c r="H128" s="41"/>
      <c r="I128" s="41"/>
      <c r="J128" s="39"/>
      <c r="K128" s="39"/>
      <c r="L128" s="39"/>
    </row>
    <row r="129" hidden="1">
      <c r="H129" s="41"/>
      <c r="I129" s="41"/>
      <c r="J129" s="39"/>
      <c r="K129" s="39"/>
      <c r="L129" s="39"/>
    </row>
    <row r="130" hidden="1">
      <c r="H130" s="41"/>
      <c r="I130" s="41"/>
      <c r="J130" s="39"/>
      <c r="K130" s="39"/>
      <c r="L130" s="39"/>
    </row>
    <row r="131" hidden="1">
      <c r="H131" s="41"/>
      <c r="I131" s="41"/>
      <c r="J131" s="39"/>
      <c r="K131" s="39"/>
      <c r="L131" s="39"/>
    </row>
    <row r="132" hidden="1">
      <c r="H132" s="41"/>
      <c r="I132" s="41"/>
      <c r="J132" s="39"/>
      <c r="K132" s="39"/>
      <c r="L132" s="39"/>
    </row>
    <row r="133" hidden="1">
      <c r="H133" s="41"/>
      <c r="I133" s="41"/>
      <c r="J133" s="39"/>
      <c r="K133" s="39"/>
      <c r="L133" s="39"/>
    </row>
    <row r="134" hidden="1">
      <c r="H134" s="41"/>
      <c r="I134" s="41"/>
      <c r="J134" s="39"/>
      <c r="K134" s="39"/>
      <c r="L134" s="39"/>
    </row>
    <row r="135" hidden="1">
      <c r="H135" s="41"/>
      <c r="I135" s="41"/>
      <c r="J135" s="39"/>
      <c r="K135" s="39"/>
      <c r="L135" s="39"/>
    </row>
    <row r="136" hidden="1">
      <c r="H136" s="41"/>
      <c r="I136" s="41"/>
      <c r="J136" s="39"/>
      <c r="K136" s="39"/>
      <c r="L136" s="39"/>
    </row>
    <row r="137" hidden="1">
      <c r="H137" s="41"/>
      <c r="I137" s="41"/>
      <c r="J137" s="39"/>
      <c r="K137" s="39"/>
      <c r="L137" s="39"/>
    </row>
    <row r="138" hidden="1">
      <c r="H138" s="41"/>
      <c r="I138" s="41"/>
      <c r="J138" s="39"/>
      <c r="K138" s="39"/>
      <c r="L138" s="39"/>
    </row>
    <row r="139" hidden="1">
      <c r="H139" s="41"/>
      <c r="I139" s="41"/>
      <c r="J139" s="39"/>
      <c r="K139" s="39"/>
      <c r="L139" s="39"/>
    </row>
    <row r="140" hidden="1">
      <c r="H140" s="41"/>
      <c r="I140" s="41"/>
      <c r="J140" s="39"/>
      <c r="K140" s="39"/>
      <c r="L140" s="39"/>
    </row>
    <row r="141" hidden="1">
      <c r="H141" s="41"/>
      <c r="I141" s="41"/>
      <c r="J141" s="39"/>
      <c r="K141" s="39"/>
      <c r="L141" s="39"/>
    </row>
    <row r="142" hidden="1">
      <c r="H142" s="41"/>
      <c r="I142" s="41"/>
      <c r="J142" s="39"/>
      <c r="K142" s="39"/>
      <c r="L142" s="39"/>
    </row>
    <row r="143" hidden="1">
      <c r="H143" s="41"/>
      <c r="I143" s="41"/>
      <c r="J143" s="39"/>
      <c r="K143" s="39"/>
      <c r="L143" s="39"/>
    </row>
    <row r="144" hidden="1">
      <c r="H144" s="41"/>
      <c r="I144" s="41"/>
      <c r="J144" s="39"/>
      <c r="K144" s="39"/>
      <c r="L144" s="39"/>
    </row>
    <row r="145" hidden="1">
      <c r="H145" s="41"/>
      <c r="I145" s="41"/>
      <c r="J145" s="39"/>
      <c r="K145" s="39"/>
      <c r="L145" s="39"/>
    </row>
    <row r="146" hidden="1">
      <c r="H146" s="41"/>
      <c r="I146" s="41"/>
      <c r="J146" s="39"/>
      <c r="K146" s="39"/>
      <c r="L146" s="39"/>
    </row>
    <row r="147" hidden="1">
      <c r="H147" s="41"/>
      <c r="I147" s="41"/>
      <c r="J147" s="39"/>
      <c r="K147" s="39"/>
      <c r="L147" s="39"/>
    </row>
    <row r="148" hidden="1">
      <c r="H148" s="41"/>
      <c r="I148" s="41"/>
      <c r="J148" s="39"/>
      <c r="K148" s="39"/>
      <c r="L148" s="39"/>
    </row>
    <row r="149" hidden="1">
      <c r="H149" s="41"/>
      <c r="I149" s="41"/>
      <c r="J149" s="39"/>
      <c r="K149" s="39"/>
      <c r="L149" s="39"/>
    </row>
    <row r="150" hidden="1">
      <c r="H150" s="41"/>
      <c r="I150" s="41"/>
      <c r="J150" s="39"/>
      <c r="K150" s="39"/>
      <c r="L150" s="39"/>
    </row>
    <row r="151" hidden="1">
      <c r="H151" s="41"/>
      <c r="I151" s="41"/>
      <c r="J151" s="39"/>
      <c r="K151" s="39"/>
      <c r="L151" s="39"/>
    </row>
    <row r="152" hidden="1">
      <c r="H152" s="41"/>
      <c r="I152" s="41"/>
      <c r="J152" s="39"/>
      <c r="K152" s="39"/>
      <c r="L152" s="39"/>
    </row>
    <row r="153" hidden="1">
      <c r="H153" s="41"/>
      <c r="I153" s="41"/>
      <c r="J153" s="39"/>
      <c r="K153" s="39"/>
      <c r="L153" s="39"/>
    </row>
    <row r="154" hidden="1">
      <c r="H154" s="41"/>
      <c r="I154" s="41"/>
      <c r="J154" s="39"/>
      <c r="K154" s="39"/>
      <c r="L154" s="39"/>
    </row>
    <row r="155" hidden="1">
      <c r="H155" s="41"/>
      <c r="I155" s="41"/>
      <c r="J155" s="39"/>
      <c r="K155" s="39"/>
      <c r="L155" s="39"/>
    </row>
    <row r="156" hidden="1">
      <c r="H156" s="41"/>
      <c r="I156" s="41"/>
      <c r="J156" s="39"/>
      <c r="K156" s="39"/>
      <c r="L156" s="39"/>
    </row>
    <row r="157" hidden="1">
      <c r="H157" s="41"/>
      <c r="I157" s="41"/>
      <c r="J157" s="39"/>
      <c r="K157" s="39"/>
      <c r="L157" s="39"/>
    </row>
    <row r="158" hidden="1">
      <c r="H158" s="41"/>
      <c r="I158" s="41"/>
      <c r="J158" s="39"/>
      <c r="K158" s="39"/>
      <c r="L158" s="39"/>
    </row>
    <row r="159" hidden="1">
      <c r="H159" s="41"/>
      <c r="I159" s="41"/>
      <c r="J159" s="39"/>
      <c r="K159" s="39"/>
      <c r="L159" s="39"/>
    </row>
    <row r="160" hidden="1">
      <c r="H160" s="41"/>
      <c r="I160" s="41"/>
      <c r="J160" s="39"/>
      <c r="K160" s="39"/>
      <c r="L160" s="39"/>
    </row>
    <row r="161" hidden="1">
      <c r="H161" s="41"/>
      <c r="I161" s="41"/>
      <c r="J161" s="39"/>
      <c r="K161" s="39"/>
      <c r="L161" s="39"/>
    </row>
    <row r="162" hidden="1">
      <c r="H162" s="41"/>
      <c r="I162" s="41"/>
      <c r="J162" s="39"/>
      <c r="K162" s="39"/>
      <c r="L162" s="39"/>
    </row>
    <row r="163" hidden="1">
      <c r="H163" s="41"/>
      <c r="I163" s="41"/>
      <c r="J163" s="39"/>
      <c r="K163" s="39"/>
      <c r="L163" s="39"/>
    </row>
    <row r="164" hidden="1">
      <c r="H164" s="41"/>
      <c r="I164" s="41"/>
      <c r="J164" s="39"/>
      <c r="K164" s="39"/>
      <c r="L164" s="39"/>
    </row>
    <row r="165" hidden="1">
      <c r="H165" s="41"/>
      <c r="I165" s="41"/>
      <c r="J165" s="39"/>
      <c r="K165" s="39"/>
      <c r="L165" s="39"/>
    </row>
    <row r="166" hidden="1">
      <c r="H166" s="41"/>
      <c r="I166" s="41"/>
      <c r="J166" s="39"/>
      <c r="K166" s="39"/>
      <c r="L166" s="39"/>
    </row>
    <row r="167" hidden="1">
      <c r="H167" s="41"/>
      <c r="I167" s="41"/>
      <c r="J167" s="39"/>
      <c r="K167" s="39"/>
      <c r="L167" s="39"/>
    </row>
    <row r="168" hidden="1">
      <c r="H168" s="41"/>
      <c r="I168" s="41"/>
      <c r="J168" s="39"/>
      <c r="K168" s="39"/>
      <c r="L168" s="39"/>
    </row>
    <row r="169" hidden="1">
      <c r="H169" s="41"/>
      <c r="I169" s="41"/>
      <c r="J169" s="39"/>
      <c r="K169" s="39"/>
      <c r="L169" s="39"/>
    </row>
    <row r="170" hidden="1">
      <c r="H170" s="41"/>
      <c r="I170" s="41"/>
      <c r="J170" s="39"/>
      <c r="K170" s="39"/>
      <c r="L170" s="39"/>
    </row>
    <row r="171" hidden="1">
      <c r="H171" s="41"/>
      <c r="I171" s="41"/>
      <c r="J171" s="39"/>
      <c r="K171" s="39"/>
      <c r="L171" s="39"/>
    </row>
    <row r="172" hidden="1">
      <c r="H172" s="41"/>
      <c r="I172" s="41"/>
      <c r="J172" s="39"/>
      <c r="K172" s="39"/>
      <c r="L172" s="39"/>
    </row>
    <row r="173" hidden="1">
      <c r="H173" s="41"/>
      <c r="I173" s="41"/>
      <c r="J173" s="39"/>
      <c r="K173" s="39"/>
      <c r="L173" s="39"/>
    </row>
    <row r="174" hidden="1">
      <c r="H174" s="41"/>
      <c r="I174" s="41"/>
      <c r="J174" s="39"/>
      <c r="K174" s="39"/>
      <c r="L174" s="39"/>
    </row>
    <row r="175" hidden="1">
      <c r="H175" s="41"/>
      <c r="I175" s="41"/>
      <c r="J175" s="39"/>
      <c r="K175" s="39"/>
      <c r="L175" s="39"/>
    </row>
    <row r="176" hidden="1">
      <c r="H176" s="41"/>
      <c r="I176" s="41"/>
      <c r="J176" s="39"/>
      <c r="K176" s="39"/>
      <c r="L176" s="39"/>
    </row>
    <row r="177" hidden="1">
      <c r="H177" s="41"/>
      <c r="I177" s="41"/>
      <c r="J177" s="39"/>
      <c r="K177" s="39"/>
      <c r="L177" s="39"/>
    </row>
    <row r="178" hidden="1">
      <c r="H178" s="41"/>
      <c r="I178" s="41"/>
      <c r="J178" s="39"/>
      <c r="K178" s="39"/>
      <c r="L178" s="39"/>
    </row>
    <row r="179" hidden="1">
      <c r="H179" s="41"/>
      <c r="I179" s="41"/>
      <c r="J179" s="39"/>
      <c r="K179" s="39"/>
      <c r="L179" s="39"/>
    </row>
    <row r="180" hidden="1">
      <c r="H180" s="41"/>
      <c r="I180" s="41"/>
      <c r="J180" s="39"/>
      <c r="K180" s="39"/>
      <c r="L180" s="39"/>
    </row>
    <row r="181" hidden="1">
      <c r="H181" s="41"/>
      <c r="I181" s="41"/>
      <c r="J181" s="39"/>
      <c r="K181" s="39"/>
      <c r="L181" s="39"/>
    </row>
    <row r="182" hidden="1">
      <c r="H182" s="41"/>
      <c r="I182" s="41"/>
      <c r="J182" s="39"/>
      <c r="K182" s="39"/>
      <c r="L182" s="39"/>
    </row>
    <row r="183" hidden="1">
      <c r="H183" s="41"/>
      <c r="I183" s="41"/>
      <c r="J183" s="39"/>
      <c r="K183" s="39"/>
      <c r="L183" s="39"/>
    </row>
    <row r="184" hidden="1">
      <c r="H184" s="41"/>
      <c r="I184" s="41"/>
      <c r="J184" s="39"/>
      <c r="K184" s="39"/>
      <c r="L184" s="39"/>
    </row>
    <row r="185" hidden="1">
      <c r="H185" s="41"/>
      <c r="I185" s="41"/>
      <c r="J185" s="39"/>
      <c r="K185" s="39"/>
      <c r="L185" s="39"/>
    </row>
    <row r="186" hidden="1">
      <c r="H186" s="41"/>
      <c r="I186" s="41"/>
      <c r="J186" s="39"/>
      <c r="K186" s="39"/>
      <c r="L186" s="39"/>
    </row>
    <row r="187" hidden="1">
      <c r="H187" s="41"/>
      <c r="I187" s="41"/>
      <c r="J187" s="39"/>
      <c r="K187" s="39"/>
      <c r="L187" s="39"/>
    </row>
    <row r="188" hidden="1">
      <c r="H188" s="41"/>
      <c r="I188" s="41"/>
      <c r="J188" s="39"/>
      <c r="K188" s="39"/>
      <c r="L188" s="39"/>
    </row>
    <row r="189" hidden="1">
      <c r="H189" s="41"/>
      <c r="I189" s="41"/>
      <c r="J189" s="39"/>
      <c r="K189" s="39"/>
      <c r="L189" s="39"/>
    </row>
    <row r="190" hidden="1">
      <c r="H190" s="41"/>
      <c r="I190" s="41"/>
      <c r="J190" s="39"/>
      <c r="K190" s="39"/>
      <c r="L190" s="39"/>
    </row>
    <row r="191" hidden="1">
      <c r="H191" s="41"/>
      <c r="I191" s="41"/>
      <c r="J191" s="39"/>
      <c r="K191" s="39"/>
      <c r="L191" s="39"/>
    </row>
    <row r="192" hidden="1">
      <c r="H192" s="41"/>
      <c r="I192" s="41"/>
      <c r="J192" s="39"/>
      <c r="K192" s="39"/>
      <c r="L192" s="39"/>
    </row>
    <row r="193" hidden="1">
      <c r="H193" s="41"/>
      <c r="I193" s="41"/>
      <c r="J193" s="39"/>
      <c r="K193" s="39"/>
      <c r="L193" s="39"/>
    </row>
    <row r="194" hidden="1">
      <c r="H194" s="41"/>
      <c r="I194" s="41"/>
      <c r="J194" s="39"/>
      <c r="K194" s="39"/>
      <c r="L194" s="39"/>
    </row>
    <row r="195" hidden="1">
      <c r="H195" s="41"/>
      <c r="I195" s="41"/>
      <c r="J195" s="39"/>
      <c r="K195" s="39"/>
      <c r="L195" s="39"/>
    </row>
    <row r="196" hidden="1">
      <c r="H196" s="41"/>
      <c r="I196" s="41"/>
      <c r="J196" s="39"/>
      <c r="K196" s="39"/>
      <c r="L196" s="39"/>
    </row>
    <row r="197" hidden="1">
      <c r="H197" s="41"/>
      <c r="I197" s="41"/>
      <c r="J197" s="39"/>
      <c r="K197" s="39"/>
      <c r="L197" s="39"/>
    </row>
    <row r="198" hidden="1">
      <c r="H198" s="41"/>
      <c r="I198" s="41"/>
      <c r="J198" s="39"/>
      <c r="K198" s="39"/>
      <c r="L198" s="39"/>
    </row>
    <row r="199" hidden="1">
      <c r="H199" s="41"/>
      <c r="I199" s="41"/>
      <c r="J199" s="39"/>
      <c r="K199" s="39"/>
      <c r="L199" s="39"/>
    </row>
    <row r="200" hidden="1">
      <c r="H200" s="41"/>
      <c r="I200" s="41"/>
      <c r="J200" s="39"/>
      <c r="K200" s="39"/>
      <c r="L200" s="39"/>
    </row>
    <row r="201" hidden="1">
      <c r="H201" s="41"/>
      <c r="I201" s="41"/>
      <c r="J201" s="39"/>
      <c r="K201" s="39"/>
      <c r="L201" s="39"/>
    </row>
    <row r="202" hidden="1">
      <c r="H202" s="41"/>
      <c r="I202" s="41"/>
      <c r="J202" s="39"/>
      <c r="K202" s="39"/>
      <c r="L202" s="39"/>
    </row>
    <row r="203" hidden="1">
      <c r="H203" s="41"/>
      <c r="I203" s="41"/>
      <c r="J203" s="39"/>
      <c r="K203" s="39"/>
      <c r="L203" s="39"/>
    </row>
    <row r="204" hidden="1">
      <c r="H204" s="41"/>
      <c r="I204" s="41"/>
      <c r="J204" s="39"/>
      <c r="K204" s="39"/>
      <c r="L204" s="39"/>
    </row>
    <row r="205" hidden="1">
      <c r="H205" s="41"/>
      <c r="I205" s="41"/>
      <c r="J205" s="39"/>
      <c r="K205" s="39"/>
      <c r="L205" s="39"/>
    </row>
    <row r="206" hidden="1">
      <c r="H206" s="41"/>
      <c r="I206" s="41"/>
      <c r="J206" s="39"/>
      <c r="K206" s="39"/>
      <c r="L206" s="39"/>
    </row>
    <row r="207" hidden="1">
      <c r="H207" s="41"/>
      <c r="I207" s="41"/>
      <c r="J207" s="39"/>
      <c r="K207" s="39"/>
      <c r="L207" s="39"/>
    </row>
    <row r="208" hidden="1">
      <c r="H208" s="41"/>
      <c r="I208" s="41"/>
      <c r="J208" s="39"/>
      <c r="K208" s="39"/>
      <c r="L208" s="39"/>
    </row>
    <row r="209" hidden="1">
      <c r="H209" s="41"/>
      <c r="I209" s="41"/>
      <c r="J209" s="39"/>
      <c r="K209" s="39"/>
      <c r="L209" s="39"/>
    </row>
    <row r="210" hidden="1">
      <c r="H210" s="41"/>
      <c r="I210" s="41"/>
      <c r="J210" s="39"/>
      <c r="K210" s="39"/>
      <c r="L210" s="39"/>
    </row>
    <row r="211" hidden="1">
      <c r="H211" s="41"/>
      <c r="I211" s="41"/>
      <c r="J211" s="39"/>
      <c r="K211" s="39"/>
      <c r="L211" s="39"/>
    </row>
    <row r="212" hidden="1">
      <c r="H212" s="41"/>
      <c r="I212" s="41"/>
      <c r="J212" s="39"/>
      <c r="K212" s="39"/>
      <c r="L212" s="39"/>
    </row>
    <row r="213" hidden="1">
      <c r="H213" s="41"/>
      <c r="I213" s="41"/>
      <c r="J213" s="39"/>
      <c r="K213" s="39"/>
      <c r="L213" s="39"/>
    </row>
    <row r="214" hidden="1">
      <c r="H214" s="41"/>
      <c r="I214" s="41"/>
      <c r="J214" s="39"/>
      <c r="K214" s="39"/>
      <c r="L214" s="39"/>
    </row>
    <row r="215" hidden="1">
      <c r="H215" s="41"/>
      <c r="I215" s="41"/>
      <c r="J215" s="39"/>
      <c r="K215" s="39"/>
      <c r="L215" s="39"/>
    </row>
    <row r="216" hidden="1">
      <c r="H216" s="41"/>
      <c r="I216" s="41"/>
      <c r="J216" s="39"/>
      <c r="K216" s="39"/>
      <c r="L216" s="39"/>
    </row>
    <row r="217" hidden="1">
      <c r="H217" s="41"/>
      <c r="I217" s="41"/>
      <c r="J217" s="39"/>
      <c r="K217" s="39"/>
      <c r="L217" s="39"/>
    </row>
    <row r="218" hidden="1">
      <c r="H218" s="41"/>
      <c r="I218" s="41"/>
      <c r="J218" s="39"/>
      <c r="K218" s="39"/>
      <c r="L218" s="39"/>
    </row>
    <row r="219" hidden="1">
      <c r="H219" s="41"/>
      <c r="I219" s="41"/>
      <c r="J219" s="39"/>
      <c r="K219" s="39"/>
      <c r="L219" s="39"/>
    </row>
    <row r="220" hidden="1">
      <c r="H220" s="41"/>
      <c r="I220" s="41"/>
      <c r="J220" s="39"/>
      <c r="K220" s="39"/>
      <c r="L220" s="39"/>
    </row>
    <row r="221" hidden="1">
      <c r="H221" s="41"/>
      <c r="I221" s="41"/>
      <c r="J221" s="39"/>
      <c r="K221" s="39"/>
      <c r="L221" s="39"/>
    </row>
    <row r="222" hidden="1">
      <c r="H222" s="41"/>
      <c r="I222" s="41"/>
      <c r="J222" s="39"/>
      <c r="K222" s="39"/>
      <c r="L222" s="39"/>
    </row>
    <row r="223" hidden="1">
      <c r="H223" s="41"/>
      <c r="I223" s="41"/>
      <c r="J223" s="39"/>
      <c r="K223" s="39"/>
      <c r="L223" s="39"/>
    </row>
    <row r="224" hidden="1">
      <c r="H224" s="41"/>
      <c r="I224" s="41"/>
      <c r="J224" s="39"/>
      <c r="K224" s="39"/>
      <c r="L224" s="39"/>
    </row>
    <row r="225" hidden="1">
      <c r="H225" s="41"/>
      <c r="I225" s="41"/>
      <c r="J225" s="39"/>
      <c r="K225" s="39"/>
      <c r="L225" s="39"/>
    </row>
    <row r="226" hidden="1">
      <c r="H226" s="41"/>
      <c r="I226" s="41"/>
      <c r="J226" s="39"/>
      <c r="K226" s="39"/>
      <c r="L226" s="39"/>
    </row>
    <row r="227" hidden="1">
      <c r="H227" s="41"/>
      <c r="I227" s="41"/>
      <c r="J227" s="39"/>
      <c r="K227" s="39"/>
      <c r="L227" s="39"/>
    </row>
    <row r="228" hidden="1">
      <c r="H228" s="41"/>
      <c r="I228" s="41"/>
      <c r="J228" s="39"/>
      <c r="K228" s="39"/>
      <c r="L228" s="39"/>
    </row>
    <row r="229" hidden="1">
      <c r="H229" s="41"/>
      <c r="I229" s="41"/>
      <c r="J229" s="39"/>
      <c r="K229" s="39"/>
      <c r="L229" s="39"/>
    </row>
    <row r="230" hidden="1">
      <c r="H230" s="41"/>
      <c r="I230" s="41"/>
      <c r="J230" s="39"/>
      <c r="K230" s="39"/>
      <c r="L230" s="39"/>
    </row>
    <row r="231" hidden="1">
      <c r="H231" s="41"/>
      <c r="I231" s="41"/>
      <c r="J231" s="39"/>
      <c r="K231" s="39"/>
      <c r="L231" s="39"/>
    </row>
    <row r="232" hidden="1">
      <c r="H232" s="41"/>
      <c r="I232" s="41"/>
      <c r="J232" s="39"/>
      <c r="K232" s="39"/>
      <c r="L232" s="39"/>
    </row>
    <row r="233" hidden="1">
      <c r="H233" s="41"/>
      <c r="I233" s="41"/>
      <c r="J233" s="39"/>
      <c r="K233" s="39"/>
      <c r="L233" s="39"/>
    </row>
    <row r="234" hidden="1">
      <c r="H234" s="41"/>
      <c r="I234" s="41"/>
      <c r="J234" s="39"/>
      <c r="K234" s="39"/>
      <c r="L234" s="39"/>
    </row>
    <row r="235" hidden="1">
      <c r="H235" s="41"/>
      <c r="I235" s="41"/>
      <c r="J235" s="39"/>
      <c r="K235" s="39"/>
      <c r="L235" s="39"/>
    </row>
    <row r="236" hidden="1">
      <c r="H236" s="41"/>
      <c r="I236" s="41"/>
      <c r="J236" s="39"/>
      <c r="K236" s="39"/>
      <c r="L236" s="39"/>
    </row>
    <row r="237" hidden="1">
      <c r="H237" s="41"/>
      <c r="I237" s="41"/>
      <c r="J237" s="39"/>
      <c r="K237" s="39"/>
      <c r="L237" s="39"/>
    </row>
    <row r="238" hidden="1">
      <c r="H238" s="41"/>
      <c r="I238" s="41"/>
      <c r="J238" s="39"/>
      <c r="K238" s="39"/>
      <c r="L238" s="39"/>
    </row>
    <row r="239" hidden="1">
      <c r="H239" s="41"/>
      <c r="I239" s="41"/>
      <c r="J239" s="39"/>
      <c r="K239" s="39"/>
      <c r="L239" s="39"/>
    </row>
    <row r="240" hidden="1">
      <c r="H240" s="41"/>
      <c r="I240" s="41"/>
      <c r="J240" s="39"/>
      <c r="K240" s="39"/>
      <c r="L240" s="39"/>
    </row>
    <row r="241" hidden="1">
      <c r="H241" s="41"/>
      <c r="I241" s="41"/>
      <c r="J241" s="39"/>
      <c r="K241" s="39"/>
      <c r="L241" s="39"/>
    </row>
    <row r="242" hidden="1">
      <c r="H242" s="41"/>
      <c r="I242" s="41"/>
      <c r="J242" s="39"/>
      <c r="K242" s="39"/>
      <c r="L242" s="39"/>
    </row>
    <row r="243" hidden="1">
      <c r="H243" s="41"/>
      <c r="I243" s="41"/>
      <c r="J243" s="39"/>
      <c r="K243" s="39"/>
      <c r="L243" s="39"/>
    </row>
    <row r="244" hidden="1">
      <c r="H244" s="41"/>
      <c r="I244" s="41"/>
      <c r="J244" s="39"/>
      <c r="K244" s="39"/>
      <c r="L244" s="39"/>
    </row>
    <row r="245" hidden="1">
      <c r="H245" s="41"/>
      <c r="I245" s="41"/>
      <c r="J245" s="39"/>
      <c r="K245" s="39"/>
      <c r="L245" s="39"/>
    </row>
    <row r="246" hidden="1">
      <c r="H246" s="41"/>
      <c r="I246" s="41"/>
      <c r="J246" s="39"/>
      <c r="K246" s="39"/>
      <c r="L246" s="39"/>
    </row>
    <row r="247" hidden="1">
      <c r="H247" s="41"/>
      <c r="I247" s="41"/>
      <c r="J247" s="39"/>
      <c r="K247" s="39"/>
      <c r="L247" s="39"/>
    </row>
    <row r="248" hidden="1">
      <c r="H248" s="41"/>
      <c r="I248" s="41"/>
      <c r="J248" s="39"/>
      <c r="K248" s="39"/>
      <c r="L248" s="39"/>
    </row>
    <row r="249" hidden="1">
      <c r="H249" s="41"/>
      <c r="I249" s="41"/>
      <c r="J249" s="39"/>
      <c r="K249" s="39"/>
      <c r="L249" s="39"/>
    </row>
    <row r="250" hidden="1">
      <c r="H250" s="41"/>
      <c r="I250" s="41"/>
      <c r="J250" s="39"/>
      <c r="K250" s="39"/>
      <c r="L250" s="39"/>
    </row>
    <row r="251" hidden="1">
      <c r="H251" s="41"/>
      <c r="I251" s="41"/>
      <c r="J251" s="39"/>
      <c r="K251" s="39"/>
      <c r="L251" s="39"/>
    </row>
    <row r="252" hidden="1">
      <c r="H252" s="41"/>
      <c r="I252" s="41"/>
      <c r="J252" s="39"/>
      <c r="K252" s="39"/>
      <c r="L252" s="39"/>
    </row>
    <row r="253" hidden="1">
      <c r="H253" s="41"/>
      <c r="I253" s="41"/>
      <c r="J253" s="39"/>
      <c r="K253" s="39"/>
      <c r="L253" s="39"/>
    </row>
    <row r="254" hidden="1">
      <c r="H254" s="41"/>
      <c r="I254" s="41"/>
      <c r="J254" s="39"/>
      <c r="K254" s="39"/>
      <c r="L254" s="39"/>
    </row>
    <row r="255" hidden="1">
      <c r="H255" s="41"/>
      <c r="I255" s="41"/>
      <c r="J255" s="39"/>
      <c r="K255" s="39"/>
      <c r="L255" s="39"/>
    </row>
    <row r="256" hidden="1">
      <c r="H256" s="41"/>
      <c r="I256" s="41"/>
      <c r="J256" s="39"/>
      <c r="K256" s="39"/>
      <c r="L256" s="39"/>
    </row>
    <row r="257" hidden="1">
      <c r="H257" s="41"/>
      <c r="I257" s="41"/>
      <c r="J257" s="39"/>
      <c r="K257" s="39"/>
      <c r="L257" s="39"/>
    </row>
    <row r="258" hidden="1">
      <c r="H258" s="41"/>
      <c r="I258" s="41"/>
      <c r="J258" s="39"/>
      <c r="K258" s="39"/>
      <c r="L258" s="39"/>
    </row>
    <row r="259" hidden="1">
      <c r="H259" s="41"/>
      <c r="I259" s="41"/>
      <c r="J259" s="39"/>
      <c r="K259" s="39"/>
      <c r="L259" s="39"/>
    </row>
    <row r="260" hidden="1">
      <c r="H260" s="41"/>
      <c r="I260" s="41"/>
      <c r="J260" s="39"/>
      <c r="K260" s="39"/>
      <c r="L260" s="39"/>
    </row>
    <row r="261" hidden="1">
      <c r="H261" s="41"/>
      <c r="I261" s="41"/>
      <c r="J261" s="39"/>
      <c r="K261" s="39"/>
      <c r="L261" s="39"/>
    </row>
    <row r="262" hidden="1">
      <c r="H262" s="41"/>
      <c r="I262" s="41"/>
      <c r="J262" s="39"/>
      <c r="K262" s="39"/>
      <c r="L262" s="39"/>
    </row>
    <row r="263" hidden="1">
      <c r="H263" s="41"/>
      <c r="I263" s="41"/>
      <c r="J263" s="39"/>
      <c r="K263" s="39"/>
      <c r="L263" s="39"/>
    </row>
    <row r="264" hidden="1">
      <c r="H264" s="41"/>
      <c r="I264" s="41"/>
      <c r="J264" s="39"/>
      <c r="K264" s="39"/>
      <c r="L264" s="39"/>
    </row>
    <row r="265" hidden="1">
      <c r="H265" s="41"/>
      <c r="I265" s="41"/>
      <c r="J265" s="39"/>
      <c r="K265" s="39"/>
      <c r="L265" s="39"/>
    </row>
    <row r="266" hidden="1">
      <c r="H266" s="41"/>
      <c r="I266" s="41"/>
      <c r="J266" s="39"/>
      <c r="K266" s="39"/>
      <c r="L266" s="39"/>
    </row>
    <row r="267" hidden="1">
      <c r="H267" s="41"/>
      <c r="I267" s="41"/>
      <c r="J267" s="39"/>
      <c r="K267" s="39"/>
      <c r="L267" s="39"/>
    </row>
    <row r="268" hidden="1">
      <c r="H268" s="41"/>
      <c r="I268" s="41"/>
      <c r="J268" s="39"/>
      <c r="K268" s="39"/>
      <c r="L268" s="39"/>
    </row>
    <row r="269" hidden="1">
      <c r="H269" s="41"/>
      <c r="I269" s="41"/>
      <c r="J269" s="39"/>
      <c r="K269" s="39"/>
      <c r="L269" s="39"/>
    </row>
    <row r="270" hidden="1">
      <c r="H270" s="41"/>
      <c r="I270" s="41"/>
      <c r="J270" s="39"/>
      <c r="K270" s="39"/>
      <c r="L270" s="39"/>
    </row>
    <row r="271" hidden="1">
      <c r="H271" s="41"/>
      <c r="I271" s="41"/>
      <c r="J271" s="39"/>
      <c r="K271" s="39"/>
      <c r="L271" s="39"/>
    </row>
    <row r="272" hidden="1">
      <c r="H272" s="41"/>
      <c r="I272" s="41"/>
      <c r="J272" s="39"/>
      <c r="K272" s="39"/>
      <c r="L272" s="39"/>
    </row>
    <row r="273" hidden="1">
      <c r="H273" s="41"/>
      <c r="I273" s="41"/>
      <c r="J273" s="39"/>
      <c r="K273" s="39"/>
      <c r="L273" s="39"/>
    </row>
    <row r="274" hidden="1">
      <c r="H274" s="41"/>
      <c r="I274" s="41"/>
      <c r="J274" s="39"/>
      <c r="K274" s="39"/>
      <c r="L274" s="39"/>
    </row>
    <row r="275" hidden="1">
      <c r="H275" s="41"/>
      <c r="I275" s="41"/>
      <c r="J275" s="39"/>
      <c r="K275" s="39"/>
      <c r="L275" s="39"/>
    </row>
    <row r="276" hidden="1">
      <c r="H276" s="41"/>
      <c r="I276" s="41"/>
      <c r="J276" s="39"/>
      <c r="K276" s="39"/>
      <c r="L276" s="39"/>
    </row>
    <row r="277" hidden="1">
      <c r="H277" s="41"/>
      <c r="I277" s="41"/>
      <c r="J277" s="39"/>
      <c r="K277" s="39"/>
      <c r="L277" s="39"/>
    </row>
    <row r="278" hidden="1">
      <c r="H278" s="41"/>
      <c r="I278" s="41"/>
      <c r="J278" s="39"/>
      <c r="K278" s="39"/>
      <c r="L278" s="39"/>
    </row>
    <row r="279" hidden="1">
      <c r="H279" s="41"/>
      <c r="I279" s="41"/>
      <c r="J279" s="39"/>
      <c r="K279" s="39"/>
      <c r="L279" s="39"/>
    </row>
    <row r="280" hidden="1">
      <c r="H280" s="41"/>
      <c r="I280" s="41"/>
      <c r="J280" s="39"/>
      <c r="K280" s="39"/>
      <c r="L280" s="39"/>
    </row>
    <row r="281" hidden="1">
      <c r="H281" s="41"/>
      <c r="I281" s="41"/>
      <c r="J281" s="39"/>
      <c r="K281" s="39"/>
      <c r="L281" s="39"/>
    </row>
    <row r="282" hidden="1">
      <c r="H282" s="41"/>
      <c r="I282" s="41"/>
      <c r="J282" s="39"/>
      <c r="K282" s="39"/>
      <c r="L282" s="39"/>
    </row>
    <row r="283" hidden="1">
      <c r="H283" s="41"/>
      <c r="I283" s="41"/>
      <c r="J283" s="39"/>
      <c r="K283" s="39"/>
      <c r="L283" s="39"/>
    </row>
    <row r="284" hidden="1">
      <c r="H284" s="41"/>
      <c r="I284" s="41"/>
      <c r="J284" s="39"/>
      <c r="K284" s="39"/>
      <c r="L284" s="39"/>
    </row>
    <row r="285" hidden="1">
      <c r="H285" s="41"/>
      <c r="I285" s="41"/>
      <c r="J285" s="39"/>
      <c r="K285" s="39"/>
      <c r="L285" s="39"/>
    </row>
    <row r="286" hidden="1">
      <c r="H286" s="41"/>
      <c r="I286" s="41"/>
      <c r="J286" s="39"/>
      <c r="K286" s="39"/>
      <c r="L286" s="39"/>
    </row>
    <row r="287" hidden="1">
      <c r="H287" s="41"/>
      <c r="I287" s="41"/>
      <c r="J287" s="39"/>
      <c r="K287" s="39"/>
      <c r="L287" s="39"/>
    </row>
    <row r="288" hidden="1">
      <c r="H288" s="41"/>
      <c r="I288" s="41"/>
      <c r="J288" s="39"/>
      <c r="K288" s="39"/>
      <c r="L288" s="39"/>
    </row>
    <row r="289" hidden="1">
      <c r="H289" s="41"/>
      <c r="I289" s="41"/>
      <c r="J289" s="39"/>
      <c r="K289" s="39"/>
      <c r="L289" s="39"/>
    </row>
    <row r="290" hidden="1">
      <c r="H290" s="41"/>
      <c r="I290" s="41"/>
      <c r="J290" s="39"/>
      <c r="K290" s="39"/>
      <c r="L290" s="39"/>
    </row>
    <row r="291" hidden="1">
      <c r="H291" s="41"/>
      <c r="I291" s="41"/>
      <c r="J291" s="39"/>
      <c r="K291" s="39"/>
      <c r="L291" s="39"/>
    </row>
    <row r="292" hidden="1">
      <c r="H292" s="41"/>
      <c r="I292" s="41"/>
      <c r="J292" s="39"/>
      <c r="K292" s="39"/>
      <c r="L292" s="39"/>
    </row>
    <row r="293" hidden="1">
      <c r="H293" s="41"/>
      <c r="I293" s="41"/>
      <c r="J293" s="39"/>
      <c r="K293" s="39"/>
      <c r="L293" s="39"/>
    </row>
    <row r="294" hidden="1">
      <c r="H294" s="41"/>
      <c r="I294" s="41"/>
      <c r="J294" s="39"/>
      <c r="K294" s="39"/>
      <c r="L294" s="39"/>
    </row>
    <row r="295" hidden="1">
      <c r="H295" s="41"/>
      <c r="I295" s="41"/>
      <c r="J295" s="39"/>
      <c r="K295" s="39"/>
      <c r="L295" s="39"/>
    </row>
    <row r="296" hidden="1">
      <c r="H296" s="41"/>
      <c r="I296" s="41"/>
      <c r="J296" s="39"/>
      <c r="K296" s="39"/>
      <c r="L296" s="39"/>
    </row>
    <row r="297" hidden="1">
      <c r="H297" s="41"/>
      <c r="I297" s="41"/>
      <c r="J297" s="39"/>
      <c r="K297" s="39"/>
      <c r="L297" s="39"/>
    </row>
    <row r="298" hidden="1">
      <c r="H298" s="41"/>
      <c r="I298" s="41"/>
      <c r="J298" s="39"/>
      <c r="K298" s="39"/>
      <c r="L298" s="39"/>
    </row>
    <row r="299" hidden="1">
      <c r="H299" s="41"/>
      <c r="I299" s="41"/>
      <c r="J299" s="39"/>
      <c r="K299" s="39"/>
      <c r="L299" s="39"/>
    </row>
    <row r="300" hidden="1">
      <c r="H300" s="41"/>
      <c r="I300" s="41"/>
      <c r="J300" s="39"/>
      <c r="K300" s="39"/>
      <c r="L300" s="39"/>
    </row>
    <row r="301" hidden="1">
      <c r="H301" s="41"/>
      <c r="I301" s="41"/>
      <c r="J301" s="39"/>
      <c r="K301" s="39"/>
      <c r="L301" s="39"/>
    </row>
    <row r="302" hidden="1">
      <c r="H302" s="41"/>
      <c r="I302" s="41"/>
      <c r="J302" s="39"/>
      <c r="K302" s="39"/>
      <c r="L302" s="39"/>
    </row>
    <row r="303" hidden="1">
      <c r="H303" s="41"/>
      <c r="I303" s="41"/>
      <c r="J303" s="39"/>
      <c r="K303" s="39"/>
      <c r="L303" s="39"/>
    </row>
    <row r="304" hidden="1">
      <c r="H304" s="41"/>
      <c r="I304" s="41"/>
      <c r="J304" s="39"/>
      <c r="K304" s="39"/>
      <c r="L304" s="39"/>
    </row>
    <row r="305" hidden="1">
      <c r="H305" s="41"/>
      <c r="I305" s="41"/>
      <c r="J305" s="39"/>
      <c r="K305" s="39"/>
      <c r="L305" s="39"/>
    </row>
    <row r="306" hidden="1">
      <c r="H306" s="41"/>
      <c r="I306" s="41"/>
      <c r="J306" s="39"/>
      <c r="K306" s="39"/>
      <c r="L306" s="39"/>
    </row>
    <row r="307" hidden="1">
      <c r="H307" s="41"/>
      <c r="I307" s="41"/>
      <c r="J307" s="39"/>
      <c r="K307" s="39"/>
      <c r="L307" s="39"/>
    </row>
    <row r="308" hidden="1">
      <c r="H308" s="41"/>
      <c r="I308" s="41"/>
      <c r="J308" s="39"/>
      <c r="K308" s="39"/>
      <c r="L308" s="39"/>
    </row>
    <row r="309" hidden="1">
      <c r="H309" s="41"/>
      <c r="I309" s="41"/>
      <c r="J309" s="39"/>
      <c r="K309" s="39"/>
      <c r="L309" s="39"/>
    </row>
    <row r="310" hidden="1">
      <c r="H310" s="41"/>
      <c r="I310" s="41"/>
      <c r="J310" s="39"/>
      <c r="K310" s="39"/>
      <c r="L310" s="39"/>
    </row>
    <row r="311" hidden="1">
      <c r="H311" s="41"/>
      <c r="I311" s="41"/>
      <c r="J311" s="39"/>
      <c r="K311" s="39"/>
      <c r="L311" s="39"/>
    </row>
    <row r="312" hidden="1">
      <c r="H312" s="41"/>
      <c r="I312" s="41"/>
      <c r="J312" s="39"/>
      <c r="K312" s="39"/>
      <c r="L312" s="39"/>
    </row>
    <row r="313" hidden="1">
      <c r="H313" s="41"/>
      <c r="I313" s="41"/>
      <c r="J313" s="39"/>
      <c r="K313" s="39"/>
      <c r="L313" s="39"/>
    </row>
    <row r="314" hidden="1">
      <c r="H314" s="41"/>
      <c r="I314" s="41"/>
      <c r="J314" s="39"/>
      <c r="K314" s="39"/>
      <c r="L314" s="39"/>
    </row>
    <row r="315" hidden="1">
      <c r="H315" s="41"/>
      <c r="I315" s="41"/>
      <c r="J315" s="39"/>
      <c r="K315" s="39"/>
      <c r="L315" s="39"/>
    </row>
    <row r="316" hidden="1">
      <c r="H316" s="41"/>
      <c r="I316" s="41"/>
      <c r="J316" s="39"/>
      <c r="K316" s="39"/>
      <c r="L316" s="39"/>
    </row>
    <row r="317" hidden="1">
      <c r="H317" s="41"/>
      <c r="I317" s="41"/>
      <c r="J317" s="39"/>
      <c r="K317" s="39"/>
      <c r="L317" s="39"/>
    </row>
    <row r="318" hidden="1">
      <c r="H318" s="41"/>
      <c r="I318" s="41"/>
      <c r="J318" s="39"/>
      <c r="K318" s="39"/>
      <c r="L318" s="39"/>
    </row>
    <row r="319" hidden="1">
      <c r="H319" s="41"/>
      <c r="I319" s="41"/>
      <c r="J319" s="39"/>
      <c r="K319" s="39"/>
      <c r="L319" s="39"/>
    </row>
    <row r="320" hidden="1">
      <c r="H320" s="41"/>
      <c r="I320" s="41"/>
      <c r="J320" s="39"/>
      <c r="K320" s="39"/>
      <c r="L320" s="39"/>
    </row>
    <row r="321" hidden="1">
      <c r="H321" s="41"/>
      <c r="I321" s="41"/>
      <c r="J321" s="39"/>
      <c r="K321" s="39"/>
      <c r="L321" s="39"/>
    </row>
    <row r="322" hidden="1">
      <c r="H322" s="41"/>
      <c r="I322" s="41"/>
      <c r="J322" s="39"/>
      <c r="K322" s="39"/>
      <c r="L322" s="39"/>
    </row>
    <row r="323" hidden="1">
      <c r="H323" s="41"/>
      <c r="I323" s="41"/>
      <c r="J323" s="39"/>
      <c r="K323" s="39"/>
      <c r="L323" s="39"/>
    </row>
    <row r="324" hidden="1">
      <c r="H324" s="41"/>
      <c r="I324" s="41"/>
      <c r="J324" s="39"/>
      <c r="K324" s="39"/>
      <c r="L324" s="39"/>
    </row>
    <row r="325" hidden="1">
      <c r="H325" s="41"/>
      <c r="I325" s="41"/>
      <c r="J325" s="39"/>
      <c r="K325" s="39"/>
      <c r="L325" s="39"/>
    </row>
    <row r="326" hidden="1">
      <c r="H326" s="41"/>
      <c r="I326" s="41"/>
      <c r="J326" s="39"/>
      <c r="K326" s="39"/>
      <c r="L326" s="39"/>
    </row>
    <row r="327" hidden="1">
      <c r="H327" s="41"/>
      <c r="I327" s="41"/>
      <c r="J327" s="39"/>
      <c r="K327" s="39"/>
      <c r="L327" s="39"/>
    </row>
    <row r="328" hidden="1">
      <c r="H328" s="41"/>
      <c r="I328" s="41"/>
      <c r="J328" s="39"/>
      <c r="K328" s="39"/>
      <c r="L328" s="39"/>
    </row>
    <row r="329" hidden="1">
      <c r="H329" s="41"/>
      <c r="I329" s="41"/>
      <c r="J329" s="39"/>
      <c r="K329" s="39"/>
      <c r="L329" s="39"/>
    </row>
    <row r="330" hidden="1">
      <c r="H330" s="41"/>
      <c r="I330" s="41"/>
      <c r="J330" s="39"/>
      <c r="K330" s="39"/>
      <c r="L330" s="39"/>
    </row>
    <row r="331" hidden="1">
      <c r="H331" s="41"/>
      <c r="I331" s="41"/>
      <c r="J331" s="39"/>
      <c r="K331" s="39"/>
      <c r="L331" s="39"/>
    </row>
    <row r="332" hidden="1">
      <c r="H332" s="41"/>
      <c r="I332" s="41"/>
      <c r="J332" s="39"/>
      <c r="K332" s="39"/>
      <c r="L332" s="39"/>
    </row>
    <row r="333" hidden="1">
      <c r="H333" s="41"/>
      <c r="I333" s="41"/>
      <c r="J333" s="39"/>
      <c r="K333" s="39"/>
      <c r="L333" s="39"/>
    </row>
    <row r="334" hidden="1">
      <c r="H334" s="41"/>
      <c r="I334" s="41"/>
      <c r="J334" s="39"/>
      <c r="K334" s="39"/>
      <c r="L334" s="39"/>
    </row>
    <row r="335" hidden="1">
      <c r="H335" s="41"/>
      <c r="I335" s="41"/>
      <c r="J335" s="39"/>
      <c r="K335" s="39"/>
      <c r="L335" s="39"/>
    </row>
    <row r="336" hidden="1">
      <c r="H336" s="41"/>
      <c r="I336" s="41"/>
      <c r="J336" s="39"/>
      <c r="K336" s="39"/>
      <c r="L336" s="39"/>
    </row>
    <row r="337" hidden="1">
      <c r="H337" s="41"/>
      <c r="I337" s="41"/>
      <c r="J337" s="39"/>
      <c r="K337" s="39"/>
      <c r="L337" s="39"/>
    </row>
    <row r="338" hidden="1">
      <c r="H338" s="41"/>
      <c r="I338" s="41"/>
      <c r="J338" s="39"/>
      <c r="K338" s="39"/>
      <c r="L338" s="39"/>
    </row>
    <row r="339" hidden="1">
      <c r="H339" s="41"/>
      <c r="I339" s="41"/>
      <c r="J339" s="39"/>
      <c r="K339" s="39"/>
      <c r="L339" s="39"/>
    </row>
    <row r="340" hidden="1">
      <c r="H340" s="41"/>
      <c r="I340" s="41"/>
      <c r="J340" s="39"/>
      <c r="K340" s="39"/>
      <c r="L340" s="39"/>
    </row>
    <row r="341" hidden="1">
      <c r="H341" s="41"/>
      <c r="I341" s="41"/>
      <c r="J341" s="39"/>
      <c r="K341" s="39"/>
      <c r="L341" s="39"/>
    </row>
    <row r="342" hidden="1">
      <c r="H342" s="41"/>
      <c r="I342" s="41"/>
      <c r="J342" s="39"/>
      <c r="K342" s="39"/>
      <c r="L342" s="39"/>
    </row>
    <row r="343" hidden="1">
      <c r="H343" s="41"/>
      <c r="I343" s="41"/>
      <c r="J343" s="39"/>
      <c r="K343" s="39"/>
      <c r="L343" s="39"/>
    </row>
    <row r="344" hidden="1">
      <c r="H344" s="41"/>
      <c r="I344" s="41"/>
      <c r="J344" s="39"/>
      <c r="K344" s="39"/>
      <c r="L344" s="39"/>
    </row>
    <row r="345" hidden="1">
      <c r="H345" s="41"/>
      <c r="I345" s="41"/>
      <c r="J345" s="39"/>
      <c r="K345" s="39"/>
      <c r="L345" s="39"/>
    </row>
    <row r="346" hidden="1">
      <c r="H346" s="41"/>
      <c r="I346" s="41"/>
      <c r="J346" s="39"/>
      <c r="K346" s="39"/>
      <c r="L346" s="39"/>
    </row>
    <row r="347" hidden="1">
      <c r="H347" s="41"/>
      <c r="I347" s="41"/>
      <c r="J347" s="39"/>
      <c r="K347" s="39"/>
      <c r="L347" s="39"/>
    </row>
    <row r="348" hidden="1">
      <c r="H348" s="41"/>
      <c r="I348" s="41"/>
      <c r="J348" s="39"/>
      <c r="K348" s="39"/>
      <c r="L348" s="39"/>
    </row>
    <row r="349" hidden="1">
      <c r="H349" s="41"/>
      <c r="I349" s="41"/>
      <c r="J349" s="39"/>
      <c r="K349" s="39"/>
      <c r="L349" s="39"/>
    </row>
    <row r="350" hidden="1">
      <c r="H350" s="41"/>
      <c r="I350" s="41"/>
      <c r="J350" s="39"/>
      <c r="K350" s="39"/>
      <c r="L350" s="39"/>
    </row>
    <row r="351" hidden="1">
      <c r="H351" s="41"/>
      <c r="I351" s="41"/>
      <c r="J351" s="39"/>
      <c r="K351" s="39"/>
      <c r="L351" s="39"/>
    </row>
    <row r="352" hidden="1">
      <c r="H352" s="41"/>
      <c r="I352" s="41"/>
      <c r="J352" s="39"/>
      <c r="K352" s="39"/>
      <c r="L352" s="39"/>
    </row>
    <row r="353" hidden="1">
      <c r="H353" s="41"/>
      <c r="I353" s="41"/>
      <c r="J353" s="39"/>
      <c r="K353" s="39"/>
      <c r="L353" s="39"/>
    </row>
    <row r="354" hidden="1">
      <c r="H354" s="41"/>
      <c r="I354" s="41"/>
      <c r="J354" s="39"/>
      <c r="K354" s="39"/>
      <c r="L354" s="39"/>
    </row>
    <row r="355" hidden="1">
      <c r="H355" s="41"/>
      <c r="I355" s="41"/>
      <c r="J355" s="39"/>
      <c r="K355" s="39"/>
      <c r="L355" s="39"/>
    </row>
    <row r="356" hidden="1">
      <c r="H356" s="41"/>
      <c r="I356" s="41"/>
      <c r="J356" s="39"/>
      <c r="K356" s="39"/>
      <c r="L356" s="39"/>
    </row>
    <row r="357" hidden="1">
      <c r="H357" s="41"/>
      <c r="I357" s="41"/>
      <c r="J357" s="39"/>
      <c r="K357" s="39"/>
      <c r="L357" s="39"/>
    </row>
    <row r="358" hidden="1">
      <c r="H358" s="41"/>
      <c r="I358" s="41"/>
      <c r="J358" s="39"/>
      <c r="K358" s="39"/>
      <c r="L358" s="39"/>
    </row>
    <row r="359" hidden="1">
      <c r="H359" s="41"/>
      <c r="I359" s="41"/>
      <c r="J359" s="39"/>
      <c r="K359" s="39"/>
      <c r="L359" s="39"/>
    </row>
    <row r="360" hidden="1">
      <c r="H360" s="41"/>
      <c r="I360" s="41"/>
      <c r="J360" s="39"/>
      <c r="K360" s="39"/>
      <c r="L360" s="39"/>
    </row>
    <row r="361" hidden="1">
      <c r="H361" s="41"/>
      <c r="I361" s="41"/>
      <c r="J361" s="39"/>
      <c r="K361" s="39"/>
      <c r="L361" s="39"/>
    </row>
    <row r="362" hidden="1">
      <c r="H362" s="41"/>
      <c r="I362" s="41"/>
      <c r="J362" s="39"/>
      <c r="K362" s="39"/>
      <c r="L362" s="39"/>
    </row>
    <row r="363" hidden="1">
      <c r="H363" s="41"/>
      <c r="I363" s="41"/>
      <c r="J363" s="39"/>
      <c r="K363" s="39"/>
      <c r="L363" s="39"/>
    </row>
    <row r="364" hidden="1">
      <c r="H364" s="41"/>
      <c r="I364" s="41"/>
      <c r="J364" s="39"/>
      <c r="K364" s="39"/>
      <c r="L364" s="39"/>
    </row>
    <row r="365" hidden="1">
      <c r="H365" s="41"/>
      <c r="I365" s="41"/>
      <c r="J365" s="39"/>
      <c r="K365" s="39"/>
      <c r="L365" s="39"/>
    </row>
    <row r="366" hidden="1">
      <c r="H366" s="41"/>
      <c r="I366" s="41"/>
      <c r="J366" s="39"/>
      <c r="K366" s="39"/>
      <c r="L366" s="39"/>
    </row>
    <row r="367" hidden="1">
      <c r="H367" s="41"/>
      <c r="I367" s="41"/>
      <c r="J367" s="39"/>
      <c r="K367" s="39"/>
      <c r="L367" s="39"/>
    </row>
    <row r="368" hidden="1">
      <c r="H368" s="41"/>
      <c r="I368" s="41"/>
      <c r="J368" s="39"/>
      <c r="K368" s="39"/>
      <c r="L368" s="39"/>
    </row>
    <row r="369" hidden="1">
      <c r="H369" s="41"/>
      <c r="I369" s="41"/>
      <c r="J369" s="39"/>
      <c r="K369" s="39"/>
      <c r="L369" s="39"/>
    </row>
    <row r="370" hidden="1">
      <c r="H370" s="41"/>
      <c r="I370" s="41"/>
      <c r="J370" s="39"/>
      <c r="K370" s="39"/>
      <c r="L370" s="39"/>
    </row>
    <row r="371" hidden="1">
      <c r="H371" s="41"/>
      <c r="I371" s="41"/>
      <c r="J371" s="39"/>
      <c r="K371" s="39"/>
      <c r="L371" s="39"/>
    </row>
    <row r="372" hidden="1">
      <c r="H372" s="41"/>
      <c r="I372" s="41"/>
      <c r="J372" s="39"/>
      <c r="K372" s="39"/>
      <c r="L372" s="39"/>
    </row>
    <row r="373" hidden="1">
      <c r="H373" s="41"/>
      <c r="I373" s="41"/>
      <c r="J373" s="39"/>
      <c r="K373" s="39"/>
      <c r="L373" s="39"/>
    </row>
    <row r="374" hidden="1">
      <c r="H374" s="41"/>
      <c r="I374" s="41"/>
      <c r="J374" s="39"/>
      <c r="K374" s="39"/>
      <c r="L374" s="39"/>
    </row>
    <row r="375" hidden="1">
      <c r="H375" s="41"/>
      <c r="I375" s="41"/>
      <c r="J375" s="39"/>
      <c r="K375" s="39"/>
      <c r="L375" s="39"/>
    </row>
    <row r="376" hidden="1">
      <c r="H376" s="41"/>
      <c r="I376" s="41"/>
      <c r="J376" s="39"/>
      <c r="K376" s="39"/>
      <c r="L376" s="39"/>
    </row>
    <row r="377" hidden="1">
      <c r="H377" s="41"/>
      <c r="I377" s="41"/>
      <c r="J377" s="39"/>
      <c r="K377" s="39"/>
      <c r="L377" s="39"/>
    </row>
    <row r="378" hidden="1">
      <c r="H378" s="41"/>
      <c r="I378" s="41"/>
      <c r="J378" s="39"/>
      <c r="K378" s="39"/>
      <c r="L378" s="39"/>
    </row>
    <row r="379" hidden="1">
      <c r="H379" s="41"/>
      <c r="I379" s="41"/>
      <c r="J379" s="39"/>
      <c r="K379" s="39"/>
      <c r="L379" s="39"/>
    </row>
    <row r="380" hidden="1">
      <c r="H380" s="41"/>
      <c r="I380" s="41"/>
      <c r="J380" s="39"/>
      <c r="K380" s="39"/>
      <c r="L380" s="39"/>
    </row>
    <row r="381" hidden="1">
      <c r="H381" s="41"/>
      <c r="I381" s="41"/>
      <c r="J381" s="39"/>
      <c r="K381" s="39"/>
      <c r="L381" s="39"/>
    </row>
    <row r="382" hidden="1">
      <c r="H382" s="41"/>
      <c r="I382" s="41"/>
      <c r="J382" s="39"/>
      <c r="K382" s="39"/>
      <c r="L382" s="39"/>
    </row>
    <row r="383" hidden="1">
      <c r="H383" s="41"/>
      <c r="I383" s="41"/>
      <c r="J383" s="39"/>
      <c r="K383" s="39"/>
      <c r="L383" s="39"/>
    </row>
    <row r="384" hidden="1">
      <c r="H384" s="41"/>
      <c r="I384" s="41"/>
      <c r="J384" s="39"/>
      <c r="K384" s="39"/>
      <c r="L384" s="39"/>
    </row>
    <row r="385" hidden="1">
      <c r="H385" s="41"/>
      <c r="I385" s="41"/>
      <c r="J385" s="39"/>
      <c r="K385" s="39"/>
      <c r="L385" s="39"/>
    </row>
    <row r="386" hidden="1">
      <c r="H386" s="41"/>
      <c r="I386" s="41"/>
      <c r="J386" s="39"/>
      <c r="K386" s="39"/>
      <c r="L386" s="39"/>
    </row>
    <row r="387" hidden="1">
      <c r="H387" s="41"/>
      <c r="I387" s="41"/>
      <c r="J387" s="39"/>
      <c r="K387" s="39"/>
      <c r="L387" s="39"/>
    </row>
    <row r="388" hidden="1">
      <c r="H388" s="41"/>
      <c r="I388" s="41"/>
      <c r="J388" s="39"/>
      <c r="K388" s="39"/>
      <c r="L388" s="39"/>
    </row>
    <row r="389" hidden="1">
      <c r="H389" s="41"/>
      <c r="I389" s="41"/>
      <c r="J389" s="39"/>
      <c r="K389" s="39"/>
      <c r="L389" s="39"/>
    </row>
    <row r="390" hidden="1">
      <c r="H390" s="41"/>
      <c r="I390" s="41"/>
      <c r="J390" s="39"/>
      <c r="K390" s="39"/>
      <c r="L390" s="39"/>
    </row>
    <row r="391" hidden="1">
      <c r="H391" s="41"/>
      <c r="I391" s="41"/>
      <c r="J391" s="39"/>
      <c r="K391" s="39"/>
      <c r="L391" s="39"/>
    </row>
    <row r="392" hidden="1">
      <c r="H392" s="41"/>
      <c r="I392" s="41"/>
      <c r="J392" s="39"/>
      <c r="K392" s="39"/>
      <c r="L392" s="39"/>
    </row>
    <row r="393" hidden="1">
      <c r="H393" s="41"/>
      <c r="I393" s="41"/>
      <c r="J393" s="39"/>
      <c r="K393" s="39"/>
      <c r="L393" s="39"/>
    </row>
    <row r="394" hidden="1">
      <c r="H394" s="41"/>
      <c r="I394" s="41"/>
      <c r="J394" s="39"/>
      <c r="K394" s="39"/>
      <c r="L394" s="39"/>
    </row>
    <row r="395" hidden="1">
      <c r="H395" s="41"/>
      <c r="I395" s="41"/>
      <c r="J395" s="39"/>
      <c r="K395" s="39"/>
      <c r="L395" s="39"/>
    </row>
    <row r="396" hidden="1">
      <c r="H396" s="41"/>
      <c r="I396" s="41"/>
      <c r="J396" s="39"/>
      <c r="K396" s="39"/>
      <c r="L396" s="39"/>
    </row>
    <row r="397" hidden="1">
      <c r="H397" s="41"/>
      <c r="I397" s="41"/>
      <c r="J397" s="39"/>
      <c r="K397" s="39"/>
      <c r="L397" s="39"/>
    </row>
    <row r="398" hidden="1">
      <c r="H398" s="41"/>
      <c r="I398" s="41"/>
      <c r="J398" s="39"/>
      <c r="K398" s="39"/>
      <c r="L398" s="39"/>
    </row>
    <row r="399" hidden="1">
      <c r="H399" s="41"/>
      <c r="I399" s="41"/>
      <c r="J399" s="39"/>
      <c r="K399" s="39"/>
      <c r="L399" s="39"/>
    </row>
    <row r="400" hidden="1">
      <c r="H400" s="41"/>
      <c r="I400" s="41"/>
      <c r="J400" s="39"/>
      <c r="K400" s="39"/>
      <c r="L400" s="39"/>
    </row>
    <row r="401" hidden="1">
      <c r="H401" s="41"/>
      <c r="I401" s="41"/>
      <c r="J401" s="39"/>
      <c r="K401" s="39"/>
      <c r="L401" s="39"/>
    </row>
    <row r="402" hidden="1">
      <c r="H402" s="41"/>
      <c r="I402" s="41"/>
      <c r="J402" s="39"/>
      <c r="K402" s="39"/>
      <c r="L402" s="39"/>
    </row>
    <row r="403" hidden="1">
      <c r="H403" s="41"/>
      <c r="I403" s="41"/>
      <c r="J403" s="39"/>
      <c r="K403" s="39"/>
      <c r="L403" s="39"/>
    </row>
    <row r="404" hidden="1">
      <c r="H404" s="41"/>
      <c r="I404" s="41"/>
      <c r="J404" s="39"/>
      <c r="K404" s="39"/>
      <c r="L404" s="39"/>
    </row>
    <row r="405" hidden="1">
      <c r="H405" s="41"/>
      <c r="I405" s="41"/>
      <c r="J405" s="39"/>
      <c r="K405" s="39"/>
      <c r="L405" s="39"/>
    </row>
    <row r="406" hidden="1">
      <c r="H406" s="41"/>
      <c r="I406" s="41"/>
      <c r="J406" s="39"/>
      <c r="K406" s="39"/>
      <c r="L406" s="39"/>
    </row>
    <row r="407" hidden="1">
      <c r="H407" s="41"/>
      <c r="I407" s="41"/>
      <c r="J407" s="39"/>
      <c r="K407" s="39"/>
      <c r="L407" s="39"/>
    </row>
    <row r="408" hidden="1">
      <c r="H408" s="41"/>
      <c r="I408" s="41"/>
      <c r="J408" s="39"/>
      <c r="K408" s="39"/>
      <c r="L408" s="39"/>
    </row>
    <row r="409" hidden="1">
      <c r="H409" s="41"/>
      <c r="I409" s="41"/>
      <c r="J409" s="39"/>
      <c r="K409" s="39"/>
      <c r="L409" s="39"/>
    </row>
    <row r="410" hidden="1">
      <c r="H410" s="41"/>
      <c r="I410" s="41"/>
      <c r="J410" s="39"/>
      <c r="K410" s="39"/>
      <c r="L410" s="39"/>
    </row>
    <row r="411" hidden="1">
      <c r="H411" s="41"/>
      <c r="I411" s="41"/>
      <c r="J411" s="39"/>
      <c r="K411" s="39"/>
      <c r="L411" s="39"/>
    </row>
    <row r="412" hidden="1">
      <c r="H412" s="41"/>
      <c r="I412" s="41"/>
      <c r="J412" s="39"/>
      <c r="K412" s="39"/>
      <c r="L412" s="39"/>
    </row>
    <row r="413" hidden="1">
      <c r="H413" s="41"/>
      <c r="I413" s="41"/>
      <c r="J413" s="39"/>
      <c r="K413" s="39"/>
      <c r="L413" s="39"/>
    </row>
    <row r="414" hidden="1">
      <c r="H414" s="41"/>
      <c r="I414" s="41"/>
      <c r="J414" s="39"/>
      <c r="K414" s="39"/>
      <c r="L414" s="39"/>
    </row>
    <row r="415" hidden="1">
      <c r="H415" s="41"/>
      <c r="I415" s="41"/>
      <c r="J415" s="39"/>
      <c r="K415" s="39"/>
      <c r="L415" s="39"/>
    </row>
    <row r="416" hidden="1">
      <c r="H416" s="41"/>
      <c r="I416" s="41"/>
      <c r="J416" s="39"/>
      <c r="K416" s="39"/>
      <c r="L416" s="39"/>
    </row>
    <row r="417" hidden="1">
      <c r="H417" s="41"/>
      <c r="I417" s="41"/>
      <c r="J417" s="39"/>
      <c r="K417" s="39"/>
      <c r="L417" s="39"/>
    </row>
    <row r="418" hidden="1">
      <c r="H418" s="41"/>
      <c r="I418" s="41"/>
      <c r="J418" s="39"/>
      <c r="K418" s="39"/>
      <c r="L418" s="39"/>
    </row>
    <row r="419" hidden="1">
      <c r="H419" s="41"/>
      <c r="I419" s="41"/>
      <c r="J419" s="39"/>
      <c r="K419" s="39"/>
      <c r="L419" s="39"/>
    </row>
    <row r="420" hidden="1">
      <c r="H420" s="41"/>
      <c r="I420" s="41"/>
      <c r="J420" s="39"/>
      <c r="K420" s="39"/>
      <c r="L420" s="39"/>
    </row>
    <row r="421" hidden="1">
      <c r="H421" s="41"/>
      <c r="I421" s="41"/>
      <c r="J421" s="39"/>
      <c r="K421" s="39"/>
      <c r="L421" s="39"/>
    </row>
    <row r="422" hidden="1">
      <c r="H422" s="41"/>
      <c r="I422" s="41"/>
      <c r="J422" s="39"/>
      <c r="K422" s="39"/>
      <c r="L422" s="39"/>
    </row>
    <row r="423" hidden="1">
      <c r="H423" s="41"/>
      <c r="I423" s="41"/>
      <c r="J423" s="39"/>
      <c r="K423" s="39"/>
      <c r="L423" s="39"/>
    </row>
    <row r="424" hidden="1">
      <c r="H424" s="41"/>
      <c r="I424" s="41"/>
      <c r="J424" s="39"/>
      <c r="K424" s="39"/>
      <c r="L424" s="39"/>
    </row>
    <row r="425" hidden="1">
      <c r="H425" s="41"/>
      <c r="I425" s="41"/>
      <c r="J425" s="39"/>
      <c r="K425" s="39"/>
      <c r="L425" s="39"/>
    </row>
    <row r="426" hidden="1">
      <c r="H426" s="41"/>
      <c r="I426" s="41"/>
      <c r="J426" s="39"/>
      <c r="K426" s="39"/>
      <c r="L426" s="39"/>
    </row>
    <row r="427" hidden="1">
      <c r="H427" s="41"/>
      <c r="I427" s="41"/>
      <c r="J427" s="39"/>
      <c r="K427" s="39"/>
      <c r="L427" s="39"/>
    </row>
    <row r="428" hidden="1">
      <c r="H428" s="41"/>
      <c r="I428" s="41"/>
      <c r="J428" s="39"/>
      <c r="K428" s="39"/>
      <c r="L428" s="39"/>
    </row>
    <row r="429" hidden="1">
      <c r="H429" s="41"/>
      <c r="I429" s="41"/>
      <c r="J429" s="39"/>
      <c r="K429" s="39"/>
      <c r="L429" s="39"/>
    </row>
    <row r="430" hidden="1">
      <c r="H430" s="41"/>
      <c r="I430" s="41"/>
      <c r="J430" s="39"/>
      <c r="K430" s="39"/>
      <c r="L430" s="39"/>
    </row>
    <row r="431" hidden="1">
      <c r="H431" s="41"/>
      <c r="I431" s="41"/>
      <c r="J431" s="39"/>
      <c r="K431" s="39"/>
      <c r="L431" s="39"/>
    </row>
    <row r="432" hidden="1">
      <c r="H432" s="41"/>
      <c r="I432" s="41"/>
      <c r="J432" s="39"/>
      <c r="K432" s="39"/>
      <c r="L432" s="39"/>
    </row>
    <row r="433" hidden="1">
      <c r="H433" s="41"/>
      <c r="I433" s="41"/>
      <c r="J433" s="39"/>
      <c r="K433" s="39"/>
      <c r="L433" s="39"/>
    </row>
    <row r="434" hidden="1">
      <c r="H434" s="41"/>
      <c r="I434" s="41"/>
      <c r="J434" s="39"/>
      <c r="K434" s="39"/>
      <c r="L434" s="39"/>
    </row>
    <row r="435" hidden="1">
      <c r="H435" s="41"/>
      <c r="I435" s="41"/>
      <c r="J435" s="39"/>
      <c r="K435" s="39"/>
      <c r="L435" s="39"/>
    </row>
    <row r="436" hidden="1">
      <c r="H436" s="41"/>
      <c r="I436" s="41"/>
      <c r="J436" s="39"/>
      <c r="K436" s="39"/>
      <c r="L436" s="39"/>
    </row>
    <row r="437" hidden="1">
      <c r="H437" s="41"/>
      <c r="I437" s="41"/>
      <c r="J437" s="39"/>
      <c r="K437" s="39"/>
      <c r="L437" s="39"/>
    </row>
    <row r="438" hidden="1">
      <c r="H438" s="41"/>
      <c r="I438" s="41"/>
      <c r="J438" s="39"/>
      <c r="K438" s="39"/>
      <c r="L438" s="39"/>
    </row>
    <row r="439" hidden="1">
      <c r="H439" s="41"/>
      <c r="I439" s="41"/>
      <c r="J439" s="39"/>
      <c r="K439" s="39"/>
      <c r="L439" s="39"/>
    </row>
    <row r="440" hidden="1">
      <c r="H440" s="41"/>
      <c r="I440" s="41"/>
      <c r="J440" s="39"/>
      <c r="K440" s="39"/>
      <c r="L440" s="39"/>
    </row>
    <row r="441" hidden="1">
      <c r="H441" s="41"/>
      <c r="I441" s="41"/>
      <c r="J441" s="39"/>
      <c r="K441" s="39"/>
      <c r="L441" s="39"/>
    </row>
    <row r="442" hidden="1">
      <c r="H442" s="41"/>
      <c r="I442" s="41"/>
      <c r="J442" s="39"/>
      <c r="K442" s="39"/>
      <c r="L442" s="39"/>
    </row>
    <row r="443" hidden="1">
      <c r="H443" s="41"/>
      <c r="I443" s="41"/>
      <c r="J443" s="39"/>
      <c r="K443" s="39"/>
      <c r="L443" s="39"/>
    </row>
    <row r="444" hidden="1">
      <c r="H444" s="41"/>
      <c r="I444" s="41"/>
      <c r="J444" s="39"/>
      <c r="K444" s="39"/>
      <c r="L444" s="39"/>
    </row>
    <row r="445" hidden="1">
      <c r="H445" s="41"/>
      <c r="I445" s="41"/>
      <c r="J445" s="39"/>
      <c r="K445" s="39"/>
      <c r="L445" s="39"/>
    </row>
    <row r="446" hidden="1">
      <c r="H446" s="41"/>
      <c r="I446" s="41"/>
      <c r="J446" s="39"/>
      <c r="K446" s="39"/>
      <c r="L446" s="39"/>
    </row>
    <row r="447" hidden="1">
      <c r="H447" s="41"/>
      <c r="I447" s="41"/>
      <c r="J447" s="39"/>
      <c r="K447" s="39"/>
      <c r="L447" s="39"/>
    </row>
    <row r="448" hidden="1">
      <c r="H448" s="41"/>
      <c r="I448" s="41"/>
      <c r="J448" s="39"/>
      <c r="K448" s="39"/>
      <c r="L448" s="39"/>
    </row>
    <row r="449" hidden="1">
      <c r="H449" s="41"/>
      <c r="I449" s="41"/>
      <c r="J449" s="39"/>
      <c r="K449" s="39"/>
      <c r="L449" s="39"/>
    </row>
    <row r="450" hidden="1">
      <c r="H450" s="41"/>
      <c r="I450" s="41"/>
      <c r="J450" s="39"/>
      <c r="K450" s="39"/>
      <c r="L450" s="39"/>
    </row>
    <row r="451" hidden="1">
      <c r="H451" s="41"/>
      <c r="I451" s="41"/>
      <c r="J451" s="39"/>
      <c r="K451" s="39"/>
      <c r="L451" s="39"/>
    </row>
    <row r="452" hidden="1">
      <c r="H452" s="41"/>
      <c r="I452" s="41"/>
      <c r="J452" s="39"/>
      <c r="K452" s="39"/>
      <c r="L452" s="39"/>
    </row>
    <row r="453" hidden="1">
      <c r="H453" s="41"/>
      <c r="I453" s="41"/>
      <c r="J453" s="39"/>
      <c r="K453" s="39"/>
      <c r="L453" s="39"/>
    </row>
    <row r="454" hidden="1">
      <c r="H454" s="41"/>
      <c r="I454" s="41"/>
      <c r="J454" s="39"/>
      <c r="K454" s="39"/>
      <c r="L454" s="39"/>
    </row>
    <row r="455" hidden="1">
      <c r="H455" s="41"/>
      <c r="I455" s="41"/>
      <c r="J455" s="39"/>
      <c r="K455" s="39"/>
      <c r="L455" s="39"/>
    </row>
    <row r="456" hidden="1">
      <c r="H456" s="41"/>
      <c r="I456" s="41"/>
      <c r="J456" s="39"/>
      <c r="K456" s="39"/>
      <c r="L456" s="39"/>
    </row>
    <row r="457" hidden="1">
      <c r="H457" s="41"/>
      <c r="I457" s="41"/>
      <c r="J457" s="39"/>
      <c r="K457" s="39"/>
      <c r="L457" s="39"/>
    </row>
    <row r="458" hidden="1">
      <c r="H458" s="41"/>
      <c r="I458" s="41"/>
      <c r="J458" s="39"/>
      <c r="K458" s="39"/>
      <c r="L458" s="39"/>
    </row>
    <row r="459" hidden="1">
      <c r="H459" s="41"/>
      <c r="I459" s="41"/>
      <c r="J459" s="39"/>
      <c r="K459" s="39"/>
      <c r="L459" s="39"/>
    </row>
    <row r="460" hidden="1">
      <c r="H460" s="41"/>
      <c r="I460" s="41"/>
      <c r="J460" s="39"/>
      <c r="K460" s="39"/>
      <c r="L460" s="39"/>
    </row>
    <row r="461" hidden="1">
      <c r="H461" s="41"/>
      <c r="I461" s="41"/>
      <c r="J461" s="39"/>
      <c r="K461" s="39"/>
      <c r="L461" s="39"/>
    </row>
    <row r="462" hidden="1">
      <c r="H462" s="41"/>
      <c r="I462" s="41"/>
      <c r="J462" s="39"/>
      <c r="K462" s="39"/>
      <c r="L462" s="39"/>
    </row>
    <row r="463" hidden="1">
      <c r="H463" s="41"/>
      <c r="I463" s="41"/>
      <c r="J463" s="39"/>
      <c r="K463" s="39"/>
      <c r="L463" s="39"/>
    </row>
    <row r="464" hidden="1">
      <c r="H464" s="41"/>
      <c r="I464" s="41"/>
      <c r="J464" s="39"/>
      <c r="K464" s="39"/>
      <c r="L464" s="39"/>
    </row>
    <row r="465" hidden="1">
      <c r="H465" s="41"/>
      <c r="I465" s="41"/>
      <c r="J465" s="39"/>
      <c r="K465" s="39"/>
      <c r="L465" s="39"/>
    </row>
    <row r="466" hidden="1">
      <c r="H466" s="41"/>
      <c r="I466" s="41"/>
      <c r="J466" s="39"/>
      <c r="K466" s="39"/>
      <c r="L466" s="39"/>
    </row>
    <row r="467" hidden="1">
      <c r="H467" s="41"/>
      <c r="I467" s="41"/>
      <c r="J467" s="39"/>
      <c r="K467" s="39"/>
      <c r="L467" s="39"/>
    </row>
    <row r="468" hidden="1">
      <c r="H468" s="41"/>
      <c r="I468" s="41"/>
      <c r="J468" s="39"/>
      <c r="K468" s="39"/>
      <c r="L468" s="39"/>
    </row>
    <row r="469" hidden="1">
      <c r="H469" s="41"/>
      <c r="I469" s="41"/>
      <c r="J469" s="39"/>
      <c r="K469" s="39"/>
      <c r="L469" s="39"/>
    </row>
    <row r="470" hidden="1">
      <c r="H470" s="41"/>
      <c r="I470" s="41"/>
      <c r="J470" s="39"/>
      <c r="K470" s="39"/>
      <c r="L470" s="39"/>
    </row>
    <row r="471" hidden="1">
      <c r="H471" s="41"/>
      <c r="I471" s="41"/>
      <c r="J471" s="39"/>
      <c r="K471" s="39"/>
      <c r="L471" s="39"/>
    </row>
    <row r="472" hidden="1">
      <c r="H472" s="41"/>
      <c r="I472" s="41"/>
      <c r="J472" s="39"/>
      <c r="K472" s="39"/>
      <c r="L472" s="39"/>
    </row>
    <row r="473" hidden="1">
      <c r="H473" s="41"/>
      <c r="I473" s="41"/>
      <c r="J473" s="39"/>
      <c r="K473" s="39"/>
      <c r="L473" s="39"/>
    </row>
    <row r="474" hidden="1">
      <c r="H474" s="41"/>
      <c r="I474" s="41"/>
      <c r="J474" s="39"/>
      <c r="K474" s="39"/>
      <c r="L474" s="39"/>
    </row>
    <row r="475" hidden="1">
      <c r="H475" s="41"/>
      <c r="I475" s="41"/>
      <c r="J475" s="39"/>
      <c r="K475" s="39"/>
      <c r="L475" s="39"/>
    </row>
    <row r="476" hidden="1">
      <c r="H476" s="41"/>
      <c r="I476" s="41"/>
      <c r="J476" s="39"/>
      <c r="K476" s="39"/>
      <c r="L476" s="39"/>
    </row>
    <row r="477" hidden="1">
      <c r="H477" s="41"/>
      <c r="I477" s="41"/>
      <c r="J477" s="39"/>
      <c r="K477" s="39"/>
      <c r="L477" s="39"/>
    </row>
    <row r="478" hidden="1">
      <c r="H478" s="41"/>
      <c r="I478" s="41"/>
      <c r="J478" s="39"/>
      <c r="K478" s="39"/>
      <c r="L478" s="39"/>
    </row>
    <row r="479" hidden="1">
      <c r="H479" s="41"/>
      <c r="I479" s="41"/>
      <c r="J479" s="39"/>
      <c r="K479" s="39"/>
      <c r="L479" s="39"/>
    </row>
    <row r="480" hidden="1">
      <c r="H480" s="41"/>
      <c r="I480" s="41"/>
      <c r="J480" s="39"/>
      <c r="K480" s="39"/>
      <c r="L480" s="39"/>
    </row>
    <row r="481" hidden="1">
      <c r="H481" s="41"/>
      <c r="I481" s="41"/>
      <c r="J481" s="39"/>
      <c r="K481" s="39"/>
      <c r="L481" s="39"/>
    </row>
    <row r="482" hidden="1">
      <c r="H482" s="41"/>
      <c r="I482" s="41"/>
      <c r="J482" s="39"/>
      <c r="K482" s="39"/>
      <c r="L482" s="39"/>
    </row>
    <row r="483" hidden="1">
      <c r="H483" s="41"/>
      <c r="I483" s="41"/>
      <c r="J483" s="39"/>
      <c r="K483" s="39"/>
      <c r="L483" s="39"/>
    </row>
    <row r="484" hidden="1">
      <c r="H484" s="41"/>
      <c r="I484" s="41"/>
      <c r="J484" s="39"/>
      <c r="K484" s="39"/>
      <c r="L484" s="39"/>
    </row>
    <row r="485" hidden="1">
      <c r="H485" s="41"/>
      <c r="I485" s="41"/>
      <c r="J485" s="39"/>
      <c r="K485" s="39"/>
      <c r="L485" s="39"/>
    </row>
    <row r="486" hidden="1">
      <c r="H486" s="41"/>
      <c r="I486" s="41"/>
      <c r="J486" s="39"/>
      <c r="K486" s="39"/>
      <c r="L486" s="39"/>
    </row>
    <row r="487" hidden="1">
      <c r="H487" s="41"/>
      <c r="I487" s="41"/>
      <c r="J487" s="39"/>
      <c r="K487" s="39"/>
      <c r="L487" s="39"/>
    </row>
    <row r="488" hidden="1">
      <c r="H488" s="41"/>
      <c r="I488" s="41"/>
      <c r="J488" s="39"/>
      <c r="K488" s="39"/>
      <c r="L488" s="39"/>
    </row>
    <row r="489" hidden="1">
      <c r="H489" s="41"/>
      <c r="I489" s="41"/>
      <c r="J489" s="39"/>
      <c r="K489" s="39"/>
      <c r="L489" s="39"/>
    </row>
    <row r="490" hidden="1">
      <c r="H490" s="41"/>
      <c r="I490" s="41"/>
      <c r="J490" s="39"/>
      <c r="K490" s="39"/>
      <c r="L490" s="39"/>
    </row>
    <row r="491" hidden="1">
      <c r="H491" s="41"/>
      <c r="I491" s="41"/>
      <c r="J491" s="39"/>
      <c r="K491" s="39"/>
      <c r="L491" s="39"/>
    </row>
    <row r="492" hidden="1">
      <c r="H492" s="41"/>
      <c r="I492" s="41"/>
      <c r="J492" s="39"/>
      <c r="K492" s="39"/>
      <c r="L492" s="39"/>
    </row>
    <row r="493" hidden="1">
      <c r="H493" s="41"/>
      <c r="I493" s="41"/>
      <c r="J493" s="39"/>
      <c r="K493" s="39"/>
      <c r="L493" s="39"/>
    </row>
    <row r="494" hidden="1">
      <c r="H494" s="41"/>
      <c r="I494" s="41"/>
      <c r="J494" s="39"/>
      <c r="K494" s="39"/>
      <c r="L494" s="39"/>
    </row>
    <row r="495" hidden="1">
      <c r="H495" s="41"/>
      <c r="I495" s="41"/>
      <c r="J495" s="39"/>
      <c r="K495" s="39"/>
      <c r="L495" s="39"/>
    </row>
    <row r="496" hidden="1">
      <c r="H496" s="41"/>
      <c r="I496" s="41"/>
      <c r="J496" s="39"/>
      <c r="K496" s="39"/>
      <c r="L496" s="39"/>
    </row>
    <row r="497" hidden="1">
      <c r="H497" s="41"/>
      <c r="I497" s="41"/>
      <c r="J497" s="39"/>
      <c r="K497" s="39"/>
      <c r="L497" s="39"/>
    </row>
    <row r="498" hidden="1">
      <c r="H498" s="41"/>
      <c r="I498" s="41"/>
      <c r="J498" s="39"/>
      <c r="K498" s="39"/>
      <c r="L498" s="39"/>
    </row>
    <row r="499" hidden="1">
      <c r="H499" s="41"/>
      <c r="I499" s="41"/>
      <c r="J499" s="39"/>
      <c r="K499" s="39"/>
      <c r="L499" s="39"/>
    </row>
    <row r="500" hidden="1">
      <c r="H500" s="41"/>
      <c r="I500" s="41"/>
      <c r="J500" s="39"/>
      <c r="K500" s="39"/>
      <c r="L500" s="39"/>
    </row>
    <row r="501" hidden="1">
      <c r="H501" s="41"/>
      <c r="I501" s="41"/>
      <c r="J501" s="39"/>
      <c r="K501" s="39"/>
      <c r="L501" s="39"/>
    </row>
    <row r="502" hidden="1">
      <c r="H502" s="41"/>
      <c r="I502" s="41"/>
      <c r="J502" s="39"/>
      <c r="K502" s="39"/>
      <c r="L502" s="39"/>
    </row>
    <row r="503" hidden="1">
      <c r="H503" s="41"/>
      <c r="I503" s="41"/>
      <c r="J503" s="39"/>
      <c r="K503" s="39"/>
      <c r="L503" s="39"/>
    </row>
    <row r="504" hidden="1">
      <c r="H504" s="41"/>
      <c r="I504" s="41"/>
      <c r="J504" s="39"/>
      <c r="K504" s="39"/>
      <c r="L504" s="39"/>
    </row>
    <row r="505" hidden="1">
      <c r="H505" s="41"/>
      <c r="I505" s="41"/>
      <c r="J505" s="39"/>
      <c r="K505" s="39"/>
      <c r="L505" s="39"/>
    </row>
    <row r="506" hidden="1">
      <c r="H506" s="41"/>
      <c r="I506" s="41"/>
      <c r="J506" s="39"/>
      <c r="K506" s="39"/>
      <c r="L506" s="39"/>
    </row>
    <row r="507" hidden="1">
      <c r="H507" s="41"/>
      <c r="I507" s="41"/>
      <c r="J507" s="39"/>
      <c r="K507" s="39"/>
      <c r="L507" s="39"/>
    </row>
    <row r="508" hidden="1">
      <c r="H508" s="41"/>
      <c r="I508" s="41"/>
      <c r="J508" s="39"/>
      <c r="K508" s="39"/>
      <c r="L508" s="39"/>
    </row>
    <row r="509" hidden="1">
      <c r="H509" s="41"/>
      <c r="I509" s="41"/>
      <c r="J509" s="39"/>
      <c r="K509" s="39"/>
      <c r="L509" s="39"/>
    </row>
    <row r="510" hidden="1">
      <c r="H510" s="41"/>
      <c r="I510" s="41"/>
      <c r="J510" s="39"/>
      <c r="K510" s="39"/>
      <c r="L510" s="39"/>
    </row>
    <row r="511" hidden="1">
      <c r="H511" s="41"/>
      <c r="I511" s="41"/>
      <c r="J511" s="39"/>
      <c r="K511" s="39"/>
      <c r="L511" s="39"/>
    </row>
    <row r="512" hidden="1">
      <c r="H512" s="41"/>
      <c r="I512" s="41"/>
      <c r="J512" s="39"/>
      <c r="K512" s="39"/>
      <c r="L512" s="39"/>
    </row>
    <row r="513" hidden="1">
      <c r="H513" s="41"/>
      <c r="I513" s="41"/>
      <c r="J513" s="39"/>
      <c r="K513" s="39"/>
      <c r="L513" s="39"/>
    </row>
    <row r="514" hidden="1">
      <c r="H514" s="41"/>
      <c r="I514" s="41"/>
      <c r="J514" s="39"/>
      <c r="K514" s="39"/>
      <c r="L514" s="39"/>
    </row>
    <row r="515" hidden="1">
      <c r="H515" s="41"/>
      <c r="I515" s="41"/>
      <c r="J515" s="39"/>
      <c r="K515" s="39"/>
      <c r="L515" s="39"/>
    </row>
    <row r="516" hidden="1">
      <c r="H516" s="41"/>
      <c r="I516" s="41"/>
      <c r="J516" s="39"/>
      <c r="K516" s="39"/>
      <c r="L516" s="39"/>
    </row>
    <row r="517" hidden="1">
      <c r="H517" s="41"/>
      <c r="I517" s="41"/>
      <c r="J517" s="39"/>
      <c r="K517" s="39"/>
      <c r="L517" s="39"/>
    </row>
    <row r="518" hidden="1">
      <c r="H518" s="41"/>
      <c r="I518" s="41"/>
      <c r="J518" s="39"/>
      <c r="K518" s="39"/>
      <c r="L518" s="39"/>
    </row>
    <row r="519" hidden="1">
      <c r="H519" s="41"/>
      <c r="I519" s="41"/>
      <c r="J519" s="39"/>
      <c r="K519" s="39"/>
      <c r="L519" s="39"/>
    </row>
    <row r="520" hidden="1">
      <c r="H520" s="41"/>
      <c r="I520" s="41"/>
      <c r="J520" s="39"/>
      <c r="K520" s="39"/>
      <c r="L520" s="39"/>
    </row>
    <row r="521" hidden="1">
      <c r="H521" s="41"/>
      <c r="I521" s="41"/>
      <c r="J521" s="39"/>
      <c r="K521" s="39"/>
      <c r="L521" s="39"/>
    </row>
    <row r="522" hidden="1">
      <c r="H522" s="41"/>
      <c r="I522" s="41"/>
      <c r="J522" s="39"/>
      <c r="K522" s="39"/>
      <c r="L522" s="39"/>
    </row>
    <row r="523" hidden="1">
      <c r="H523" s="41"/>
      <c r="I523" s="41"/>
      <c r="J523" s="39"/>
      <c r="K523" s="39"/>
      <c r="L523" s="39"/>
    </row>
    <row r="524" hidden="1">
      <c r="H524" s="41"/>
      <c r="I524" s="41"/>
      <c r="J524" s="39"/>
      <c r="K524" s="39"/>
      <c r="L524" s="39"/>
    </row>
    <row r="525" hidden="1">
      <c r="H525" s="41"/>
      <c r="I525" s="41"/>
      <c r="J525" s="39"/>
      <c r="K525" s="39"/>
      <c r="L525" s="39"/>
    </row>
    <row r="526" hidden="1">
      <c r="H526" s="41"/>
      <c r="I526" s="41"/>
      <c r="J526" s="39"/>
      <c r="K526" s="39"/>
      <c r="L526" s="39"/>
    </row>
    <row r="527" hidden="1">
      <c r="H527" s="41"/>
      <c r="I527" s="41"/>
      <c r="J527" s="39"/>
      <c r="K527" s="39"/>
      <c r="L527" s="39"/>
    </row>
    <row r="528" hidden="1">
      <c r="H528" s="41"/>
      <c r="I528" s="41"/>
      <c r="J528" s="39"/>
      <c r="K528" s="39"/>
      <c r="L528" s="39"/>
    </row>
    <row r="529" hidden="1">
      <c r="H529" s="41"/>
      <c r="I529" s="41"/>
      <c r="J529" s="39"/>
      <c r="K529" s="39"/>
      <c r="L529" s="39"/>
    </row>
    <row r="530" hidden="1">
      <c r="H530" s="41"/>
      <c r="I530" s="41"/>
      <c r="J530" s="39"/>
      <c r="K530" s="39"/>
      <c r="L530" s="39"/>
    </row>
    <row r="531" hidden="1">
      <c r="H531" s="41"/>
      <c r="I531" s="41"/>
      <c r="J531" s="39"/>
      <c r="K531" s="39"/>
      <c r="L531" s="39"/>
    </row>
    <row r="532" hidden="1">
      <c r="H532" s="41"/>
      <c r="I532" s="41"/>
      <c r="J532" s="39"/>
      <c r="K532" s="39"/>
      <c r="L532" s="39"/>
    </row>
    <row r="533" hidden="1">
      <c r="H533" s="41"/>
      <c r="I533" s="41"/>
      <c r="J533" s="39"/>
      <c r="K533" s="39"/>
      <c r="L533" s="39"/>
    </row>
    <row r="534" hidden="1">
      <c r="H534" s="41"/>
      <c r="I534" s="41"/>
      <c r="J534" s="39"/>
      <c r="K534" s="39"/>
      <c r="L534" s="39"/>
    </row>
    <row r="535" hidden="1">
      <c r="H535" s="41"/>
      <c r="I535" s="41"/>
      <c r="J535" s="39"/>
      <c r="K535" s="39"/>
      <c r="L535" s="39"/>
    </row>
    <row r="536" hidden="1">
      <c r="H536" s="41"/>
      <c r="I536" s="41"/>
      <c r="J536" s="39"/>
      <c r="K536" s="39"/>
      <c r="L536" s="39"/>
    </row>
    <row r="537" hidden="1">
      <c r="H537" s="41"/>
      <c r="I537" s="41"/>
      <c r="J537" s="39"/>
      <c r="K537" s="39"/>
      <c r="L537" s="39"/>
    </row>
    <row r="538" hidden="1">
      <c r="H538" s="41"/>
      <c r="I538" s="41"/>
      <c r="J538" s="39"/>
      <c r="K538" s="39"/>
      <c r="L538" s="39"/>
    </row>
    <row r="539" hidden="1">
      <c r="H539" s="41"/>
      <c r="I539" s="41"/>
      <c r="J539" s="39"/>
      <c r="K539" s="39"/>
      <c r="L539" s="39"/>
    </row>
    <row r="540" hidden="1">
      <c r="H540" s="41"/>
      <c r="I540" s="41"/>
      <c r="J540" s="39"/>
      <c r="K540" s="39"/>
      <c r="L540" s="39"/>
    </row>
    <row r="541" hidden="1">
      <c r="H541" s="41"/>
      <c r="I541" s="41"/>
      <c r="J541" s="39"/>
      <c r="K541" s="39"/>
      <c r="L541" s="39"/>
    </row>
    <row r="542" hidden="1">
      <c r="H542" s="41"/>
      <c r="I542" s="41"/>
      <c r="J542" s="39"/>
      <c r="K542" s="39"/>
      <c r="L542" s="39"/>
    </row>
    <row r="543" hidden="1">
      <c r="H543" s="41"/>
      <c r="I543" s="41"/>
      <c r="J543" s="39"/>
      <c r="K543" s="39"/>
      <c r="L543" s="39"/>
    </row>
    <row r="544" hidden="1">
      <c r="H544" s="41"/>
      <c r="I544" s="41"/>
      <c r="J544" s="39"/>
      <c r="K544" s="39"/>
      <c r="L544" s="39"/>
    </row>
    <row r="545" hidden="1">
      <c r="H545" s="41"/>
      <c r="I545" s="41"/>
      <c r="J545" s="39"/>
      <c r="K545" s="39"/>
      <c r="L545" s="39"/>
    </row>
    <row r="546" hidden="1">
      <c r="H546" s="41"/>
      <c r="I546" s="41"/>
      <c r="J546" s="39"/>
      <c r="K546" s="39"/>
      <c r="L546" s="39"/>
    </row>
    <row r="547" hidden="1">
      <c r="H547" s="41"/>
      <c r="I547" s="41"/>
      <c r="J547" s="39"/>
      <c r="K547" s="39"/>
      <c r="L547" s="39"/>
    </row>
    <row r="548" hidden="1">
      <c r="H548" s="41"/>
      <c r="I548" s="41"/>
      <c r="J548" s="39"/>
      <c r="K548" s="39"/>
      <c r="L548" s="39"/>
    </row>
    <row r="549" hidden="1">
      <c r="H549" s="41"/>
      <c r="I549" s="41"/>
      <c r="J549" s="39"/>
      <c r="K549" s="39"/>
      <c r="L549" s="39"/>
    </row>
    <row r="550" hidden="1">
      <c r="H550" s="41"/>
      <c r="I550" s="41"/>
      <c r="J550" s="39"/>
      <c r="K550" s="39"/>
      <c r="L550" s="39"/>
    </row>
    <row r="551" hidden="1">
      <c r="H551" s="41"/>
      <c r="I551" s="41"/>
      <c r="J551" s="39"/>
      <c r="K551" s="39"/>
      <c r="L551" s="39"/>
    </row>
    <row r="552" hidden="1">
      <c r="H552" s="41"/>
      <c r="I552" s="41"/>
      <c r="J552" s="39"/>
      <c r="K552" s="39"/>
      <c r="L552" s="39"/>
    </row>
    <row r="553" hidden="1">
      <c r="H553" s="41"/>
      <c r="I553" s="41"/>
      <c r="J553" s="39"/>
      <c r="K553" s="39"/>
      <c r="L553" s="39"/>
    </row>
    <row r="554" hidden="1">
      <c r="H554" s="41"/>
      <c r="I554" s="41"/>
      <c r="J554" s="39"/>
      <c r="K554" s="39"/>
      <c r="L554" s="39"/>
    </row>
    <row r="555" hidden="1">
      <c r="H555" s="41"/>
      <c r="I555" s="41"/>
      <c r="J555" s="39"/>
      <c r="K555" s="39"/>
      <c r="L555" s="39"/>
    </row>
    <row r="556" hidden="1">
      <c r="H556" s="41"/>
      <c r="I556" s="41"/>
      <c r="J556" s="39"/>
      <c r="K556" s="39"/>
      <c r="L556" s="39"/>
    </row>
    <row r="557" hidden="1">
      <c r="H557" s="41"/>
      <c r="I557" s="41"/>
      <c r="J557" s="39"/>
      <c r="K557" s="39"/>
      <c r="L557" s="39"/>
    </row>
    <row r="558" hidden="1">
      <c r="H558" s="41"/>
      <c r="I558" s="41"/>
      <c r="J558" s="39"/>
      <c r="K558" s="39"/>
      <c r="L558" s="39"/>
    </row>
    <row r="559" hidden="1">
      <c r="H559" s="41"/>
      <c r="I559" s="41"/>
      <c r="J559" s="39"/>
      <c r="K559" s="39"/>
      <c r="L559" s="39"/>
    </row>
    <row r="560" hidden="1">
      <c r="H560" s="41"/>
      <c r="I560" s="41"/>
      <c r="J560" s="39"/>
      <c r="K560" s="39"/>
      <c r="L560" s="39"/>
    </row>
    <row r="561" hidden="1">
      <c r="H561" s="41"/>
      <c r="I561" s="41"/>
      <c r="J561" s="39"/>
      <c r="K561" s="39"/>
      <c r="L561" s="39"/>
    </row>
    <row r="562" hidden="1">
      <c r="H562" s="41"/>
      <c r="I562" s="41"/>
      <c r="J562" s="39"/>
      <c r="K562" s="39"/>
      <c r="L562" s="39"/>
    </row>
    <row r="563" hidden="1">
      <c r="H563" s="41"/>
      <c r="I563" s="41"/>
      <c r="J563" s="39"/>
      <c r="K563" s="39"/>
      <c r="L563" s="39"/>
    </row>
    <row r="564" hidden="1">
      <c r="H564" s="41"/>
      <c r="I564" s="41"/>
      <c r="J564" s="39"/>
      <c r="K564" s="39"/>
      <c r="L564" s="39"/>
    </row>
    <row r="565" hidden="1">
      <c r="H565" s="41"/>
      <c r="I565" s="41"/>
      <c r="J565" s="39"/>
      <c r="K565" s="39"/>
      <c r="L565" s="39"/>
    </row>
    <row r="566" hidden="1">
      <c r="H566" s="41"/>
      <c r="I566" s="41"/>
      <c r="J566" s="39"/>
      <c r="K566" s="39"/>
      <c r="L566" s="39"/>
    </row>
    <row r="567" hidden="1">
      <c r="H567" s="41"/>
      <c r="I567" s="41"/>
      <c r="J567" s="39"/>
      <c r="K567" s="39"/>
      <c r="L567" s="39"/>
    </row>
    <row r="568" hidden="1">
      <c r="H568" s="41"/>
      <c r="I568" s="41"/>
      <c r="J568" s="39"/>
      <c r="K568" s="39"/>
      <c r="L568" s="39"/>
    </row>
    <row r="569" hidden="1">
      <c r="H569" s="41"/>
      <c r="I569" s="41"/>
      <c r="J569" s="39"/>
      <c r="K569" s="39"/>
      <c r="L569" s="39"/>
    </row>
    <row r="570" hidden="1">
      <c r="H570" s="41"/>
      <c r="I570" s="41"/>
      <c r="J570" s="39"/>
      <c r="K570" s="39"/>
      <c r="L570" s="39"/>
    </row>
    <row r="571" hidden="1">
      <c r="H571" s="41"/>
      <c r="I571" s="41"/>
      <c r="J571" s="39"/>
      <c r="K571" s="39"/>
      <c r="L571" s="39"/>
    </row>
    <row r="572" hidden="1">
      <c r="H572" s="41"/>
      <c r="I572" s="41"/>
      <c r="J572" s="39"/>
      <c r="K572" s="39"/>
      <c r="L572" s="39"/>
    </row>
    <row r="573" hidden="1">
      <c r="H573" s="41"/>
      <c r="I573" s="41"/>
      <c r="J573" s="39"/>
      <c r="K573" s="39"/>
      <c r="L573" s="39"/>
    </row>
    <row r="574" hidden="1">
      <c r="H574" s="41"/>
      <c r="I574" s="41"/>
      <c r="J574" s="39"/>
      <c r="K574" s="39"/>
      <c r="L574" s="39"/>
    </row>
    <row r="575" hidden="1">
      <c r="H575" s="41"/>
      <c r="I575" s="41"/>
      <c r="J575" s="39"/>
      <c r="K575" s="39"/>
      <c r="L575" s="39"/>
    </row>
    <row r="576" hidden="1">
      <c r="H576" s="41"/>
      <c r="I576" s="41"/>
      <c r="J576" s="39"/>
      <c r="K576" s="39"/>
      <c r="L576" s="39"/>
    </row>
    <row r="577" hidden="1">
      <c r="H577" s="41"/>
      <c r="I577" s="41"/>
      <c r="J577" s="39"/>
      <c r="K577" s="39"/>
      <c r="L577" s="39"/>
    </row>
    <row r="578" hidden="1">
      <c r="H578" s="41"/>
      <c r="I578" s="41"/>
      <c r="J578" s="39"/>
      <c r="K578" s="39"/>
      <c r="L578" s="39"/>
    </row>
    <row r="579" hidden="1">
      <c r="H579" s="41"/>
      <c r="I579" s="41"/>
      <c r="J579" s="39"/>
      <c r="K579" s="39"/>
      <c r="L579" s="39"/>
    </row>
    <row r="580" hidden="1">
      <c r="H580" s="41"/>
      <c r="I580" s="41"/>
      <c r="J580" s="39"/>
      <c r="K580" s="39"/>
      <c r="L580" s="39"/>
    </row>
    <row r="581" hidden="1">
      <c r="H581" s="41"/>
      <c r="I581" s="41"/>
      <c r="J581" s="39"/>
      <c r="K581" s="39"/>
      <c r="L581" s="39"/>
    </row>
    <row r="582" hidden="1">
      <c r="H582" s="41"/>
      <c r="I582" s="41"/>
      <c r="J582" s="39"/>
      <c r="K582" s="39"/>
      <c r="L582" s="39"/>
    </row>
    <row r="583" hidden="1">
      <c r="H583" s="41"/>
      <c r="I583" s="41"/>
      <c r="J583" s="39"/>
      <c r="K583" s="39"/>
      <c r="L583" s="39"/>
    </row>
    <row r="584" hidden="1">
      <c r="H584" s="41"/>
      <c r="I584" s="41"/>
      <c r="J584" s="39"/>
      <c r="K584" s="39"/>
      <c r="L584" s="39"/>
    </row>
    <row r="585" hidden="1">
      <c r="H585" s="41"/>
      <c r="I585" s="41"/>
      <c r="J585" s="39"/>
      <c r="K585" s="39"/>
      <c r="L585" s="39"/>
    </row>
    <row r="586" hidden="1">
      <c r="H586" s="41"/>
      <c r="I586" s="41"/>
      <c r="J586" s="39"/>
      <c r="K586" s="39"/>
      <c r="L586" s="39"/>
    </row>
    <row r="587" hidden="1">
      <c r="H587" s="41"/>
      <c r="I587" s="41"/>
      <c r="J587" s="39"/>
      <c r="K587" s="39"/>
      <c r="L587" s="39"/>
    </row>
    <row r="588" hidden="1">
      <c r="H588" s="41"/>
      <c r="I588" s="41"/>
      <c r="J588" s="39"/>
      <c r="K588" s="39"/>
      <c r="L588" s="39"/>
    </row>
    <row r="589" hidden="1">
      <c r="H589" s="41"/>
      <c r="I589" s="41"/>
      <c r="J589" s="39"/>
      <c r="K589" s="39"/>
      <c r="L589" s="39"/>
    </row>
    <row r="590" hidden="1">
      <c r="H590" s="41"/>
      <c r="I590" s="41"/>
      <c r="J590" s="39"/>
      <c r="K590" s="39"/>
      <c r="L590" s="39"/>
    </row>
    <row r="591" hidden="1">
      <c r="H591" s="41"/>
      <c r="I591" s="41"/>
      <c r="J591" s="39"/>
      <c r="K591" s="39"/>
      <c r="L591" s="39"/>
    </row>
    <row r="592" hidden="1">
      <c r="H592" s="41"/>
      <c r="I592" s="41"/>
      <c r="J592" s="39"/>
      <c r="K592" s="39"/>
      <c r="L592" s="39"/>
    </row>
    <row r="593" hidden="1">
      <c r="H593" s="41"/>
      <c r="I593" s="41"/>
      <c r="J593" s="39"/>
      <c r="K593" s="39"/>
      <c r="L593" s="39"/>
    </row>
    <row r="594" hidden="1">
      <c r="H594" s="41"/>
      <c r="I594" s="41"/>
      <c r="J594" s="39"/>
      <c r="K594" s="39"/>
      <c r="L594" s="39"/>
    </row>
    <row r="595" hidden="1">
      <c r="H595" s="41"/>
      <c r="I595" s="41"/>
      <c r="J595" s="39"/>
      <c r="K595" s="39"/>
      <c r="L595" s="39"/>
    </row>
    <row r="596" hidden="1">
      <c r="H596" s="41"/>
      <c r="I596" s="41"/>
      <c r="J596" s="39"/>
      <c r="K596" s="39"/>
      <c r="L596" s="39"/>
    </row>
    <row r="597" hidden="1">
      <c r="H597" s="41"/>
      <c r="I597" s="41"/>
      <c r="J597" s="39"/>
      <c r="K597" s="39"/>
      <c r="L597" s="39"/>
    </row>
    <row r="598" hidden="1">
      <c r="H598" s="41"/>
      <c r="I598" s="41"/>
      <c r="J598" s="39"/>
      <c r="K598" s="39"/>
      <c r="L598" s="39"/>
    </row>
    <row r="599" hidden="1">
      <c r="H599" s="41"/>
      <c r="I599" s="41"/>
      <c r="J599" s="39"/>
      <c r="K599" s="39"/>
      <c r="L599" s="39"/>
    </row>
    <row r="600" hidden="1">
      <c r="H600" s="41"/>
      <c r="I600" s="41"/>
      <c r="J600" s="39"/>
      <c r="K600" s="39"/>
      <c r="L600" s="39"/>
    </row>
    <row r="601" hidden="1">
      <c r="H601" s="41"/>
      <c r="I601" s="41"/>
      <c r="J601" s="39"/>
      <c r="K601" s="39"/>
      <c r="L601" s="39"/>
    </row>
    <row r="602" hidden="1">
      <c r="H602" s="41"/>
      <c r="I602" s="41"/>
      <c r="J602" s="39"/>
      <c r="K602" s="39"/>
      <c r="L602" s="39"/>
    </row>
    <row r="603" hidden="1">
      <c r="H603" s="41"/>
      <c r="I603" s="41"/>
      <c r="J603" s="39"/>
      <c r="K603" s="39"/>
      <c r="L603" s="39"/>
    </row>
    <row r="604" hidden="1">
      <c r="H604" s="41"/>
      <c r="I604" s="41"/>
      <c r="J604" s="39"/>
      <c r="K604" s="39"/>
      <c r="L604" s="39"/>
    </row>
    <row r="605" hidden="1">
      <c r="H605" s="41"/>
      <c r="I605" s="41"/>
      <c r="J605" s="39"/>
      <c r="K605" s="39"/>
      <c r="L605" s="39"/>
    </row>
    <row r="606" hidden="1">
      <c r="H606" s="41"/>
      <c r="I606" s="41"/>
      <c r="J606" s="39"/>
      <c r="K606" s="39"/>
      <c r="L606" s="39"/>
    </row>
    <row r="607" hidden="1">
      <c r="H607" s="41"/>
      <c r="I607" s="41"/>
      <c r="J607" s="39"/>
      <c r="K607" s="39"/>
      <c r="L607" s="39"/>
    </row>
    <row r="608" hidden="1">
      <c r="H608" s="41"/>
      <c r="I608" s="41"/>
      <c r="J608" s="39"/>
      <c r="K608" s="39"/>
      <c r="L608" s="39"/>
    </row>
    <row r="609" hidden="1">
      <c r="H609" s="41"/>
      <c r="I609" s="41"/>
      <c r="J609" s="39"/>
      <c r="K609" s="39"/>
      <c r="L609" s="39"/>
    </row>
    <row r="610" hidden="1">
      <c r="H610" s="41"/>
      <c r="I610" s="41"/>
      <c r="J610" s="39"/>
      <c r="K610" s="39"/>
      <c r="L610" s="39"/>
    </row>
    <row r="611" hidden="1">
      <c r="H611" s="41"/>
      <c r="I611" s="41"/>
      <c r="J611" s="39"/>
      <c r="K611" s="39"/>
      <c r="L611" s="39"/>
    </row>
    <row r="612" hidden="1">
      <c r="H612" s="41"/>
      <c r="I612" s="41"/>
      <c r="J612" s="39"/>
      <c r="K612" s="39"/>
      <c r="L612" s="39"/>
    </row>
    <row r="613" hidden="1">
      <c r="H613" s="41"/>
      <c r="I613" s="41"/>
      <c r="J613" s="39"/>
      <c r="K613" s="39"/>
      <c r="L613" s="39"/>
    </row>
    <row r="614" hidden="1">
      <c r="H614" s="41"/>
      <c r="I614" s="41"/>
      <c r="J614" s="39"/>
      <c r="K614" s="39"/>
      <c r="L614" s="39"/>
    </row>
    <row r="615" hidden="1">
      <c r="H615" s="41"/>
      <c r="I615" s="41"/>
      <c r="J615" s="39"/>
      <c r="K615" s="39"/>
      <c r="L615" s="39"/>
    </row>
    <row r="616" hidden="1">
      <c r="H616" s="41"/>
      <c r="I616" s="41"/>
      <c r="J616" s="39"/>
      <c r="K616" s="39"/>
      <c r="L616" s="39"/>
    </row>
    <row r="617" hidden="1">
      <c r="H617" s="41"/>
      <c r="I617" s="41"/>
      <c r="J617" s="39"/>
      <c r="K617" s="39"/>
      <c r="L617" s="39"/>
    </row>
    <row r="618" hidden="1">
      <c r="H618" s="41"/>
      <c r="I618" s="41"/>
      <c r="J618" s="39"/>
      <c r="K618" s="39"/>
      <c r="L618" s="39"/>
    </row>
    <row r="619" hidden="1">
      <c r="H619" s="41"/>
      <c r="I619" s="41"/>
      <c r="J619" s="39"/>
      <c r="K619" s="39"/>
      <c r="L619" s="39"/>
    </row>
    <row r="620" hidden="1">
      <c r="H620" s="41"/>
      <c r="I620" s="41"/>
      <c r="J620" s="39"/>
      <c r="K620" s="39"/>
      <c r="L620" s="39"/>
    </row>
    <row r="621" hidden="1">
      <c r="H621" s="41"/>
      <c r="I621" s="41"/>
      <c r="J621" s="39"/>
      <c r="K621" s="39"/>
      <c r="L621" s="39"/>
    </row>
    <row r="622" hidden="1">
      <c r="H622" s="41"/>
      <c r="I622" s="41"/>
      <c r="J622" s="39"/>
      <c r="K622" s="39"/>
      <c r="L622" s="39"/>
    </row>
    <row r="623" hidden="1">
      <c r="H623" s="41"/>
      <c r="I623" s="41"/>
      <c r="J623" s="39"/>
      <c r="K623" s="39"/>
      <c r="L623" s="39"/>
    </row>
    <row r="624" hidden="1">
      <c r="H624" s="41"/>
      <c r="I624" s="41"/>
      <c r="J624" s="39"/>
      <c r="K624" s="39"/>
      <c r="L624" s="39"/>
    </row>
    <row r="625" hidden="1">
      <c r="H625" s="41"/>
      <c r="I625" s="41"/>
      <c r="J625" s="39"/>
      <c r="K625" s="39"/>
      <c r="L625" s="39"/>
    </row>
    <row r="626" hidden="1">
      <c r="H626" s="41"/>
      <c r="I626" s="41"/>
      <c r="J626" s="39"/>
      <c r="K626" s="39"/>
      <c r="L626" s="39"/>
    </row>
    <row r="627" hidden="1">
      <c r="H627" s="41"/>
      <c r="I627" s="41"/>
      <c r="J627" s="39"/>
      <c r="K627" s="39"/>
      <c r="L627" s="39"/>
    </row>
    <row r="628" hidden="1">
      <c r="H628" s="41"/>
      <c r="I628" s="41"/>
      <c r="J628" s="39"/>
      <c r="K628" s="39"/>
      <c r="L628" s="39"/>
    </row>
    <row r="629" hidden="1">
      <c r="H629" s="41"/>
      <c r="I629" s="41"/>
      <c r="J629" s="39"/>
      <c r="K629" s="39"/>
      <c r="L629" s="39"/>
    </row>
    <row r="630" hidden="1">
      <c r="H630" s="41"/>
      <c r="I630" s="41"/>
      <c r="J630" s="39"/>
      <c r="K630" s="39"/>
      <c r="L630" s="39"/>
    </row>
    <row r="631" hidden="1">
      <c r="H631" s="41"/>
      <c r="I631" s="41"/>
      <c r="J631" s="39"/>
      <c r="K631" s="39"/>
      <c r="L631" s="39"/>
    </row>
    <row r="632" hidden="1">
      <c r="H632" s="41"/>
      <c r="I632" s="41"/>
      <c r="J632" s="39"/>
      <c r="K632" s="39"/>
      <c r="L632" s="39"/>
    </row>
    <row r="633" hidden="1">
      <c r="H633" s="41"/>
      <c r="I633" s="41"/>
      <c r="J633" s="39"/>
      <c r="K633" s="39"/>
      <c r="L633" s="39"/>
    </row>
    <row r="634" hidden="1">
      <c r="H634" s="41"/>
      <c r="I634" s="41"/>
      <c r="J634" s="39"/>
      <c r="K634" s="39"/>
      <c r="L634" s="39"/>
    </row>
    <row r="635" hidden="1">
      <c r="H635" s="41"/>
      <c r="I635" s="41"/>
      <c r="J635" s="39"/>
      <c r="K635" s="39"/>
      <c r="L635" s="39"/>
    </row>
    <row r="636" hidden="1">
      <c r="H636" s="41"/>
      <c r="I636" s="41"/>
      <c r="J636" s="39"/>
      <c r="K636" s="39"/>
      <c r="L636" s="39"/>
    </row>
    <row r="637" hidden="1">
      <c r="H637" s="41"/>
      <c r="I637" s="41"/>
      <c r="J637" s="39"/>
      <c r="K637" s="39"/>
      <c r="L637" s="39"/>
    </row>
    <row r="638" hidden="1">
      <c r="H638" s="41"/>
      <c r="I638" s="41"/>
      <c r="J638" s="39"/>
      <c r="K638" s="39"/>
      <c r="L638" s="39"/>
    </row>
    <row r="639" hidden="1">
      <c r="H639" s="41"/>
      <c r="I639" s="41"/>
      <c r="J639" s="39"/>
      <c r="K639" s="39"/>
      <c r="L639" s="39"/>
    </row>
    <row r="640" hidden="1">
      <c r="H640" s="41"/>
      <c r="I640" s="41"/>
      <c r="J640" s="39"/>
      <c r="K640" s="39"/>
      <c r="L640" s="39"/>
    </row>
    <row r="641" hidden="1">
      <c r="H641" s="41"/>
      <c r="I641" s="41"/>
      <c r="J641" s="39"/>
      <c r="K641" s="39"/>
      <c r="L641" s="39"/>
    </row>
    <row r="642" hidden="1">
      <c r="H642" s="41"/>
      <c r="I642" s="41"/>
      <c r="J642" s="39"/>
      <c r="K642" s="39"/>
      <c r="L642" s="39"/>
    </row>
    <row r="643" hidden="1">
      <c r="H643" s="41"/>
      <c r="I643" s="41"/>
      <c r="J643" s="39"/>
      <c r="K643" s="39"/>
      <c r="L643" s="39"/>
    </row>
    <row r="644" hidden="1">
      <c r="H644" s="41"/>
      <c r="I644" s="41"/>
      <c r="J644" s="39"/>
      <c r="K644" s="39"/>
      <c r="L644" s="39"/>
    </row>
    <row r="645" hidden="1">
      <c r="H645" s="41"/>
      <c r="I645" s="41"/>
      <c r="J645" s="39"/>
      <c r="K645" s="39"/>
      <c r="L645" s="39"/>
    </row>
    <row r="646" hidden="1">
      <c r="H646" s="41"/>
      <c r="I646" s="41"/>
      <c r="J646" s="39"/>
      <c r="K646" s="39"/>
      <c r="L646" s="39"/>
    </row>
    <row r="647" hidden="1">
      <c r="H647" s="41"/>
      <c r="I647" s="41"/>
      <c r="J647" s="39"/>
      <c r="K647" s="39"/>
      <c r="L647" s="39"/>
    </row>
    <row r="648" hidden="1">
      <c r="H648" s="41"/>
      <c r="I648" s="41"/>
      <c r="J648" s="39"/>
      <c r="K648" s="39"/>
      <c r="L648" s="39"/>
    </row>
    <row r="649" hidden="1">
      <c r="H649" s="41"/>
      <c r="I649" s="41"/>
      <c r="J649" s="39"/>
      <c r="K649" s="39"/>
      <c r="L649" s="39"/>
    </row>
    <row r="650" hidden="1">
      <c r="H650" s="41"/>
      <c r="I650" s="41"/>
      <c r="J650" s="39"/>
      <c r="K650" s="39"/>
      <c r="L650" s="39"/>
    </row>
    <row r="651" hidden="1">
      <c r="H651" s="41"/>
      <c r="I651" s="41"/>
      <c r="J651" s="39"/>
      <c r="K651" s="39"/>
      <c r="L651" s="39"/>
    </row>
    <row r="652" hidden="1">
      <c r="H652" s="41"/>
      <c r="I652" s="41"/>
      <c r="J652" s="39"/>
      <c r="K652" s="39"/>
      <c r="L652" s="39"/>
    </row>
    <row r="653" hidden="1">
      <c r="H653" s="41"/>
      <c r="I653" s="41"/>
      <c r="J653" s="39"/>
      <c r="K653" s="39"/>
      <c r="L653" s="39"/>
    </row>
    <row r="654" hidden="1">
      <c r="H654" s="41"/>
      <c r="I654" s="41"/>
      <c r="J654" s="39"/>
      <c r="K654" s="39"/>
      <c r="L654" s="39"/>
    </row>
    <row r="655" hidden="1">
      <c r="H655" s="41"/>
      <c r="I655" s="41"/>
      <c r="J655" s="39"/>
      <c r="K655" s="39"/>
      <c r="L655" s="39"/>
    </row>
    <row r="656" hidden="1">
      <c r="H656" s="41"/>
      <c r="I656" s="41"/>
      <c r="J656" s="39"/>
      <c r="K656" s="39"/>
      <c r="L656" s="39"/>
    </row>
    <row r="657" hidden="1">
      <c r="H657" s="41"/>
      <c r="I657" s="41"/>
      <c r="J657" s="39"/>
      <c r="K657" s="39"/>
      <c r="L657" s="39"/>
    </row>
    <row r="658" hidden="1">
      <c r="H658" s="41"/>
      <c r="I658" s="41"/>
      <c r="J658" s="39"/>
      <c r="K658" s="39"/>
      <c r="L658" s="39"/>
    </row>
    <row r="659" hidden="1">
      <c r="H659" s="41"/>
      <c r="I659" s="41"/>
      <c r="J659" s="39"/>
      <c r="K659" s="39"/>
      <c r="L659" s="39"/>
    </row>
    <row r="660" hidden="1">
      <c r="H660" s="41"/>
      <c r="I660" s="41"/>
      <c r="J660" s="39"/>
      <c r="K660" s="39"/>
      <c r="L660" s="39"/>
    </row>
    <row r="661" hidden="1">
      <c r="H661" s="41"/>
      <c r="I661" s="41"/>
      <c r="J661" s="39"/>
      <c r="K661" s="39"/>
      <c r="L661" s="39"/>
    </row>
    <row r="662" hidden="1">
      <c r="H662" s="41"/>
      <c r="I662" s="41"/>
      <c r="J662" s="39"/>
      <c r="K662" s="39"/>
      <c r="L662" s="39"/>
    </row>
    <row r="663" hidden="1">
      <c r="H663" s="41"/>
      <c r="I663" s="41"/>
      <c r="J663" s="39"/>
      <c r="K663" s="39"/>
      <c r="L663" s="39"/>
    </row>
    <row r="664" hidden="1">
      <c r="H664" s="41"/>
      <c r="I664" s="41"/>
      <c r="J664" s="39"/>
      <c r="K664" s="39"/>
      <c r="L664" s="39"/>
    </row>
    <row r="665" hidden="1">
      <c r="H665" s="41"/>
      <c r="I665" s="41"/>
      <c r="J665" s="39"/>
      <c r="K665" s="39"/>
      <c r="L665" s="39"/>
    </row>
    <row r="666" hidden="1">
      <c r="H666" s="41"/>
      <c r="I666" s="41"/>
      <c r="J666" s="39"/>
      <c r="K666" s="39"/>
      <c r="L666" s="39"/>
    </row>
    <row r="667" hidden="1">
      <c r="H667" s="41"/>
      <c r="I667" s="41"/>
      <c r="J667" s="39"/>
      <c r="K667" s="39"/>
      <c r="L667" s="39"/>
    </row>
    <row r="668" hidden="1">
      <c r="H668" s="41"/>
      <c r="I668" s="41"/>
      <c r="J668" s="39"/>
      <c r="K668" s="39"/>
      <c r="L668" s="39"/>
    </row>
    <row r="669" hidden="1">
      <c r="H669" s="41"/>
      <c r="I669" s="41"/>
      <c r="J669" s="39"/>
      <c r="K669" s="39"/>
      <c r="L669" s="39"/>
    </row>
    <row r="670" hidden="1">
      <c r="H670" s="41"/>
      <c r="I670" s="41"/>
      <c r="J670" s="39"/>
      <c r="K670" s="39"/>
      <c r="L670" s="39"/>
    </row>
    <row r="671" hidden="1">
      <c r="H671" s="41"/>
      <c r="I671" s="41"/>
      <c r="J671" s="39"/>
      <c r="K671" s="39"/>
      <c r="L671" s="39"/>
    </row>
    <row r="672" hidden="1">
      <c r="H672" s="41"/>
      <c r="I672" s="41"/>
      <c r="J672" s="39"/>
      <c r="K672" s="39"/>
      <c r="L672" s="39"/>
    </row>
    <row r="673" hidden="1">
      <c r="H673" s="41"/>
      <c r="I673" s="41"/>
      <c r="J673" s="39"/>
      <c r="K673" s="39"/>
      <c r="L673" s="39"/>
    </row>
    <row r="674" hidden="1">
      <c r="H674" s="41"/>
      <c r="I674" s="41"/>
      <c r="J674" s="39"/>
      <c r="K674" s="39"/>
      <c r="L674" s="39"/>
    </row>
    <row r="675" hidden="1">
      <c r="H675" s="41"/>
      <c r="I675" s="41"/>
      <c r="J675" s="39"/>
      <c r="K675" s="39"/>
      <c r="L675" s="39"/>
    </row>
    <row r="676" hidden="1">
      <c r="H676" s="41"/>
      <c r="I676" s="41"/>
      <c r="J676" s="39"/>
      <c r="K676" s="39"/>
      <c r="L676" s="39"/>
    </row>
    <row r="677" hidden="1">
      <c r="H677" s="41"/>
      <c r="I677" s="41"/>
      <c r="J677" s="39"/>
      <c r="K677" s="39"/>
      <c r="L677" s="39"/>
    </row>
    <row r="678" hidden="1">
      <c r="H678" s="41"/>
      <c r="I678" s="41"/>
      <c r="J678" s="39"/>
      <c r="K678" s="39"/>
      <c r="L678" s="39"/>
    </row>
    <row r="679" hidden="1">
      <c r="H679" s="41"/>
      <c r="I679" s="41"/>
      <c r="J679" s="39"/>
      <c r="K679" s="39"/>
      <c r="L679" s="39"/>
    </row>
    <row r="680" hidden="1">
      <c r="H680" s="41"/>
      <c r="I680" s="41"/>
      <c r="J680" s="39"/>
      <c r="K680" s="39"/>
      <c r="L680" s="39"/>
    </row>
    <row r="681" hidden="1">
      <c r="H681" s="41"/>
      <c r="I681" s="41"/>
      <c r="J681" s="39"/>
      <c r="K681" s="39"/>
      <c r="L681" s="39"/>
    </row>
    <row r="682" hidden="1">
      <c r="H682" s="41"/>
      <c r="I682" s="41"/>
      <c r="J682" s="39"/>
      <c r="K682" s="39"/>
      <c r="L682" s="39"/>
    </row>
    <row r="683" hidden="1">
      <c r="H683" s="41"/>
      <c r="I683" s="41"/>
      <c r="J683" s="39"/>
      <c r="K683" s="39"/>
      <c r="L683" s="39"/>
    </row>
    <row r="684" hidden="1">
      <c r="H684" s="41"/>
      <c r="I684" s="41"/>
      <c r="J684" s="39"/>
      <c r="K684" s="39"/>
      <c r="L684" s="39"/>
    </row>
    <row r="685" hidden="1">
      <c r="H685" s="41"/>
      <c r="I685" s="41"/>
      <c r="J685" s="39"/>
      <c r="K685" s="39"/>
      <c r="L685" s="39"/>
    </row>
    <row r="686" hidden="1">
      <c r="H686" s="41"/>
      <c r="I686" s="41"/>
      <c r="J686" s="39"/>
      <c r="K686" s="39"/>
      <c r="L686" s="39"/>
    </row>
    <row r="687" hidden="1">
      <c r="H687" s="41"/>
      <c r="I687" s="41"/>
      <c r="J687" s="39"/>
      <c r="K687" s="39"/>
      <c r="L687" s="39"/>
    </row>
    <row r="688" hidden="1">
      <c r="H688" s="41"/>
      <c r="I688" s="41"/>
      <c r="J688" s="39"/>
      <c r="K688" s="39"/>
      <c r="L688" s="39"/>
    </row>
    <row r="689" hidden="1">
      <c r="H689" s="41"/>
      <c r="I689" s="41"/>
      <c r="J689" s="39"/>
      <c r="K689" s="39"/>
      <c r="L689" s="39"/>
    </row>
    <row r="690" hidden="1">
      <c r="H690" s="41"/>
      <c r="I690" s="41"/>
      <c r="J690" s="39"/>
      <c r="K690" s="39"/>
      <c r="L690" s="39"/>
    </row>
    <row r="691" hidden="1">
      <c r="H691" s="41"/>
      <c r="I691" s="41"/>
      <c r="J691" s="39"/>
      <c r="K691" s="39"/>
      <c r="L691" s="39"/>
    </row>
    <row r="692" hidden="1">
      <c r="H692" s="41"/>
      <c r="I692" s="41"/>
      <c r="J692" s="39"/>
      <c r="K692" s="39"/>
      <c r="L692" s="39"/>
    </row>
    <row r="693" hidden="1">
      <c r="H693" s="41"/>
      <c r="I693" s="41"/>
      <c r="J693" s="39"/>
      <c r="K693" s="39"/>
      <c r="L693" s="39"/>
    </row>
    <row r="694" hidden="1">
      <c r="H694" s="41"/>
      <c r="I694" s="41"/>
      <c r="J694" s="39"/>
      <c r="K694" s="39"/>
      <c r="L694" s="39"/>
    </row>
    <row r="695" hidden="1">
      <c r="H695" s="41"/>
      <c r="I695" s="41"/>
      <c r="J695" s="39"/>
      <c r="K695" s="39"/>
      <c r="L695" s="39"/>
    </row>
    <row r="696" hidden="1">
      <c r="H696" s="41"/>
      <c r="I696" s="41"/>
      <c r="J696" s="39"/>
      <c r="K696" s="39"/>
      <c r="L696" s="39"/>
    </row>
    <row r="697" hidden="1">
      <c r="H697" s="41"/>
      <c r="I697" s="41"/>
      <c r="J697" s="39"/>
      <c r="K697" s="39"/>
      <c r="L697" s="39"/>
    </row>
    <row r="698" hidden="1">
      <c r="H698" s="41"/>
      <c r="I698" s="41"/>
      <c r="J698" s="39"/>
      <c r="K698" s="39"/>
      <c r="L698" s="39"/>
    </row>
    <row r="699" hidden="1">
      <c r="H699" s="41"/>
      <c r="I699" s="41"/>
      <c r="J699" s="39"/>
      <c r="K699" s="39"/>
      <c r="L699" s="39"/>
    </row>
    <row r="700" hidden="1">
      <c r="H700" s="41"/>
      <c r="I700" s="41"/>
      <c r="J700" s="39"/>
      <c r="K700" s="39"/>
      <c r="L700" s="39"/>
    </row>
    <row r="701" hidden="1">
      <c r="H701" s="41"/>
      <c r="I701" s="41"/>
      <c r="J701" s="39"/>
      <c r="K701" s="39"/>
      <c r="L701" s="39"/>
    </row>
    <row r="702" hidden="1">
      <c r="H702" s="41"/>
      <c r="I702" s="41"/>
      <c r="J702" s="39"/>
      <c r="K702" s="39"/>
      <c r="L702" s="39"/>
    </row>
    <row r="703" hidden="1">
      <c r="H703" s="41"/>
      <c r="I703" s="41"/>
      <c r="J703" s="39"/>
      <c r="K703" s="39"/>
      <c r="L703" s="39"/>
    </row>
    <row r="704" hidden="1">
      <c r="H704" s="41"/>
      <c r="I704" s="41"/>
      <c r="J704" s="39"/>
      <c r="K704" s="39"/>
      <c r="L704" s="39"/>
    </row>
    <row r="705" hidden="1">
      <c r="H705" s="41"/>
      <c r="I705" s="41"/>
      <c r="J705" s="39"/>
      <c r="K705" s="39"/>
      <c r="L705" s="39"/>
    </row>
    <row r="706" hidden="1">
      <c r="H706" s="41"/>
      <c r="I706" s="41"/>
      <c r="J706" s="39"/>
      <c r="K706" s="39"/>
      <c r="L706" s="39"/>
    </row>
    <row r="707" hidden="1">
      <c r="H707" s="41"/>
      <c r="I707" s="41"/>
      <c r="J707" s="39"/>
      <c r="K707" s="39"/>
      <c r="L707" s="39"/>
    </row>
    <row r="708" hidden="1">
      <c r="H708" s="41"/>
      <c r="I708" s="41"/>
      <c r="J708" s="39"/>
      <c r="K708" s="39"/>
      <c r="L708" s="39"/>
    </row>
    <row r="709" hidden="1">
      <c r="H709" s="41"/>
      <c r="I709" s="41"/>
      <c r="J709" s="39"/>
      <c r="K709" s="39"/>
      <c r="L709" s="39"/>
    </row>
    <row r="710" hidden="1">
      <c r="H710" s="41"/>
      <c r="I710" s="41"/>
      <c r="J710" s="39"/>
      <c r="K710" s="39"/>
      <c r="L710" s="39"/>
    </row>
    <row r="711" hidden="1">
      <c r="H711" s="41"/>
      <c r="I711" s="41"/>
      <c r="J711" s="39"/>
      <c r="K711" s="39"/>
      <c r="L711" s="39"/>
    </row>
    <row r="712" hidden="1">
      <c r="H712" s="41"/>
      <c r="I712" s="41"/>
      <c r="J712" s="39"/>
      <c r="K712" s="39"/>
      <c r="L712" s="39"/>
    </row>
    <row r="713" hidden="1">
      <c r="H713" s="41"/>
      <c r="I713" s="41"/>
      <c r="J713" s="39"/>
      <c r="K713" s="39"/>
      <c r="L713" s="39"/>
    </row>
    <row r="714" hidden="1">
      <c r="H714" s="41"/>
      <c r="I714" s="41"/>
      <c r="J714" s="39"/>
      <c r="K714" s="39"/>
      <c r="L714" s="39"/>
    </row>
    <row r="715" hidden="1">
      <c r="H715" s="41"/>
      <c r="I715" s="41"/>
      <c r="J715" s="39"/>
      <c r="K715" s="39"/>
      <c r="L715" s="39"/>
    </row>
    <row r="716" hidden="1">
      <c r="H716" s="41"/>
      <c r="I716" s="41"/>
      <c r="J716" s="39"/>
      <c r="K716" s="39"/>
      <c r="L716" s="39"/>
    </row>
    <row r="717" hidden="1">
      <c r="H717" s="41"/>
      <c r="I717" s="41"/>
      <c r="J717" s="39"/>
      <c r="K717" s="39"/>
      <c r="L717" s="39"/>
    </row>
    <row r="718" hidden="1">
      <c r="H718" s="41"/>
      <c r="I718" s="41"/>
      <c r="J718" s="39"/>
      <c r="K718" s="39"/>
      <c r="L718" s="39"/>
    </row>
    <row r="719" hidden="1">
      <c r="H719" s="41"/>
      <c r="I719" s="41"/>
      <c r="J719" s="39"/>
      <c r="K719" s="39"/>
      <c r="L719" s="39"/>
    </row>
    <row r="720" hidden="1">
      <c r="H720" s="41"/>
      <c r="I720" s="41"/>
      <c r="J720" s="39"/>
      <c r="K720" s="39"/>
      <c r="L720" s="39"/>
    </row>
    <row r="721" hidden="1">
      <c r="H721" s="41"/>
      <c r="I721" s="41"/>
      <c r="J721" s="39"/>
      <c r="K721" s="39"/>
      <c r="L721" s="39"/>
    </row>
    <row r="722" hidden="1">
      <c r="H722" s="41"/>
      <c r="I722" s="41"/>
      <c r="J722" s="39"/>
      <c r="K722" s="39"/>
      <c r="L722" s="39"/>
    </row>
    <row r="723" hidden="1">
      <c r="H723" s="41"/>
      <c r="I723" s="41"/>
      <c r="J723" s="39"/>
      <c r="K723" s="39"/>
      <c r="L723" s="39"/>
    </row>
    <row r="724" hidden="1">
      <c r="H724" s="41"/>
      <c r="I724" s="41"/>
      <c r="J724" s="39"/>
      <c r="K724" s="39"/>
      <c r="L724" s="39"/>
    </row>
    <row r="725" hidden="1">
      <c r="H725" s="41"/>
      <c r="I725" s="41"/>
      <c r="J725" s="39"/>
      <c r="K725" s="39"/>
      <c r="L725" s="39"/>
    </row>
    <row r="726" hidden="1">
      <c r="H726" s="41"/>
      <c r="I726" s="41"/>
      <c r="J726" s="39"/>
      <c r="K726" s="39"/>
      <c r="L726" s="39"/>
    </row>
    <row r="727" hidden="1">
      <c r="H727" s="41"/>
      <c r="I727" s="41"/>
      <c r="J727" s="39"/>
      <c r="K727" s="39"/>
      <c r="L727" s="39"/>
    </row>
    <row r="728" hidden="1">
      <c r="H728" s="41"/>
      <c r="I728" s="41"/>
      <c r="J728" s="39"/>
      <c r="K728" s="39"/>
      <c r="L728" s="39"/>
    </row>
    <row r="729" hidden="1">
      <c r="H729" s="41"/>
      <c r="I729" s="41"/>
      <c r="J729" s="39"/>
      <c r="K729" s="39"/>
      <c r="L729" s="39"/>
    </row>
    <row r="730" hidden="1">
      <c r="H730" s="41"/>
      <c r="I730" s="41"/>
      <c r="J730" s="39"/>
      <c r="K730" s="39"/>
      <c r="L730" s="39"/>
    </row>
    <row r="731" hidden="1">
      <c r="H731" s="41"/>
      <c r="I731" s="41"/>
      <c r="J731" s="39"/>
      <c r="K731" s="39"/>
      <c r="L731" s="39"/>
    </row>
    <row r="732" hidden="1">
      <c r="H732" s="41"/>
      <c r="I732" s="41"/>
      <c r="J732" s="39"/>
      <c r="K732" s="39"/>
      <c r="L732" s="39"/>
    </row>
    <row r="733" hidden="1">
      <c r="H733" s="41"/>
      <c r="I733" s="41"/>
      <c r="J733" s="39"/>
      <c r="K733" s="39"/>
      <c r="L733" s="39"/>
    </row>
    <row r="734" hidden="1">
      <c r="H734" s="41"/>
      <c r="I734" s="41"/>
      <c r="J734" s="39"/>
      <c r="K734" s="39"/>
      <c r="L734" s="39"/>
    </row>
    <row r="735" hidden="1">
      <c r="H735" s="41"/>
      <c r="I735" s="41"/>
      <c r="J735" s="39"/>
      <c r="K735" s="39"/>
      <c r="L735" s="39"/>
    </row>
    <row r="736" hidden="1">
      <c r="H736" s="41"/>
      <c r="I736" s="41"/>
      <c r="J736" s="39"/>
      <c r="K736" s="39"/>
      <c r="L736" s="39"/>
    </row>
    <row r="737" hidden="1">
      <c r="H737" s="41"/>
      <c r="I737" s="41"/>
      <c r="J737" s="39"/>
      <c r="K737" s="39"/>
      <c r="L737" s="39"/>
    </row>
    <row r="738" hidden="1">
      <c r="H738" s="41"/>
      <c r="I738" s="41"/>
      <c r="J738" s="39"/>
      <c r="K738" s="39"/>
      <c r="L738" s="39"/>
    </row>
    <row r="739" hidden="1">
      <c r="H739" s="41"/>
      <c r="I739" s="41"/>
      <c r="J739" s="39"/>
      <c r="K739" s="39"/>
      <c r="L739" s="39"/>
    </row>
    <row r="740" hidden="1">
      <c r="H740" s="41"/>
      <c r="I740" s="41"/>
      <c r="J740" s="39"/>
      <c r="K740" s="39"/>
      <c r="L740" s="39"/>
    </row>
    <row r="741" hidden="1">
      <c r="H741" s="41"/>
      <c r="I741" s="41"/>
      <c r="J741" s="39"/>
      <c r="K741" s="39"/>
      <c r="L741" s="39"/>
    </row>
    <row r="742" hidden="1">
      <c r="H742" s="41"/>
      <c r="I742" s="41"/>
      <c r="J742" s="39"/>
      <c r="K742" s="39"/>
      <c r="L742" s="39"/>
    </row>
    <row r="743" hidden="1">
      <c r="H743" s="41"/>
      <c r="I743" s="41"/>
      <c r="J743" s="39"/>
      <c r="K743" s="39"/>
      <c r="L743" s="39"/>
    </row>
    <row r="744" hidden="1">
      <c r="H744" s="41"/>
      <c r="I744" s="41"/>
      <c r="J744" s="39"/>
      <c r="K744" s="39"/>
      <c r="L744" s="39"/>
    </row>
    <row r="745" hidden="1">
      <c r="H745" s="41"/>
      <c r="I745" s="41"/>
      <c r="J745" s="39"/>
      <c r="K745" s="39"/>
      <c r="L745" s="39"/>
    </row>
    <row r="746" hidden="1">
      <c r="H746" s="41"/>
      <c r="I746" s="41"/>
      <c r="J746" s="39"/>
      <c r="K746" s="39"/>
      <c r="L746" s="39"/>
    </row>
    <row r="747" hidden="1">
      <c r="H747" s="41"/>
      <c r="I747" s="41"/>
      <c r="J747" s="39"/>
      <c r="K747" s="39"/>
      <c r="L747" s="39"/>
    </row>
    <row r="748" hidden="1">
      <c r="H748" s="41"/>
      <c r="I748" s="41"/>
      <c r="J748" s="39"/>
      <c r="K748" s="39"/>
      <c r="L748" s="39"/>
    </row>
    <row r="749" hidden="1">
      <c r="H749" s="41"/>
      <c r="I749" s="41"/>
      <c r="J749" s="39"/>
      <c r="K749" s="39"/>
      <c r="L749" s="39"/>
    </row>
    <row r="750" hidden="1">
      <c r="H750" s="41"/>
      <c r="I750" s="41"/>
      <c r="J750" s="39"/>
      <c r="K750" s="39"/>
      <c r="L750" s="39"/>
    </row>
    <row r="751" hidden="1">
      <c r="H751" s="41"/>
      <c r="I751" s="41"/>
      <c r="J751" s="39"/>
      <c r="K751" s="39"/>
      <c r="L751" s="39"/>
    </row>
    <row r="752" hidden="1">
      <c r="H752" s="41"/>
      <c r="I752" s="41"/>
      <c r="J752" s="39"/>
      <c r="K752" s="39"/>
      <c r="L752" s="39"/>
    </row>
    <row r="753" hidden="1">
      <c r="H753" s="41"/>
      <c r="I753" s="41"/>
      <c r="J753" s="39"/>
      <c r="K753" s="39"/>
      <c r="L753" s="39"/>
    </row>
    <row r="754" hidden="1">
      <c r="H754" s="41"/>
      <c r="I754" s="41"/>
      <c r="J754" s="39"/>
      <c r="K754" s="39"/>
      <c r="L754" s="39"/>
    </row>
    <row r="755" hidden="1">
      <c r="H755" s="41"/>
      <c r="I755" s="41"/>
      <c r="J755" s="39"/>
      <c r="K755" s="39"/>
      <c r="L755" s="39"/>
    </row>
    <row r="756" hidden="1">
      <c r="H756" s="41"/>
      <c r="I756" s="41"/>
      <c r="J756" s="39"/>
      <c r="K756" s="39"/>
      <c r="L756" s="39"/>
    </row>
    <row r="757" hidden="1">
      <c r="H757" s="41"/>
      <c r="I757" s="41"/>
      <c r="J757" s="39"/>
      <c r="K757" s="39"/>
      <c r="L757" s="39"/>
    </row>
    <row r="758" hidden="1">
      <c r="H758" s="41"/>
      <c r="I758" s="41"/>
      <c r="J758" s="39"/>
      <c r="K758" s="39"/>
      <c r="L758" s="39"/>
    </row>
    <row r="759" hidden="1">
      <c r="H759" s="41"/>
      <c r="I759" s="41"/>
      <c r="J759" s="39"/>
      <c r="K759" s="39"/>
      <c r="L759" s="39"/>
    </row>
    <row r="760" hidden="1">
      <c r="H760" s="41"/>
      <c r="I760" s="41"/>
      <c r="J760" s="39"/>
      <c r="K760" s="39"/>
      <c r="L760" s="39"/>
    </row>
    <row r="761" hidden="1">
      <c r="H761" s="41"/>
      <c r="I761" s="41"/>
      <c r="J761" s="39"/>
      <c r="K761" s="39"/>
      <c r="L761" s="39"/>
    </row>
    <row r="762" hidden="1">
      <c r="H762" s="41"/>
      <c r="I762" s="41"/>
      <c r="J762" s="39"/>
      <c r="K762" s="39"/>
      <c r="L762" s="39"/>
    </row>
    <row r="763" hidden="1">
      <c r="H763" s="41"/>
      <c r="I763" s="41"/>
      <c r="J763" s="39"/>
      <c r="K763" s="39"/>
      <c r="L763" s="39"/>
    </row>
    <row r="764" hidden="1">
      <c r="H764" s="41"/>
      <c r="I764" s="41"/>
      <c r="J764" s="39"/>
      <c r="K764" s="39"/>
      <c r="L764" s="39"/>
    </row>
    <row r="765" hidden="1">
      <c r="H765" s="41"/>
      <c r="I765" s="41"/>
      <c r="J765" s="39"/>
      <c r="K765" s="39"/>
      <c r="L765" s="39"/>
    </row>
    <row r="766" hidden="1">
      <c r="H766" s="41"/>
      <c r="I766" s="41"/>
      <c r="J766" s="39"/>
      <c r="K766" s="39"/>
      <c r="L766" s="39"/>
    </row>
    <row r="767" hidden="1">
      <c r="H767" s="41"/>
      <c r="I767" s="41"/>
      <c r="J767" s="39"/>
      <c r="K767" s="39"/>
      <c r="L767" s="39"/>
    </row>
    <row r="768" hidden="1">
      <c r="H768" s="41"/>
      <c r="I768" s="41"/>
      <c r="J768" s="39"/>
      <c r="K768" s="39"/>
      <c r="L768" s="39"/>
    </row>
    <row r="769" hidden="1">
      <c r="H769" s="41"/>
      <c r="I769" s="41"/>
      <c r="J769" s="39"/>
      <c r="K769" s="39"/>
      <c r="L769" s="39"/>
    </row>
    <row r="770" hidden="1">
      <c r="H770" s="41"/>
      <c r="I770" s="41"/>
      <c r="J770" s="39"/>
      <c r="K770" s="39"/>
      <c r="L770" s="39"/>
    </row>
    <row r="771" hidden="1">
      <c r="H771" s="41"/>
      <c r="I771" s="41"/>
      <c r="J771" s="39"/>
      <c r="K771" s="39"/>
      <c r="L771" s="39"/>
    </row>
    <row r="772" hidden="1">
      <c r="H772" s="41"/>
      <c r="I772" s="41"/>
      <c r="J772" s="39"/>
      <c r="K772" s="39"/>
      <c r="L772" s="39"/>
    </row>
    <row r="773" hidden="1">
      <c r="H773" s="41"/>
      <c r="I773" s="41"/>
      <c r="J773" s="39"/>
      <c r="K773" s="39"/>
      <c r="L773" s="39"/>
    </row>
    <row r="774" hidden="1">
      <c r="H774" s="41"/>
      <c r="I774" s="41"/>
      <c r="J774" s="39"/>
      <c r="K774" s="39"/>
      <c r="L774" s="39"/>
    </row>
    <row r="775" hidden="1">
      <c r="H775" s="41"/>
      <c r="I775" s="41"/>
      <c r="J775" s="39"/>
      <c r="K775" s="39"/>
      <c r="L775" s="39"/>
    </row>
    <row r="776" hidden="1">
      <c r="H776" s="41"/>
      <c r="I776" s="41"/>
      <c r="J776" s="39"/>
      <c r="K776" s="39"/>
      <c r="L776" s="39"/>
    </row>
    <row r="777" hidden="1">
      <c r="H777" s="41"/>
      <c r="I777" s="41"/>
      <c r="J777" s="39"/>
      <c r="K777" s="39"/>
      <c r="L777" s="39"/>
    </row>
    <row r="778" hidden="1">
      <c r="H778" s="41"/>
      <c r="I778" s="41"/>
      <c r="J778" s="39"/>
      <c r="K778" s="39"/>
      <c r="L778" s="39"/>
    </row>
    <row r="779" hidden="1">
      <c r="H779" s="41"/>
      <c r="I779" s="41"/>
      <c r="J779" s="39"/>
      <c r="K779" s="39"/>
      <c r="L779" s="39"/>
    </row>
    <row r="780" hidden="1">
      <c r="H780" s="41"/>
      <c r="I780" s="41"/>
      <c r="J780" s="39"/>
      <c r="K780" s="39"/>
      <c r="L780" s="39"/>
    </row>
    <row r="781" hidden="1">
      <c r="H781" s="41"/>
      <c r="I781" s="41"/>
      <c r="J781" s="39"/>
      <c r="K781" s="39"/>
      <c r="L781" s="39"/>
    </row>
    <row r="782" hidden="1">
      <c r="H782" s="41"/>
      <c r="I782" s="41"/>
      <c r="J782" s="39"/>
      <c r="K782" s="39"/>
      <c r="L782" s="39"/>
    </row>
    <row r="783" hidden="1">
      <c r="H783" s="41"/>
      <c r="I783" s="41"/>
      <c r="J783" s="39"/>
      <c r="K783" s="39"/>
      <c r="L783" s="39"/>
    </row>
    <row r="784" hidden="1">
      <c r="H784" s="41"/>
      <c r="I784" s="41"/>
      <c r="J784" s="39"/>
      <c r="K784" s="39"/>
      <c r="L784" s="39"/>
    </row>
    <row r="785" hidden="1">
      <c r="H785" s="41"/>
      <c r="I785" s="41"/>
      <c r="J785" s="39"/>
      <c r="K785" s="39"/>
      <c r="L785" s="39"/>
    </row>
    <row r="786" hidden="1">
      <c r="H786" s="41"/>
      <c r="I786" s="41"/>
      <c r="J786" s="39"/>
      <c r="K786" s="39"/>
      <c r="L786" s="39"/>
    </row>
    <row r="787" hidden="1">
      <c r="H787" s="41"/>
      <c r="I787" s="41"/>
      <c r="J787" s="39"/>
      <c r="K787" s="39"/>
      <c r="L787" s="39"/>
    </row>
    <row r="788" hidden="1">
      <c r="H788" s="41"/>
      <c r="I788" s="41"/>
      <c r="J788" s="39"/>
      <c r="K788" s="39"/>
      <c r="L788" s="39"/>
    </row>
    <row r="789" hidden="1">
      <c r="H789" s="41"/>
      <c r="I789" s="41"/>
      <c r="J789" s="39"/>
      <c r="K789" s="39"/>
      <c r="L789" s="39"/>
    </row>
    <row r="790" hidden="1">
      <c r="H790" s="41"/>
      <c r="I790" s="41"/>
      <c r="J790" s="39"/>
      <c r="K790" s="39"/>
      <c r="L790" s="39"/>
    </row>
    <row r="791" hidden="1">
      <c r="H791" s="41"/>
      <c r="I791" s="41"/>
      <c r="J791" s="39"/>
      <c r="K791" s="39"/>
      <c r="L791" s="39"/>
    </row>
    <row r="792" hidden="1">
      <c r="H792" s="41"/>
      <c r="I792" s="41"/>
      <c r="J792" s="39"/>
      <c r="K792" s="39"/>
      <c r="L792" s="39"/>
    </row>
    <row r="793" hidden="1">
      <c r="H793" s="41"/>
      <c r="I793" s="41"/>
      <c r="J793" s="39"/>
      <c r="K793" s="39"/>
      <c r="L793" s="39"/>
    </row>
    <row r="794" hidden="1">
      <c r="H794" s="41"/>
      <c r="I794" s="41"/>
      <c r="J794" s="39"/>
      <c r="K794" s="39"/>
      <c r="L794" s="39"/>
    </row>
    <row r="795" hidden="1">
      <c r="H795" s="41"/>
      <c r="I795" s="41"/>
      <c r="J795" s="39"/>
      <c r="K795" s="39"/>
      <c r="L795" s="39"/>
    </row>
    <row r="796" hidden="1">
      <c r="H796" s="41"/>
      <c r="I796" s="41"/>
      <c r="J796" s="39"/>
      <c r="K796" s="39"/>
      <c r="L796" s="39"/>
    </row>
    <row r="797" hidden="1">
      <c r="H797" s="41"/>
      <c r="I797" s="41"/>
      <c r="J797" s="39"/>
      <c r="K797" s="39"/>
      <c r="L797" s="39"/>
    </row>
    <row r="798" hidden="1">
      <c r="H798" s="41"/>
      <c r="I798" s="41"/>
      <c r="J798" s="39"/>
      <c r="K798" s="39"/>
      <c r="L798" s="39"/>
    </row>
    <row r="799" hidden="1">
      <c r="H799" s="41"/>
      <c r="I799" s="41"/>
      <c r="J799" s="39"/>
      <c r="K799" s="39"/>
      <c r="L799" s="39"/>
    </row>
    <row r="800" hidden="1">
      <c r="H800" s="41"/>
      <c r="I800" s="41"/>
      <c r="J800" s="39"/>
      <c r="K800" s="39"/>
      <c r="L800" s="39"/>
    </row>
    <row r="801" hidden="1">
      <c r="H801" s="41"/>
      <c r="I801" s="41"/>
      <c r="J801" s="39"/>
      <c r="K801" s="39"/>
      <c r="L801" s="39"/>
    </row>
    <row r="802" hidden="1">
      <c r="H802" s="41"/>
      <c r="I802" s="41"/>
      <c r="J802" s="39"/>
      <c r="K802" s="39"/>
      <c r="L802" s="39"/>
    </row>
    <row r="803" hidden="1">
      <c r="H803" s="41"/>
      <c r="I803" s="41"/>
      <c r="J803" s="39"/>
      <c r="K803" s="39"/>
      <c r="L803" s="39"/>
    </row>
    <row r="804" hidden="1">
      <c r="H804" s="41"/>
      <c r="I804" s="41"/>
      <c r="J804" s="39"/>
      <c r="K804" s="39"/>
      <c r="L804" s="39"/>
    </row>
    <row r="805" hidden="1">
      <c r="H805" s="41"/>
      <c r="I805" s="41"/>
      <c r="J805" s="39"/>
      <c r="K805" s="39"/>
      <c r="L805" s="39"/>
    </row>
    <row r="806" hidden="1">
      <c r="H806" s="41"/>
      <c r="I806" s="41"/>
      <c r="J806" s="39"/>
      <c r="K806" s="39"/>
      <c r="L806" s="39"/>
    </row>
    <row r="807" hidden="1">
      <c r="H807" s="41"/>
      <c r="I807" s="41"/>
      <c r="J807" s="39"/>
      <c r="K807" s="39"/>
      <c r="L807" s="39"/>
    </row>
    <row r="808" hidden="1">
      <c r="H808" s="41"/>
      <c r="I808" s="41"/>
      <c r="J808" s="39"/>
      <c r="K808" s="39"/>
      <c r="L808" s="39"/>
    </row>
    <row r="809" hidden="1">
      <c r="H809" s="41"/>
      <c r="I809" s="41"/>
      <c r="J809" s="39"/>
      <c r="K809" s="39"/>
      <c r="L809" s="39"/>
    </row>
    <row r="810" hidden="1">
      <c r="H810" s="41"/>
      <c r="I810" s="41"/>
      <c r="J810" s="39"/>
      <c r="K810" s="39"/>
      <c r="L810" s="39"/>
    </row>
    <row r="811" hidden="1">
      <c r="H811" s="41"/>
      <c r="I811" s="41"/>
      <c r="J811" s="39"/>
      <c r="K811" s="39"/>
      <c r="L811" s="39"/>
    </row>
    <row r="812" hidden="1">
      <c r="H812" s="41"/>
      <c r="I812" s="41"/>
      <c r="J812" s="39"/>
      <c r="K812" s="39"/>
      <c r="L812" s="39"/>
    </row>
    <row r="813" hidden="1">
      <c r="H813" s="41"/>
      <c r="I813" s="41"/>
      <c r="J813" s="39"/>
      <c r="K813" s="39"/>
      <c r="L813" s="39"/>
    </row>
    <row r="814" hidden="1">
      <c r="H814" s="41"/>
      <c r="I814" s="41"/>
      <c r="J814" s="39"/>
      <c r="K814" s="39"/>
      <c r="L814" s="39"/>
    </row>
    <row r="815" hidden="1">
      <c r="H815" s="41"/>
      <c r="I815" s="41"/>
      <c r="J815" s="39"/>
      <c r="K815" s="39"/>
      <c r="L815" s="39"/>
    </row>
    <row r="816" hidden="1">
      <c r="H816" s="41"/>
      <c r="I816" s="41"/>
      <c r="J816" s="39"/>
      <c r="K816" s="39"/>
      <c r="L816" s="39"/>
    </row>
    <row r="817" hidden="1">
      <c r="H817" s="41"/>
      <c r="I817" s="41"/>
      <c r="J817" s="39"/>
      <c r="K817" s="39"/>
      <c r="L817" s="39"/>
    </row>
    <row r="818" hidden="1">
      <c r="H818" s="41"/>
      <c r="I818" s="41"/>
      <c r="J818" s="39"/>
      <c r="K818" s="39"/>
      <c r="L818" s="39"/>
    </row>
    <row r="819" hidden="1">
      <c r="H819" s="41"/>
      <c r="I819" s="41"/>
      <c r="J819" s="39"/>
      <c r="K819" s="39"/>
      <c r="L819" s="39"/>
    </row>
    <row r="820" hidden="1">
      <c r="H820" s="41"/>
      <c r="I820" s="41"/>
      <c r="J820" s="39"/>
      <c r="K820" s="39"/>
      <c r="L820" s="39"/>
    </row>
    <row r="821" hidden="1">
      <c r="H821" s="41"/>
      <c r="I821" s="41"/>
      <c r="J821" s="39"/>
      <c r="K821" s="39"/>
      <c r="L821" s="39"/>
    </row>
    <row r="822" hidden="1">
      <c r="H822" s="41"/>
      <c r="I822" s="41"/>
      <c r="J822" s="39"/>
      <c r="K822" s="39"/>
      <c r="L822" s="39"/>
    </row>
    <row r="823" hidden="1">
      <c r="H823" s="41"/>
      <c r="I823" s="41"/>
      <c r="J823" s="39"/>
      <c r="K823" s="39"/>
      <c r="L823" s="39"/>
    </row>
    <row r="824" hidden="1">
      <c r="H824" s="41"/>
      <c r="I824" s="41"/>
      <c r="J824" s="39"/>
      <c r="K824" s="39"/>
      <c r="L824" s="39"/>
    </row>
    <row r="825" hidden="1">
      <c r="H825" s="41"/>
      <c r="I825" s="41"/>
      <c r="J825" s="39"/>
      <c r="K825" s="39"/>
      <c r="L825" s="39"/>
    </row>
    <row r="826" hidden="1">
      <c r="H826" s="41"/>
      <c r="I826" s="41"/>
      <c r="J826" s="39"/>
      <c r="K826" s="39"/>
      <c r="L826" s="39"/>
    </row>
    <row r="827" hidden="1">
      <c r="H827" s="41"/>
      <c r="I827" s="41"/>
      <c r="J827" s="39"/>
      <c r="K827" s="39"/>
      <c r="L827" s="39"/>
    </row>
    <row r="828" hidden="1">
      <c r="H828" s="41"/>
      <c r="I828" s="41"/>
      <c r="J828" s="39"/>
      <c r="K828" s="39"/>
      <c r="L828" s="39"/>
    </row>
    <row r="829" hidden="1">
      <c r="H829" s="41"/>
      <c r="I829" s="41"/>
      <c r="J829" s="39"/>
      <c r="K829" s="39"/>
      <c r="L829" s="39"/>
    </row>
    <row r="830" hidden="1">
      <c r="H830" s="41"/>
      <c r="I830" s="41"/>
      <c r="J830" s="39"/>
      <c r="K830" s="39"/>
      <c r="L830" s="39"/>
    </row>
    <row r="831" hidden="1">
      <c r="H831" s="41"/>
      <c r="I831" s="41"/>
      <c r="J831" s="39"/>
      <c r="K831" s="39"/>
      <c r="L831" s="39"/>
    </row>
    <row r="832" hidden="1">
      <c r="H832" s="41"/>
      <c r="I832" s="41"/>
      <c r="J832" s="39"/>
      <c r="K832" s="39"/>
      <c r="L832" s="39"/>
    </row>
    <row r="833" hidden="1">
      <c r="H833" s="41"/>
      <c r="I833" s="41"/>
      <c r="J833" s="39"/>
      <c r="K833" s="39"/>
      <c r="L833" s="39"/>
    </row>
    <row r="834" hidden="1">
      <c r="H834" s="41"/>
      <c r="I834" s="41"/>
      <c r="J834" s="39"/>
      <c r="K834" s="39"/>
      <c r="L834" s="39"/>
    </row>
    <row r="835" hidden="1">
      <c r="H835" s="41"/>
      <c r="I835" s="41"/>
      <c r="J835" s="39"/>
      <c r="K835" s="39"/>
      <c r="L835" s="39"/>
    </row>
    <row r="836" hidden="1">
      <c r="H836" s="41"/>
      <c r="I836" s="41"/>
      <c r="J836" s="39"/>
      <c r="K836" s="39"/>
      <c r="L836" s="39"/>
    </row>
    <row r="837" hidden="1">
      <c r="H837" s="41"/>
      <c r="I837" s="41"/>
      <c r="J837" s="39"/>
      <c r="K837" s="39"/>
      <c r="L837" s="39"/>
    </row>
    <row r="838" hidden="1">
      <c r="H838" s="41"/>
      <c r="I838" s="41"/>
      <c r="J838" s="39"/>
      <c r="K838" s="39"/>
      <c r="L838" s="39"/>
    </row>
    <row r="839" hidden="1">
      <c r="H839" s="41"/>
      <c r="I839" s="41"/>
      <c r="J839" s="39"/>
      <c r="K839" s="39"/>
      <c r="L839" s="39"/>
    </row>
    <row r="840" hidden="1">
      <c r="H840" s="41"/>
      <c r="I840" s="41"/>
      <c r="J840" s="39"/>
      <c r="K840" s="39"/>
      <c r="L840" s="39"/>
    </row>
    <row r="841" hidden="1">
      <c r="H841" s="41"/>
      <c r="I841" s="41"/>
      <c r="J841" s="39"/>
      <c r="K841" s="39"/>
      <c r="L841" s="39"/>
    </row>
    <row r="842" hidden="1">
      <c r="H842" s="41"/>
      <c r="I842" s="41"/>
      <c r="J842" s="39"/>
      <c r="K842" s="39"/>
      <c r="L842" s="39"/>
    </row>
    <row r="843" hidden="1">
      <c r="H843" s="41"/>
      <c r="I843" s="41"/>
      <c r="J843" s="39"/>
      <c r="K843" s="39"/>
      <c r="L843" s="39"/>
    </row>
    <row r="844" hidden="1">
      <c r="H844" s="41"/>
      <c r="I844" s="41"/>
      <c r="J844" s="39"/>
      <c r="K844" s="39"/>
      <c r="L844" s="39"/>
    </row>
    <row r="845" hidden="1">
      <c r="H845" s="41"/>
      <c r="I845" s="41"/>
      <c r="J845" s="39"/>
      <c r="K845" s="39"/>
      <c r="L845" s="39"/>
    </row>
    <row r="846" hidden="1">
      <c r="H846" s="41"/>
      <c r="I846" s="41"/>
      <c r="J846" s="39"/>
      <c r="K846" s="39"/>
      <c r="L846" s="39"/>
    </row>
    <row r="847" hidden="1">
      <c r="H847" s="41"/>
      <c r="I847" s="41"/>
      <c r="J847" s="39"/>
      <c r="K847" s="39"/>
      <c r="L847" s="39"/>
    </row>
    <row r="848" hidden="1">
      <c r="H848" s="41"/>
      <c r="I848" s="41"/>
      <c r="J848" s="39"/>
      <c r="K848" s="39"/>
      <c r="L848" s="39"/>
    </row>
    <row r="849" hidden="1">
      <c r="H849" s="41"/>
      <c r="I849" s="41"/>
      <c r="J849" s="39"/>
      <c r="K849" s="39"/>
      <c r="L849" s="39"/>
    </row>
    <row r="850" hidden="1">
      <c r="H850" s="41"/>
      <c r="I850" s="41"/>
      <c r="J850" s="39"/>
      <c r="K850" s="39"/>
      <c r="L850" s="39"/>
    </row>
    <row r="851" hidden="1">
      <c r="H851" s="41"/>
      <c r="I851" s="41"/>
      <c r="J851" s="39"/>
      <c r="K851" s="39"/>
      <c r="L851" s="39"/>
    </row>
    <row r="852" hidden="1">
      <c r="H852" s="41"/>
      <c r="I852" s="41"/>
      <c r="J852" s="39"/>
      <c r="K852" s="39"/>
      <c r="L852" s="39"/>
    </row>
    <row r="853" hidden="1">
      <c r="H853" s="41"/>
      <c r="I853" s="41"/>
      <c r="J853" s="39"/>
      <c r="K853" s="39"/>
      <c r="L853" s="39"/>
    </row>
    <row r="854" hidden="1">
      <c r="H854" s="41"/>
      <c r="I854" s="41"/>
      <c r="J854" s="39"/>
      <c r="K854" s="39"/>
      <c r="L854" s="39"/>
    </row>
    <row r="855" hidden="1">
      <c r="H855" s="41"/>
      <c r="I855" s="41"/>
      <c r="J855" s="39"/>
      <c r="K855" s="39"/>
      <c r="L855" s="39"/>
    </row>
    <row r="856" hidden="1">
      <c r="H856" s="41"/>
      <c r="I856" s="41"/>
      <c r="J856" s="39"/>
      <c r="K856" s="39"/>
      <c r="L856" s="39"/>
    </row>
    <row r="857" hidden="1">
      <c r="H857" s="41"/>
      <c r="I857" s="41"/>
      <c r="J857" s="39"/>
      <c r="K857" s="39"/>
      <c r="L857" s="39"/>
    </row>
    <row r="858" hidden="1">
      <c r="H858" s="41"/>
      <c r="I858" s="41"/>
      <c r="J858" s="39"/>
      <c r="K858" s="39"/>
      <c r="L858" s="39"/>
    </row>
    <row r="859" hidden="1">
      <c r="H859" s="41"/>
      <c r="I859" s="41"/>
      <c r="J859" s="39"/>
      <c r="K859" s="39"/>
      <c r="L859" s="39"/>
    </row>
    <row r="860" hidden="1">
      <c r="H860" s="41"/>
      <c r="I860" s="41"/>
      <c r="J860" s="39"/>
      <c r="K860" s="39"/>
      <c r="L860" s="39"/>
    </row>
    <row r="861" hidden="1">
      <c r="H861" s="41"/>
      <c r="I861" s="41"/>
      <c r="J861" s="39"/>
      <c r="K861" s="39"/>
      <c r="L861" s="39"/>
    </row>
    <row r="862" hidden="1">
      <c r="H862" s="41"/>
      <c r="I862" s="41"/>
      <c r="J862" s="39"/>
      <c r="K862" s="39"/>
      <c r="L862" s="39"/>
    </row>
    <row r="863" hidden="1">
      <c r="H863" s="41"/>
      <c r="I863" s="41"/>
      <c r="J863" s="39"/>
      <c r="K863" s="39"/>
      <c r="L863" s="39"/>
    </row>
    <row r="864" hidden="1">
      <c r="H864" s="41"/>
      <c r="I864" s="41"/>
      <c r="J864" s="39"/>
      <c r="K864" s="39"/>
      <c r="L864" s="39"/>
    </row>
    <row r="865" hidden="1">
      <c r="H865" s="41"/>
      <c r="I865" s="41"/>
      <c r="J865" s="39"/>
      <c r="K865" s="39"/>
      <c r="L865" s="39"/>
    </row>
    <row r="866" hidden="1">
      <c r="H866" s="41"/>
      <c r="I866" s="41"/>
      <c r="J866" s="39"/>
      <c r="K866" s="39"/>
      <c r="L866" s="39"/>
    </row>
    <row r="867" hidden="1">
      <c r="H867" s="41"/>
      <c r="I867" s="41"/>
      <c r="J867" s="39"/>
      <c r="K867" s="39"/>
      <c r="L867" s="39"/>
    </row>
    <row r="868" hidden="1">
      <c r="H868" s="41"/>
      <c r="I868" s="41"/>
      <c r="J868" s="39"/>
      <c r="K868" s="39"/>
      <c r="L868" s="39"/>
    </row>
    <row r="869" hidden="1">
      <c r="H869" s="41"/>
      <c r="I869" s="41"/>
      <c r="J869" s="39"/>
      <c r="K869" s="39"/>
      <c r="L869" s="39"/>
    </row>
    <row r="870" hidden="1">
      <c r="H870" s="41"/>
      <c r="I870" s="41"/>
      <c r="J870" s="39"/>
      <c r="K870" s="39"/>
      <c r="L870" s="39"/>
    </row>
    <row r="871" hidden="1">
      <c r="H871" s="41"/>
      <c r="I871" s="41"/>
      <c r="J871" s="39"/>
      <c r="K871" s="39"/>
      <c r="L871" s="39"/>
    </row>
    <row r="872" hidden="1">
      <c r="H872" s="41"/>
      <c r="I872" s="41"/>
      <c r="J872" s="39"/>
      <c r="K872" s="39"/>
      <c r="L872" s="39"/>
    </row>
    <row r="873" hidden="1">
      <c r="H873" s="41"/>
      <c r="I873" s="41"/>
      <c r="J873" s="39"/>
      <c r="K873" s="39"/>
      <c r="L873" s="39"/>
    </row>
    <row r="874" hidden="1">
      <c r="H874" s="41"/>
      <c r="I874" s="41"/>
      <c r="J874" s="39"/>
      <c r="K874" s="39"/>
      <c r="L874" s="39"/>
    </row>
    <row r="875" hidden="1">
      <c r="H875" s="41"/>
      <c r="I875" s="41"/>
      <c r="J875" s="39"/>
      <c r="K875" s="39"/>
      <c r="L875" s="39"/>
    </row>
    <row r="876" hidden="1">
      <c r="H876" s="41"/>
      <c r="I876" s="41"/>
      <c r="J876" s="39"/>
      <c r="K876" s="39"/>
      <c r="L876" s="39"/>
    </row>
    <row r="877" hidden="1">
      <c r="H877" s="41"/>
      <c r="I877" s="41"/>
      <c r="J877" s="39"/>
      <c r="K877" s="39"/>
      <c r="L877" s="39"/>
    </row>
    <row r="878" hidden="1">
      <c r="H878" s="41"/>
      <c r="I878" s="41"/>
      <c r="J878" s="39"/>
      <c r="K878" s="39"/>
      <c r="L878" s="39"/>
    </row>
    <row r="879" hidden="1">
      <c r="H879" s="41"/>
      <c r="I879" s="41"/>
      <c r="J879" s="39"/>
      <c r="K879" s="39"/>
      <c r="L879" s="39"/>
    </row>
    <row r="880" hidden="1">
      <c r="H880" s="41"/>
      <c r="I880" s="41"/>
      <c r="J880" s="39"/>
      <c r="K880" s="39"/>
      <c r="L880" s="39"/>
    </row>
    <row r="881" hidden="1">
      <c r="H881" s="41"/>
      <c r="I881" s="41"/>
      <c r="J881" s="39"/>
      <c r="K881" s="39"/>
      <c r="L881" s="39"/>
    </row>
    <row r="882" hidden="1">
      <c r="H882" s="41"/>
      <c r="I882" s="41"/>
      <c r="J882" s="39"/>
      <c r="K882" s="39"/>
      <c r="L882" s="39"/>
    </row>
    <row r="883" hidden="1">
      <c r="H883" s="41"/>
      <c r="I883" s="41"/>
      <c r="J883" s="39"/>
      <c r="K883" s="39"/>
      <c r="L883" s="39"/>
    </row>
    <row r="884" hidden="1">
      <c r="H884" s="41"/>
      <c r="I884" s="41"/>
      <c r="J884" s="39"/>
      <c r="K884" s="39"/>
      <c r="L884" s="39"/>
    </row>
    <row r="885" hidden="1">
      <c r="H885" s="41"/>
      <c r="I885" s="41"/>
      <c r="J885" s="39"/>
      <c r="K885" s="39"/>
      <c r="L885" s="39"/>
    </row>
    <row r="886" hidden="1">
      <c r="H886" s="41"/>
      <c r="I886" s="41"/>
      <c r="J886" s="39"/>
      <c r="K886" s="39"/>
      <c r="L886" s="39"/>
    </row>
    <row r="887" hidden="1">
      <c r="H887" s="41"/>
      <c r="I887" s="41"/>
      <c r="J887" s="39"/>
      <c r="K887" s="39"/>
      <c r="L887" s="39"/>
    </row>
    <row r="888" hidden="1">
      <c r="H888" s="41"/>
      <c r="I888" s="41"/>
      <c r="J888" s="39"/>
      <c r="K888" s="39"/>
      <c r="L888" s="39"/>
    </row>
    <row r="889" hidden="1">
      <c r="H889" s="41"/>
      <c r="I889" s="41"/>
      <c r="J889" s="39"/>
      <c r="K889" s="39"/>
      <c r="L889" s="39"/>
    </row>
    <row r="890" hidden="1">
      <c r="H890" s="41"/>
      <c r="I890" s="41"/>
      <c r="J890" s="39"/>
      <c r="K890" s="39"/>
      <c r="L890" s="39"/>
    </row>
    <row r="891" hidden="1">
      <c r="H891" s="41"/>
      <c r="I891" s="41"/>
      <c r="J891" s="39"/>
      <c r="K891" s="39"/>
      <c r="L891" s="39"/>
    </row>
    <row r="892" hidden="1">
      <c r="H892" s="41"/>
      <c r="I892" s="41"/>
      <c r="J892" s="39"/>
      <c r="K892" s="39"/>
      <c r="L892" s="39"/>
    </row>
    <row r="893" hidden="1">
      <c r="H893" s="41"/>
      <c r="I893" s="41"/>
      <c r="J893" s="39"/>
      <c r="K893" s="39"/>
      <c r="L893" s="39"/>
    </row>
    <row r="894" hidden="1">
      <c r="H894" s="41"/>
      <c r="I894" s="41"/>
      <c r="J894" s="39"/>
      <c r="K894" s="39"/>
      <c r="L894" s="39"/>
    </row>
    <row r="895" hidden="1">
      <c r="H895" s="41"/>
      <c r="I895" s="41"/>
      <c r="J895" s="39"/>
      <c r="K895" s="39"/>
      <c r="L895" s="39"/>
    </row>
    <row r="896" hidden="1">
      <c r="H896" s="41"/>
      <c r="I896" s="41"/>
      <c r="J896" s="39"/>
      <c r="K896" s="39"/>
      <c r="L896" s="39"/>
    </row>
    <row r="897" hidden="1">
      <c r="H897" s="41"/>
      <c r="I897" s="41"/>
      <c r="J897" s="39"/>
      <c r="K897" s="39"/>
      <c r="L897" s="39"/>
    </row>
    <row r="898" hidden="1">
      <c r="H898" s="41"/>
      <c r="I898" s="41"/>
      <c r="J898" s="39"/>
      <c r="K898" s="39"/>
      <c r="L898" s="39"/>
    </row>
    <row r="899" hidden="1">
      <c r="H899" s="41"/>
      <c r="I899" s="41"/>
      <c r="J899" s="39"/>
      <c r="K899" s="39"/>
      <c r="L899" s="39"/>
    </row>
    <row r="900" hidden="1">
      <c r="H900" s="41"/>
      <c r="I900" s="41"/>
      <c r="J900" s="39"/>
      <c r="K900" s="39"/>
      <c r="L900" s="39"/>
    </row>
    <row r="901" hidden="1">
      <c r="H901" s="41"/>
      <c r="I901" s="41"/>
      <c r="J901" s="39"/>
      <c r="K901" s="39"/>
      <c r="L901" s="39"/>
    </row>
    <row r="902" hidden="1">
      <c r="H902" s="41"/>
      <c r="I902" s="41"/>
      <c r="J902" s="39"/>
      <c r="K902" s="39"/>
      <c r="L902" s="39"/>
    </row>
    <row r="903" hidden="1">
      <c r="H903" s="41"/>
      <c r="I903" s="41"/>
      <c r="J903" s="39"/>
      <c r="K903" s="39"/>
      <c r="L903" s="39"/>
    </row>
    <row r="904" hidden="1">
      <c r="H904" s="41"/>
      <c r="I904" s="41"/>
      <c r="J904" s="39"/>
      <c r="K904" s="39"/>
      <c r="L904" s="39"/>
    </row>
    <row r="905" hidden="1">
      <c r="H905" s="41"/>
      <c r="I905" s="41"/>
      <c r="J905" s="39"/>
      <c r="K905" s="39"/>
      <c r="L905" s="39"/>
    </row>
    <row r="906" hidden="1">
      <c r="H906" s="41"/>
      <c r="I906" s="41"/>
      <c r="J906" s="39"/>
      <c r="K906" s="39"/>
      <c r="L906" s="39"/>
    </row>
    <row r="907" hidden="1">
      <c r="H907" s="41"/>
      <c r="I907" s="41"/>
      <c r="J907" s="39"/>
      <c r="K907" s="39"/>
      <c r="L907" s="39"/>
    </row>
    <row r="908" hidden="1">
      <c r="H908" s="41"/>
      <c r="I908" s="41"/>
      <c r="J908" s="39"/>
      <c r="K908" s="39"/>
      <c r="L908" s="39"/>
    </row>
    <row r="909" hidden="1">
      <c r="H909" s="41"/>
      <c r="I909" s="41"/>
      <c r="J909" s="39"/>
      <c r="K909" s="39"/>
      <c r="L909" s="39"/>
    </row>
    <row r="910" hidden="1">
      <c r="H910" s="41"/>
      <c r="I910" s="41"/>
      <c r="J910" s="39"/>
      <c r="K910" s="39"/>
      <c r="L910" s="39"/>
    </row>
    <row r="911" hidden="1">
      <c r="H911" s="41"/>
      <c r="I911" s="41"/>
      <c r="J911" s="39"/>
      <c r="K911" s="39"/>
      <c r="L911" s="39"/>
    </row>
    <row r="912" hidden="1">
      <c r="H912" s="41"/>
      <c r="I912" s="41"/>
      <c r="J912" s="39"/>
      <c r="K912" s="39"/>
      <c r="L912" s="39"/>
    </row>
    <row r="913" hidden="1">
      <c r="H913" s="41"/>
      <c r="I913" s="41"/>
      <c r="J913" s="39"/>
      <c r="K913" s="39"/>
      <c r="L913" s="39"/>
    </row>
    <row r="914" hidden="1">
      <c r="H914" s="41"/>
      <c r="I914" s="41"/>
      <c r="J914" s="39"/>
      <c r="K914" s="39"/>
      <c r="L914" s="39"/>
    </row>
    <row r="915" hidden="1">
      <c r="H915" s="41"/>
      <c r="I915" s="41"/>
      <c r="J915" s="39"/>
      <c r="K915" s="39"/>
      <c r="L915" s="39"/>
    </row>
    <row r="916" hidden="1">
      <c r="H916" s="41"/>
      <c r="I916" s="41"/>
      <c r="J916" s="39"/>
      <c r="K916" s="39"/>
      <c r="L916" s="39"/>
    </row>
    <row r="917" hidden="1">
      <c r="H917" s="41"/>
      <c r="I917" s="41"/>
      <c r="J917" s="39"/>
      <c r="K917" s="39"/>
      <c r="L917" s="39"/>
    </row>
    <row r="918" hidden="1">
      <c r="H918" s="41"/>
      <c r="I918" s="41"/>
      <c r="J918" s="39"/>
      <c r="K918" s="39"/>
      <c r="L918" s="39"/>
    </row>
    <row r="919" hidden="1">
      <c r="H919" s="41"/>
      <c r="I919" s="41"/>
      <c r="J919" s="39"/>
      <c r="K919" s="39"/>
      <c r="L919" s="39"/>
    </row>
    <row r="920" hidden="1">
      <c r="H920" s="41"/>
      <c r="I920" s="41"/>
      <c r="J920" s="39"/>
      <c r="K920" s="39"/>
      <c r="L920" s="39"/>
    </row>
    <row r="921" hidden="1">
      <c r="H921" s="41"/>
      <c r="I921" s="41"/>
      <c r="J921" s="39"/>
      <c r="K921" s="39"/>
      <c r="L921" s="39"/>
    </row>
    <row r="922" hidden="1">
      <c r="H922" s="41"/>
      <c r="I922" s="41"/>
      <c r="J922" s="39"/>
      <c r="K922" s="39"/>
      <c r="L922" s="39"/>
    </row>
    <row r="923" hidden="1">
      <c r="H923" s="41"/>
      <c r="I923" s="41"/>
      <c r="J923" s="39"/>
      <c r="K923" s="39"/>
      <c r="L923" s="39"/>
    </row>
    <row r="924" hidden="1">
      <c r="H924" s="41"/>
      <c r="I924" s="41"/>
      <c r="J924" s="39"/>
      <c r="K924" s="39"/>
      <c r="L924" s="39"/>
    </row>
    <row r="925" hidden="1">
      <c r="H925" s="41"/>
      <c r="I925" s="41"/>
      <c r="J925" s="39"/>
      <c r="K925" s="39"/>
      <c r="L925" s="39"/>
    </row>
    <row r="926" hidden="1">
      <c r="H926" s="41"/>
      <c r="I926" s="41"/>
      <c r="J926" s="39"/>
      <c r="K926" s="39"/>
      <c r="L926" s="39"/>
    </row>
    <row r="927" hidden="1">
      <c r="H927" s="41"/>
      <c r="I927" s="41"/>
      <c r="J927" s="39"/>
      <c r="K927" s="39"/>
      <c r="L927" s="39"/>
    </row>
    <row r="928" hidden="1">
      <c r="H928" s="41"/>
      <c r="I928" s="41"/>
      <c r="J928" s="39"/>
      <c r="K928" s="39"/>
      <c r="L928" s="39"/>
    </row>
    <row r="929" hidden="1">
      <c r="H929" s="41"/>
      <c r="I929" s="41"/>
      <c r="J929" s="39"/>
      <c r="K929" s="39"/>
      <c r="L929" s="39"/>
    </row>
    <row r="930" hidden="1">
      <c r="H930" s="41"/>
      <c r="I930" s="41"/>
      <c r="J930" s="39"/>
      <c r="K930" s="39"/>
      <c r="L930" s="39"/>
    </row>
    <row r="931" hidden="1">
      <c r="H931" s="41"/>
      <c r="I931" s="41"/>
      <c r="J931" s="39"/>
      <c r="K931" s="39"/>
      <c r="L931" s="39"/>
    </row>
    <row r="932" hidden="1">
      <c r="H932" s="41"/>
      <c r="I932" s="41"/>
      <c r="J932" s="39"/>
      <c r="K932" s="39"/>
      <c r="L932" s="39"/>
    </row>
    <row r="933" hidden="1">
      <c r="H933" s="41"/>
      <c r="I933" s="41"/>
      <c r="J933" s="39"/>
      <c r="K933" s="39"/>
      <c r="L933" s="39"/>
    </row>
    <row r="934" hidden="1">
      <c r="H934" s="41"/>
      <c r="I934" s="41"/>
      <c r="J934" s="39"/>
      <c r="K934" s="39"/>
      <c r="L934" s="39"/>
    </row>
    <row r="935" hidden="1">
      <c r="H935" s="41"/>
      <c r="I935" s="41"/>
      <c r="J935" s="39"/>
      <c r="K935" s="39"/>
      <c r="L935" s="39"/>
    </row>
    <row r="936" hidden="1">
      <c r="H936" s="41"/>
      <c r="I936" s="41"/>
      <c r="J936" s="39"/>
      <c r="K936" s="39"/>
      <c r="L936" s="39"/>
    </row>
    <row r="937" hidden="1">
      <c r="H937" s="41"/>
      <c r="I937" s="41"/>
      <c r="J937" s="39"/>
      <c r="K937" s="39"/>
      <c r="L937" s="39"/>
    </row>
    <row r="938" hidden="1">
      <c r="H938" s="41"/>
      <c r="I938" s="41"/>
      <c r="J938" s="39"/>
      <c r="K938" s="39"/>
      <c r="L938" s="39"/>
    </row>
    <row r="939" hidden="1">
      <c r="H939" s="41"/>
      <c r="I939" s="41"/>
      <c r="J939" s="39"/>
      <c r="K939" s="39"/>
      <c r="L939" s="39"/>
    </row>
    <row r="940" hidden="1">
      <c r="H940" s="41"/>
      <c r="I940" s="41"/>
      <c r="J940" s="39"/>
      <c r="K940" s="39"/>
      <c r="L940" s="39"/>
    </row>
    <row r="941" hidden="1">
      <c r="H941" s="41"/>
      <c r="I941" s="41"/>
      <c r="J941" s="39"/>
      <c r="K941" s="39"/>
      <c r="L941" s="39"/>
    </row>
    <row r="942" hidden="1">
      <c r="H942" s="41"/>
      <c r="I942" s="41"/>
      <c r="J942" s="39"/>
      <c r="K942" s="39"/>
      <c r="L942" s="39"/>
    </row>
    <row r="943" hidden="1">
      <c r="H943" s="41"/>
      <c r="I943" s="41"/>
      <c r="J943" s="39"/>
      <c r="K943" s="39"/>
      <c r="L943" s="39"/>
    </row>
    <row r="944" hidden="1">
      <c r="H944" s="41"/>
      <c r="I944" s="41"/>
      <c r="J944" s="39"/>
      <c r="K944" s="39"/>
      <c r="L944" s="39"/>
    </row>
    <row r="945" hidden="1">
      <c r="H945" s="41"/>
      <c r="I945" s="41"/>
      <c r="J945" s="39"/>
      <c r="K945" s="39"/>
      <c r="L945" s="39"/>
    </row>
    <row r="946" hidden="1">
      <c r="H946" s="41"/>
      <c r="I946" s="41"/>
      <c r="J946" s="39"/>
      <c r="K946" s="39"/>
      <c r="L946" s="39"/>
    </row>
    <row r="947" hidden="1">
      <c r="H947" s="41"/>
      <c r="I947" s="41"/>
      <c r="J947" s="39"/>
      <c r="K947" s="39"/>
      <c r="L947" s="39"/>
    </row>
    <row r="948" hidden="1">
      <c r="H948" s="41"/>
      <c r="I948" s="41"/>
      <c r="J948" s="39"/>
      <c r="K948" s="39"/>
      <c r="L948" s="39"/>
    </row>
    <row r="949" hidden="1">
      <c r="H949" s="41"/>
      <c r="I949" s="41"/>
      <c r="J949" s="39"/>
      <c r="K949" s="39"/>
      <c r="L949" s="39"/>
    </row>
    <row r="950" hidden="1">
      <c r="H950" s="41"/>
      <c r="I950" s="41"/>
      <c r="J950" s="39"/>
      <c r="K950" s="39"/>
      <c r="L950" s="39"/>
    </row>
    <row r="951" hidden="1">
      <c r="H951" s="41"/>
      <c r="I951" s="41"/>
      <c r="J951" s="39"/>
      <c r="K951" s="39"/>
      <c r="L951" s="39"/>
    </row>
    <row r="952" hidden="1">
      <c r="H952" s="41"/>
      <c r="I952" s="41"/>
      <c r="J952" s="39"/>
      <c r="K952" s="39"/>
      <c r="L952" s="39"/>
    </row>
    <row r="953" hidden="1">
      <c r="H953" s="41"/>
      <c r="I953" s="41"/>
      <c r="J953" s="39"/>
      <c r="K953" s="39"/>
      <c r="L953" s="39"/>
    </row>
    <row r="954" hidden="1">
      <c r="H954" s="41"/>
      <c r="I954" s="41"/>
      <c r="J954" s="39"/>
      <c r="K954" s="39"/>
      <c r="L954" s="39"/>
    </row>
    <row r="955" hidden="1">
      <c r="H955" s="41"/>
      <c r="I955" s="41"/>
      <c r="J955" s="39"/>
      <c r="K955" s="39"/>
      <c r="L955" s="39"/>
    </row>
    <row r="956" hidden="1">
      <c r="H956" s="41"/>
      <c r="I956" s="41"/>
      <c r="J956" s="39"/>
      <c r="K956" s="39"/>
      <c r="L956" s="39"/>
    </row>
    <row r="957" hidden="1">
      <c r="H957" s="41"/>
      <c r="I957" s="41"/>
      <c r="J957" s="39"/>
      <c r="K957" s="39"/>
      <c r="L957" s="39"/>
    </row>
    <row r="958" hidden="1">
      <c r="H958" s="41"/>
      <c r="I958" s="41"/>
      <c r="J958" s="39"/>
      <c r="K958" s="39"/>
      <c r="L958" s="39"/>
    </row>
    <row r="959" hidden="1">
      <c r="H959" s="41"/>
      <c r="I959" s="41"/>
      <c r="J959" s="39"/>
      <c r="K959" s="39"/>
      <c r="L959" s="39"/>
    </row>
    <row r="960" hidden="1">
      <c r="H960" s="41"/>
      <c r="I960" s="41"/>
      <c r="J960" s="39"/>
      <c r="K960" s="39"/>
      <c r="L960" s="39"/>
    </row>
    <row r="961" hidden="1">
      <c r="H961" s="41"/>
      <c r="I961" s="41"/>
      <c r="J961" s="39"/>
      <c r="K961" s="39"/>
      <c r="L961" s="39"/>
    </row>
    <row r="962" hidden="1">
      <c r="H962" s="41"/>
      <c r="I962" s="41"/>
      <c r="J962" s="39"/>
      <c r="K962" s="39"/>
      <c r="L962" s="39"/>
    </row>
    <row r="963" hidden="1">
      <c r="H963" s="41"/>
      <c r="I963" s="41"/>
      <c r="J963" s="39"/>
      <c r="K963" s="39"/>
      <c r="L963" s="39"/>
    </row>
    <row r="964" hidden="1">
      <c r="H964" s="41"/>
      <c r="I964" s="41"/>
      <c r="J964" s="39"/>
      <c r="K964" s="39"/>
      <c r="L964" s="39"/>
    </row>
    <row r="965" hidden="1">
      <c r="H965" s="41"/>
      <c r="I965" s="41"/>
      <c r="J965" s="39"/>
      <c r="K965" s="39"/>
      <c r="L965" s="39"/>
    </row>
    <row r="966" hidden="1">
      <c r="H966" s="41"/>
      <c r="I966" s="41"/>
      <c r="J966" s="39"/>
      <c r="K966" s="39"/>
      <c r="L966" s="39"/>
    </row>
    <row r="967" hidden="1">
      <c r="H967" s="41"/>
      <c r="I967" s="41"/>
      <c r="J967" s="39"/>
      <c r="K967" s="39"/>
      <c r="L967" s="39"/>
    </row>
    <row r="968" hidden="1">
      <c r="H968" s="41"/>
      <c r="I968" s="41"/>
      <c r="J968" s="39"/>
      <c r="K968" s="39"/>
      <c r="L968" s="39"/>
    </row>
    <row r="969" hidden="1">
      <c r="H969" s="41"/>
      <c r="I969" s="41"/>
      <c r="J969" s="39"/>
      <c r="K969" s="39"/>
      <c r="L969" s="39"/>
    </row>
    <row r="970" hidden="1">
      <c r="H970" s="41"/>
      <c r="I970" s="41"/>
      <c r="J970" s="39"/>
      <c r="K970" s="39"/>
      <c r="L970" s="39"/>
    </row>
    <row r="971" hidden="1">
      <c r="H971" s="41"/>
      <c r="I971" s="41"/>
      <c r="J971" s="39"/>
      <c r="K971" s="39"/>
      <c r="L971" s="39"/>
    </row>
    <row r="972" hidden="1">
      <c r="H972" s="41"/>
      <c r="I972" s="41"/>
      <c r="J972" s="39"/>
      <c r="K972" s="39"/>
      <c r="L972" s="39"/>
    </row>
    <row r="973" hidden="1">
      <c r="H973" s="41"/>
      <c r="I973" s="41"/>
      <c r="J973" s="39"/>
      <c r="K973" s="39"/>
      <c r="L973" s="39"/>
    </row>
    <row r="974" hidden="1">
      <c r="H974" s="41"/>
      <c r="I974" s="41"/>
      <c r="J974" s="39"/>
      <c r="K974" s="39"/>
      <c r="L974" s="39"/>
    </row>
    <row r="975" hidden="1">
      <c r="H975" s="41"/>
      <c r="I975" s="41"/>
      <c r="J975" s="39"/>
      <c r="K975" s="39"/>
      <c r="L975" s="39"/>
    </row>
    <row r="976" hidden="1">
      <c r="H976" s="41"/>
      <c r="I976" s="41"/>
      <c r="J976" s="39"/>
      <c r="K976" s="39"/>
      <c r="L976" s="39"/>
    </row>
    <row r="977" hidden="1">
      <c r="H977" s="41"/>
      <c r="I977" s="41"/>
      <c r="J977" s="39"/>
      <c r="K977" s="39"/>
      <c r="L977" s="39"/>
    </row>
    <row r="978" hidden="1">
      <c r="H978" s="41"/>
      <c r="I978" s="41"/>
      <c r="J978" s="39"/>
      <c r="K978" s="39"/>
      <c r="L978" s="39"/>
    </row>
    <row r="979" hidden="1">
      <c r="H979" s="41"/>
      <c r="I979" s="41"/>
      <c r="J979" s="39"/>
      <c r="K979" s="39"/>
      <c r="L979" s="39"/>
    </row>
    <row r="980" hidden="1">
      <c r="H980" s="41"/>
      <c r="I980" s="41"/>
      <c r="J980" s="39"/>
      <c r="K980" s="39"/>
      <c r="L980" s="39"/>
    </row>
    <row r="981" hidden="1">
      <c r="H981" s="41"/>
      <c r="I981" s="41"/>
      <c r="J981" s="39"/>
      <c r="K981" s="39"/>
      <c r="L981" s="39"/>
    </row>
    <row r="982" hidden="1">
      <c r="H982" s="41"/>
      <c r="I982" s="41"/>
      <c r="J982" s="39"/>
      <c r="K982" s="39"/>
      <c r="L982" s="39"/>
    </row>
    <row r="983" hidden="1">
      <c r="H983" s="41"/>
      <c r="I983" s="41"/>
      <c r="J983" s="39"/>
      <c r="K983" s="39"/>
      <c r="L983" s="39"/>
    </row>
    <row r="984" hidden="1">
      <c r="H984" s="41"/>
      <c r="I984" s="41"/>
      <c r="J984" s="39"/>
      <c r="K984" s="39"/>
      <c r="L984" s="39"/>
    </row>
    <row r="985" hidden="1">
      <c r="H985" s="41"/>
      <c r="I985" s="41"/>
      <c r="J985" s="39"/>
      <c r="K985" s="39"/>
      <c r="L985" s="39"/>
    </row>
    <row r="986" hidden="1">
      <c r="H986" s="41"/>
      <c r="I986" s="41"/>
      <c r="J986" s="39"/>
      <c r="K986" s="39"/>
      <c r="L986" s="39"/>
    </row>
    <row r="987" hidden="1">
      <c r="H987" s="41"/>
      <c r="I987" s="41"/>
      <c r="J987" s="39"/>
      <c r="K987" s="39"/>
      <c r="L987" s="39"/>
    </row>
    <row r="988" hidden="1">
      <c r="H988" s="41"/>
      <c r="I988" s="41"/>
      <c r="J988" s="39"/>
      <c r="K988" s="39"/>
      <c r="L988" s="39"/>
    </row>
    <row r="989" hidden="1">
      <c r="H989" s="41"/>
      <c r="I989" s="41"/>
      <c r="J989" s="39"/>
      <c r="K989" s="39"/>
      <c r="L989" s="39"/>
    </row>
    <row r="990" hidden="1">
      <c r="H990" s="41"/>
      <c r="I990" s="41"/>
      <c r="J990" s="39"/>
      <c r="K990" s="39"/>
      <c r="L990" s="39"/>
    </row>
    <row r="991" hidden="1">
      <c r="H991" s="41"/>
      <c r="I991" s="41"/>
      <c r="J991" s="39"/>
      <c r="K991" s="39"/>
      <c r="L991" s="39"/>
    </row>
    <row r="992" hidden="1">
      <c r="H992" s="41"/>
      <c r="I992" s="41"/>
      <c r="J992" s="39"/>
      <c r="K992" s="39"/>
      <c r="L992" s="39"/>
    </row>
    <row r="993" hidden="1">
      <c r="H993" s="41"/>
      <c r="I993" s="41"/>
      <c r="J993" s="39"/>
      <c r="K993" s="39"/>
      <c r="L993" s="39"/>
    </row>
    <row r="994" hidden="1">
      <c r="H994" s="41"/>
      <c r="I994" s="41"/>
      <c r="J994" s="39"/>
      <c r="K994" s="39"/>
      <c r="L994" s="39"/>
    </row>
    <row r="995" hidden="1">
      <c r="H995" s="41"/>
      <c r="I995" s="41"/>
      <c r="J995" s="39"/>
      <c r="K995" s="39"/>
      <c r="L995" s="39"/>
    </row>
    <row r="996" hidden="1">
      <c r="H996" s="41"/>
      <c r="I996" s="41"/>
      <c r="J996" s="39"/>
      <c r="K996" s="39"/>
      <c r="L996" s="39"/>
    </row>
    <row r="997" hidden="1">
      <c r="H997" s="41"/>
      <c r="I997" s="41"/>
      <c r="J997" s="39"/>
      <c r="K997" s="39"/>
      <c r="L997" s="39"/>
    </row>
    <row r="998" hidden="1">
      <c r="H998" s="41"/>
      <c r="I998" s="41"/>
      <c r="J998" s="39"/>
      <c r="K998" s="39"/>
      <c r="L998" s="39"/>
    </row>
    <row r="999" hidden="1">
      <c r="H999" s="41"/>
      <c r="I999" s="41"/>
      <c r="J999" s="39"/>
      <c r="K999" s="39"/>
      <c r="L999" s="39"/>
    </row>
    <row r="1000" hidden="1">
      <c r="H1000" s="41"/>
      <c r="I1000" s="41"/>
      <c r="J1000" s="39"/>
      <c r="K1000" s="39"/>
      <c r="L1000" s="39"/>
    </row>
    <row r="1001" hidden="1">
      <c r="H1001" s="41"/>
      <c r="I1001" s="41"/>
      <c r="J1001" s="39"/>
      <c r="K1001" s="39"/>
      <c r="L1001" s="39"/>
    </row>
    <row r="1002" hidden="1">
      <c r="H1002" s="41"/>
      <c r="I1002" s="41"/>
      <c r="J1002" s="39"/>
      <c r="K1002" s="39"/>
      <c r="L1002" s="39"/>
    </row>
    <row r="1003" hidden="1">
      <c r="H1003" s="41"/>
      <c r="I1003" s="41"/>
      <c r="J1003" s="39"/>
      <c r="K1003" s="39"/>
      <c r="L1003" s="39"/>
    </row>
    <row r="1004" hidden="1">
      <c r="H1004" s="41"/>
      <c r="I1004" s="41"/>
      <c r="J1004" s="39"/>
      <c r="K1004" s="39"/>
      <c r="L1004" s="39"/>
    </row>
    <row r="1005" hidden="1">
      <c r="H1005" s="41"/>
      <c r="I1005" s="41"/>
      <c r="J1005" s="39"/>
      <c r="K1005" s="39"/>
      <c r="L1005" s="39"/>
    </row>
    <row r="1006" hidden="1">
      <c r="H1006" s="41"/>
      <c r="I1006" s="41"/>
      <c r="J1006" s="39"/>
      <c r="K1006" s="39"/>
      <c r="L1006" s="39"/>
    </row>
    <row r="1007" hidden="1">
      <c r="H1007" s="41"/>
      <c r="I1007" s="41"/>
      <c r="J1007" s="39"/>
      <c r="K1007" s="39"/>
      <c r="L1007" s="39"/>
    </row>
    <row r="1008" hidden="1">
      <c r="H1008" s="41"/>
      <c r="I1008" s="41"/>
      <c r="J1008" s="39"/>
      <c r="K1008" s="39"/>
      <c r="L1008" s="39"/>
    </row>
    <row r="1009" hidden="1">
      <c r="H1009" s="41"/>
      <c r="I1009" s="41"/>
      <c r="J1009" s="39"/>
      <c r="K1009" s="39"/>
      <c r="L1009" s="39"/>
    </row>
    <row r="1010" hidden="1">
      <c r="H1010" s="41"/>
      <c r="I1010" s="41"/>
      <c r="J1010" s="39"/>
      <c r="K1010" s="39"/>
      <c r="L1010" s="39"/>
    </row>
    <row r="1011" hidden="1">
      <c r="H1011" s="41"/>
      <c r="I1011" s="41"/>
      <c r="J1011" s="39"/>
      <c r="K1011" s="39"/>
      <c r="L1011" s="39"/>
    </row>
    <row r="1012" hidden="1">
      <c r="H1012" s="41"/>
      <c r="I1012" s="41"/>
      <c r="J1012" s="39"/>
      <c r="K1012" s="39"/>
      <c r="L1012" s="39"/>
    </row>
    <row r="1013" hidden="1">
      <c r="H1013" s="41"/>
      <c r="I1013" s="41"/>
      <c r="J1013" s="39"/>
      <c r="K1013" s="39"/>
      <c r="L1013" s="39"/>
    </row>
    <row r="1014" hidden="1">
      <c r="H1014" s="41"/>
      <c r="I1014" s="41"/>
      <c r="J1014" s="39"/>
      <c r="K1014" s="39"/>
      <c r="L1014" s="39"/>
    </row>
    <row r="1015" hidden="1">
      <c r="H1015" s="41"/>
      <c r="I1015" s="41"/>
      <c r="J1015" s="39"/>
      <c r="K1015" s="39"/>
      <c r="L1015" s="39"/>
    </row>
    <row r="1016" hidden="1">
      <c r="H1016" s="41"/>
      <c r="I1016" s="41"/>
      <c r="J1016" s="39"/>
      <c r="K1016" s="39"/>
      <c r="L1016" s="39"/>
    </row>
    <row r="1017" hidden="1">
      <c r="H1017" s="41"/>
      <c r="I1017" s="41"/>
      <c r="J1017" s="39"/>
      <c r="K1017" s="39"/>
      <c r="L1017" s="39"/>
    </row>
  </sheetData>
  <autoFilter ref="$A$1:$A$1017">
    <filterColumn colId="0">
      <filters>
        <filter val="Interconnection"/>
      </filters>
    </filterColumn>
  </autoFilter>
  <dataValidations>
    <dataValidation type="list" allowBlank="1" showErrorMessage="1" sqref="O2">
      <formula1>"Denied,Delayed,In Process,Completed,Not Started"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7.63"/>
    <col customWidth="1" min="3" max="3" width="18.63"/>
    <col customWidth="1" min="4" max="4" width="21.75"/>
    <col customWidth="1" min="5" max="5" width="43.88"/>
    <col customWidth="1" min="6" max="6" width="38.25"/>
    <col customWidth="1" min="7" max="7" width="37.88"/>
    <col customWidth="1" min="8" max="9" width="19.38"/>
    <col customWidth="1" min="13" max="13" width="17.13"/>
    <col customWidth="1" min="14" max="14" width="14.25"/>
    <col customWidth="1" min="15" max="15" width="21.25"/>
  </cols>
  <sheetData>
    <row r="1">
      <c r="A1" s="7" t="s">
        <v>201</v>
      </c>
      <c r="B1" s="7" t="s">
        <v>202</v>
      </c>
      <c r="C1" s="7" t="s">
        <v>203</v>
      </c>
      <c r="D1" s="7" t="s">
        <v>204</v>
      </c>
      <c r="E1" s="7" t="s">
        <v>205</v>
      </c>
      <c r="F1" s="7" t="s">
        <v>206</v>
      </c>
      <c r="G1" s="7" t="s">
        <v>207</v>
      </c>
      <c r="H1" s="8" t="s">
        <v>208</v>
      </c>
      <c r="I1" s="8" t="s">
        <v>209</v>
      </c>
      <c r="J1" s="9" t="s">
        <v>210</v>
      </c>
      <c r="K1" s="9" t="s">
        <v>211</v>
      </c>
      <c r="L1" s="9" t="s">
        <v>212</v>
      </c>
      <c r="M1" s="7" t="s">
        <v>309</v>
      </c>
      <c r="N1" s="7" t="s">
        <v>214</v>
      </c>
      <c r="O1" s="10" t="s">
        <v>215</v>
      </c>
      <c r="P1" s="7" t="s">
        <v>216</v>
      </c>
      <c r="Q1" s="7" t="s">
        <v>217</v>
      </c>
      <c r="R1" s="11" t="s">
        <v>218</v>
      </c>
      <c r="S1" s="12"/>
      <c r="T1" s="12"/>
      <c r="U1" s="12"/>
      <c r="V1" s="12"/>
      <c r="W1" s="12"/>
      <c r="X1" s="12"/>
      <c r="Y1" s="12"/>
      <c r="Z1" s="12"/>
      <c r="AA1" s="12"/>
      <c r="AB1" s="12"/>
      <c r="AC1" s="12"/>
      <c r="AD1" s="12"/>
    </row>
    <row r="2">
      <c r="A2" s="13" t="s">
        <v>219</v>
      </c>
      <c r="B2" s="13"/>
      <c r="C2" s="13" t="s">
        <v>220</v>
      </c>
      <c r="D2" s="14"/>
      <c r="E2" s="15" t="s">
        <v>221</v>
      </c>
      <c r="F2" s="15" t="s">
        <v>222</v>
      </c>
      <c r="G2" s="16"/>
      <c r="H2" s="17">
        <v>0.0</v>
      </c>
      <c r="I2" s="17">
        <v>0.0</v>
      </c>
      <c r="J2" s="18"/>
      <c r="K2" s="18">
        <v>30.0</v>
      </c>
      <c r="L2" s="18"/>
      <c r="M2" s="3">
        <v>4.0</v>
      </c>
      <c r="O2" s="19"/>
    </row>
    <row r="3">
      <c r="A3" s="23" t="s">
        <v>231</v>
      </c>
      <c r="B3" s="23" t="s">
        <v>232</v>
      </c>
      <c r="C3" s="23"/>
      <c r="D3" s="23" t="s">
        <v>233</v>
      </c>
      <c r="E3" s="24" t="s">
        <v>234</v>
      </c>
      <c r="F3" s="24" t="s">
        <v>235</v>
      </c>
      <c r="G3" s="24"/>
      <c r="H3" s="18">
        <v>1000.0</v>
      </c>
      <c r="I3" s="18">
        <v>1000.0</v>
      </c>
      <c r="J3" s="18"/>
      <c r="K3" s="18">
        <v>14.0</v>
      </c>
      <c r="L3" s="18"/>
      <c r="M3" s="18">
        <v>20.0</v>
      </c>
      <c r="N3" s="18" t="s">
        <v>236</v>
      </c>
      <c r="O3" s="19"/>
      <c r="U3" s="25"/>
      <c r="V3" s="25"/>
      <c r="W3" s="25"/>
      <c r="X3" s="25"/>
      <c r="Y3" s="25"/>
      <c r="Z3" s="25"/>
      <c r="AA3" s="25"/>
      <c r="AB3" s="25"/>
      <c r="AC3" s="25"/>
      <c r="AD3" s="25"/>
    </row>
    <row r="4">
      <c r="A4" s="26" t="s">
        <v>242</v>
      </c>
      <c r="B4" s="26"/>
      <c r="C4" s="26"/>
      <c r="D4" s="26"/>
      <c r="E4" s="27"/>
      <c r="F4" s="27"/>
      <c r="G4" s="27"/>
      <c r="H4" s="28"/>
      <c r="I4" s="28"/>
      <c r="J4" s="28"/>
      <c r="K4" s="28"/>
      <c r="L4" s="28"/>
      <c r="M4" s="28"/>
      <c r="N4" s="28"/>
      <c r="O4" s="29"/>
      <c r="P4" s="30"/>
      <c r="Q4" s="30"/>
      <c r="R4" s="30"/>
      <c r="S4" s="30"/>
      <c r="T4" s="30"/>
      <c r="U4" s="30"/>
      <c r="V4" s="30"/>
      <c r="W4" s="30"/>
      <c r="X4" s="30"/>
      <c r="Y4" s="30"/>
      <c r="Z4" s="30"/>
      <c r="AA4" s="30"/>
      <c r="AB4" s="30"/>
      <c r="AC4" s="30"/>
      <c r="AD4" s="30"/>
    </row>
    <row r="5">
      <c r="A5" s="20" t="s">
        <v>223</v>
      </c>
      <c r="B5" s="20"/>
      <c r="C5" s="20" t="s">
        <v>224</v>
      </c>
      <c r="D5" s="20" t="s">
        <v>225</v>
      </c>
      <c r="E5" s="21" t="s">
        <v>226</v>
      </c>
      <c r="F5" s="22" t="s">
        <v>227</v>
      </c>
      <c r="G5" s="21"/>
      <c r="H5" s="18">
        <v>0.0</v>
      </c>
      <c r="I5" s="18">
        <v>0.0</v>
      </c>
      <c r="J5" s="18"/>
      <c r="K5" s="18">
        <v>28.0</v>
      </c>
      <c r="L5" s="18"/>
      <c r="M5" s="18">
        <v>1.0</v>
      </c>
      <c r="N5" s="18"/>
      <c r="O5" s="19"/>
    </row>
    <row r="6">
      <c r="A6" s="31" t="s">
        <v>243</v>
      </c>
      <c r="B6" s="31" t="s">
        <v>232</v>
      </c>
      <c r="C6" s="31" t="s">
        <v>244</v>
      </c>
      <c r="D6" s="31" t="s">
        <v>225</v>
      </c>
      <c r="E6" s="32" t="s">
        <v>245</v>
      </c>
      <c r="F6" s="32" t="s">
        <v>246</v>
      </c>
      <c r="G6" s="32" t="s">
        <v>247</v>
      </c>
      <c r="H6" s="18">
        <v>0.0</v>
      </c>
      <c r="I6" s="18">
        <v>0.0</v>
      </c>
      <c r="J6" s="18"/>
      <c r="K6" s="18">
        <v>7.0</v>
      </c>
      <c r="L6" s="18"/>
      <c r="M6" s="18">
        <v>2.0</v>
      </c>
      <c r="N6" s="18" t="s">
        <v>236</v>
      </c>
      <c r="O6" s="19"/>
    </row>
    <row r="7">
      <c r="A7" s="20" t="s">
        <v>223</v>
      </c>
      <c r="B7" s="20"/>
      <c r="C7" s="20" t="s">
        <v>224</v>
      </c>
      <c r="D7" s="20" t="s">
        <v>228</v>
      </c>
      <c r="E7" s="21" t="s">
        <v>229</v>
      </c>
      <c r="F7" s="21" t="s">
        <v>230</v>
      </c>
      <c r="G7" s="21"/>
      <c r="H7" s="18">
        <v>750.0</v>
      </c>
      <c r="I7" s="18">
        <v>750.0</v>
      </c>
      <c r="J7" s="18"/>
      <c r="K7" s="18">
        <v>84.0</v>
      </c>
      <c r="L7" s="18"/>
      <c r="M7" s="18">
        <v>3.0</v>
      </c>
      <c r="N7" s="18"/>
      <c r="O7" s="19"/>
    </row>
    <row r="8">
      <c r="A8" s="20" t="s">
        <v>223</v>
      </c>
      <c r="B8" s="20"/>
      <c r="C8" s="20" t="s">
        <v>224</v>
      </c>
      <c r="D8" s="20" t="s">
        <v>228</v>
      </c>
      <c r="E8" s="22" t="s">
        <v>237</v>
      </c>
      <c r="F8" s="22" t="s">
        <v>238</v>
      </c>
      <c r="G8" s="22"/>
      <c r="H8" s="18">
        <v>750.0</v>
      </c>
      <c r="I8" s="18">
        <v>750.0</v>
      </c>
      <c r="J8" s="18">
        <v>7.0</v>
      </c>
      <c r="K8" s="18">
        <v>15.0</v>
      </c>
      <c r="L8" s="18">
        <v>30.0</v>
      </c>
      <c r="M8" s="18">
        <v>1.0</v>
      </c>
      <c r="N8" s="18"/>
      <c r="O8" s="19"/>
    </row>
    <row r="9">
      <c r="A9" s="20" t="s">
        <v>223</v>
      </c>
      <c r="B9" s="20"/>
      <c r="C9" s="20" t="s">
        <v>224</v>
      </c>
      <c r="D9" s="20" t="s">
        <v>225</v>
      </c>
      <c r="E9" s="22" t="s">
        <v>239</v>
      </c>
      <c r="F9" s="22" t="s">
        <v>240</v>
      </c>
      <c r="G9" s="22"/>
      <c r="H9" s="18">
        <v>0.0</v>
      </c>
      <c r="I9" s="18">
        <v>0.0</v>
      </c>
      <c r="J9" s="18"/>
      <c r="K9" s="18">
        <v>5.0</v>
      </c>
      <c r="L9" s="18"/>
      <c r="M9" s="18"/>
      <c r="N9" s="18" t="s">
        <v>241</v>
      </c>
      <c r="O9" s="19"/>
    </row>
    <row r="10">
      <c r="A10" s="20" t="s">
        <v>223</v>
      </c>
      <c r="B10" s="20"/>
      <c r="C10" s="20" t="s">
        <v>224</v>
      </c>
      <c r="D10" s="20" t="s">
        <v>228</v>
      </c>
      <c r="E10" s="22" t="s">
        <v>248</v>
      </c>
      <c r="F10" s="22" t="s">
        <v>249</v>
      </c>
      <c r="G10" s="22"/>
      <c r="H10" s="18">
        <v>0.0</v>
      </c>
      <c r="I10" s="18">
        <v>0.0</v>
      </c>
      <c r="J10" s="18"/>
      <c r="K10" s="18">
        <v>84.0</v>
      </c>
      <c r="L10" s="18"/>
      <c r="M10" s="18">
        <v>1.0</v>
      </c>
      <c r="N10" s="18"/>
      <c r="O10" s="19"/>
    </row>
    <row r="11">
      <c r="A11" s="13" t="s">
        <v>219</v>
      </c>
      <c r="B11" s="13"/>
      <c r="C11" s="13" t="s">
        <v>220</v>
      </c>
      <c r="D11" s="14"/>
      <c r="E11" s="16" t="s">
        <v>250</v>
      </c>
      <c r="F11" s="16" t="s">
        <v>251</v>
      </c>
      <c r="G11" s="16"/>
      <c r="H11" s="18">
        <v>0.0</v>
      </c>
      <c r="I11" s="18">
        <v>0.0</v>
      </c>
      <c r="J11" s="18"/>
      <c r="K11" s="18"/>
      <c r="L11" s="18"/>
      <c r="M11" s="18"/>
      <c r="N11" s="18"/>
      <c r="O11" s="19"/>
    </row>
    <row r="12">
      <c r="A12" s="33" t="s">
        <v>252</v>
      </c>
      <c r="B12" s="33" t="s">
        <v>253</v>
      </c>
      <c r="C12" s="33" t="s">
        <v>232</v>
      </c>
      <c r="D12" s="33" t="s">
        <v>254</v>
      </c>
      <c r="E12" s="34" t="s">
        <v>255</v>
      </c>
      <c r="F12" s="34" t="s">
        <v>256</v>
      </c>
      <c r="G12" s="34"/>
      <c r="H12" s="18">
        <v>2750.0</v>
      </c>
      <c r="I12" s="18">
        <v>5000.0</v>
      </c>
      <c r="J12" s="18"/>
      <c r="K12" s="18">
        <v>28.0</v>
      </c>
      <c r="L12" s="18"/>
      <c r="M12" s="18">
        <v>2.0</v>
      </c>
      <c r="N12" s="18"/>
      <c r="O12" s="19"/>
      <c r="P12" s="3"/>
      <c r="Q12" s="3"/>
      <c r="U12" s="35"/>
      <c r="V12" s="35"/>
      <c r="W12" s="35"/>
      <c r="X12" s="35"/>
      <c r="Y12" s="35"/>
      <c r="Z12" s="35"/>
      <c r="AA12" s="35"/>
      <c r="AB12" s="35"/>
      <c r="AC12" s="35"/>
      <c r="AD12" s="35"/>
    </row>
    <row r="13">
      <c r="A13" s="13" t="s">
        <v>219</v>
      </c>
      <c r="B13" s="13"/>
      <c r="C13" s="13" t="s">
        <v>220</v>
      </c>
      <c r="D13" s="14"/>
      <c r="E13" s="16" t="s">
        <v>257</v>
      </c>
      <c r="F13" s="16" t="s">
        <v>258</v>
      </c>
      <c r="G13" s="16"/>
      <c r="H13" s="18">
        <v>0.0</v>
      </c>
      <c r="I13" s="18">
        <v>0.0</v>
      </c>
      <c r="J13" s="18"/>
      <c r="K13" s="18">
        <v>7.0</v>
      </c>
      <c r="L13" s="18"/>
      <c r="M13" s="18">
        <v>1.0</v>
      </c>
      <c r="N13" s="18"/>
      <c r="O13" s="19"/>
    </row>
    <row r="14">
      <c r="A14" s="20" t="s">
        <v>223</v>
      </c>
      <c r="B14" s="20"/>
      <c r="C14" s="20" t="s">
        <v>224</v>
      </c>
      <c r="D14" s="20" t="s">
        <v>254</v>
      </c>
      <c r="E14" s="22" t="s">
        <v>259</v>
      </c>
      <c r="F14" s="21"/>
      <c r="G14" s="22"/>
      <c r="H14" s="18">
        <v>45000.0</v>
      </c>
      <c r="I14" s="18">
        <v>0.0</v>
      </c>
      <c r="J14" s="18"/>
      <c r="K14" s="18">
        <v>56.0</v>
      </c>
      <c r="L14" s="18"/>
      <c r="M14" s="18">
        <v>1.0</v>
      </c>
      <c r="N14" s="18"/>
      <c r="O14" s="19"/>
    </row>
    <row r="15">
      <c r="A15" s="20" t="s">
        <v>223</v>
      </c>
      <c r="B15" s="20" t="s">
        <v>224</v>
      </c>
      <c r="C15" s="20" t="s">
        <v>232</v>
      </c>
      <c r="D15" s="20" t="s">
        <v>254</v>
      </c>
      <c r="E15" s="22" t="s">
        <v>260</v>
      </c>
      <c r="F15" s="22" t="s">
        <v>261</v>
      </c>
      <c r="G15" s="22"/>
      <c r="H15" s="18">
        <v>0.0</v>
      </c>
      <c r="I15" s="18">
        <v>0.0</v>
      </c>
      <c r="J15" s="18"/>
      <c r="K15" s="18">
        <v>28.0</v>
      </c>
      <c r="L15" s="18"/>
      <c r="M15" s="18">
        <v>3.0</v>
      </c>
      <c r="N15" s="18"/>
      <c r="O15" s="19"/>
    </row>
    <row r="16">
      <c r="A16" s="33" t="s">
        <v>252</v>
      </c>
      <c r="B16" s="33" t="s">
        <v>253</v>
      </c>
      <c r="C16" s="33" t="s">
        <v>232</v>
      </c>
      <c r="D16" s="33" t="s">
        <v>254</v>
      </c>
      <c r="E16" s="34" t="s">
        <v>262</v>
      </c>
      <c r="F16" s="34" t="s">
        <v>263</v>
      </c>
      <c r="G16" s="34"/>
      <c r="H16" s="18">
        <v>12500.0</v>
      </c>
      <c r="I16" s="18">
        <v>12500.0</v>
      </c>
      <c r="J16" s="18"/>
      <c r="K16" s="18">
        <v>56.0</v>
      </c>
      <c r="L16" s="18"/>
      <c r="M16" s="18">
        <v>4.0</v>
      </c>
      <c r="N16" s="18"/>
      <c r="O16" s="19"/>
      <c r="P16" s="3" t="s">
        <v>264</v>
      </c>
      <c r="Q16" s="3" t="s">
        <v>265</v>
      </c>
      <c r="S16" s="3" t="s">
        <v>266</v>
      </c>
      <c r="U16" s="35"/>
      <c r="V16" s="35"/>
      <c r="W16" s="35"/>
      <c r="X16" s="35"/>
      <c r="Y16" s="35"/>
      <c r="Z16" s="35"/>
      <c r="AA16" s="35"/>
      <c r="AB16" s="35"/>
      <c r="AC16" s="35"/>
      <c r="AD16" s="35"/>
    </row>
    <row r="17">
      <c r="A17" s="33" t="s">
        <v>252</v>
      </c>
      <c r="B17" s="33" t="s">
        <v>253</v>
      </c>
      <c r="C17" s="33" t="s">
        <v>232</v>
      </c>
      <c r="D17" s="33" t="s">
        <v>254</v>
      </c>
      <c r="E17" s="34" t="s">
        <v>267</v>
      </c>
      <c r="F17" s="34" t="s">
        <v>268</v>
      </c>
      <c r="G17" s="34"/>
      <c r="H17" s="18">
        <v>5000.0</v>
      </c>
      <c r="I17" s="18">
        <v>12500.0</v>
      </c>
      <c r="J17" s="18"/>
      <c r="K17" s="18">
        <v>28.0</v>
      </c>
      <c r="L17" s="18"/>
      <c r="M17" s="18">
        <v>1.0</v>
      </c>
      <c r="N17" s="18"/>
      <c r="O17" s="19"/>
      <c r="U17" s="35"/>
      <c r="V17" s="35"/>
      <c r="W17" s="35"/>
      <c r="X17" s="35"/>
      <c r="Y17" s="35"/>
      <c r="Z17" s="35"/>
      <c r="AA17" s="35"/>
      <c r="AB17" s="35"/>
      <c r="AC17" s="35"/>
      <c r="AD17" s="35"/>
    </row>
    <row r="18">
      <c r="A18" s="33" t="s">
        <v>252</v>
      </c>
      <c r="B18" s="33" t="s">
        <v>253</v>
      </c>
      <c r="C18" s="33" t="s">
        <v>232</v>
      </c>
      <c r="D18" s="33" t="s">
        <v>254</v>
      </c>
      <c r="E18" s="34" t="s">
        <v>269</v>
      </c>
      <c r="F18" s="36"/>
      <c r="G18" s="34"/>
      <c r="H18" s="18">
        <v>4000.0</v>
      </c>
      <c r="I18" s="18">
        <v>5500.0</v>
      </c>
      <c r="J18" s="18"/>
      <c r="K18" s="18">
        <v>56.0</v>
      </c>
      <c r="L18" s="18"/>
      <c r="M18" s="18">
        <v>4.0</v>
      </c>
      <c r="N18" s="18"/>
      <c r="O18" s="19"/>
      <c r="U18" s="35"/>
      <c r="V18" s="35"/>
      <c r="W18" s="35"/>
      <c r="X18" s="35"/>
      <c r="Y18" s="35"/>
      <c r="Z18" s="35"/>
      <c r="AA18" s="35"/>
      <c r="AB18" s="35"/>
      <c r="AC18" s="35"/>
      <c r="AD18" s="35"/>
    </row>
    <row r="19">
      <c r="A19" s="23" t="s">
        <v>231</v>
      </c>
      <c r="B19" s="23" t="s">
        <v>253</v>
      </c>
      <c r="C19" s="23" t="s">
        <v>232</v>
      </c>
      <c r="D19" s="23" t="s">
        <v>254</v>
      </c>
      <c r="E19" s="24" t="s">
        <v>270</v>
      </c>
      <c r="F19" s="24" t="s">
        <v>271</v>
      </c>
      <c r="G19" s="24"/>
      <c r="H19" s="18">
        <v>13500.0</v>
      </c>
      <c r="I19" s="18">
        <v>20000.0</v>
      </c>
      <c r="J19" s="18"/>
      <c r="K19" s="18">
        <v>28.0</v>
      </c>
      <c r="L19" s="18"/>
      <c r="M19" s="18">
        <v>1.0</v>
      </c>
      <c r="N19" s="18"/>
      <c r="O19" s="19"/>
      <c r="P19" s="3"/>
      <c r="Q19" s="3"/>
      <c r="U19" s="25"/>
      <c r="V19" s="25"/>
      <c r="W19" s="25"/>
      <c r="X19" s="25"/>
      <c r="Y19" s="25"/>
      <c r="Z19" s="25"/>
      <c r="AA19" s="25"/>
      <c r="AB19" s="25"/>
      <c r="AC19" s="25"/>
      <c r="AD19" s="25"/>
    </row>
    <row r="20">
      <c r="A20" s="23" t="s">
        <v>231</v>
      </c>
      <c r="B20" s="23" t="s">
        <v>253</v>
      </c>
      <c r="C20" s="23" t="s">
        <v>232</v>
      </c>
      <c r="D20" s="23" t="s">
        <v>254</v>
      </c>
      <c r="E20" s="24" t="s">
        <v>272</v>
      </c>
      <c r="F20" s="24" t="s">
        <v>273</v>
      </c>
      <c r="G20" s="24"/>
      <c r="H20" s="18">
        <v>26500.0</v>
      </c>
      <c r="I20" s="18">
        <v>26500.0</v>
      </c>
      <c r="J20" s="18"/>
      <c r="K20" s="18">
        <v>56.0</v>
      </c>
      <c r="L20" s="18"/>
      <c r="M20" s="18">
        <v>1.0</v>
      </c>
      <c r="N20" s="18"/>
      <c r="O20" s="19"/>
      <c r="U20" s="25"/>
      <c r="V20" s="25"/>
      <c r="W20" s="25"/>
      <c r="X20" s="25"/>
      <c r="Y20" s="25"/>
      <c r="Z20" s="25"/>
      <c r="AA20" s="25"/>
      <c r="AB20" s="25"/>
      <c r="AC20" s="25"/>
      <c r="AD20" s="25"/>
    </row>
    <row r="21">
      <c r="A21" s="33" t="s">
        <v>252</v>
      </c>
      <c r="B21" s="33" t="s">
        <v>253</v>
      </c>
      <c r="C21" s="33" t="s">
        <v>232</v>
      </c>
      <c r="D21" s="33" t="s">
        <v>254</v>
      </c>
      <c r="E21" s="34" t="s">
        <v>274</v>
      </c>
      <c r="F21" s="34" t="s">
        <v>275</v>
      </c>
      <c r="G21" s="34"/>
      <c r="H21" s="18">
        <v>5000.0</v>
      </c>
      <c r="I21" s="18">
        <v>15000.0</v>
      </c>
      <c r="J21" s="18"/>
      <c r="K21" s="18">
        <v>28.0</v>
      </c>
      <c r="L21" s="18"/>
      <c r="M21" s="18">
        <v>1.0</v>
      </c>
      <c r="N21" s="18"/>
      <c r="O21" s="19"/>
      <c r="U21" s="35"/>
      <c r="V21" s="35"/>
      <c r="W21" s="35"/>
      <c r="X21" s="35"/>
      <c r="Y21" s="35"/>
      <c r="Z21" s="35"/>
      <c r="AA21" s="35"/>
      <c r="AB21" s="35"/>
      <c r="AC21" s="35"/>
      <c r="AD21" s="35"/>
    </row>
    <row r="22">
      <c r="A22" s="20" t="s">
        <v>223</v>
      </c>
      <c r="B22" s="20"/>
      <c r="C22" s="20" t="s">
        <v>224</v>
      </c>
      <c r="D22" s="20" t="s">
        <v>228</v>
      </c>
      <c r="E22" s="22" t="s">
        <v>276</v>
      </c>
      <c r="F22" s="22" t="s">
        <v>277</v>
      </c>
      <c r="G22" s="22"/>
      <c r="H22" s="18">
        <v>45000.0</v>
      </c>
      <c r="I22" s="18">
        <v>45000.0</v>
      </c>
      <c r="J22" s="18"/>
      <c r="K22" s="18">
        <v>84.0</v>
      </c>
      <c r="L22" s="18"/>
      <c r="M22" s="18">
        <v>1.0</v>
      </c>
      <c r="N22" s="18"/>
      <c r="O22" s="19"/>
    </row>
    <row r="23">
      <c r="A23" s="31" t="s">
        <v>243</v>
      </c>
      <c r="B23" s="31" t="s">
        <v>232</v>
      </c>
      <c r="C23" s="31" t="s">
        <v>244</v>
      </c>
      <c r="D23" s="31" t="s">
        <v>225</v>
      </c>
      <c r="E23" s="32" t="s">
        <v>278</v>
      </c>
      <c r="F23" s="32" t="s">
        <v>279</v>
      </c>
      <c r="G23" s="32"/>
      <c r="H23" s="18">
        <v>0.0</v>
      </c>
      <c r="I23" s="18">
        <v>0.0</v>
      </c>
      <c r="J23" s="18"/>
      <c r="K23" s="18">
        <v>84.0</v>
      </c>
      <c r="L23" s="18"/>
      <c r="M23" s="18">
        <v>2.0</v>
      </c>
      <c r="N23" s="18"/>
      <c r="O23" s="19"/>
    </row>
    <row r="24">
      <c r="A24" s="31" t="s">
        <v>243</v>
      </c>
      <c r="B24" s="31" t="s">
        <v>280</v>
      </c>
      <c r="C24" s="31" t="s">
        <v>281</v>
      </c>
      <c r="D24" s="31" t="s">
        <v>225</v>
      </c>
      <c r="E24" s="32" t="s">
        <v>282</v>
      </c>
      <c r="F24" s="32" t="s">
        <v>283</v>
      </c>
      <c r="G24" s="32"/>
      <c r="H24" s="18">
        <v>0.0</v>
      </c>
      <c r="I24" s="18">
        <v>0.0</v>
      </c>
      <c r="J24" s="18"/>
      <c r="K24" s="18">
        <v>28.0</v>
      </c>
      <c r="L24" s="18"/>
      <c r="M24" s="18">
        <v>4.0</v>
      </c>
      <c r="N24" s="18"/>
      <c r="O24" s="19"/>
    </row>
    <row r="25">
      <c r="A25" s="13" t="s">
        <v>219</v>
      </c>
      <c r="B25" s="13"/>
      <c r="C25" s="13" t="s">
        <v>220</v>
      </c>
      <c r="D25" s="14"/>
      <c r="E25" s="16" t="s">
        <v>284</v>
      </c>
      <c r="F25" s="16" t="s">
        <v>285</v>
      </c>
      <c r="G25" s="16"/>
      <c r="H25" s="18">
        <v>1000.0</v>
      </c>
      <c r="I25" s="18">
        <v>1000.0</v>
      </c>
      <c r="J25" s="18"/>
      <c r="K25" s="18">
        <v>84.0</v>
      </c>
      <c r="L25" s="18"/>
      <c r="M25" s="18">
        <v>1.0</v>
      </c>
      <c r="N25" s="18"/>
      <c r="O25" s="19"/>
    </row>
    <row r="26">
      <c r="A26" s="13" t="s">
        <v>219</v>
      </c>
      <c r="B26" s="13"/>
      <c r="C26" s="13" t="s">
        <v>220</v>
      </c>
      <c r="D26" s="13" t="s">
        <v>254</v>
      </c>
      <c r="E26" s="15" t="s">
        <v>286</v>
      </c>
      <c r="F26" s="16" t="s">
        <v>287</v>
      </c>
      <c r="G26" s="16"/>
      <c r="H26" s="18">
        <v>1000.0</v>
      </c>
      <c r="I26" s="18">
        <v>1000.0</v>
      </c>
      <c r="J26" s="18"/>
      <c r="K26" s="18">
        <v>56.0</v>
      </c>
      <c r="L26" s="18"/>
      <c r="M26" s="18">
        <v>1.0</v>
      </c>
      <c r="N26" s="18"/>
      <c r="O26" s="19"/>
    </row>
    <row r="27">
      <c r="A27" s="31" t="s">
        <v>243</v>
      </c>
      <c r="B27" s="31" t="s">
        <v>253</v>
      </c>
      <c r="C27" s="31" t="s">
        <v>288</v>
      </c>
      <c r="D27" s="31" t="s">
        <v>254</v>
      </c>
      <c r="E27" s="32" t="s">
        <v>289</v>
      </c>
      <c r="F27" s="32" t="s">
        <v>290</v>
      </c>
      <c r="G27" s="32"/>
      <c r="H27" s="18">
        <v>25000.0</v>
      </c>
      <c r="I27" s="18">
        <v>45.0</v>
      </c>
      <c r="J27" s="18"/>
      <c r="K27" s="18"/>
      <c r="L27" s="18"/>
      <c r="M27" s="18">
        <v>1.0</v>
      </c>
      <c r="N27" s="18"/>
      <c r="O27" s="19"/>
    </row>
    <row r="28">
      <c r="A28" s="13" t="s">
        <v>219</v>
      </c>
      <c r="B28" s="13"/>
      <c r="C28" s="13" t="s">
        <v>220</v>
      </c>
      <c r="D28" s="13" t="s">
        <v>254</v>
      </c>
      <c r="E28" s="15" t="s">
        <v>291</v>
      </c>
      <c r="F28" s="16" t="s">
        <v>292</v>
      </c>
      <c r="G28" s="16"/>
      <c r="H28" s="18">
        <v>3500.0</v>
      </c>
      <c r="I28" s="18">
        <v>35000.0</v>
      </c>
      <c r="J28" s="18"/>
      <c r="K28" s="18">
        <v>28.0</v>
      </c>
      <c r="L28" s="18"/>
      <c r="M28" s="18">
        <v>1.0</v>
      </c>
      <c r="N28" s="18"/>
      <c r="O28" s="19"/>
    </row>
    <row r="29">
      <c r="A29" s="31" t="s">
        <v>243</v>
      </c>
      <c r="B29" s="31" t="s">
        <v>253</v>
      </c>
      <c r="C29" s="31" t="s">
        <v>293</v>
      </c>
      <c r="D29" s="31" t="s">
        <v>254</v>
      </c>
      <c r="E29" s="32" t="s">
        <v>294</v>
      </c>
      <c r="F29" s="32" t="s">
        <v>295</v>
      </c>
      <c r="G29" s="32"/>
      <c r="H29" s="18">
        <v>14000.0</v>
      </c>
      <c r="I29" s="18">
        <v>22000.0</v>
      </c>
      <c r="J29" s="18"/>
      <c r="K29" s="18"/>
      <c r="L29" s="18"/>
      <c r="M29" s="18">
        <v>1.0</v>
      </c>
      <c r="N29" s="18"/>
      <c r="O29" s="19"/>
    </row>
    <row r="30">
      <c r="A30" s="31" t="s">
        <v>243</v>
      </c>
      <c r="B30" s="31" t="s">
        <v>232</v>
      </c>
      <c r="C30" s="31" t="s">
        <v>296</v>
      </c>
      <c r="D30" s="31" t="s">
        <v>225</v>
      </c>
      <c r="E30" s="32" t="s">
        <v>297</v>
      </c>
      <c r="F30" s="32" t="s">
        <v>298</v>
      </c>
      <c r="G30" s="32"/>
      <c r="H30" s="18">
        <v>0.0</v>
      </c>
      <c r="I30" s="18">
        <v>0.0</v>
      </c>
      <c r="J30" s="18"/>
      <c r="K30" s="18">
        <v>28.0</v>
      </c>
      <c r="L30" s="18"/>
      <c r="M30" s="18">
        <v>5.0</v>
      </c>
      <c r="N30" s="18"/>
      <c r="O30" s="19"/>
    </row>
    <row r="31">
      <c r="A31" s="31" t="s">
        <v>243</v>
      </c>
      <c r="B31" s="31" t="s">
        <v>232</v>
      </c>
      <c r="C31" s="31" t="s">
        <v>288</v>
      </c>
      <c r="D31" s="31" t="s">
        <v>228</v>
      </c>
      <c r="E31" s="32" t="s">
        <v>299</v>
      </c>
      <c r="F31" s="32" t="s">
        <v>300</v>
      </c>
      <c r="G31" s="32" t="s">
        <v>301</v>
      </c>
      <c r="H31" s="37">
        <v>180000.0</v>
      </c>
      <c r="I31" s="18">
        <v>300000.0</v>
      </c>
      <c r="J31" s="18"/>
      <c r="K31" s="18"/>
      <c r="L31" s="18"/>
      <c r="M31" s="18">
        <v>1.0</v>
      </c>
      <c r="N31" s="18"/>
      <c r="O31" s="19"/>
    </row>
    <row r="32">
      <c r="A32" s="31" t="s">
        <v>243</v>
      </c>
      <c r="B32" s="31" t="s">
        <v>232</v>
      </c>
      <c r="C32" s="31" t="s">
        <v>293</v>
      </c>
      <c r="D32" s="31" t="s">
        <v>225</v>
      </c>
      <c r="E32" s="32" t="s">
        <v>302</v>
      </c>
      <c r="F32" s="32" t="s">
        <v>303</v>
      </c>
      <c r="G32" s="32"/>
      <c r="H32" s="18">
        <v>10000.0</v>
      </c>
      <c r="I32" s="18">
        <v>12000.0</v>
      </c>
      <c r="J32" s="18">
        <v>62.0</v>
      </c>
      <c r="K32" s="18">
        <v>84.0</v>
      </c>
      <c r="L32" s="18"/>
      <c r="M32" s="18">
        <v>5.0</v>
      </c>
      <c r="N32" s="18"/>
      <c r="O32" s="19"/>
    </row>
    <row r="33">
      <c r="A33" s="31" t="s">
        <v>243</v>
      </c>
      <c r="B33" s="31" t="s">
        <v>293</v>
      </c>
      <c r="C33" s="31" t="s">
        <v>232</v>
      </c>
      <c r="D33" s="31" t="s">
        <v>228</v>
      </c>
      <c r="E33" s="32" t="s">
        <v>304</v>
      </c>
      <c r="F33" s="32" t="s">
        <v>305</v>
      </c>
      <c r="G33" s="32"/>
      <c r="H33" s="18">
        <v>0.0</v>
      </c>
      <c r="I33" s="18">
        <v>0.0</v>
      </c>
      <c r="J33" s="18"/>
      <c r="K33" s="18">
        <v>84.0</v>
      </c>
      <c r="L33" s="18"/>
      <c r="M33" s="18">
        <v>10.0</v>
      </c>
      <c r="N33" s="18"/>
      <c r="O33" s="19"/>
    </row>
    <row r="34">
      <c r="A34" s="20" t="s">
        <v>223</v>
      </c>
      <c r="B34" s="20"/>
      <c r="C34" s="20" t="s">
        <v>224</v>
      </c>
      <c r="D34" s="20" t="s">
        <v>228</v>
      </c>
      <c r="E34" s="22" t="s">
        <v>306</v>
      </c>
      <c r="F34" s="22" t="s">
        <v>307</v>
      </c>
      <c r="G34" s="22"/>
      <c r="H34" s="18">
        <f>520000 * 0.25</f>
        <v>130000</v>
      </c>
      <c r="I34" s="18">
        <v>0.0</v>
      </c>
      <c r="J34" s="18"/>
      <c r="K34" s="18">
        <v>7.0</v>
      </c>
      <c r="L34" s="18"/>
      <c r="M34" s="18">
        <v>1.0</v>
      </c>
      <c r="N34" s="18"/>
      <c r="O34" s="19"/>
    </row>
    <row r="35">
      <c r="A35" s="38"/>
      <c r="B35" s="38"/>
      <c r="C35" s="38"/>
      <c r="D35" s="38"/>
      <c r="E35" s="38"/>
      <c r="F35" s="38"/>
      <c r="G35" s="38"/>
      <c r="H35" s="39">
        <f>SUM(H2:H34)</f>
        <v>526250</v>
      </c>
      <c r="I35" s="39"/>
      <c r="J35" s="39"/>
      <c r="K35" s="39"/>
      <c r="L35" s="39"/>
      <c r="M35" s="39"/>
      <c r="N35" s="39"/>
    </row>
    <row r="36">
      <c r="A36" s="38"/>
      <c r="B36" s="38"/>
      <c r="C36" s="38"/>
      <c r="D36" s="38"/>
      <c r="E36" s="38"/>
      <c r="G36" s="38"/>
      <c r="H36" s="39"/>
      <c r="I36" s="39"/>
      <c r="J36" s="39"/>
      <c r="K36" s="39"/>
      <c r="L36" s="39"/>
      <c r="M36" s="39"/>
      <c r="N36" s="39"/>
    </row>
    <row r="37">
      <c r="A37" s="38"/>
      <c r="B37" s="38"/>
      <c r="C37" s="38"/>
      <c r="D37" s="38"/>
      <c r="E37" s="38"/>
      <c r="G37" s="38"/>
      <c r="H37" s="39"/>
      <c r="I37" s="39"/>
      <c r="J37" s="39"/>
      <c r="K37" s="39"/>
      <c r="L37" s="39"/>
      <c r="M37" s="39"/>
      <c r="N37" s="39"/>
    </row>
    <row r="38">
      <c r="A38" s="38"/>
      <c r="B38" s="38"/>
      <c r="C38" s="38"/>
      <c r="D38" s="38"/>
      <c r="E38" s="38"/>
      <c r="F38" s="38"/>
      <c r="G38" s="38"/>
      <c r="H38" s="39"/>
      <c r="I38" s="39"/>
      <c r="J38" s="39"/>
      <c r="K38" s="39"/>
      <c r="L38" s="39"/>
      <c r="M38" s="39"/>
      <c r="N38" s="39"/>
    </row>
    <row r="39">
      <c r="A39" s="38"/>
      <c r="B39" s="38"/>
      <c r="C39" s="38"/>
      <c r="D39" s="38"/>
      <c r="E39" s="38"/>
      <c r="G39" s="38"/>
      <c r="H39" s="39"/>
      <c r="I39" s="39"/>
      <c r="J39" s="39"/>
      <c r="K39" s="39"/>
      <c r="L39" s="39"/>
      <c r="M39" s="39"/>
      <c r="N39" s="39"/>
    </row>
    <row r="40">
      <c r="A40" s="38"/>
      <c r="B40" s="38"/>
      <c r="C40" s="38"/>
      <c r="D40" s="38"/>
      <c r="E40" s="38"/>
      <c r="F40" s="38"/>
      <c r="G40" s="38"/>
      <c r="H40" s="39"/>
      <c r="I40" s="39"/>
      <c r="J40" s="39"/>
      <c r="K40" s="39"/>
      <c r="L40" s="39"/>
      <c r="M40" s="39"/>
      <c r="N40" s="39"/>
    </row>
    <row r="41">
      <c r="A41" s="38"/>
      <c r="B41" s="38"/>
      <c r="C41" s="38"/>
      <c r="D41" s="38"/>
      <c r="E41" s="38"/>
      <c r="F41" s="38"/>
      <c r="G41" s="38"/>
      <c r="H41" s="39"/>
      <c r="I41" s="39"/>
      <c r="J41" s="39"/>
      <c r="K41" s="39"/>
      <c r="L41" s="39"/>
      <c r="M41" s="39"/>
      <c r="N41" s="39"/>
    </row>
    <row r="42">
      <c r="H42" s="39"/>
      <c r="I42" s="39"/>
      <c r="J42" s="39"/>
      <c r="K42" s="39"/>
      <c r="L42" s="39"/>
      <c r="M42" s="39"/>
      <c r="N42" s="39"/>
    </row>
    <row r="43">
      <c r="H43" s="39"/>
      <c r="I43" s="39"/>
      <c r="J43" s="39"/>
      <c r="K43" s="39"/>
      <c r="L43" s="39"/>
      <c r="M43" s="39"/>
      <c r="N43" s="39"/>
    </row>
    <row r="44">
      <c r="H44" s="39"/>
      <c r="I44" s="39"/>
      <c r="J44" s="39"/>
      <c r="K44" s="39"/>
      <c r="L44" s="39"/>
      <c r="M44" s="39"/>
      <c r="N44" s="39"/>
    </row>
    <row r="45">
      <c r="H45" s="39"/>
      <c r="I45" s="39"/>
      <c r="J45" s="39"/>
      <c r="K45" s="39"/>
      <c r="L45" s="39"/>
      <c r="M45" s="39"/>
      <c r="N45" s="39"/>
    </row>
    <row r="46">
      <c r="H46" s="39"/>
      <c r="I46" s="39"/>
      <c r="J46" s="39"/>
      <c r="K46" s="39"/>
      <c r="L46" s="39"/>
      <c r="M46" s="39"/>
      <c r="N46" s="39"/>
      <c r="R46" s="3" t="s">
        <v>308</v>
      </c>
    </row>
    <row r="47">
      <c r="H47" s="39"/>
      <c r="I47" s="39"/>
      <c r="J47" s="39"/>
      <c r="K47" s="39"/>
      <c r="L47" s="39"/>
      <c r="M47" s="39"/>
      <c r="N47" s="39"/>
    </row>
    <row r="48">
      <c r="H48" s="39"/>
      <c r="I48" s="39"/>
      <c r="J48" s="39"/>
      <c r="K48" s="39"/>
      <c r="L48" s="39"/>
      <c r="M48" s="39"/>
      <c r="N48" s="39"/>
    </row>
    <row r="49">
      <c r="H49" s="39"/>
      <c r="I49" s="39"/>
      <c r="J49" s="39"/>
      <c r="K49" s="39"/>
      <c r="L49" s="39"/>
      <c r="M49" s="39"/>
      <c r="N49" s="39"/>
    </row>
    <row r="50">
      <c r="H50" s="39"/>
      <c r="I50" s="39"/>
      <c r="J50" s="39"/>
      <c r="K50" s="39"/>
      <c r="L50" s="39"/>
    </row>
    <row r="51">
      <c r="H51" s="39"/>
      <c r="I51" s="39"/>
      <c r="J51" s="39"/>
      <c r="K51" s="39"/>
      <c r="L51" s="39"/>
    </row>
    <row r="52">
      <c r="H52" s="39"/>
      <c r="I52" s="39"/>
      <c r="J52" s="39"/>
      <c r="K52" s="39"/>
      <c r="L52" s="39"/>
    </row>
    <row r="53">
      <c r="H53" s="40"/>
      <c r="I53" s="40"/>
      <c r="J53" s="39"/>
      <c r="K53" s="39"/>
      <c r="L53" s="39"/>
    </row>
    <row r="54">
      <c r="J54" s="39"/>
      <c r="K54" s="39"/>
      <c r="L54" s="39"/>
    </row>
    <row r="55">
      <c r="H55" s="40"/>
      <c r="I55" s="40"/>
      <c r="J55" s="39"/>
      <c r="K55" s="39"/>
      <c r="L55" s="39"/>
    </row>
    <row r="56">
      <c r="H56" s="40"/>
      <c r="I56" s="40"/>
      <c r="J56" s="39"/>
      <c r="K56" s="39"/>
      <c r="L56" s="39"/>
    </row>
    <row r="57">
      <c r="H57" s="40"/>
      <c r="I57" s="40"/>
      <c r="J57" s="39"/>
      <c r="K57" s="39"/>
      <c r="L57" s="39"/>
    </row>
    <row r="58">
      <c r="A58" s="38"/>
      <c r="B58" s="38"/>
      <c r="C58" s="38"/>
      <c r="H58" s="41"/>
      <c r="I58" s="41"/>
      <c r="J58" s="39"/>
      <c r="K58" s="39"/>
      <c r="L58" s="39"/>
    </row>
    <row r="59">
      <c r="A59" s="38"/>
      <c r="B59" s="38"/>
      <c r="C59" s="38"/>
      <c r="H59" s="41"/>
      <c r="I59" s="41"/>
      <c r="J59" s="39"/>
      <c r="K59" s="39"/>
      <c r="L59" s="39"/>
    </row>
    <row r="60">
      <c r="A60" s="38"/>
      <c r="B60" s="38"/>
      <c r="C60" s="38"/>
      <c r="H60" s="41"/>
      <c r="I60" s="41"/>
      <c r="J60" s="39"/>
      <c r="K60" s="39"/>
      <c r="L60" s="39"/>
    </row>
    <row r="61">
      <c r="A61" s="38"/>
      <c r="B61" s="38"/>
      <c r="C61" s="38"/>
      <c r="H61" s="41"/>
      <c r="I61" s="41"/>
      <c r="J61" s="39"/>
      <c r="K61" s="39"/>
      <c r="L61" s="39"/>
    </row>
    <row r="62">
      <c r="H62" s="41"/>
      <c r="I62" s="41"/>
      <c r="J62" s="39"/>
      <c r="K62" s="39"/>
      <c r="L62" s="39"/>
    </row>
    <row r="63">
      <c r="H63" s="41"/>
      <c r="I63" s="41"/>
      <c r="J63" s="39"/>
      <c r="K63" s="39"/>
      <c r="L63" s="39"/>
    </row>
    <row r="64">
      <c r="H64" s="41"/>
      <c r="I64" s="41"/>
      <c r="J64" s="39"/>
      <c r="K64" s="39"/>
      <c r="L64" s="39"/>
    </row>
    <row r="65">
      <c r="H65" s="41"/>
      <c r="I65" s="41"/>
      <c r="J65" s="39"/>
      <c r="K65" s="39"/>
      <c r="L65" s="39"/>
    </row>
    <row r="66">
      <c r="H66" s="41"/>
      <c r="I66" s="41"/>
      <c r="J66" s="39"/>
      <c r="K66" s="39"/>
      <c r="L66" s="39"/>
    </row>
    <row r="67">
      <c r="H67" s="41"/>
      <c r="I67" s="41"/>
      <c r="J67" s="39"/>
      <c r="K67" s="39"/>
      <c r="L67" s="39"/>
    </row>
    <row r="68">
      <c r="H68" s="41"/>
      <c r="I68" s="41"/>
      <c r="J68" s="39"/>
      <c r="K68" s="39"/>
      <c r="L68" s="39"/>
    </row>
    <row r="69">
      <c r="H69" s="41"/>
      <c r="I69" s="41"/>
      <c r="J69" s="39"/>
      <c r="K69" s="39"/>
      <c r="L69" s="39"/>
    </row>
    <row r="70">
      <c r="H70" s="41"/>
      <c r="I70" s="41"/>
      <c r="J70" s="39"/>
      <c r="K70" s="39"/>
      <c r="L70" s="39"/>
    </row>
    <row r="71">
      <c r="H71" s="41"/>
      <c r="I71" s="41"/>
      <c r="J71" s="39"/>
      <c r="K71" s="39"/>
      <c r="L71" s="39"/>
    </row>
    <row r="72">
      <c r="H72" s="41"/>
      <c r="I72" s="41"/>
      <c r="J72" s="39"/>
      <c r="K72" s="39"/>
      <c r="L72" s="39"/>
    </row>
    <row r="73">
      <c r="H73" s="41"/>
      <c r="I73" s="41"/>
      <c r="J73" s="39"/>
      <c r="K73" s="39"/>
      <c r="L73" s="39"/>
    </row>
    <row r="74">
      <c r="H74" s="41"/>
      <c r="I74" s="41"/>
      <c r="J74" s="39"/>
      <c r="K74" s="39"/>
      <c r="L74" s="39"/>
    </row>
    <row r="75">
      <c r="H75" s="41"/>
      <c r="I75" s="41"/>
      <c r="J75" s="39"/>
      <c r="K75" s="39"/>
      <c r="L75" s="39"/>
    </row>
    <row r="76">
      <c r="H76" s="41"/>
      <c r="I76" s="41"/>
      <c r="J76" s="39"/>
      <c r="K76" s="39"/>
      <c r="L76" s="39"/>
    </row>
    <row r="77">
      <c r="H77" s="41"/>
      <c r="I77" s="41"/>
      <c r="J77" s="39"/>
      <c r="K77" s="39"/>
      <c r="L77" s="39"/>
    </row>
    <row r="78">
      <c r="H78" s="41"/>
      <c r="I78" s="41"/>
      <c r="J78" s="39"/>
      <c r="K78" s="39"/>
      <c r="L78" s="39"/>
    </row>
    <row r="79">
      <c r="H79" s="41"/>
      <c r="I79" s="41"/>
      <c r="J79" s="39"/>
      <c r="K79" s="39"/>
      <c r="L79" s="39"/>
    </row>
    <row r="80">
      <c r="H80" s="41"/>
      <c r="I80" s="41"/>
      <c r="J80" s="39"/>
      <c r="K80" s="39"/>
      <c r="L80" s="39"/>
    </row>
    <row r="81">
      <c r="H81" s="41"/>
      <c r="I81" s="41"/>
      <c r="J81" s="39"/>
      <c r="K81" s="39"/>
      <c r="L81" s="39"/>
    </row>
    <row r="82">
      <c r="H82" s="41"/>
      <c r="I82" s="41"/>
      <c r="J82" s="39"/>
      <c r="K82" s="39"/>
      <c r="L82" s="39"/>
    </row>
    <row r="83">
      <c r="H83" s="41"/>
      <c r="I83" s="41"/>
      <c r="J83" s="39"/>
      <c r="K83" s="39"/>
      <c r="L83" s="39"/>
    </row>
    <row r="84">
      <c r="H84" s="41"/>
      <c r="I84" s="41"/>
      <c r="J84" s="39"/>
      <c r="K84" s="39"/>
      <c r="L84" s="39"/>
    </row>
    <row r="85">
      <c r="H85" s="41"/>
      <c r="I85" s="41"/>
      <c r="J85" s="39"/>
      <c r="K85" s="39"/>
      <c r="L85" s="39"/>
    </row>
    <row r="86">
      <c r="H86" s="41"/>
      <c r="I86" s="41"/>
      <c r="J86" s="39"/>
      <c r="K86" s="39"/>
      <c r="L86" s="39"/>
    </row>
    <row r="87">
      <c r="H87" s="41"/>
      <c r="I87" s="41"/>
      <c r="J87" s="39"/>
      <c r="K87" s="39"/>
      <c r="L87" s="39"/>
    </row>
    <row r="88">
      <c r="H88" s="41"/>
      <c r="I88" s="41"/>
      <c r="J88" s="39"/>
      <c r="K88" s="39"/>
      <c r="L88" s="39"/>
    </row>
    <row r="89">
      <c r="H89" s="41"/>
      <c r="I89" s="41"/>
      <c r="J89" s="39"/>
      <c r="K89" s="39"/>
      <c r="L89" s="39"/>
    </row>
    <row r="90">
      <c r="H90" s="41"/>
      <c r="I90" s="41"/>
      <c r="J90" s="39"/>
      <c r="K90" s="39"/>
      <c r="L90" s="39"/>
    </row>
    <row r="91">
      <c r="H91" s="41"/>
      <c r="I91" s="41"/>
      <c r="J91" s="39"/>
      <c r="K91" s="39"/>
      <c r="L91" s="39"/>
    </row>
    <row r="92">
      <c r="H92" s="41"/>
      <c r="I92" s="41"/>
      <c r="J92" s="39"/>
      <c r="K92" s="39"/>
      <c r="L92" s="39"/>
    </row>
    <row r="93">
      <c r="H93" s="41"/>
      <c r="I93" s="41"/>
      <c r="J93" s="39"/>
      <c r="K93" s="39"/>
      <c r="L93" s="39"/>
    </row>
    <row r="94">
      <c r="H94" s="41"/>
      <c r="I94" s="41"/>
      <c r="J94" s="39"/>
      <c r="K94" s="39"/>
      <c r="L94" s="39"/>
    </row>
    <row r="95">
      <c r="H95" s="41"/>
      <c r="I95" s="41"/>
      <c r="J95" s="39"/>
      <c r="K95" s="39"/>
      <c r="L95" s="39"/>
    </row>
    <row r="96">
      <c r="H96" s="41"/>
      <c r="I96" s="41"/>
      <c r="J96" s="39"/>
      <c r="K96" s="39"/>
      <c r="L96" s="39"/>
    </row>
    <row r="97">
      <c r="H97" s="41"/>
      <c r="I97" s="41"/>
      <c r="J97" s="39"/>
      <c r="K97" s="39"/>
      <c r="L97" s="39"/>
    </row>
    <row r="98">
      <c r="H98" s="41"/>
      <c r="I98" s="41"/>
      <c r="J98" s="39"/>
      <c r="K98" s="39"/>
      <c r="L98" s="39"/>
    </row>
    <row r="99">
      <c r="H99" s="41"/>
      <c r="I99" s="41"/>
      <c r="J99" s="39"/>
      <c r="K99" s="39"/>
      <c r="L99" s="39"/>
    </row>
    <row r="100">
      <c r="H100" s="41"/>
      <c r="I100" s="41"/>
      <c r="J100" s="39"/>
      <c r="K100" s="39"/>
      <c r="L100" s="39"/>
    </row>
    <row r="101">
      <c r="H101" s="41"/>
      <c r="I101" s="41"/>
      <c r="J101" s="39"/>
      <c r="K101" s="39"/>
      <c r="L101" s="39"/>
    </row>
    <row r="102">
      <c r="H102" s="41"/>
      <c r="I102" s="41"/>
      <c r="J102" s="39"/>
      <c r="K102" s="39"/>
      <c r="L102" s="39"/>
    </row>
    <row r="103">
      <c r="H103" s="41"/>
      <c r="I103" s="41"/>
      <c r="J103" s="39"/>
      <c r="K103" s="39"/>
      <c r="L103" s="39"/>
    </row>
    <row r="104">
      <c r="H104" s="41"/>
      <c r="I104" s="41"/>
      <c r="J104" s="39"/>
      <c r="K104" s="39"/>
      <c r="L104" s="39"/>
    </row>
    <row r="105">
      <c r="H105" s="41"/>
      <c r="I105" s="41"/>
      <c r="J105" s="39"/>
      <c r="K105" s="39"/>
      <c r="L105" s="39"/>
    </row>
    <row r="106">
      <c r="H106" s="41"/>
      <c r="I106" s="41"/>
      <c r="J106" s="39"/>
      <c r="K106" s="39"/>
      <c r="L106" s="39"/>
    </row>
    <row r="107">
      <c r="H107" s="41"/>
      <c r="I107" s="41"/>
      <c r="J107" s="39"/>
      <c r="K107" s="39"/>
      <c r="L107" s="39"/>
    </row>
    <row r="108">
      <c r="H108" s="41"/>
      <c r="I108" s="41"/>
      <c r="J108" s="39"/>
      <c r="K108" s="39"/>
      <c r="L108" s="39"/>
    </row>
    <row r="109">
      <c r="H109" s="41"/>
      <c r="I109" s="41"/>
      <c r="J109" s="39"/>
      <c r="K109" s="39"/>
      <c r="L109" s="39"/>
    </row>
    <row r="110">
      <c r="H110" s="41"/>
      <c r="I110" s="41"/>
      <c r="J110" s="39"/>
      <c r="K110" s="39"/>
      <c r="L110" s="39"/>
    </row>
    <row r="111">
      <c r="H111" s="41"/>
      <c r="I111" s="41"/>
      <c r="J111" s="39"/>
      <c r="K111" s="39"/>
      <c r="L111" s="39"/>
    </row>
    <row r="112">
      <c r="H112" s="41"/>
      <c r="I112" s="41"/>
      <c r="J112" s="39"/>
      <c r="K112" s="39"/>
      <c r="L112" s="39"/>
    </row>
    <row r="113">
      <c r="H113" s="41"/>
      <c r="I113" s="41"/>
      <c r="J113" s="39"/>
      <c r="K113" s="39"/>
      <c r="L113" s="39"/>
    </row>
    <row r="114">
      <c r="H114" s="41"/>
      <c r="I114" s="41"/>
      <c r="J114" s="39"/>
      <c r="K114" s="39"/>
      <c r="L114" s="39"/>
    </row>
    <row r="115">
      <c r="H115" s="41"/>
      <c r="I115" s="41"/>
      <c r="J115" s="39"/>
      <c r="K115" s="39"/>
      <c r="L115" s="39"/>
    </row>
    <row r="116">
      <c r="H116" s="41"/>
      <c r="I116" s="41"/>
      <c r="J116" s="39"/>
      <c r="K116" s="39"/>
      <c r="L116" s="39"/>
    </row>
    <row r="117">
      <c r="H117" s="41"/>
      <c r="I117" s="41"/>
      <c r="J117" s="39"/>
      <c r="K117" s="39"/>
      <c r="L117" s="39"/>
    </row>
    <row r="118">
      <c r="H118" s="41"/>
      <c r="I118" s="41"/>
      <c r="J118" s="39"/>
      <c r="K118" s="39"/>
      <c r="L118" s="39"/>
    </row>
    <row r="119">
      <c r="H119" s="41"/>
      <c r="I119" s="41"/>
      <c r="J119" s="39"/>
      <c r="K119" s="39"/>
      <c r="L119" s="39"/>
    </row>
    <row r="120">
      <c r="H120" s="41"/>
      <c r="I120" s="41"/>
      <c r="J120" s="39"/>
      <c r="K120" s="39"/>
      <c r="L120" s="39"/>
    </row>
    <row r="121">
      <c r="H121" s="41"/>
      <c r="I121" s="41"/>
      <c r="J121" s="39"/>
      <c r="K121" s="39"/>
      <c r="L121" s="39"/>
    </row>
    <row r="122">
      <c r="H122" s="41"/>
      <c r="I122" s="41"/>
      <c r="J122" s="39"/>
      <c r="K122" s="39"/>
      <c r="L122" s="39"/>
    </row>
    <row r="123">
      <c r="H123" s="41"/>
      <c r="I123" s="41"/>
      <c r="J123" s="39"/>
      <c r="K123" s="39"/>
      <c r="L123" s="39"/>
    </row>
    <row r="124">
      <c r="H124" s="41"/>
      <c r="I124" s="41"/>
      <c r="J124" s="39"/>
      <c r="K124" s="39"/>
      <c r="L124" s="39"/>
    </row>
    <row r="125">
      <c r="H125" s="41"/>
      <c r="I125" s="41"/>
      <c r="J125" s="39"/>
      <c r="K125" s="39"/>
      <c r="L125" s="39"/>
    </row>
    <row r="126">
      <c r="H126" s="41"/>
      <c r="I126" s="41"/>
      <c r="J126" s="39"/>
      <c r="K126" s="39"/>
      <c r="L126" s="39"/>
    </row>
    <row r="127">
      <c r="H127" s="41"/>
      <c r="I127" s="41"/>
      <c r="J127" s="39"/>
      <c r="K127" s="39"/>
      <c r="L127" s="39"/>
    </row>
    <row r="128">
      <c r="H128" s="41"/>
      <c r="I128" s="41"/>
      <c r="J128" s="39"/>
      <c r="K128" s="39"/>
      <c r="L128" s="39"/>
    </row>
    <row r="129">
      <c r="H129" s="41"/>
      <c r="I129" s="41"/>
      <c r="J129" s="39"/>
      <c r="K129" s="39"/>
      <c r="L129" s="39"/>
    </row>
    <row r="130">
      <c r="H130" s="41"/>
      <c r="I130" s="41"/>
      <c r="J130" s="39"/>
      <c r="K130" s="39"/>
      <c r="L130" s="39"/>
    </row>
    <row r="131">
      <c r="H131" s="41"/>
      <c r="I131" s="41"/>
      <c r="J131" s="39"/>
      <c r="K131" s="39"/>
      <c r="L131" s="39"/>
    </row>
    <row r="132">
      <c r="H132" s="41"/>
      <c r="I132" s="41"/>
      <c r="J132" s="39"/>
      <c r="K132" s="39"/>
      <c r="L132" s="39"/>
    </row>
    <row r="133">
      <c r="H133" s="41"/>
      <c r="I133" s="41"/>
      <c r="J133" s="39"/>
      <c r="K133" s="39"/>
      <c r="L133" s="39"/>
    </row>
    <row r="134">
      <c r="H134" s="41"/>
      <c r="I134" s="41"/>
      <c r="J134" s="39"/>
      <c r="K134" s="39"/>
      <c r="L134" s="39"/>
    </row>
    <row r="135">
      <c r="H135" s="41"/>
      <c r="I135" s="41"/>
      <c r="J135" s="39"/>
      <c r="K135" s="39"/>
      <c r="L135" s="39"/>
    </row>
    <row r="136">
      <c r="H136" s="41"/>
      <c r="I136" s="41"/>
      <c r="J136" s="39"/>
      <c r="K136" s="39"/>
      <c r="L136" s="39"/>
    </row>
    <row r="137">
      <c r="H137" s="41"/>
      <c r="I137" s="41"/>
      <c r="J137" s="39"/>
      <c r="K137" s="39"/>
      <c r="L137" s="39"/>
    </row>
    <row r="138">
      <c r="H138" s="41"/>
      <c r="I138" s="41"/>
      <c r="J138" s="39"/>
      <c r="K138" s="39"/>
      <c r="L138" s="39"/>
    </row>
    <row r="139">
      <c r="H139" s="41"/>
      <c r="I139" s="41"/>
      <c r="J139" s="39"/>
      <c r="K139" s="39"/>
      <c r="L139" s="39"/>
    </row>
    <row r="140">
      <c r="H140" s="41"/>
      <c r="I140" s="41"/>
      <c r="J140" s="39"/>
      <c r="K140" s="39"/>
      <c r="L140" s="39"/>
    </row>
    <row r="141">
      <c r="H141" s="41"/>
      <c r="I141" s="41"/>
      <c r="J141" s="39"/>
      <c r="K141" s="39"/>
      <c r="L141" s="39"/>
    </row>
    <row r="142">
      <c r="H142" s="41"/>
      <c r="I142" s="41"/>
      <c r="J142" s="39"/>
      <c r="K142" s="39"/>
      <c r="L142" s="39"/>
    </row>
    <row r="143">
      <c r="H143" s="41"/>
      <c r="I143" s="41"/>
      <c r="J143" s="39"/>
      <c r="K143" s="39"/>
      <c r="L143" s="39"/>
    </row>
    <row r="144">
      <c r="H144" s="41"/>
      <c r="I144" s="41"/>
      <c r="J144" s="39"/>
      <c r="K144" s="39"/>
      <c r="L144" s="39"/>
    </row>
    <row r="145">
      <c r="H145" s="41"/>
      <c r="I145" s="41"/>
      <c r="J145" s="39"/>
      <c r="K145" s="39"/>
      <c r="L145" s="39"/>
    </row>
    <row r="146">
      <c r="H146" s="41"/>
      <c r="I146" s="41"/>
      <c r="J146" s="39"/>
      <c r="K146" s="39"/>
      <c r="L146" s="39"/>
    </row>
    <row r="147">
      <c r="H147" s="41"/>
      <c r="I147" s="41"/>
      <c r="J147" s="39"/>
      <c r="K147" s="39"/>
      <c r="L147" s="39"/>
    </row>
    <row r="148">
      <c r="H148" s="41"/>
      <c r="I148" s="41"/>
      <c r="J148" s="39"/>
      <c r="K148" s="39"/>
      <c r="L148" s="39"/>
    </row>
    <row r="149">
      <c r="H149" s="41"/>
      <c r="I149" s="41"/>
      <c r="J149" s="39"/>
      <c r="K149" s="39"/>
      <c r="L149" s="39"/>
    </row>
    <row r="150">
      <c r="H150" s="41"/>
      <c r="I150" s="41"/>
      <c r="J150" s="39"/>
      <c r="K150" s="39"/>
      <c r="L150" s="39"/>
    </row>
    <row r="151">
      <c r="H151" s="41"/>
      <c r="I151" s="41"/>
      <c r="J151" s="39"/>
      <c r="K151" s="39"/>
      <c r="L151" s="39"/>
    </row>
    <row r="152">
      <c r="H152" s="41"/>
      <c r="I152" s="41"/>
      <c r="J152" s="39"/>
      <c r="K152" s="39"/>
      <c r="L152" s="39"/>
    </row>
    <row r="153">
      <c r="H153" s="41"/>
      <c r="I153" s="41"/>
      <c r="J153" s="39"/>
      <c r="K153" s="39"/>
      <c r="L153" s="39"/>
    </row>
    <row r="154">
      <c r="H154" s="41"/>
      <c r="I154" s="41"/>
      <c r="J154" s="39"/>
      <c r="K154" s="39"/>
      <c r="L154" s="39"/>
    </row>
    <row r="155">
      <c r="H155" s="41"/>
      <c r="I155" s="41"/>
      <c r="J155" s="39"/>
      <c r="K155" s="39"/>
      <c r="L155" s="39"/>
    </row>
    <row r="156">
      <c r="H156" s="41"/>
      <c r="I156" s="41"/>
      <c r="J156" s="39"/>
      <c r="K156" s="39"/>
      <c r="L156" s="39"/>
    </row>
    <row r="157">
      <c r="H157" s="41"/>
      <c r="I157" s="41"/>
      <c r="J157" s="39"/>
      <c r="K157" s="39"/>
      <c r="L157" s="39"/>
    </row>
    <row r="158">
      <c r="H158" s="41"/>
      <c r="I158" s="41"/>
      <c r="J158" s="39"/>
      <c r="K158" s="39"/>
      <c r="L158" s="39"/>
    </row>
    <row r="159">
      <c r="H159" s="41"/>
      <c r="I159" s="41"/>
      <c r="J159" s="39"/>
      <c r="K159" s="39"/>
      <c r="L159" s="39"/>
    </row>
    <row r="160">
      <c r="H160" s="41"/>
      <c r="I160" s="41"/>
      <c r="J160" s="39"/>
      <c r="K160" s="39"/>
      <c r="L160" s="39"/>
    </row>
    <row r="161">
      <c r="H161" s="41"/>
      <c r="I161" s="41"/>
      <c r="J161" s="39"/>
      <c r="K161" s="39"/>
      <c r="L161" s="39"/>
    </row>
    <row r="162">
      <c r="H162" s="41"/>
      <c r="I162" s="41"/>
      <c r="J162" s="39"/>
      <c r="K162" s="39"/>
      <c r="L162" s="39"/>
    </row>
    <row r="163">
      <c r="H163" s="41"/>
      <c r="I163" s="41"/>
      <c r="J163" s="39"/>
      <c r="K163" s="39"/>
      <c r="L163" s="39"/>
    </row>
    <row r="164">
      <c r="H164" s="41"/>
      <c r="I164" s="41"/>
      <c r="J164" s="39"/>
      <c r="K164" s="39"/>
      <c r="L164" s="39"/>
    </row>
    <row r="165">
      <c r="H165" s="41"/>
      <c r="I165" s="41"/>
      <c r="J165" s="39"/>
      <c r="K165" s="39"/>
      <c r="L165" s="39"/>
    </row>
    <row r="166">
      <c r="H166" s="41"/>
      <c r="I166" s="41"/>
      <c r="J166" s="39"/>
      <c r="K166" s="39"/>
      <c r="L166" s="39"/>
    </row>
    <row r="167">
      <c r="H167" s="41"/>
      <c r="I167" s="41"/>
      <c r="J167" s="39"/>
      <c r="K167" s="39"/>
      <c r="L167" s="39"/>
    </row>
    <row r="168">
      <c r="H168" s="41"/>
      <c r="I168" s="41"/>
      <c r="J168" s="39"/>
      <c r="K168" s="39"/>
      <c r="L168" s="39"/>
    </row>
    <row r="169">
      <c r="H169" s="41"/>
      <c r="I169" s="41"/>
      <c r="J169" s="39"/>
      <c r="K169" s="39"/>
      <c r="L169" s="39"/>
    </row>
    <row r="170">
      <c r="H170" s="41"/>
      <c r="I170" s="41"/>
      <c r="J170" s="39"/>
      <c r="K170" s="39"/>
      <c r="L170" s="39"/>
    </row>
    <row r="171">
      <c r="H171" s="41"/>
      <c r="I171" s="41"/>
      <c r="J171" s="39"/>
      <c r="K171" s="39"/>
      <c r="L171" s="39"/>
    </row>
    <row r="172">
      <c r="H172" s="41"/>
      <c r="I172" s="41"/>
      <c r="J172" s="39"/>
      <c r="K172" s="39"/>
      <c r="L172" s="39"/>
    </row>
    <row r="173">
      <c r="H173" s="41"/>
      <c r="I173" s="41"/>
      <c r="J173" s="39"/>
      <c r="K173" s="39"/>
      <c r="L173" s="39"/>
    </row>
    <row r="174">
      <c r="H174" s="41"/>
      <c r="I174" s="41"/>
      <c r="J174" s="39"/>
      <c r="K174" s="39"/>
      <c r="L174" s="39"/>
    </row>
    <row r="175">
      <c r="H175" s="41"/>
      <c r="I175" s="41"/>
      <c r="J175" s="39"/>
      <c r="K175" s="39"/>
      <c r="L175" s="39"/>
    </row>
    <row r="176">
      <c r="H176" s="41"/>
      <c r="I176" s="41"/>
      <c r="J176" s="39"/>
      <c r="K176" s="39"/>
      <c r="L176" s="39"/>
    </row>
    <row r="177">
      <c r="H177" s="41"/>
      <c r="I177" s="41"/>
      <c r="J177" s="39"/>
      <c r="K177" s="39"/>
      <c r="L177" s="39"/>
    </row>
    <row r="178">
      <c r="H178" s="41"/>
      <c r="I178" s="41"/>
      <c r="J178" s="39"/>
      <c r="K178" s="39"/>
      <c r="L178" s="39"/>
    </row>
    <row r="179">
      <c r="H179" s="41"/>
      <c r="I179" s="41"/>
      <c r="J179" s="39"/>
      <c r="K179" s="39"/>
      <c r="L179" s="39"/>
    </row>
    <row r="180">
      <c r="H180" s="41"/>
      <c r="I180" s="41"/>
      <c r="J180" s="39"/>
      <c r="K180" s="39"/>
      <c r="L180" s="39"/>
    </row>
    <row r="181">
      <c r="H181" s="41"/>
      <c r="I181" s="41"/>
      <c r="J181" s="39"/>
      <c r="K181" s="39"/>
      <c r="L181" s="39"/>
    </row>
    <row r="182">
      <c r="H182" s="41"/>
      <c r="I182" s="41"/>
      <c r="J182" s="39"/>
      <c r="K182" s="39"/>
      <c r="L182" s="39"/>
    </row>
    <row r="183">
      <c r="H183" s="41"/>
      <c r="I183" s="41"/>
      <c r="J183" s="39"/>
      <c r="K183" s="39"/>
      <c r="L183" s="39"/>
    </row>
    <row r="184">
      <c r="H184" s="41"/>
      <c r="I184" s="41"/>
      <c r="J184" s="39"/>
      <c r="K184" s="39"/>
      <c r="L184" s="39"/>
    </row>
    <row r="185">
      <c r="H185" s="41"/>
      <c r="I185" s="41"/>
      <c r="J185" s="39"/>
      <c r="K185" s="39"/>
      <c r="L185" s="39"/>
    </row>
    <row r="186">
      <c r="H186" s="41"/>
      <c r="I186" s="41"/>
      <c r="J186" s="39"/>
      <c r="K186" s="39"/>
      <c r="L186" s="39"/>
    </row>
    <row r="187">
      <c r="H187" s="41"/>
      <c r="I187" s="41"/>
      <c r="J187" s="39"/>
      <c r="K187" s="39"/>
      <c r="L187" s="39"/>
    </row>
    <row r="188">
      <c r="H188" s="41"/>
      <c r="I188" s="41"/>
      <c r="J188" s="39"/>
      <c r="K188" s="39"/>
      <c r="L188" s="39"/>
    </row>
    <row r="189">
      <c r="H189" s="41"/>
      <c r="I189" s="41"/>
      <c r="J189" s="39"/>
      <c r="K189" s="39"/>
      <c r="L189" s="39"/>
    </row>
    <row r="190">
      <c r="H190" s="41"/>
      <c r="I190" s="41"/>
      <c r="J190" s="39"/>
      <c r="K190" s="39"/>
      <c r="L190" s="39"/>
    </row>
    <row r="191">
      <c r="H191" s="41"/>
      <c r="I191" s="41"/>
      <c r="J191" s="39"/>
      <c r="K191" s="39"/>
      <c r="L191" s="39"/>
    </row>
    <row r="192">
      <c r="H192" s="41"/>
      <c r="I192" s="41"/>
      <c r="J192" s="39"/>
      <c r="K192" s="39"/>
      <c r="L192" s="39"/>
    </row>
    <row r="193">
      <c r="H193" s="41"/>
      <c r="I193" s="41"/>
      <c r="J193" s="39"/>
      <c r="K193" s="39"/>
      <c r="L193" s="39"/>
    </row>
    <row r="194">
      <c r="H194" s="41"/>
      <c r="I194" s="41"/>
      <c r="J194" s="39"/>
      <c r="K194" s="39"/>
      <c r="L194" s="39"/>
    </row>
    <row r="195">
      <c r="H195" s="41"/>
      <c r="I195" s="41"/>
      <c r="J195" s="39"/>
      <c r="K195" s="39"/>
      <c r="L195" s="39"/>
    </row>
    <row r="196">
      <c r="H196" s="41"/>
      <c r="I196" s="41"/>
      <c r="J196" s="39"/>
      <c r="K196" s="39"/>
      <c r="L196" s="39"/>
    </row>
    <row r="197">
      <c r="H197" s="41"/>
      <c r="I197" s="41"/>
      <c r="J197" s="39"/>
      <c r="K197" s="39"/>
      <c r="L197" s="39"/>
    </row>
    <row r="198">
      <c r="H198" s="41"/>
      <c r="I198" s="41"/>
      <c r="J198" s="39"/>
      <c r="K198" s="39"/>
      <c r="L198" s="39"/>
    </row>
    <row r="199">
      <c r="H199" s="41"/>
      <c r="I199" s="41"/>
      <c r="J199" s="39"/>
      <c r="K199" s="39"/>
      <c r="L199" s="39"/>
    </row>
    <row r="200">
      <c r="H200" s="41"/>
      <c r="I200" s="41"/>
      <c r="J200" s="39"/>
      <c r="K200" s="39"/>
      <c r="L200" s="39"/>
    </row>
    <row r="201">
      <c r="H201" s="41"/>
      <c r="I201" s="41"/>
      <c r="J201" s="39"/>
      <c r="K201" s="39"/>
      <c r="L201" s="39"/>
    </row>
    <row r="202">
      <c r="H202" s="41"/>
      <c r="I202" s="41"/>
      <c r="J202" s="39"/>
      <c r="K202" s="39"/>
      <c r="L202" s="39"/>
    </row>
    <row r="203">
      <c r="H203" s="41"/>
      <c r="I203" s="41"/>
      <c r="J203" s="39"/>
      <c r="K203" s="39"/>
      <c r="L203" s="39"/>
    </row>
    <row r="204">
      <c r="H204" s="41"/>
      <c r="I204" s="41"/>
      <c r="J204" s="39"/>
      <c r="K204" s="39"/>
      <c r="L204" s="39"/>
    </row>
    <row r="205">
      <c r="H205" s="41"/>
      <c r="I205" s="41"/>
      <c r="J205" s="39"/>
      <c r="K205" s="39"/>
      <c r="L205" s="39"/>
    </row>
    <row r="206">
      <c r="H206" s="41"/>
      <c r="I206" s="41"/>
      <c r="J206" s="39"/>
      <c r="K206" s="39"/>
      <c r="L206" s="39"/>
    </row>
    <row r="207">
      <c r="H207" s="41"/>
      <c r="I207" s="41"/>
      <c r="J207" s="39"/>
      <c r="K207" s="39"/>
      <c r="L207" s="39"/>
    </row>
    <row r="208">
      <c r="H208" s="41"/>
      <c r="I208" s="41"/>
      <c r="J208" s="39"/>
      <c r="K208" s="39"/>
      <c r="L208" s="39"/>
    </row>
    <row r="209">
      <c r="H209" s="41"/>
      <c r="I209" s="41"/>
      <c r="J209" s="39"/>
      <c r="K209" s="39"/>
      <c r="L209" s="39"/>
    </row>
    <row r="210">
      <c r="H210" s="41"/>
      <c r="I210" s="41"/>
      <c r="J210" s="39"/>
      <c r="K210" s="39"/>
      <c r="L210" s="39"/>
    </row>
    <row r="211">
      <c r="H211" s="41"/>
      <c r="I211" s="41"/>
      <c r="J211" s="39"/>
      <c r="K211" s="39"/>
      <c r="L211" s="39"/>
    </row>
    <row r="212">
      <c r="H212" s="41"/>
      <c r="I212" s="41"/>
      <c r="J212" s="39"/>
      <c r="K212" s="39"/>
      <c r="L212" s="39"/>
    </row>
    <row r="213">
      <c r="H213" s="41"/>
      <c r="I213" s="41"/>
      <c r="J213" s="39"/>
      <c r="K213" s="39"/>
      <c r="L213" s="39"/>
    </row>
    <row r="214">
      <c r="H214" s="41"/>
      <c r="I214" s="41"/>
      <c r="J214" s="39"/>
      <c r="K214" s="39"/>
      <c r="L214" s="39"/>
    </row>
    <row r="215">
      <c r="H215" s="41"/>
      <c r="I215" s="41"/>
      <c r="J215" s="39"/>
      <c r="K215" s="39"/>
      <c r="L215" s="39"/>
    </row>
    <row r="216">
      <c r="H216" s="41"/>
      <c r="I216" s="41"/>
      <c r="J216" s="39"/>
      <c r="K216" s="39"/>
      <c r="L216" s="39"/>
    </row>
    <row r="217">
      <c r="H217" s="41"/>
      <c r="I217" s="41"/>
      <c r="J217" s="39"/>
      <c r="K217" s="39"/>
      <c r="L217" s="39"/>
    </row>
    <row r="218">
      <c r="H218" s="41"/>
      <c r="I218" s="41"/>
      <c r="J218" s="39"/>
      <c r="K218" s="39"/>
      <c r="L218" s="39"/>
    </row>
    <row r="219">
      <c r="H219" s="41"/>
      <c r="I219" s="41"/>
      <c r="J219" s="39"/>
      <c r="K219" s="39"/>
      <c r="L219" s="39"/>
    </row>
    <row r="220">
      <c r="H220" s="41"/>
      <c r="I220" s="41"/>
      <c r="J220" s="39"/>
      <c r="K220" s="39"/>
      <c r="L220" s="39"/>
    </row>
    <row r="221">
      <c r="H221" s="41"/>
      <c r="I221" s="41"/>
      <c r="J221" s="39"/>
      <c r="K221" s="39"/>
      <c r="L221" s="39"/>
    </row>
    <row r="222">
      <c r="H222" s="41"/>
      <c r="I222" s="41"/>
      <c r="J222" s="39"/>
      <c r="K222" s="39"/>
      <c r="L222" s="39"/>
    </row>
    <row r="223">
      <c r="H223" s="41"/>
      <c r="I223" s="41"/>
      <c r="J223" s="39"/>
      <c r="K223" s="39"/>
      <c r="L223" s="39"/>
    </row>
    <row r="224">
      <c r="H224" s="41"/>
      <c r="I224" s="41"/>
      <c r="J224" s="39"/>
      <c r="K224" s="39"/>
      <c r="L224" s="39"/>
    </row>
    <row r="225">
      <c r="H225" s="41"/>
      <c r="I225" s="41"/>
      <c r="J225" s="39"/>
      <c r="K225" s="39"/>
      <c r="L225" s="39"/>
    </row>
    <row r="226">
      <c r="H226" s="41"/>
      <c r="I226" s="41"/>
      <c r="J226" s="39"/>
      <c r="K226" s="39"/>
      <c r="L226" s="39"/>
    </row>
    <row r="227">
      <c r="H227" s="41"/>
      <c r="I227" s="41"/>
      <c r="J227" s="39"/>
      <c r="K227" s="39"/>
      <c r="L227" s="39"/>
    </row>
    <row r="228">
      <c r="H228" s="41"/>
      <c r="I228" s="41"/>
      <c r="J228" s="39"/>
      <c r="K228" s="39"/>
      <c r="L228" s="39"/>
    </row>
    <row r="229">
      <c r="H229" s="41"/>
      <c r="I229" s="41"/>
      <c r="J229" s="39"/>
      <c r="K229" s="39"/>
      <c r="L229" s="39"/>
    </row>
    <row r="230">
      <c r="H230" s="41"/>
      <c r="I230" s="41"/>
      <c r="J230" s="39"/>
      <c r="K230" s="39"/>
      <c r="L230" s="39"/>
    </row>
    <row r="231">
      <c r="H231" s="41"/>
      <c r="I231" s="41"/>
      <c r="J231" s="39"/>
      <c r="K231" s="39"/>
      <c r="L231" s="39"/>
    </row>
    <row r="232">
      <c r="H232" s="41"/>
      <c r="I232" s="41"/>
      <c r="J232" s="39"/>
      <c r="K232" s="39"/>
      <c r="L232" s="39"/>
    </row>
    <row r="233">
      <c r="H233" s="41"/>
      <c r="I233" s="41"/>
      <c r="J233" s="39"/>
      <c r="K233" s="39"/>
      <c r="L233" s="39"/>
    </row>
    <row r="234">
      <c r="H234" s="41"/>
      <c r="I234" s="41"/>
      <c r="J234" s="39"/>
      <c r="K234" s="39"/>
      <c r="L234" s="39"/>
    </row>
    <row r="235">
      <c r="H235" s="41"/>
      <c r="I235" s="41"/>
      <c r="J235" s="39"/>
      <c r="K235" s="39"/>
      <c r="L235" s="39"/>
    </row>
    <row r="236">
      <c r="H236" s="41"/>
      <c r="I236" s="41"/>
      <c r="J236" s="39"/>
      <c r="K236" s="39"/>
      <c r="L236" s="39"/>
    </row>
    <row r="237">
      <c r="H237" s="41"/>
      <c r="I237" s="41"/>
      <c r="J237" s="39"/>
      <c r="K237" s="39"/>
      <c r="L237" s="39"/>
    </row>
    <row r="238">
      <c r="H238" s="41"/>
      <c r="I238" s="41"/>
      <c r="J238" s="39"/>
      <c r="K238" s="39"/>
      <c r="L238" s="39"/>
    </row>
    <row r="239">
      <c r="H239" s="41"/>
      <c r="I239" s="41"/>
      <c r="J239" s="39"/>
      <c r="K239" s="39"/>
      <c r="L239" s="39"/>
    </row>
    <row r="240">
      <c r="H240" s="41"/>
      <c r="I240" s="41"/>
      <c r="J240" s="39"/>
      <c r="K240" s="39"/>
      <c r="L240" s="39"/>
    </row>
    <row r="241">
      <c r="H241" s="41"/>
      <c r="I241" s="41"/>
      <c r="J241" s="39"/>
      <c r="K241" s="39"/>
      <c r="L241" s="39"/>
    </row>
    <row r="242">
      <c r="H242" s="41"/>
      <c r="I242" s="41"/>
      <c r="J242" s="39"/>
      <c r="K242" s="39"/>
      <c r="L242" s="39"/>
    </row>
    <row r="243">
      <c r="H243" s="41"/>
      <c r="I243" s="41"/>
      <c r="J243" s="39"/>
      <c r="K243" s="39"/>
      <c r="L243" s="39"/>
    </row>
    <row r="244">
      <c r="H244" s="41"/>
      <c r="I244" s="41"/>
      <c r="J244" s="39"/>
      <c r="K244" s="39"/>
      <c r="L244" s="39"/>
    </row>
    <row r="245">
      <c r="H245" s="41"/>
      <c r="I245" s="41"/>
      <c r="J245" s="39"/>
      <c r="K245" s="39"/>
      <c r="L245" s="39"/>
    </row>
    <row r="246">
      <c r="H246" s="41"/>
      <c r="I246" s="41"/>
      <c r="J246" s="39"/>
      <c r="K246" s="39"/>
      <c r="L246" s="39"/>
    </row>
    <row r="247">
      <c r="H247" s="41"/>
      <c r="I247" s="41"/>
      <c r="J247" s="39"/>
      <c r="K247" s="39"/>
      <c r="L247" s="39"/>
    </row>
    <row r="248">
      <c r="H248" s="41"/>
      <c r="I248" s="41"/>
      <c r="J248" s="39"/>
      <c r="K248" s="39"/>
      <c r="L248" s="39"/>
    </row>
    <row r="249">
      <c r="H249" s="41"/>
      <c r="I249" s="41"/>
      <c r="J249" s="39"/>
      <c r="K249" s="39"/>
      <c r="L249" s="39"/>
    </row>
    <row r="250">
      <c r="H250" s="41"/>
      <c r="I250" s="41"/>
      <c r="J250" s="39"/>
      <c r="K250" s="39"/>
      <c r="L250" s="39"/>
    </row>
    <row r="251">
      <c r="H251" s="41"/>
      <c r="I251" s="41"/>
      <c r="J251" s="39"/>
      <c r="K251" s="39"/>
      <c r="L251" s="39"/>
    </row>
    <row r="252">
      <c r="H252" s="41"/>
      <c r="I252" s="41"/>
      <c r="J252" s="39"/>
      <c r="K252" s="39"/>
      <c r="L252" s="39"/>
    </row>
    <row r="253">
      <c r="H253" s="41"/>
      <c r="I253" s="41"/>
      <c r="J253" s="39"/>
      <c r="K253" s="39"/>
      <c r="L253" s="39"/>
    </row>
    <row r="254">
      <c r="H254" s="41"/>
      <c r="I254" s="41"/>
      <c r="J254" s="39"/>
      <c r="K254" s="39"/>
      <c r="L254" s="39"/>
    </row>
    <row r="255">
      <c r="H255" s="41"/>
      <c r="I255" s="41"/>
      <c r="J255" s="39"/>
      <c r="K255" s="39"/>
      <c r="L255" s="39"/>
    </row>
    <row r="256">
      <c r="H256" s="41"/>
      <c r="I256" s="41"/>
      <c r="J256" s="39"/>
      <c r="K256" s="39"/>
      <c r="L256" s="39"/>
    </row>
    <row r="257">
      <c r="H257" s="41"/>
      <c r="I257" s="41"/>
      <c r="J257" s="39"/>
      <c r="K257" s="39"/>
      <c r="L257" s="39"/>
    </row>
    <row r="258">
      <c r="H258" s="41"/>
      <c r="I258" s="41"/>
      <c r="J258" s="39"/>
      <c r="K258" s="39"/>
      <c r="L258" s="39"/>
    </row>
    <row r="259">
      <c r="H259" s="41"/>
      <c r="I259" s="41"/>
      <c r="J259" s="39"/>
      <c r="K259" s="39"/>
      <c r="L259" s="39"/>
    </row>
    <row r="260">
      <c r="H260" s="41"/>
      <c r="I260" s="41"/>
      <c r="J260" s="39"/>
      <c r="K260" s="39"/>
      <c r="L260" s="39"/>
    </row>
    <row r="261">
      <c r="H261" s="41"/>
      <c r="I261" s="41"/>
      <c r="J261" s="39"/>
      <c r="K261" s="39"/>
      <c r="L261" s="39"/>
    </row>
    <row r="262">
      <c r="H262" s="41"/>
      <c r="I262" s="41"/>
      <c r="J262" s="39"/>
      <c r="K262" s="39"/>
      <c r="L262" s="39"/>
    </row>
    <row r="263">
      <c r="H263" s="41"/>
      <c r="I263" s="41"/>
      <c r="J263" s="39"/>
      <c r="K263" s="39"/>
      <c r="L263" s="39"/>
    </row>
    <row r="264">
      <c r="H264" s="41"/>
      <c r="I264" s="41"/>
      <c r="J264" s="39"/>
      <c r="K264" s="39"/>
      <c r="L264" s="39"/>
    </row>
    <row r="265">
      <c r="H265" s="41"/>
      <c r="I265" s="41"/>
      <c r="J265" s="39"/>
      <c r="K265" s="39"/>
      <c r="L265" s="39"/>
    </row>
    <row r="266">
      <c r="H266" s="41"/>
      <c r="I266" s="41"/>
      <c r="J266" s="39"/>
      <c r="K266" s="39"/>
      <c r="L266" s="39"/>
    </row>
    <row r="267">
      <c r="H267" s="41"/>
      <c r="I267" s="41"/>
      <c r="J267" s="39"/>
      <c r="K267" s="39"/>
      <c r="L267" s="39"/>
    </row>
    <row r="268">
      <c r="H268" s="41"/>
      <c r="I268" s="41"/>
      <c r="J268" s="39"/>
      <c r="K268" s="39"/>
      <c r="L268" s="39"/>
    </row>
    <row r="269">
      <c r="H269" s="41"/>
      <c r="I269" s="41"/>
      <c r="J269" s="39"/>
      <c r="K269" s="39"/>
      <c r="L269" s="39"/>
    </row>
    <row r="270">
      <c r="H270" s="41"/>
      <c r="I270" s="41"/>
      <c r="J270" s="39"/>
      <c r="K270" s="39"/>
      <c r="L270" s="39"/>
    </row>
    <row r="271">
      <c r="H271" s="41"/>
      <c r="I271" s="41"/>
      <c r="J271" s="39"/>
      <c r="K271" s="39"/>
      <c r="L271" s="39"/>
    </row>
    <row r="272">
      <c r="H272" s="41"/>
      <c r="I272" s="41"/>
      <c r="J272" s="39"/>
      <c r="K272" s="39"/>
      <c r="L272" s="39"/>
    </row>
    <row r="273">
      <c r="H273" s="41"/>
      <c r="I273" s="41"/>
      <c r="J273" s="39"/>
      <c r="K273" s="39"/>
      <c r="L273" s="39"/>
    </row>
    <row r="274">
      <c r="H274" s="41"/>
      <c r="I274" s="41"/>
      <c r="J274" s="39"/>
      <c r="K274" s="39"/>
      <c r="L274" s="39"/>
    </row>
    <row r="275">
      <c r="H275" s="41"/>
      <c r="I275" s="41"/>
      <c r="J275" s="39"/>
      <c r="K275" s="39"/>
      <c r="L275" s="39"/>
    </row>
    <row r="276">
      <c r="H276" s="41"/>
      <c r="I276" s="41"/>
      <c r="J276" s="39"/>
      <c r="K276" s="39"/>
      <c r="L276" s="39"/>
    </row>
    <row r="277">
      <c r="H277" s="41"/>
      <c r="I277" s="41"/>
      <c r="J277" s="39"/>
      <c r="K277" s="39"/>
      <c r="L277" s="39"/>
    </row>
    <row r="278">
      <c r="H278" s="41"/>
      <c r="I278" s="41"/>
      <c r="J278" s="39"/>
      <c r="K278" s="39"/>
      <c r="L278" s="39"/>
    </row>
    <row r="279">
      <c r="H279" s="41"/>
      <c r="I279" s="41"/>
      <c r="J279" s="39"/>
      <c r="K279" s="39"/>
      <c r="L279" s="39"/>
    </row>
    <row r="280">
      <c r="H280" s="41"/>
      <c r="I280" s="41"/>
      <c r="J280" s="39"/>
      <c r="K280" s="39"/>
      <c r="L280" s="39"/>
    </row>
    <row r="281">
      <c r="H281" s="41"/>
      <c r="I281" s="41"/>
      <c r="J281" s="39"/>
      <c r="K281" s="39"/>
      <c r="L281" s="39"/>
    </row>
    <row r="282">
      <c r="H282" s="41"/>
      <c r="I282" s="41"/>
      <c r="J282" s="39"/>
      <c r="K282" s="39"/>
      <c r="L282" s="39"/>
    </row>
    <row r="283">
      <c r="H283" s="41"/>
      <c r="I283" s="41"/>
      <c r="J283" s="39"/>
      <c r="K283" s="39"/>
      <c r="L283" s="39"/>
    </row>
    <row r="284">
      <c r="H284" s="41"/>
      <c r="I284" s="41"/>
      <c r="J284" s="39"/>
      <c r="K284" s="39"/>
      <c r="L284" s="39"/>
    </row>
    <row r="285">
      <c r="H285" s="41"/>
      <c r="I285" s="41"/>
      <c r="J285" s="39"/>
      <c r="K285" s="39"/>
      <c r="L285" s="39"/>
    </row>
    <row r="286">
      <c r="H286" s="41"/>
      <c r="I286" s="41"/>
      <c r="J286" s="39"/>
      <c r="K286" s="39"/>
      <c r="L286" s="39"/>
    </row>
    <row r="287">
      <c r="H287" s="41"/>
      <c r="I287" s="41"/>
      <c r="J287" s="39"/>
      <c r="K287" s="39"/>
      <c r="L287" s="39"/>
    </row>
    <row r="288">
      <c r="H288" s="41"/>
      <c r="I288" s="41"/>
      <c r="J288" s="39"/>
      <c r="K288" s="39"/>
      <c r="L288" s="39"/>
    </row>
    <row r="289">
      <c r="H289" s="41"/>
      <c r="I289" s="41"/>
      <c r="J289" s="39"/>
      <c r="K289" s="39"/>
      <c r="L289" s="39"/>
    </row>
    <row r="290">
      <c r="H290" s="41"/>
      <c r="I290" s="41"/>
      <c r="J290" s="39"/>
      <c r="K290" s="39"/>
      <c r="L290" s="39"/>
    </row>
    <row r="291">
      <c r="H291" s="41"/>
      <c r="I291" s="41"/>
      <c r="J291" s="39"/>
      <c r="K291" s="39"/>
      <c r="L291" s="39"/>
    </row>
    <row r="292">
      <c r="H292" s="41"/>
      <c r="I292" s="41"/>
      <c r="J292" s="39"/>
      <c r="K292" s="39"/>
      <c r="L292" s="39"/>
    </row>
    <row r="293">
      <c r="H293" s="41"/>
      <c r="I293" s="41"/>
      <c r="J293" s="39"/>
      <c r="K293" s="39"/>
      <c r="L293" s="39"/>
    </row>
    <row r="294">
      <c r="H294" s="41"/>
      <c r="I294" s="41"/>
      <c r="J294" s="39"/>
      <c r="K294" s="39"/>
      <c r="L294" s="39"/>
    </row>
    <row r="295">
      <c r="H295" s="41"/>
      <c r="I295" s="41"/>
      <c r="J295" s="39"/>
      <c r="K295" s="39"/>
      <c r="L295" s="39"/>
    </row>
    <row r="296">
      <c r="H296" s="41"/>
      <c r="I296" s="41"/>
      <c r="J296" s="39"/>
      <c r="K296" s="39"/>
      <c r="L296" s="39"/>
    </row>
    <row r="297">
      <c r="H297" s="41"/>
      <c r="I297" s="41"/>
      <c r="J297" s="39"/>
      <c r="K297" s="39"/>
      <c r="L297" s="39"/>
    </row>
    <row r="298">
      <c r="H298" s="41"/>
      <c r="I298" s="41"/>
      <c r="J298" s="39"/>
      <c r="K298" s="39"/>
      <c r="L298" s="39"/>
    </row>
    <row r="299">
      <c r="H299" s="41"/>
      <c r="I299" s="41"/>
      <c r="J299" s="39"/>
      <c r="K299" s="39"/>
      <c r="L299" s="39"/>
    </row>
    <row r="300">
      <c r="H300" s="41"/>
      <c r="I300" s="41"/>
      <c r="J300" s="39"/>
      <c r="K300" s="39"/>
      <c r="L300" s="39"/>
    </row>
    <row r="301">
      <c r="H301" s="41"/>
      <c r="I301" s="41"/>
      <c r="J301" s="39"/>
      <c r="K301" s="39"/>
      <c r="L301" s="39"/>
    </row>
    <row r="302">
      <c r="H302" s="41"/>
      <c r="I302" s="41"/>
      <c r="J302" s="39"/>
      <c r="K302" s="39"/>
      <c r="L302" s="39"/>
    </row>
    <row r="303">
      <c r="H303" s="41"/>
      <c r="I303" s="41"/>
      <c r="J303" s="39"/>
      <c r="K303" s="39"/>
      <c r="L303" s="39"/>
    </row>
    <row r="304">
      <c r="H304" s="41"/>
      <c r="I304" s="41"/>
      <c r="J304" s="39"/>
      <c r="K304" s="39"/>
      <c r="L304" s="39"/>
    </row>
    <row r="305">
      <c r="H305" s="41"/>
      <c r="I305" s="41"/>
      <c r="J305" s="39"/>
      <c r="K305" s="39"/>
      <c r="L305" s="39"/>
    </row>
    <row r="306">
      <c r="H306" s="41"/>
      <c r="I306" s="41"/>
      <c r="J306" s="39"/>
      <c r="K306" s="39"/>
      <c r="L306" s="39"/>
    </row>
    <row r="307">
      <c r="H307" s="41"/>
      <c r="I307" s="41"/>
      <c r="J307" s="39"/>
      <c r="K307" s="39"/>
      <c r="L307" s="39"/>
    </row>
    <row r="308">
      <c r="H308" s="41"/>
      <c r="I308" s="41"/>
      <c r="J308" s="39"/>
      <c r="K308" s="39"/>
      <c r="L308" s="39"/>
    </row>
    <row r="309">
      <c r="H309" s="41"/>
      <c r="I309" s="41"/>
      <c r="J309" s="39"/>
      <c r="K309" s="39"/>
      <c r="L309" s="39"/>
    </row>
    <row r="310">
      <c r="H310" s="41"/>
      <c r="I310" s="41"/>
      <c r="J310" s="39"/>
      <c r="K310" s="39"/>
      <c r="L310" s="39"/>
    </row>
    <row r="311">
      <c r="H311" s="41"/>
      <c r="I311" s="41"/>
      <c r="J311" s="39"/>
      <c r="K311" s="39"/>
      <c r="L311" s="39"/>
    </row>
    <row r="312">
      <c r="H312" s="41"/>
      <c r="I312" s="41"/>
      <c r="J312" s="39"/>
      <c r="K312" s="39"/>
      <c r="L312" s="39"/>
    </row>
    <row r="313">
      <c r="H313" s="41"/>
      <c r="I313" s="41"/>
      <c r="J313" s="39"/>
      <c r="K313" s="39"/>
      <c r="L313" s="39"/>
    </row>
    <row r="314">
      <c r="H314" s="41"/>
      <c r="I314" s="41"/>
      <c r="J314" s="39"/>
      <c r="K314" s="39"/>
      <c r="L314" s="39"/>
    </row>
    <row r="315">
      <c r="H315" s="41"/>
      <c r="I315" s="41"/>
      <c r="J315" s="39"/>
      <c r="K315" s="39"/>
      <c r="L315" s="39"/>
    </row>
    <row r="316">
      <c r="H316" s="41"/>
      <c r="I316" s="41"/>
      <c r="J316" s="39"/>
      <c r="K316" s="39"/>
      <c r="L316" s="39"/>
    </row>
    <row r="317">
      <c r="H317" s="41"/>
      <c r="I317" s="41"/>
      <c r="J317" s="39"/>
      <c r="K317" s="39"/>
      <c r="L317" s="39"/>
    </row>
    <row r="318">
      <c r="H318" s="41"/>
      <c r="I318" s="41"/>
      <c r="J318" s="39"/>
      <c r="K318" s="39"/>
      <c r="L318" s="39"/>
    </row>
    <row r="319">
      <c r="H319" s="41"/>
      <c r="I319" s="41"/>
      <c r="J319" s="39"/>
      <c r="K319" s="39"/>
      <c r="L319" s="39"/>
    </row>
    <row r="320">
      <c r="H320" s="41"/>
      <c r="I320" s="41"/>
      <c r="J320" s="39"/>
      <c r="K320" s="39"/>
      <c r="L320" s="39"/>
    </row>
    <row r="321">
      <c r="H321" s="41"/>
      <c r="I321" s="41"/>
      <c r="J321" s="39"/>
      <c r="K321" s="39"/>
      <c r="L321" s="39"/>
    </row>
    <row r="322">
      <c r="H322" s="41"/>
      <c r="I322" s="41"/>
      <c r="J322" s="39"/>
      <c r="K322" s="39"/>
      <c r="L322" s="39"/>
    </row>
    <row r="323">
      <c r="H323" s="41"/>
      <c r="I323" s="41"/>
      <c r="J323" s="39"/>
      <c r="K323" s="39"/>
      <c r="L323" s="39"/>
    </row>
    <row r="324">
      <c r="H324" s="41"/>
      <c r="I324" s="41"/>
      <c r="J324" s="39"/>
      <c r="K324" s="39"/>
      <c r="L324" s="39"/>
    </row>
    <row r="325">
      <c r="H325" s="41"/>
      <c r="I325" s="41"/>
      <c r="J325" s="39"/>
      <c r="K325" s="39"/>
      <c r="L325" s="39"/>
    </row>
    <row r="326">
      <c r="H326" s="41"/>
      <c r="I326" s="41"/>
      <c r="J326" s="39"/>
      <c r="K326" s="39"/>
      <c r="L326" s="39"/>
    </row>
    <row r="327">
      <c r="H327" s="41"/>
      <c r="I327" s="41"/>
      <c r="J327" s="39"/>
      <c r="K327" s="39"/>
      <c r="L327" s="39"/>
    </row>
    <row r="328">
      <c r="H328" s="41"/>
      <c r="I328" s="41"/>
      <c r="J328" s="39"/>
      <c r="K328" s="39"/>
      <c r="L328" s="39"/>
    </row>
    <row r="329">
      <c r="H329" s="41"/>
      <c r="I329" s="41"/>
      <c r="J329" s="39"/>
      <c r="K329" s="39"/>
      <c r="L329" s="39"/>
    </row>
    <row r="330">
      <c r="H330" s="41"/>
      <c r="I330" s="41"/>
      <c r="J330" s="39"/>
      <c r="K330" s="39"/>
      <c r="L330" s="39"/>
    </row>
    <row r="331">
      <c r="H331" s="41"/>
      <c r="I331" s="41"/>
      <c r="J331" s="39"/>
      <c r="K331" s="39"/>
      <c r="L331" s="39"/>
    </row>
    <row r="332">
      <c r="H332" s="41"/>
      <c r="I332" s="41"/>
      <c r="J332" s="39"/>
      <c r="K332" s="39"/>
      <c r="L332" s="39"/>
    </row>
    <row r="333">
      <c r="H333" s="41"/>
      <c r="I333" s="41"/>
      <c r="J333" s="39"/>
      <c r="K333" s="39"/>
      <c r="L333" s="39"/>
    </row>
    <row r="334">
      <c r="H334" s="41"/>
      <c r="I334" s="41"/>
      <c r="J334" s="39"/>
      <c r="K334" s="39"/>
      <c r="L334" s="39"/>
    </row>
    <row r="335">
      <c r="H335" s="41"/>
      <c r="I335" s="41"/>
      <c r="J335" s="39"/>
      <c r="K335" s="39"/>
      <c r="L335" s="39"/>
    </row>
    <row r="336">
      <c r="H336" s="41"/>
      <c r="I336" s="41"/>
      <c r="J336" s="39"/>
      <c r="K336" s="39"/>
      <c r="L336" s="39"/>
    </row>
    <row r="337">
      <c r="H337" s="41"/>
      <c r="I337" s="41"/>
      <c r="J337" s="39"/>
      <c r="K337" s="39"/>
      <c r="L337" s="39"/>
    </row>
    <row r="338">
      <c r="H338" s="41"/>
      <c r="I338" s="41"/>
      <c r="J338" s="39"/>
      <c r="K338" s="39"/>
      <c r="L338" s="39"/>
    </row>
    <row r="339">
      <c r="H339" s="41"/>
      <c r="I339" s="41"/>
      <c r="J339" s="39"/>
      <c r="K339" s="39"/>
      <c r="L339" s="39"/>
    </row>
    <row r="340">
      <c r="H340" s="41"/>
      <c r="I340" s="41"/>
      <c r="J340" s="39"/>
      <c r="K340" s="39"/>
      <c r="L340" s="39"/>
    </row>
    <row r="341">
      <c r="H341" s="41"/>
      <c r="I341" s="41"/>
      <c r="J341" s="39"/>
      <c r="K341" s="39"/>
      <c r="L341" s="39"/>
    </row>
    <row r="342">
      <c r="H342" s="41"/>
      <c r="I342" s="41"/>
      <c r="J342" s="39"/>
      <c r="K342" s="39"/>
      <c r="L342" s="39"/>
    </row>
    <row r="343">
      <c r="H343" s="41"/>
      <c r="I343" s="41"/>
      <c r="J343" s="39"/>
      <c r="K343" s="39"/>
      <c r="L343" s="39"/>
    </row>
    <row r="344">
      <c r="H344" s="41"/>
      <c r="I344" s="41"/>
      <c r="J344" s="39"/>
      <c r="K344" s="39"/>
      <c r="L344" s="39"/>
    </row>
    <row r="345">
      <c r="H345" s="41"/>
      <c r="I345" s="41"/>
      <c r="J345" s="39"/>
      <c r="K345" s="39"/>
      <c r="L345" s="39"/>
    </row>
    <row r="346">
      <c r="H346" s="41"/>
      <c r="I346" s="41"/>
      <c r="J346" s="39"/>
      <c r="K346" s="39"/>
      <c r="L346" s="39"/>
    </row>
    <row r="347">
      <c r="H347" s="41"/>
      <c r="I347" s="41"/>
      <c r="J347" s="39"/>
      <c r="K347" s="39"/>
      <c r="L347" s="39"/>
    </row>
    <row r="348">
      <c r="H348" s="41"/>
      <c r="I348" s="41"/>
      <c r="J348" s="39"/>
      <c r="K348" s="39"/>
      <c r="L348" s="39"/>
    </row>
    <row r="349">
      <c r="H349" s="41"/>
      <c r="I349" s="41"/>
      <c r="J349" s="39"/>
      <c r="K349" s="39"/>
      <c r="L349" s="39"/>
    </row>
    <row r="350">
      <c r="H350" s="41"/>
      <c r="I350" s="41"/>
      <c r="J350" s="39"/>
      <c r="K350" s="39"/>
      <c r="L350" s="39"/>
    </row>
    <row r="351">
      <c r="H351" s="41"/>
      <c r="I351" s="41"/>
      <c r="J351" s="39"/>
      <c r="K351" s="39"/>
      <c r="L351" s="39"/>
    </row>
    <row r="352">
      <c r="H352" s="41"/>
      <c r="I352" s="41"/>
      <c r="J352" s="39"/>
      <c r="K352" s="39"/>
      <c r="L352" s="39"/>
    </row>
    <row r="353">
      <c r="H353" s="41"/>
      <c r="I353" s="41"/>
      <c r="J353" s="39"/>
      <c r="K353" s="39"/>
      <c r="L353" s="39"/>
    </row>
    <row r="354">
      <c r="H354" s="41"/>
      <c r="I354" s="41"/>
      <c r="J354" s="39"/>
      <c r="K354" s="39"/>
      <c r="L354" s="39"/>
    </row>
    <row r="355">
      <c r="H355" s="41"/>
      <c r="I355" s="41"/>
      <c r="J355" s="39"/>
      <c r="K355" s="39"/>
      <c r="L355" s="39"/>
    </row>
    <row r="356">
      <c r="H356" s="41"/>
      <c r="I356" s="41"/>
      <c r="J356" s="39"/>
      <c r="K356" s="39"/>
      <c r="L356" s="39"/>
    </row>
    <row r="357">
      <c r="H357" s="41"/>
      <c r="I357" s="41"/>
      <c r="J357" s="39"/>
      <c r="K357" s="39"/>
      <c r="L357" s="39"/>
    </row>
    <row r="358">
      <c r="H358" s="41"/>
      <c r="I358" s="41"/>
      <c r="J358" s="39"/>
      <c r="K358" s="39"/>
      <c r="L358" s="39"/>
    </row>
    <row r="359">
      <c r="H359" s="41"/>
      <c r="I359" s="41"/>
      <c r="J359" s="39"/>
      <c r="K359" s="39"/>
      <c r="L359" s="39"/>
    </row>
    <row r="360">
      <c r="H360" s="41"/>
      <c r="I360" s="41"/>
      <c r="J360" s="39"/>
      <c r="K360" s="39"/>
      <c r="L360" s="39"/>
    </row>
    <row r="361">
      <c r="H361" s="41"/>
      <c r="I361" s="41"/>
      <c r="J361" s="39"/>
      <c r="K361" s="39"/>
      <c r="L361" s="39"/>
    </row>
    <row r="362">
      <c r="H362" s="41"/>
      <c r="I362" s="41"/>
      <c r="J362" s="39"/>
      <c r="K362" s="39"/>
      <c r="L362" s="39"/>
    </row>
    <row r="363">
      <c r="H363" s="41"/>
      <c r="I363" s="41"/>
      <c r="J363" s="39"/>
      <c r="K363" s="39"/>
      <c r="L363" s="39"/>
    </row>
    <row r="364">
      <c r="H364" s="41"/>
      <c r="I364" s="41"/>
      <c r="J364" s="39"/>
      <c r="K364" s="39"/>
      <c r="L364" s="39"/>
    </row>
    <row r="365">
      <c r="H365" s="41"/>
      <c r="I365" s="41"/>
      <c r="J365" s="39"/>
      <c r="K365" s="39"/>
      <c r="L365" s="39"/>
    </row>
    <row r="366">
      <c r="H366" s="41"/>
      <c r="I366" s="41"/>
      <c r="J366" s="39"/>
      <c r="K366" s="39"/>
      <c r="L366" s="39"/>
    </row>
    <row r="367">
      <c r="H367" s="41"/>
      <c r="I367" s="41"/>
      <c r="J367" s="39"/>
      <c r="K367" s="39"/>
      <c r="L367" s="39"/>
    </row>
    <row r="368">
      <c r="H368" s="41"/>
      <c r="I368" s="41"/>
      <c r="J368" s="39"/>
      <c r="K368" s="39"/>
      <c r="L368" s="39"/>
    </row>
    <row r="369">
      <c r="H369" s="41"/>
      <c r="I369" s="41"/>
      <c r="J369" s="39"/>
      <c r="K369" s="39"/>
      <c r="L369" s="39"/>
    </row>
    <row r="370">
      <c r="H370" s="41"/>
      <c r="I370" s="41"/>
      <c r="J370" s="39"/>
      <c r="K370" s="39"/>
      <c r="L370" s="39"/>
    </row>
    <row r="371">
      <c r="H371" s="41"/>
      <c r="I371" s="41"/>
      <c r="J371" s="39"/>
      <c r="K371" s="39"/>
      <c r="L371" s="39"/>
    </row>
    <row r="372">
      <c r="H372" s="41"/>
      <c r="I372" s="41"/>
      <c r="J372" s="39"/>
      <c r="K372" s="39"/>
      <c r="L372" s="39"/>
    </row>
    <row r="373">
      <c r="H373" s="41"/>
      <c r="I373" s="41"/>
      <c r="J373" s="39"/>
      <c r="K373" s="39"/>
      <c r="L373" s="39"/>
    </row>
    <row r="374">
      <c r="H374" s="41"/>
      <c r="I374" s="41"/>
      <c r="J374" s="39"/>
      <c r="K374" s="39"/>
      <c r="L374" s="39"/>
    </row>
    <row r="375">
      <c r="H375" s="41"/>
      <c r="I375" s="41"/>
      <c r="J375" s="39"/>
      <c r="K375" s="39"/>
      <c r="L375" s="39"/>
    </row>
    <row r="376">
      <c r="H376" s="41"/>
      <c r="I376" s="41"/>
      <c r="J376" s="39"/>
      <c r="K376" s="39"/>
      <c r="L376" s="39"/>
    </row>
    <row r="377">
      <c r="H377" s="41"/>
      <c r="I377" s="41"/>
      <c r="J377" s="39"/>
      <c r="K377" s="39"/>
      <c r="L377" s="39"/>
    </row>
    <row r="378">
      <c r="H378" s="41"/>
      <c r="I378" s="41"/>
      <c r="J378" s="39"/>
      <c r="K378" s="39"/>
      <c r="L378" s="39"/>
    </row>
    <row r="379">
      <c r="H379" s="41"/>
      <c r="I379" s="41"/>
      <c r="J379" s="39"/>
      <c r="K379" s="39"/>
      <c r="L379" s="39"/>
    </row>
    <row r="380">
      <c r="H380" s="41"/>
      <c r="I380" s="41"/>
      <c r="J380" s="39"/>
      <c r="K380" s="39"/>
      <c r="L380" s="39"/>
    </row>
    <row r="381">
      <c r="H381" s="41"/>
      <c r="I381" s="41"/>
      <c r="J381" s="39"/>
      <c r="K381" s="39"/>
      <c r="L381" s="39"/>
    </row>
    <row r="382">
      <c r="H382" s="41"/>
      <c r="I382" s="41"/>
      <c r="J382" s="39"/>
      <c r="K382" s="39"/>
      <c r="L382" s="39"/>
    </row>
    <row r="383">
      <c r="H383" s="41"/>
      <c r="I383" s="41"/>
      <c r="J383" s="39"/>
      <c r="K383" s="39"/>
      <c r="L383" s="39"/>
    </row>
    <row r="384">
      <c r="H384" s="41"/>
      <c r="I384" s="41"/>
      <c r="J384" s="39"/>
      <c r="K384" s="39"/>
      <c r="L384" s="39"/>
    </row>
    <row r="385">
      <c r="H385" s="41"/>
      <c r="I385" s="41"/>
      <c r="J385" s="39"/>
      <c r="K385" s="39"/>
      <c r="L385" s="39"/>
    </row>
    <row r="386">
      <c r="H386" s="41"/>
      <c r="I386" s="41"/>
      <c r="J386" s="39"/>
      <c r="K386" s="39"/>
      <c r="L386" s="39"/>
    </row>
    <row r="387">
      <c r="H387" s="41"/>
      <c r="I387" s="41"/>
      <c r="J387" s="39"/>
      <c r="K387" s="39"/>
      <c r="L387" s="39"/>
    </row>
    <row r="388">
      <c r="H388" s="41"/>
      <c r="I388" s="41"/>
      <c r="J388" s="39"/>
      <c r="K388" s="39"/>
      <c r="L388" s="39"/>
    </row>
    <row r="389">
      <c r="H389" s="41"/>
      <c r="I389" s="41"/>
      <c r="J389" s="39"/>
      <c r="K389" s="39"/>
      <c r="L389" s="39"/>
    </row>
    <row r="390">
      <c r="H390" s="41"/>
      <c r="I390" s="41"/>
      <c r="J390" s="39"/>
      <c r="K390" s="39"/>
      <c r="L390" s="39"/>
    </row>
    <row r="391">
      <c r="H391" s="41"/>
      <c r="I391" s="41"/>
      <c r="J391" s="39"/>
      <c r="K391" s="39"/>
      <c r="L391" s="39"/>
    </row>
    <row r="392">
      <c r="H392" s="41"/>
      <c r="I392" s="41"/>
      <c r="J392" s="39"/>
      <c r="K392" s="39"/>
      <c r="L392" s="39"/>
    </row>
    <row r="393">
      <c r="H393" s="41"/>
      <c r="I393" s="41"/>
      <c r="J393" s="39"/>
      <c r="K393" s="39"/>
      <c r="L393" s="39"/>
    </row>
    <row r="394">
      <c r="H394" s="41"/>
      <c r="I394" s="41"/>
      <c r="J394" s="39"/>
      <c r="K394" s="39"/>
      <c r="L394" s="39"/>
    </row>
    <row r="395">
      <c r="H395" s="41"/>
      <c r="I395" s="41"/>
      <c r="J395" s="39"/>
      <c r="K395" s="39"/>
      <c r="L395" s="39"/>
    </row>
    <row r="396">
      <c r="H396" s="41"/>
      <c r="I396" s="41"/>
      <c r="J396" s="39"/>
      <c r="K396" s="39"/>
      <c r="L396" s="39"/>
    </row>
    <row r="397">
      <c r="H397" s="41"/>
      <c r="I397" s="41"/>
      <c r="J397" s="39"/>
      <c r="K397" s="39"/>
      <c r="L397" s="39"/>
    </row>
    <row r="398">
      <c r="H398" s="41"/>
      <c r="I398" s="41"/>
      <c r="J398" s="39"/>
      <c r="K398" s="39"/>
      <c r="L398" s="39"/>
    </row>
    <row r="399">
      <c r="H399" s="41"/>
      <c r="I399" s="41"/>
      <c r="J399" s="39"/>
      <c r="K399" s="39"/>
      <c r="L399" s="39"/>
    </row>
    <row r="400">
      <c r="H400" s="41"/>
      <c r="I400" s="41"/>
      <c r="J400" s="39"/>
      <c r="K400" s="39"/>
      <c r="L400" s="39"/>
    </row>
    <row r="401">
      <c r="H401" s="41"/>
      <c r="I401" s="41"/>
      <c r="J401" s="39"/>
      <c r="K401" s="39"/>
      <c r="L401" s="39"/>
    </row>
    <row r="402">
      <c r="H402" s="41"/>
      <c r="I402" s="41"/>
      <c r="J402" s="39"/>
      <c r="K402" s="39"/>
      <c r="L402" s="39"/>
    </row>
    <row r="403">
      <c r="H403" s="41"/>
      <c r="I403" s="41"/>
      <c r="J403" s="39"/>
      <c r="K403" s="39"/>
      <c r="L403" s="39"/>
    </row>
    <row r="404">
      <c r="H404" s="41"/>
      <c r="I404" s="41"/>
      <c r="J404" s="39"/>
      <c r="K404" s="39"/>
      <c r="L404" s="39"/>
    </row>
    <row r="405">
      <c r="H405" s="41"/>
      <c r="I405" s="41"/>
      <c r="J405" s="39"/>
      <c r="K405" s="39"/>
      <c r="L405" s="39"/>
    </row>
    <row r="406">
      <c r="H406" s="41"/>
      <c r="I406" s="41"/>
      <c r="J406" s="39"/>
      <c r="K406" s="39"/>
      <c r="L406" s="39"/>
    </row>
    <row r="407">
      <c r="H407" s="41"/>
      <c r="I407" s="41"/>
      <c r="J407" s="39"/>
      <c r="K407" s="39"/>
      <c r="L407" s="39"/>
    </row>
    <row r="408">
      <c r="H408" s="41"/>
      <c r="I408" s="41"/>
      <c r="J408" s="39"/>
      <c r="K408" s="39"/>
      <c r="L408" s="39"/>
    </row>
    <row r="409">
      <c r="H409" s="41"/>
      <c r="I409" s="41"/>
      <c r="J409" s="39"/>
      <c r="K409" s="39"/>
      <c r="L409" s="39"/>
    </row>
    <row r="410">
      <c r="H410" s="41"/>
      <c r="I410" s="41"/>
      <c r="J410" s="39"/>
      <c r="K410" s="39"/>
      <c r="L410" s="39"/>
    </row>
    <row r="411">
      <c r="H411" s="41"/>
      <c r="I411" s="41"/>
      <c r="J411" s="39"/>
      <c r="K411" s="39"/>
      <c r="L411" s="39"/>
    </row>
    <row r="412">
      <c r="H412" s="41"/>
      <c r="I412" s="41"/>
      <c r="J412" s="39"/>
      <c r="K412" s="39"/>
      <c r="L412" s="39"/>
    </row>
    <row r="413">
      <c r="H413" s="41"/>
      <c r="I413" s="41"/>
      <c r="J413" s="39"/>
      <c r="K413" s="39"/>
      <c r="L413" s="39"/>
    </row>
    <row r="414">
      <c r="H414" s="41"/>
      <c r="I414" s="41"/>
      <c r="J414" s="39"/>
      <c r="K414" s="39"/>
      <c r="L414" s="39"/>
    </row>
    <row r="415">
      <c r="H415" s="41"/>
      <c r="I415" s="41"/>
      <c r="J415" s="39"/>
      <c r="K415" s="39"/>
      <c r="L415" s="39"/>
    </row>
    <row r="416">
      <c r="H416" s="41"/>
      <c r="I416" s="41"/>
      <c r="J416" s="39"/>
      <c r="K416" s="39"/>
      <c r="L416" s="39"/>
    </row>
    <row r="417">
      <c r="H417" s="41"/>
      <c r="I417" s="41"/>
      <c r="J417" s="39"/>
      <c r="K417" s="39"/>
      <c r="L417" s="39"/>
    </row>
    <row r="418">
      <c r="H418" s="41"/>
      <c r="I418" s="41"/>
      <c r="J418" s="39"/>
      <c r="K418" s="39"/>
      <c r="L418" s="39"/>
    </row>
    <row r="419">
      <c r="H419" s="41"/>
      <c r="I419" s="41"/>
      <c r="J419" s="39"/>
      <c r="K419" s="39"/>
      <c r="L419" s="39"/>
    </row>
    <row r="420">
      <c r="H420" s="41"/>
      <c r="I420" s="41"/>
      <c r="J420" s="39"/>
      <c r="K420" s="39"/>
      <c r="L420" s="39"/>
    </row>
    <row r="421">
      <c r="H421" s="41"/>
      <c r="I421" s="41"/>
      <c r="J421" s="39"/>
      <c r="K421" s="39"/>
      <c r="L421" s="39"/>
    </row>
    <row r="422">
      <c r="H422" s="41"/>
      <c r="I422" s="41"/>
      <c r="J422" s="39"/>
      <c r="K422" s="39"/>
      <c r="L422" s="39"/>
    </row>
    <row r="423">
      <c r="H423" s="41"/>
      <c r="I423" s="41"/>
      <c r="J423" s="39"/>
      <c r="K423" s="39"/>
      <c r="L423" s="39"/>
    </row>
    <row r="424">
      <c r="H424" s="41"/>
      <c r="I424" s="41"/>
      <c r="J424" s="39"/>
      <c r="K424" s="39"/>
      <c r="L424" s="39"/>
    </row>
    <row r="425">
      <c r="H425" s="41"/>
      <c r="I425" s="41"/>
      <c r="J425" s="39"/>
      <c r="K425" s="39"/>
      <c r="L425" s="39"/>
    </row>
    <row r="426">
      <c r="H426" s="41"/>
      <c r="I426" s="41"/>
      <c r="J426" s="39"/>
      <c r="K426" s="39"/>
      <c r="L426" s="39"/>
    </row>
    <row r="427">
      <c r="H427" s="41"/>
      <c r="I427" s="41"/>
      <c r="J427" s="39"/>
      <c r="K427" s="39"/>
      <c r="L427" s="39"/>
    </row>
    <row r="428">
      <c r="H428" s="41"/>
      <c r="I428" s="41"/>
      <c r="J428" s="39"/>
      <c r="K428" s="39"/>
      <c r="L428" s="39"/>
    </row>
    <row r="429">
      <c r="H429" s="41"/>
      <c r="I429" s="41"/>
      <c r="J429" s="39"/>
      <c r="K429" s="39"/>
      <c r="L429" s="39"/>
    </row>
    <row r="430">
      <c r="H430" s="41"/>
      <c r="I430" s="41"/>
      <c r="J430" s="39"/>
      <c r="K430" s="39"/>
      <c r="L430" s="39"/>
    </row>
    <row r="431">
      <c r="H431" s="41"/>
      <c r="I431" s="41"/>
      <c r="J431" s="39"/>
      <c r="K431" s="39"/>
      <c r="L431" s="39"/>
    </row>
    <row r="432">
      <c r="H432" s="41"/>
      <c r="I432" s="41"/>
      <c r="J432" s="39"/>
      <c r="K432" s="39"/>
      <c r="L432" s="39"/>
    </row>
    <row r="433">
      <c r="H433" s="41"/>
      <c r="I433" s="41"/>
      <c r="J433" s="39"/>
      <c r="K433" s="39"/>
      <c r="L433" s="39"/>
    </row>
    <row r="434">
      <c r="H434" s="41"/>
      <c r="I434" s="41"/>
      <c r="J434" s="39"/>
      <c r="K434" s="39"/>
      <c r="L434" s="39"/>
    </row>
    <row r="435">
      <c r="H435" s="41"/>
      <c r="I435" s="41"/>
      <c r="J435" s="39"/>
      <c r="K435" s="39"/>
      <c r="L435" s="39"/>
    </row>
    <row r="436">
      <c r="H436" s="41"/>
      <c r="I436" s="41"/>
      <c r="J436" s="39"/>
      <c r="K436" s="39"/>
      <c r="L436" s="39"/>
    </row>
    <row r="437">
      <c r="H437" s="41"/>
      <c r="I437" s="41"/>
      <c r="J437" s="39"/>
      <c r="K437" s="39"/>
      <c r="L437" s="39"/>
    </row>
    <row r="438">
      <c r="H438" s="41"/>
      <c r="I438" s="41"/>
      <c r="J438" s="39"/>
      <c r="K438" s="39"/>
      <c r="L438" s="39"/>
    </row>
    <row r="439">
      <c r="H439" s="41"/>
      <c r="I439" s="41"/>
      <c r="J439" s="39"/>
      <c r="K439" s="39"/>
      <c r="L439" s="39"/>
    </row>
    <row r="440">
      <c r="H440" s="41"/>
      <c r="I440" s="41"/>
      <c r="J440" s="39"/>
      <c r="K440" s="39"/>
      <c r="L440" s="39"/>
    </row>
    <row r="441">
      <c r="H441" s="41"/>
      <c r="I441" s="41"/>
      <c r="J441" s="39"/>
      <c r="K441" s="39"/>
      <c r="L441" s="39"/>
    </row>
    <row r="442">
      <c r="H442" s="41"/>
      <c r="I442" s="41"/>
      <c r="J442" s="39"/>
      <c r="K442" s="39"/>
      <c r="L442" s="39"/>
    </row>
    <row r="443">
      <c r="H443" s="41"/>
      <c r="I443" s="41"/>
      <c r="J443" s="39"/>
      <c r="K443" s="39"/>
      <c r="L443" s="39"/>
    </row>
    <row r="444">
      <c r="H444" s="41"/>
      <c r="I444" s="41"/>
      <c r="J444" s="39"/>
      <c r="K444" s="39"/>
      <c r="L444" s="39"/>
    </row>
    <row r="445">
      <c r="H445" s="41"/>
      <c r="I445" s="41"/>
      <c r="J445" s="39"/>
      <c r="K445" s="39"/>
      <c r="L445" s="39"/>
    </row>
    <row r="446">
      <c r="H446" s="41"/>
      <c r="I446" s="41"/>
      <c r="J446" s="39"/>
      <c r="K446" s="39"/>
      <c r="L446" s="39"/>
    </row>
    <row r="447">
      <c r="H447" s="41"/>
      <c r="I447" s="41"/>
      <c r="J447" s="39"/>
      <c r="K447" s="39"/>
      <c r="L447" s="39"/>
    </row>
    <row r="448">
      <c r="H448" s="41"/>
      <c r="I448" s="41"/>
      <c r="J448" s="39"/>
      <c r="K448" s="39"/>
      <c r="L448" s="39"/>
    </row>
    <row r="449">
      <c r="H449" s="41"/>
      <c r="I449" s="41"/>
      <c r="J449" s="39"/>
      <c r="K449" s="39"/>
      <c r="L449" s="39"/>
    </row>
    <row r="450">
      <c r="H450" s="41"/>
      <c r="I450" s="41"/>
      <c r="J450" s="39"/>
      <c r="K450" s="39"/>
      <c r="L450" s="39"/>
    </row>
    <row r="451">
      <c r="H451" s="41"/>
      <c r="I451" s="41"/>
      <c r="J451" s="39"/>
      <c r="K451" s="39"/>
      <c r="L451" s="39"/>
    </row>
    <row r="452">
      <c r="H452" s="41"/>
      <c r="I452" s="41"/>
      <c r="J452" s="39"/>
      <c r="K452" s="39"/>
      <c r="L452" s="39"/>
    </row>
    <row r="453">
      <c r="H453" s="41"/>
      <c r="I453" s="41"/>
      <c r="J453" s="39"/>
      <c r="K453" s="39"/>
      <c r="L453" s="39"/>
    </row>
    <row r="454">
      <c r="H454" s="41"/>
      <c r="I454" s="41"/>
      <c r="J454" s="39"/>
      <c r="K454" s="39"/>
      <c r="L454" s="39"/>
    </row>
    <row r="455">
      <c r="H455" s="41"/>
      <c r="I455" s="41"/>
      <c r="J455" s="39"/>
      <c r="K455" s="39"/>
      <c r="L455" s="39"/>
    </row>
    <row r="456">
      <c r="H456" s="41"/>
      <c r="I456" s="41"/>
      <c r="J456" s="39"/>
      <c r="K456" s="39"/>
      <c r="L456" s="39"/>
    </row>
    <row r="457">
      <c r="H457" s="41"/>
      <c r="I457" s="41"/>
      <c r="J457" s="39"/>
      <c r="K457" s="39"/>
      <c r="L457" s="39"/>
    </row>
    <row r="458">
      <c r="H458" s="41"/>
      <c r="I458" s="41"/>
      <c r="J458" s="39"/>
      <c r="K458" s="39"/>
      <c r="L458" s="39"/>
    </row>
    <row r="459">
      <c r="H459" s="41"/>
      <c r="I459" s="41"/>
      <c r="J459" s="39"/>
      <c r="K459" s="39"/>
      <c r="L459" s="39"/>
    </row>
    <row r="460">
      <c r="H460" s="41"/>
      <c r="I460" s="41"/>
      <c r="J460" s="39"/>
      <c r="K460" s="39"/>
      <c r="L460" s="39"/>
    </row>
    <row r="461">
      <c r="H461" s="41"/>
      <c r="I461" s="41"/>
      <c r="J461" s="39"/>
      <c r="K461" s="39"/>
      <c r="L461" s="39"/>
    </row>
    <row r="462">
      <c r="H462" s="41"/>
      <c r="I462" s="41"/>
      <c r="J462" s="39"/>
      <c r="K462" s="39"/>
      <c r="L462" s="39"/>
    </row>
    <row r="463">
      <c r="H463" s="41"/>
      <c r="I463" s="41"/>
      <c r="J463" s="39"/>
      <c r="K463" s="39"/>
      <c r="L463" s="39"/>
    </row>
    <row r="464">
      <c r="H464" s="41"/>
      <c r="I464" s="41"/>
      <c r="J464" s="39"/>
      <c r="K464" s="39"/>
      <c r="L464" s="39"/>
    </row>
    <row r="465">
      <c r="H465" s="41"/>
      <c r="I465" s="41"/>
      <c r="J465" s="39"/>
      <c r="K465" s="39"/>
      <c r="L465" s="39"/>
    </row>
    <row r="466">
      <c r="H466" s="41"/>
      <c r="I466" s="41"/>
      <c r="J466" s="39"/>
      <c r="K466" s="39"/>
      <c r="L466" s="39"/>
    </row>
    <row r="467">
      <c r="H467" s="41"/>
      <c r="I467" s="41"/>
      <c r="J467" s="39"/>
      <c r="K467" s="39"/>
      <c r="L467" s="39"/>
    </row>
    <row r="468">
      <c r="H468" s="41"/>
      <c r="I468" s="41"/>
      <c r="J468" s="39"/>
      <c r="K468" s="39"/>
      <c r="L468" s="39"/>
    </row>
    <row r="469">
      <c r="H469" s="41"/>
      <c r="I469" s="41"/>
      <c r="J469" s="39"/>
      <c r="K469" s="39"/>
      <c r="L469" s="39"/>
    </row>
    <row r="470">
      <c r="H470" s="41"/>
      <c r="I470" s="41"/>
      <c r="J470" s="39"/>
      <c r="K470" s="39"/>
      <c r="L470" s="39"/>
    </row>
    <row r="471">
      <c r="H471" s="41"/>
      <c r="I471" s="41"/>
      <c r="J471" s="39"/>
      <c r="K471" s="39"/>
      <c r="L471" s="39"/>
    </row>
    <row r="472">
      <c r="H472" s="41"/>
      <c r="I472" s="41"/>
      <c r="J472" s="39"/>
      <c r="K472" s="39"/>
      <c r="L472" s="39"/>
    </row>
    <row r="473">
      <c r="H473" s="41"/>
      <c r="I473" s="41"/>
      <c r="J473" s="39"/>
      <c r="K473" s="39"/>
      <c r="L473" s="39"/>
    </row>
    <row r="474">
      <c r="H474" s="41"/>
      <c r="I474" s="41"/>
      <c r="J474" s="39"/>
      <c r="K474" s="39"/>
      <c r="L474" s="39"/>
    </row>
    <row r="475">
      <c r="H475" s="41"/>
      <c r="I475" s="41"/>
      <c r="J475" s="39"/>
      <c r="K475" s="39"/>
      <c r="L475" s="39"/>
    </row>
    <row r="476">
      <c r="H476" s="41"/>
      <c r="I476" s="41"/>
      <c r="J476" s="39"/>
      <c r="K476" s="39"/>
      <c r="L476" s="39"/>
    </row>
    <row r="477">
      <c r="H477" s="41"/>
      <c r="I477" s="41"/>
      <c r="J477" s="39"/>
      <c r="K477" s="39"/>
      <c r="L477" s="39"/>
    </row>
    <row r="478">
      <c r="H478" s="41"/>
      <c r="I478" s="41"/>
      <c r="J478" s="39"/>
      <c r="K478" s="39"/>
      <c r="L478" s="39"/>
    </row>
    <row r="479">
      <c r="H479" s="41"/>
      <c r="I479" s="41"/>
      <c r="J479" s="39"/>
      <c r="K479" s="39"/>
      <c r="L479" s="39"/>
    </row>
    <row r="480">
      <c r="H480" s="41"/>
      <c r="I480" s="41"/>
      <c r="J480" s="39"/>
      <c r="K480" s="39"/>
      <c r="L480" s="39"/>
    </row>
    <row r="481">
      <c r="H481" s="41"/>
      <c r="I481" s="41"/>
      <c r="J481" s="39"/>
      <c r="K481" s="39"/>
      <c r="L481" s="39"/>
    </row>
    <row r="482">
      <c r="H482" s="41"/>
      <c r="I482" s="41"/>
      <c r="J482" s="39"/>
      <c r="K482" s="39"/>
      <c r="L482" s="39"/>
    </row>
    <row r="483">
      <c r="H483" s="41"/>
      <c r="I483" s="41"/>
      <c r="J483" s="39"/>
      <c r="K483" s="39"/>
      <c r="L483" s="39"/>
    </row>
    <row r="484">
      <c r="H484" s="41"/>
      <c r="I484" s="41"/>
      <c r="J484" s="39"/>
      <c r="K484" s="39"/>
      <c r="L484" s="39"/>
    </row>
    <row r="485">
      <c r="H485" s="41"/>
      <c r="I485" s="41"/>
      <c r="J485" s="39"/>
      <c r="K485" s="39"/>
      <c r="L485" s="39"/>
    </row>
    <row r="486">
      <c r="H486" s="41"/>
      <c r="I486" s="41"/>
      <c r="J486" s="39"/>
      <c r="K486" s="39"/>
      <c r="L486" s="39"/>
    </row>
    <row r="487">
      <c r="H487" s="41"/>
      <c r="I487" s="41"/>
      <c r="J487" s="39"/>
      <c r="K487" s="39"/>
      <c r="L487" s="39"/>
    </row>
    <row r="488">
      <c r="H488" s="41"/>
      <c r="I488" s="41"/>
      <c r="J488" s="39"/>
      <c r="K488" s="39"/>
      <c r="L488" s="39"/>
    </row>
    <row r="489">
      <c r="H489" s="41"/>
      <c r="I489" s="41"/>
      <c r="J489" s="39"/>
      <c r="K489" s="39"/>
      <c r="L489" s="39"/>
    </row>
    <row r="490">
      <c r="H490" s="41"/>
      <c r="I490" s="41"/>
      <c r="J490" s="39"/>
      <c r="K490" s="39"/>
      <c r="L490" s="39"/>
    </row>
    <row r="491">
      <c r="H491" s="41"/>
      <c r="I491" s="41"/>
      <c r="J491" s="39"/>
      <c r="K491" s="39"/>
      <c r="L491" s="39"/>
    </row>
    <row r="492">
      <c r="H492" s="41"/>
      <c r="I492" s="41"/>
      <c r="J492" s="39"/>
      <c r="K492" s="39"/>
      <c r="L492" s="39"/>
    </row>
    <row r="493">
      <c r="H493" s="41"/>
      <c r="I493" s="41"/>
      <c r="J493" s="39"/>
      <c r="K493" s="39"/>
      <c r="L493" s="39"/>
    </row>
    <row r="494">
      <c r="H494" s="41"/>
      <c r="I494" s="41"/>
      <c r="J494" s="39"/>
      <c r="K494" s="39"/>
      <c r="L494" s="39"/>
    </row>
    <row r="495">
      <c r="H495" s="41"/>
      <c r="I495" s="41"/>
      <c r="J495" s="39"/>
      <c r="K495" s="39"/>
      <c r="L495" s="39"/>
    </row>
    <row r="496">
      <c r="H496" s="41"/>
      <c r="I496" s="41"/>
      <c r="J496" s="39"/>
      <c r="K496" s="39"/>
      <c r="L496" s="39"/>
    </row>
    <row r="497">
      <c r="H497" s="41"/>
      <c r="I497" s="41"/>
      <c r="J497" s="39"/>
      <c r="K497" s="39"/>
      <c r="L497" s="39"/>
    </row>
    <row r="498">
      <c r="H498" s="41"/>
      <c r="I498" s="41"/>
      <c r="J498" s="39"/>
      <c r="K498" s="39"/>
      <c r="L498" s="39"/>
    </row>
    <row r="499">
      <c r="H499" s="41"/>
      <c r="I499" s="41"/>
      <c r="J499" s="39"/>
      <c r="K499" s="39"/>
      <c r="L499" s="39"/>
    </row>
    <row r="500">
      <c r="H500" s="41"/>
      <c r="I500" s="41"/>
      <c r="J500" s="39"/>
      <c r="K500" s="39"/>
      <c r="L500" s="39"/>
    </row>
    <row r="501">
      <c r="H501" s="41"/>
      <c r="I501" s="41"/>
      <c r="J501" s="39"/>
      <c r="K501" s="39"/>
      <c r="L501" s="39"/>
    </row>
    <row r="502">
      <c r="H502" s="41"/>
      <c r="I502" s="41"/>
      <c r="J502" s="39"/>
      <c r="K502" s="39"/>
      <c r="L502" s="39"/>
    </row>
    <row r="503">
      <c r="H503" s="41"/>
      <c r="I503" s="41"/>
      <c r="J503" s="39"/>
      <c r="K503" s="39"/>
      <c r="L503" s="39"/>
    </row>
    <row r="504">
      <c r="H504" s="41"/>
      <c r="I504" s="41"/>
      <c r="J504" s="39"/>
      <c r="K504" s="39"/>
      <c r="L504" s="39"/>
    </row>
    <row r="505">
      <c r="H505" s="41"/>
      <c r="I505" s="41"/>
      <c r="J505" s="39"/>
      <c r="K505" s="39"/>
      <c r="L505" s="39"/>
    </row>
    <row r="506">
      <c r="H506" s="41"/>
      <c r="I506" s="41"/>
      <c r="J506" s="39"/>
      <c r="K506" s="39"/>
      <c r="L506" s="39"/>
    </row>
    <row r="507">
      <c r="H507" s="41"/>
      <c r="I507" s="41"/>
      <c r="J507" s="39"/>
      <c r="K507" s="39"/>
      <c r="L507" s="39"/>
    </row>
    <row r="508">
      <c r="H508" s="41"/>
      <c r="I508" s="41"/>
      <c r="J508" s="39"/>
      <c r="K508" s="39"/>
      <c r="L508" s="39"/>
    </row>
    <row r="509">
      <c r="H509" s="41"/>
      <c r="I509" s="41"/>
      <c r="J509" s="39"/>
      <c r="K509" s="39"/>
      <c r="L509" s="39"/>
    </row>
    <row r="510">
      <c r="H510" s="41"/>
      <c r="I510" s="41"/>
      <c r="J510" s="39"/>
      <c r="K510" s="39"/>
      <c r="L510" s="39"/>
    </row>
    <row r="511">
      <c r="H511" s="41"/>
      <c r="I511" s="41"/>
      <c r="J511" s="39"/>
      <c r="K511" s="39"/>
      <c r="L511" s="39"/>
    </row>
    <row r="512">
      <c r="H512" s="41"/>
      <c r="I512" s="41"/>
      <c r="J512" s="39"/>
      <c r="K512" s="39"/>
      <c r="L512" s="39"/>
    </row>
    <row r="513">
      <c r="H513" s="41"/>
      <c r="I513" s="41"/>
      <c r="J513" s="39"/>
      <c r="K513" s="39"/>
      <c r="L513" s="39"/>
    </row>
    <row r="514">
      <c r="H514" s="41"/>
      <c r="I514" s="41"/>
      <c r="J514" s="39"/>
      <c r="K514" s="39"/>
      <c r="L514" s="39"/>
    </row>
    <row r="515">
      <c r="H515" s="41"/>
      <c r="I515" s="41"/>
      <c r="J515" s="39"/>
      <c r="K515" s="39"/>
      <c r="L515" s="39"/>
    </row>
    <row r="516">
      <c r="H516" s="41"/>
      <c r="I516" s="41"/>
      <c r="J516" s="39"/>
      <c r="K516" s="39"/>
      <c r="L516" s="39"/>
    </row>
    <row r="517">
      <c r="H517" s="41"/>
      <c r="I517" s="41"/>
      <c r="J517" s="39"/>
      <c r="K517" s="39"/>
      <c r="L517" s="39"/>
    </row>
    <row r="518">
      <c r="H518" s="41"/>
      <c r="I518" s="41"/>
      <c r="J518" s="39"/>
      <c r="K518" s="39"/>
      <c r="L518" s="39"/>
    </row>
    <row r="519">
      <c r="H519" s="41"/>
      <c r="I519" s="41"/>
      <c r="J519" s="39"/>
      <c r="K519" s="39"/>
      <c r="L519" s="39"/>
    </row>
    <row r="520">
      <c r="H520" s="41"/>
      <c r="I520" s="41"/>
      <c r="J520" s="39"/>
      <c r="K520" s="39"/>
      <c r="L520" s="39"/>
    </row>
    <row r="521">
      <c r="H521" s="41"/>
      <c r="I521" s="41"/>
      <c r="J521" s="39"/>
      <c r="K521" s="39"/>
      <c r="L521" s="39"/>
    </row>
    <row r="522">
      <c r="H522" s="41"/>
      <c r="I522" s="41"/>
      <c r="J522" s="39"/>
      <c r="K522" s="39"/>
      <c r="L522" s="39"/>
    </row>
    <row r="523">
      <c r="H523" s="41"/>
      <c r="I523" s="41"/>
      <c r="J523" s="39"/>
      <c r="K523" s="39"/>
      <c r="L523" s="39"/>
    </row>
    <row r="524">
      <c r="H524" s="41"/>
      <c r="I524" s="41"/>
      <c r="J524" s="39"/>
      <c r="K524" s="39"/>
      <c r="L524" s="39"/>
    </row>
    <row r="525">
      <c r="H525" s="41"/>
      <c r="I525" s="41"/>
      <c r="J525" s="39"/>
      <c r="K525" s="39"/>
      <c r="L525" s="39"/>
    </row>
    <row r="526">
      <c r="H526" s="41"/>
      <c r="I526" s="41"/>
      <c r="J526" s="39"/>
      <c r="K526" s="39"/>
      <c r="L526" s="39"/>
    </row>
    <row r="527">
      <c r="H527" s="41"/>
      <c r="I527" s="41"/>
      <c r="J527" s="39"/>
      <c r="K527" s="39"/>
      <c r="L527" s="39"/>
    </row>
    <row r="528">
      <c r="H528" s="41"/>
      <c r="I528" s="41"/>
      <c r="J528" s="39"/>
      <c r="K528" s="39"/>
      <c r="L528" s="39"/>
    </row>
    <row r="529">
      <c r="H529" s="41"/>
      <c r="I529" s="41"/>
      <c r="J529" s="39"/>
      <c r="K529" s="39"/>
      <c r="L529" s="39"/>
    </row>
    <row r="530">
      <c r="H530" s="41"/>
      <c r="I530" s="41"/>
      <c r="J530" s="39"/>
      <c r="K530" s="39"/>
      <c r="L530" s="39"/>
    </row>
    <row r="531">
      <c r="H531" s="41"/>
      <c r="I531" s="41"/>
      <c r="J531" s="39"/>
      <c r="K531" s="39"/>
      <c r="L531" s="39"/>
    </row>
    <row r="532">
      <c r="H532" s="41"/>
      <c r="I532" s="41"/>
      <c r="J532" s="39"/>
      <c r="K532" s="39"/>
      <c r="L532" s="39"/>
    </row>
    <row r="533">
      <c r="H533" s="41"/>
      <c r="I533" s="41"/>
      <c r="J533" s="39"/>
      <c r="K533" s="39"/>
      <c r="L533" s="39"/>
    </row>
    <row r="534">
      <c r="H534" s="41"/>
      <c r="I534" s="41"/>
      <c r="J534" s="39"/>
      <c r="K534" s="39"/>
      <c r="L534" s="39"/>
    </row>
    <row r="535">
      <c r="H535" s="41"/>
      <c r="I535" s="41"/>
      <c r="J535" s="39"/>
      <c r="K535" s="39"/>
      <c r="L535" s="39"/>
    </row>
    <row r="536">
      <c r="H536" s="41"/>
      <c r="I536" s="41"/>
      <c r="J536" s="39"/>
      <c r="K536" s="39"/>
      <c r="L536" s="39"/>
    </row>
    <row r="537">
      <c r="H537" s="41"/>
      <c r="I537" s="41"/>
      <c r="J537" s="39"/>
      <c r="K537" s="39"/>
      <c r="L537" s="39"/>
    </row>
    <row r="538">
      <c r="H538" s="41"/>
      <c r="I538" s="41"/>
      <c r="J538" s="39"/>
      <c r="K538" s="39"/>
      <c r="L538" s="39"/>
    </row>
    <row r="539">
      <c r="H539" s="41"/>
      <c r="I539" s="41"/>
      <c r="J539" s="39"/>
      <c r="K539" s="39"/>
      <c r="L539" s="39"/>
    </row>
    <row r="540">
      <c r="H540" s="41"/>
      <c r="I540" s="41"/>
      <c r="J540" s="39"/>
      <c r="K540" s="39"/>
      <c r="L540" s="39"/>
    </row>
    <row r="541">
      <c r="H541" s="41"/>
      <c r="I541" s="41"/>
      <c r="J541" s="39"/>
      <c r="K541" s="39"/>
      <c r="L541" s="39"/>
    </row>
    <row r="542">
      <c r="H542" s="41"/>
      <c r="I542" s="41"/>
      <c r="J542" s="39"/>
      <c r="K542" s="39"/>
      <c r="L542" s="39"/>
    </row>
    <row r="543">
      <c r="H543" s="41"/>
      <c r="I543" s="41"/>
      <c r="J543" s="39"/>
      <c r="K543" s="39"/>
      <c r="L543" s="39"/>
    </row>
    <row r="544">
      <c r="H544" s="41"/>
      <c r="I544" s="41"/>
      <c r="J544" s="39"/>
      <c r="K544" s="39"/>
      <c r="L544" s="39"/>
    </row>
    <row r="545">
      <c r="H545" s="41"/>
      <c r="I545" s="41"/>
      <c r="J545" s="39"/>
      <c r="K545" s="39"/>
      <c r="L545" s="39"/>
    </row>
    <row r="546">
      <c r="H546" s="41"/>
      <c r="I546" s="41"/>
      <c r="J546" s="39"/>
      <c r="K546" s="39"/>
      <c r="L546" s="39"/>
    </row>
    <row r="547">
      <c r="H547" s="41"/>
      <c r="I547" s="41"/>
      <c r="J547" s="39"/>
      <c r="K547" s="39"/>
      <c r="L547" s="39"/>
    </row>
    <row r="548">
      <c r="H548" s="41"/>
      <c r="I548" s="41"/>
      <c r="J548" s="39"/>
      <c r="K548" s="39"/>
      <c r="L548" s="39"/>
    </row>
    <row r="549">
      <c r="H549" s="41"/>
      <c r="I549" s="41"/>
      <c r="J549" s="39"/>
      <c r="K549" s="39"/>
      <c r="L549" s="39"/>
    </row>
    <row r="550">
      <c r="H550" s="41"/>
      <c r="I550" s="41"/>
      <c r="J550" s="39"/>
      <c r="K550" s="39"/>
      <c r="L550" s="39"/>
    </row>
    <row r="551">
      <c r="H551" s="41"/>
      <c r="I551" s="41"/>
      <c r="J551" s="39"/>
      <c r="K551" s="39"/>
      <c r="L551" s="39"/>
    </row>
    <row r="552">
      <c r="H552" s="41"/>
      <c r="I552" s="41"/>
      <c r="J552" s="39"/>
      <c r="K552" s="39"/>
      <c r="L552" s="39"/>
    </row>
    <row r="553">
      <c r="H553" s="41"/>
      <c r="I553" s="41"/>
      <c r="J553" s="39"/>
      <c r="K553" s="39"/>
      <c r="L553" s="39"/>
    </row>
    <row r="554">
      <c r="H554" s="41"/>
      <c r="I554" s="41"/>
      <c r="J554" s="39"/>
      <c r="K554" s="39"/>
      <c r="L554" s="39"/>
    </row>
    <row r="555">
      <c r="H555" s="41"/>
      <c r="I555" s="41"/>
      <c r="J555" s="39"/>
      <c r="K555" s="39"/>
      <c r="L555" s="39"/>
    </row>
    <row r="556">
      <c r="H556" s="41"/>
      <c r="I556" s="41"/>
      <c r="J556" s="39"/>
      <c r="K556" s="39"/>
      <c r="L556" s="39"/>
    </row>
    <row r="557">
      <c r="H557" s="41"/>
      <c r="I557" s="41"/>
      <c r="J557" s="39"/>
      <c r="K557" s="39"/>
      <c r="L557" s="39"/>
    </row>
    <row r="558">
      <c r="H558" s="41"/>
      <c r="I558" s="41"/>
      <c r="J558" s="39"/>
      <c r="K558" s="39"/>
      <c r="L558" s="39"/>
    </row>
    <row r="559">
      <c r="H559" s="41"/>
      <c r="I559" s="41"/>
      <c r="J559" s="39"/>
      <c r="K559" s="39"/>
      <c r="L559" s="39"/>
    </row>
    <row r="560">
      <c r="H560" s="41"/>
      <c r="I560" s="41"/>
      <c r="J560" s="39"/>
      <c r="K560" s="39"/>
      <c r="L560" s="39"/>
    </row>
    <row r="561">
      <c r="H561" s="41"/>
      <c r="I561" s="41"/>
      <c r="J561" s="39"/>
      <c r="K561" s="39"/>
      <c r="L561" s="39"/>
    </row>
    <row r="562">
      <c r="H562" s="41"/>
      <c r="I562" s="41"/>
      <c r="J562" s="39"/>
      <c r="K562" s="39"/>
      <c r="L562" s="39"/>
    </row>
    <row r="563">
      <c r="H563" s="41"/>
      <c r="I563" s="41"/>
      <c r="J563" s="39"/>
      <c r="K563" s="39"/>
      <c r="L563" s="39"/>
    </row>
    <row r="564">
      <c r="H564" s="41"/>
      <c r="I564" s="41"/>
      <c r="J564" s="39"/>
      <c r="K564" s="39"/>
      <c r="L564" s="39"/>
    </row>
    <row r="565">
      <c r="H565" s="41"/>
      <c r="I565" s="41"/>
      <c r="J565" s="39"/>
      <c r="K565" s="39"/>
      <c r="L565" s="39"/>
    </row>
    <row r="566">
      <c r="H566" s="41"/>
      <c r="I566" s="41"/>
      <c r="J566" s="39"/>
      <c r="K566" s="39"/>
      <c r="L566" s="39"/>
    </row>
    <row r="567">
      <c r="H567" s="41"/>
      <c r="I567" s="41"/>
      <c r="J567" s="39"/>
      <c r="K567" s="39"/>
      <c r="L567" s="39"/>
    </row>
    <row r="568">
      <c r="H568" s="41"/>
      <c r="I568" s="41"/>
      <c r="J568" s="39"/>
      <c r="K568" s="39"/>
      <c r="L568" s="39"/>
    </row>
    <row r="569">
      <c r="H569" s="41"/>
      <c r="I569" s="41"/>
      <c r="J569" s="39"/>
      <c r="K569" s="39"/>
      <c r="L569" s="39"/>
    </row>
    <row r="570">
      <c r="H570" s="41"/>
      <c r="I570" s="41"/>
      <c r="J570" s="39"/>
      <c r="K570" s="39"/>
      <c r="L570" s="39"/>
    </row>
    <row r="571">
      <c r="H571" s="41"/>
      <c r="I571" s="41"/>
      <c r="J571" s="39"/>
      <c r="K571" s="39"/>
      <c r="L571" s="39"/>
    </row>
    <row r="572">
      <c r="H572" s="41"/>
      <c r="I572" s="41"/>
      <c r="J572" s="39"/>
      <c r="K572" s="39"/>
      <c r="L572" s="39"/>
    </row>
    <row r="573">
      <c r="H573" s="41"/>
      <c r="I573" s="41"/>
      <c r="J573" s="39"/>
      <c r="K573" s="39"/>
      <c r="L573" s="39"/>
    </row>
    <row r="574">
      <c r="H574" s="41"/>
      <c r="I574" s="41"/>
      <c r="J574" s="39"/>
      <c r="K574" s="39"/>
      <c r="L574" s="39"/>
    </row>
    <row r="575">
      <c r="H575" s="41"/>
      <c r="I575" s="41"/>
      <c r="J575" s="39"/>
      <c r="K575" s="39"/>
      <c r="L575" s="39"/>
    </row>
    <row r="576">
      <c r="H576" s="41"/>
      <c r="I576" s="41"/>
      <c r="J576" s="39"/>
      <c r="K576" s="39"/>
      <c r="L576" s="39"/>
    </row>
    <row r="577">
      <c r="H577" s="41"/>
      <c r="I577" s="41"/>
      <c r="J577" s="39"/>
      <c r="K577" s="39"/>
      <c r="L577" s="39"/>
    </row>
    <row r="578">
      <c r="H578" s="41"/>
      <c r="I578" s="41"/>
      <c r="J578" s="39"/>
      <c r="K578" s="39"/>
      <c r="L578" s="39"/>
    </row>
    <row r="579">
      <c r="H579" s="41"/>
      <c r="I579" s="41"/>
      <c r="J579" s="39"/>
      <c r="K579" s="39"/>
      <c r="L579" s="39"/>
    </row>
    <row r="580">
      <c r="H580" s="41"/>
      <c r="I580" s="41"/>
      <c r="J580" s="39"/>
      <c r="K580" s="39"/>
      <c r="L580" s="39"/>
    </row>
    <row r="581">
      <c r="H581" s="41"/>
      <c r="I581" s="41"/>
      <c r="J581" s="39"/>
      <c r="K581" s="39"/>
      <c r="L581" s="39"/>
    </row>
    <row r="582">
      <c r="H582" s="41"/>
      <c r="I582" s="41"/>
      <c r="J582" s="39"/>
      <c r="K582" s="39"/>
      <c r="L582" s="39"/>
    </row>
    <row r="583">
      <c r="H583" s="41"/>
      <c r="I583" s="41"/>
      <c r="J583" s="39"/>
      <c r="K583" s="39"/>
      <c r="L583" s="39"/>
    </row>
    <row r="584">
      <c r="H584" s="41"/>
      <c r="I584" s="41"/>
      <c r="J584" s="39"/>
      <c r="K584" s="39"/>
      <c r="L584" s="39"/>
    </row>
    <row r="585">
      <c r="H585" s="41"/>
      <c r="I585" s="41"/>
      <c r="J585" s="39"/>
      <c r="K585" s="39"/>
      <c r="L585" s="39"/>
    </row>
    <row r="586">
      <c r="H586" s="41"/>
      <c r="I586" s="41"/>
      <c r="J586" s="39"/>
      <c r="K586" s="39"/>
      <c r="L586" s="39"/>
    </row>
    <row r="587">
      <c r="H587" s="41"/>
      <c r="I587" s="41"/>
      <c r="J587" s="39"/>
      <c r="K587" s="39"/>
      <c r="L587" s="39"/>
    </row>
    <row r="588">
      <c r="H588" s="41"/>
      <c r="I588" s="41"/>
      <c r="J588" s="39"/>
      <c r="K588" s="39"/>
      <c r="L588" s="39"/>
    </row>
    <row r="589">
      <c r="H589" s="41"/>
      <c r="I589" s="41"/>
      <c r="J589" s="39"/>
      <c r="K589" s="39"/>
      <c r="L589" s="39"/>
    </row>
    <row r="590">
      <c r="H590" s="41"/>
      <c r="I590" s="41"/>
      <c r="J590" s="39"/>
      <c r="K590" s="39"/>
      <c r="L590" s="39"/>
    </row>
    <row r="591">
      <c r="H591" s="41"/>
      <c r="I591" s="41"/>
      <c r="J591" s="39"/>
      <c r="K591" s="39"/>
      <c r="L591" s="39"/>
    </row>
    <row r="592">
      <c r="H592" s="41"/>
      <c r="I592" s="41"/>
      <c r="J592" s="39"/>
      <c r="K592" s="39"/>
      <c r="L592" s="39"/>
    </row>
    <row r="593">
      <c r="H593" s="41"/>
      <c r="I593" s="41"/>
      <c r="J593" s="39"/>
      <c r="K593" s="39"/>
      <c r="L593" s="39"/>
    </row>
    <row r="594">
      <c r="H594" s="41"/>
      <c r="I594" s="41"/>
      <c r="J594" s="39"/>
      <c r="K594" s="39"/>
      <c r="L594" s="39"/>
    </row>
    <row r="595">
      <c r="H595" s="41"/>
      <c r="I595" s="41"/>
      <c r="J595" s="39"/>
      <c r="K595" s="39"/>
      <c r="L595" s="39"/>
    </row>
    <row r="596">
      <c r="H596" s="41"/>
      <c r="I596" s="41"/>
      <c r="J596" s="39"/>
      <c r="K596" s="39"/>
      <c r="L596" s="39"/>
    </row>
    <row r="597">
      <c r="H597" s="41"/>
      <c r="I597" s="41"/>
      <c r="J597" s="39"/>
      <c r="K597" s="39"/>
      <c r="L597" s="39"/>
    </row>
    <row r="598">
      <c r="H598" s="41"/>
      <c r="I598" s="41"/>
      <c r="J598" s="39"/>
      <c r="K598" s="39"/>
      <c r="L598" s="39"/>
    </row>
    <row r="599">
      <c r="H599" s="41"/>
      <c r="I599" s="41"/>
      <c r="J599" s="39"/>
      <c r="K599" s="39"/>
      <c r="L599" s="39"/>
    </row>
    <row r="600">
      <c r="H600" s="41"/>
      <c r="I600" s="41"/>
      <c r="J600" s="39"/>
      <c r="K600" s="39"/>
      <c r="L600" s="39"/>
    </row>
    <row r="601">
      <c r="H601" s="41"/>
      <c r="I601" s="41"/>
      <c r="J601" s="39"/>
      <c r="K601" s="39"/>
      <c r="L601" s="39"/>
    </row>
    <row r="602">
      <c r="H602" s="41"/>
      <c r="I602" s="41"/>
      <c r="J602" s="39"/>
      <c r="K602" s="39"/>
      <c r="L602" s="39"/>
    </row>
    <row r="603">
      <c r="H603" s="41"/>
      <c r="I603" s="41"/>
      <c r="J603" s="39"/>
      <c r="K603" s="39"/>
      <c r="L603" s="39"/>
    </row>
    <row r="604">
      <c r="H604" s="41"/>
      <c r="I604" s="41"/>
      <c r="J604" s="39"/>
      <c r="K604" s="39"/>
      <c r="L604" s="39"/>
    </row>
    <row r="605">
      <c r="H605" s="41"/>
      <c r="I605" s="41"/>
      <c r="J605" s="39"/>
      <c r="K605" s="39"/>
      <c r="L605" s="39"/>
    </row>
    <row r="606">
      <c r="H606" s="41"/>
      <c r="I606" s="41"/>
      <c r="J606" s="39"/>
      <c r="K606" s="39"/>
      <c r="L606" s="39"/>
    </row>
    <row r="607">
      <c r="H607" s="41"/>
      <c r="I607" s="41"/>
      <c r="J607" s="39"/>
      <c r="K607" s="39"/>
      <c r="L607" s="39"/>
    </row>
    <row r="608">
      <c r="H608" s="41"/>
      <c r="I608" s="41"/>
      <c r="J608" s="39"/>
      <c r="K608" s="39"/>
      <c r="L608" s="39"/>
    </row>
    <row r="609">
      <c r="H609" s="41"/>
      <c r="I609" s="41"/>
      <c r="J609" s="39"/>
      <c r="K609" s="39"/>
      <c r="L609" s="39"/>
    </row>
    <row r="610">
      <c r="H610" s="41"/>
      <c r="I610" s="41"/>
      <c r="J610" s="39"/>
      <c r="K610" s="39"/>
      <c r="L610" s="39"/>
    </row>
    <row r="611">
      <c r="H611" s="41"/>
      <c r="I611" s="41"/>
      <c r="J611" s="39"/>
      <c r="K611" s="39"/>
      <c r="L611" s="39"/>
    </row>
    <row r="612">
      <c r="H612" s="41"/>
      <c r="I612" s="41"/>
      <c r="J612" s="39"/>
      <c r="K612" s="39"/>
      <c r="L612" s="39"/>
    </row>
    <row r="613">
      <c r="H613" s="41"/>
      <c r="I613" s="41"/>
      <c r="J613" s="39"/>
      <c r="K613" s="39"/>
      <c r="L613" s="39"/>
    </row>
    <row r="614">
      <c r="H614" s="41"/>
      <c r="I614" s="41"/>
      <c r="J614" s="39"/>
      <c r="K614" s="39"/>
      <c r="L614" s="39"/>
    </row>
    <row r="615">
      <c r="H615" s="41"/>
      <c r="I615" s="41"/>
      <c r="J615" s="39"/>
      <c r="K615" s="39"/>
      <c r="L615" s="39"/>
    </row>
    <row r="616">
      <c r="H616" s="41"/>
      <c r="I616" s="41"/>
      <c r="J616" s="39"/>
      <c r="K616" s="39"/>
      <c r="L616" s="39"/>
    </row>
    <row r="617">
      <c r="H617" s="41"/>
      <c r="I617" s="41"/>
      <c r="J617" s="39"/>
      <c r="K617" s="39"/>
      <c r="L617" s="39"/>
    </row>
    <row r="618">
      <c r="H618" s="41"/>
      <c r="I618" s="41"/>
      <c r="J618" s="39"/>
      <c r="K618" s="39"/>
      <c r="L618" s="39"/>
    </row>
    <row r="619">
      <c r="H619" s="41"/>
      <c r="I619" s="41"/>
      <c r="J619" s="39"/>
      <c r="K619" s="39"/>
      <c r="L619" s="39"/>
    </row>
    <row r="620">
      <c r="H620" s="41"/>
      <c r="I620" s="41"/>
      <c r="J620" s="39"/>
      <c r="K620" s="39"/>
      <c r="L620" s="39"/>
    </row>
    <row r="621">
      <c r="H621" s="41"/>
      <c r="I621" s="41"/>
      <c r="J621" s="39"/>
      <c r="K621" s="39"/>
      <c r="L621" s="39"/>
    </row>
    <row r="622">
      <c r="H622" s="41"/>
      <c r="I622" s="41"/>
      <c r="J622" s="39"/>
      <c r="K622" s="39"/>
      <c r="L622" s="39"/>
    </row>
    <row r="623">
      <c r="H623" s="41"/>
      <c r="I623" s="41"/>
      <c r="J623" s="39"/>
      <c r="K623" s="39"/>
      <c r="L623" s="39"/>
    </row>
    <row r="624">
      <c r="H624" s="41"/>
      <c r="I624" s="41"/>
      <c r="J624" s="39"/>
      <c r="K624" s="39"/>
      <c r="L624" s="39"/>
    </row>
    <row r="625">
      <c r="H625" s="41"/>
      <c r="I625" s="41"/>
      <c r="J625" s="39"/>
      <c r="K625" s="39"/>
      <c r="L625" s="39"/>
    </row>
    <row r="626">
      <c r="H626" s="41"/>
      <c r="I626" s="41"/>
      <c r="J626" s="39"/>
      <c r="K626" s="39"/>
      <c r="L626" s="39"/>
    </row>
    <row r="627">
      <c r="H627" s="41"/>
      <c r="I627" s="41"/>
      <c r="J627" s="39"/>
      <c r="K627" s="39"/>
      <c r="L627" s="39"/>
    </row>
    <row r="628">
      <c r="H628" s="41"/>
      <c r="I628" s="41"/>
      <c r="J628" s="39"/>
      <c r="K628" s="39"/>
      <c r="L628" s="39"/>
    </row>
    <row r="629">
      <c r="H629" s="41"/>
      <c r="I629" s="41"/>
      <c r="J629" s="39"/>
      <c r="K629" s="39"/>
      <c r="L629" s="39"/>
    </row>
    <row r="630">
      <c r="H630" s="41"/>
      <c r="I630" s="41"/>
      <c r="J630" s="39"/>
      <c r="K630" s="39"/>
      <c r="L630" s="39"/>
    </row>
    <row r="631">
      <c r="H631" s="41"/>
      <c r="I631" s="41"/>
      <c r="J631" s="39"/>
      <c r="K631" s="39"/>
      <c r="L631" s="39"/>
    </row>
    <row r="632">
      <c r="H632" s="41"/>
      <c r="I632" s="41"/>
      <c r="J632" s="39"/>
      <c r="K632" s="39"/>
      <c r="L632" s="39"/>
    </row>
    <row r="633">
      <c r="H633" s="41"/>
      <c r="I633" s="41"/>
      <c r="J633" s="39"/>
      <c r="K633" s="39"/>
      <c r="L633" s="39"/>
    </row>
    <row r="634">
      <c r="H634" s="41"/>
      <c r="I634" s="41"/>
      <c r="J634" s="39"/>
      <c r="K634" s="39"/>
      <c r="L634" s="39"/>
    </row>
    <row r="635">
      <c r="H635" s="41"/>
      <c r="I635" s="41"/>
      <c r="J635" s="39"/>
      <c r="K635" s="39"/>
      <c r="L635" s="39"/>
    </row>
    <row r="636">
      <c r="H636" s="41"/>
      <c r="I636" s="41"/>
      <c r="J636" s="39"/>
      <c r="K636" s="39"/>
      <c r="L636" s="39"/>
    </row>
    <row r="637">
      <c r="H637" s="41"/>
      <c r="I637" s="41"/>
      <c r="J637" s="39"/>
      <c r="K637" s="39"/>
      <c r="L637" s="39"/>
    </row>
    <row r="638">
      <c r="H638" s="41"/>
      <c r="I638" s="41"/>
      <c r="J638" s="39"/>
      <c r="K638" s="39"/>
      <c r="L638" s="39"/>
    </row>
    <row r="639">
      <c r="H639" s="41"/>
      <c r="I639" s="41"/>
      <c r="J639" s="39"/>
      <c r="K639" s="39"/>
      <c r="L639" s="39"/>
    </row>
    <row r="640">
      <c r="H640" s="41"/>
      <c r="I640" s="41"/>
      <c r="J640" s="39"/>
      <c r="K640" s="39"/>
      <c r="L640" s="39"/>
    </row>
    <row r="641">
      <c r="H641" s="41"/>
      <c r="I641" s="41"/>
      <c r="J641" s="39"/>
      <c r="K641" s="39"/>
      <c r="L641" s="39"/>
    </row>
    <row r="642">
      <c r="H642" s="41"/>
      <c r="I642" s="41"/>
      <c r="J642" s="39"/>
      <c r="K642" s="39"/>
      <c r="L642" s="39"/>
    </row>
    <row r="643">
      <c r="H643" s="41"/>
      <c r="I643" s="41"/>
      <c r="J643" s="39"/>
      <c r="K643" s="39"/>
      <c r="L643" s="39"/>
    </row>
    <row r="644">
      <c r="H644" s="41"/>
      <c r="I644" s="41"/>
      <c r="J644" s="39"/>
      <c r="K644" s="39"/>
      <c r="L644" s="39"/>
    </row>
    <row r="645">
      <c r="H645" s="41"/>
      <c r="I645" s="41"/>
      <c r="J645" s="39"/>
      <c r="K645" s="39"/>
      <c r="L645" s="39"/>
    </row>
    <row r="646">
      <c r="H646" s="41"/>
      <c r="I646" s="41"/>
      <c r="J646" s="39"/>
      <c r="K646" s="39"/>
      <c r="L646" s="39"/>
    </row>
    <row r="647">
      <c r="H647" s="41"/>
      <c r="I647" s="41"/>
      <c r="J647" s="39"/>
      <c r="K647" s="39"/>
      <c r="L647" s="39"/>
    </row>
    <row r="648">
      <c r="H648" s="41"/>
      <c r="I648" s="41"/>
      <c r="J648" s="39"/>
      <c r="K648" s="39"/>
      <c r="L648" s="39"/>
    </row>
    <row r="649">
      <c r="H649" s="41"/>
      <c r="I649" s="41"/>
      <c r="J649" s="39"/>
      <c r="K649" s="39"/>
      <c r="L649" s="39"/>
    </row>
    <row r="650">
      <c r="H650" s="41"/>
      <c r="I650" s="41"/>
      <c r="J650" s="39"/>
      <c r="K650" s="39"/>
      <c r="L650" s="39"/>
    </row>
    <row r="651">
      <c r="H651" s="41"/>
      <c r="I651" s="41"/>
      <c r="J651" s="39"/>
      <c r="K651" s="39"/>
      <c r="L651" s="39"/>
    </row>
    <row r="652">
      <c r="H652" s="41"/>
      <c r="I652" s="41"/>
      <c r="J652" s="39"/>
      <c r="K652" s="39"/>
      <c r="L652" s="39"/>
    </row>
    <row r="653">
      <c r="H653" s="41"/>
      <c r="I653" s="41"/>
      <c r="J653" s="39"/>
      <c r="K653" s="39"/>
      <c r="L653" s="39"/>
    </row>
    <row r="654">
      <c r="H654" s="41"/>
      <c r="I654" s="41"/>
      <c r="J654" s="39"/>
      <c r="K654" s="39"/>
      <c r="L654" s="39"/>
    </row>
    <row r="655">
      <c r="H655" s="41"/>
      <c r="I655" s="41"/>
      <c r="J655" s="39"/>
      <c r="K655" s="39"/>
      <c r="L655" s="39"/>
    </row>
    <row r="656">
      <c r="H656" s="41"/>
      <c r="I656" s="41"/>
      <c r="J656" s="39"/>
      <c r="K656" s="39"/>
      <c r="L656" s="39"/>
    </row>
    <row r="657">
      <c r="H657" s="41"/>
      <c r="I657" s="41"/>
      <c r="J657" s="39"/>
      <c r="K657" s="39"/>
      <c r="L657" s="39"/>
    </row>
    <row r="658">
      <c r="H658" s="41"/>
      <c r="I658" s="41"/>
      <c r="J658" s="39"/>
      <c r="K658" s="39"/>
      <c r="L658" s="39"/>
    </row>
    <row r="659">
      <c r="H659" s="41"/>
      <c r="I659" s="41"/>
      <c r="J659" s="39"/>
      <c r="K659" s="39"/>
      <c r="L659" s="39"/>
    </row>
    <row r="660">
      <c r="H660" s="41"/>
      <c r="I660" s="41"/>
      <c r="J660" s="39"/>
      <c r="K660" s="39"/>
      <c r="L660" s="39"/>
    </row>
    <row r="661">
      <c r="H661" s="41"/>
      <c r="I661" s="41"/>
      <c r="J661" s="39"/>
      <c r="K661" s="39"/>
      <c r="L661" s="39"/>
    </row>
    <row r="662">
      <c r="H662" s="41"/>
      <c r="I662" s="41"/>
      <c r="J662" s="39"/>
      <c r="K662" s="39"/>
      <c r="L662" s="39"/>
    </row>
    <row r="663">
      <c r="H663" s="41"/>
      <c r="I663" s="41"/>
      <c r="J663" s="39"/>
      <c r="K663" s="39"/>
      <c r="L663" s="39"/>
    </row>
    <row r="664">
      <c r="H664" s="41"/>
      <c r="I664" s="41"/>
      <c r="J664" s="39"/>
      <c r="K664" s="39"/>
      <c r="L664" s="39"/>
    </row>
    <row r="665">
      <c r="H665" s="41"/>
      <c r="I665" s="41"/>
      <c r="J665" s="39"/>
      <c r="K665" s="39"/>
      <c r="L665" s="39"/>
    </row>
    <row r="666">
      <c r="H666" s="41"/>
      <c r="I666" s="41"/>
      <c r="J666" s="39"/>
      <c r="K666" s="39"/>
      <c r="L666" s="39"/>
    </row>
    <row r="667">
      <c r="H667" s="41"/>
      <c r="I667" s="41"/>
      <c r="J667" s="39"/>
      <c r="K667" s="39"/>
      <c r="L667" s="39"/>
    </row>
    <row r="668">
      <c r="H668" s="41"/>
      <c r="I668" s="41"/>
      <c r="J668" s="39"/>
      <c r="K668" s="39"/>
      <c r="L668" s="39"/>
    </row>
    <row r="669">
      <c r="H669" s="41"/>
      <c r="I669" s="41"/>
      <c r="J669" s="39"/>
      <c r="K669" s="39"/>
      <c r="L669" s="39"/>
    </row>
    <row r="670">
      <c r="H670" s="41"/>
      <c r="I670" s="41"/>
      <c r="J670" s="39"/>
      <c r="K670" s="39"/>
      <c r="L670" s="39"/>
    </row>
    <row r="671">
      <c r="H671" s="41"/>
      <c r="I671" s="41"/>
      <c r="J671" s="39"/>
      <c r="K671" s="39"/>
      <c r="L671" s="39"/>
    </row>
    <row r="672">
      <c r="H672" s="41"/>
      <c r="I672" s="41"/>
      <c r="J672" s="39"/>
      <c r="K672" s="39"/>
      <c r="L672" s="39"/>
    </row>
    <row r="673">
      <c r="H673" s="41"/>
      <c r="I673" s="41"/>
      <c r="J673" s="39"/>
      <c r="K673" s="39"/>
      <c r="L673" s="39"/>
    </row>
    <row r="674">
      <c r="H674" s="41"/>
      <c r="I674" s="41"/>
      <c r="J674" s="39"/>
      <c r="K674" s="39"/>
      <c r="L674" s="39"/>
    </row>
    <row r="675">
      <c r="H675" s="41"/>
      <c r="I675" s="41"/>
      <c r="J675" s="39"/>
      <c r="K675" s="39"/>
      <c r="L675" s="39"/>
    </row>
    <row r="676">
      <c r="H676" s="41"/>
      <c r="I676" s="41"/>
      <c r="J676" s="39"/>
      <c r="K676" s="39"/>
      <c r="L676" s="39"/>
    </row>
    <row r="677">
      <c r="H677" s="41"/>
      <c r="I677" s="41"/>
      <c r="J677" s="39"/>
      <c r="K677" s="39"/>
      <c r="L677" s="39"/>
    </row>
    <row r="678">
      <c r="H678" s="41"/>
      <c r="I678" s="41"/>
      <c r="J678" s="39"/>
      <c r="K678" s="39"/>
      <c r="L678" s="39"/>
    </row>
    <row r="679">
      <c r="H679" s="41"/>
      <c r="I679" s="41"/>
      <c r="J679" s="39"/>
      <c r="K679" s="39"/>
      <c r="L679" s="39"/>
    </row>
    <row r="680">
      <c r="H680" s="41"/>
      <c r="I680" s="41"/>
      <c r="J680" s="39"/>
      <c r="K680" s="39"/>
      <c r="L680" s="39"/>
    </row>
    <row r="681">
      <c r="H681" s="41"/>
      <c r="I681" s="41"/>
      <c r="J681" s="39"/>
      <c r="K681" s="39"/>
      <c r="L681" s="39"/>
    </row>
    <row r="682">
      <c r="H682" s="41"/>
      <c r="I682" s="41"/>
      <c r="J682" s="39"/>
      <c r="K682" s="39"/>
      <c r="L682" s="39"/>
    </row>
    <row r="683">
      <c r="H683" s="41"/>
      <c r="I683" s="41"/>
      <c r="J683" s="39"/>
      <c r="K683" s="39"/>
      <c r="L683" s="39"/>
    </row>
    <row r="684">
      <c r="H684" s="41"/>
      <c r="I684" s="41"/>
      <c r="J684" s="39"/>
      <c r="K684" s="39"/>
      <c r="L684" s="39"/>
    </row>
    <row r="685">
      <c r="H685" s="41"/>
      <c r="I685" s="41"/>
      <c r="J685" s="39"/>
      <c r="K685" s="39"/>
      <c r="L685" s="39"/>
    </row>
    <row r="686">
      <c r="H686" s="41"/>
      <c r="I686" s="41"/>
      <c r="J686" s="39"/>
      <c r="K686" s="39"/>
      <c r="L686" s="39"/>
    </row>
    <row r="687">
      <c r="H687" s="41"/>
      <c r="I687" s="41"/>
      <c r="J687" s="39"/>
      <c r="K687" s="39"/>
      <c r="L687" s="39"/>
    </row>
    <row r="688">
      <c r="H688" s="41"/>
      <c r="I688" s="41"/>
      <c r="J688" s="39"/>
      <c r="K688" s="39"/>
      <c r="L688" s="39"/>
    </row>
    <row r="689">
      <c r="H689" s="41"/>
      <c r="I689" s="41"/>
      <c r="J689" s="39"/>
      <c r="K689" s="39"/>
      <c r="L689" s="39"/>
    </row>
    <row r="690">
      <c r="H690" s="41"/>
      <c r="I690" s="41"/>
      <c r="J690" s="39"/>
      <c r="K690" s="39"/>
      <c r="L690" s="39"/>
    </row>
    <row r="691">
      <c r="H691" s="41"/>
      <c r="I691" s="41"/>
      <c r="J691" s="39"/>
      <c r="K691" s="39"/>
      <c r="L691" s="39"/>
    </row>
    <row r="692">
      <c r="H692" s="41"/>
      <c r="I692" s="41"/>
      <c r="J692" s="39"/>
      <c r="K692" s="39"/>
      <c r="L692" s="39"/>
    </row>
    <row r="693">
      <c r="H693" s="41"/>
      <c r="I693" s="41"/>
      <c r="J693" s="39"/>
      <c r="K693" s="39"/>
      <c r="L693" s="39"/>
    </row>
    <row r="694">
      <c r="H694" s="41"/>
      <c r="I694" s="41"/>
      <c r="J694" s="39"/>
      <c r="K694" s="39"/>
      <c r="L694" s="39"/>
    </row>
    <row r="695">
      <c r="H695" s="41"/>
      <c r="I695" s="41"/>
      <c r="J695" s="39"/>
      <c r="K695" s="39"/>
      <c r="L695" s="39"/>
    </row>
    <row r="696">
      <c r="H696" s="41"/>
      <c r="I696" s="41"/>
      <c r="J696" s="39"/>
      <c r="K696" s="39"/>
      <c r="L696" s="39"/>
    </row>
    <row r="697">
      <c r="H697" s="41"/>
      <c r="I697" s="41"/>
      <c r="J697" s="39"/>
      <c r="K697" s="39"/>
      <c r="L697" s="39"/>
    </row>
    <row r="698">
      <c r="H698" s="41"/>
      <c r="I698" s="41"/>
      <c r="J698" s="39"/>
      <c r="K698" s="39"/>
      <c r="L698" s="39"/>
    </row>
    <row r="699">
      <c r="H699" s="41"/>
      <c r="I699" s="41"/>
      <c r="J699" s="39"/>
      <c r="K699" s="39"/>
      <c r="L699" s="39"/>
    </row>
    <row r="700">
      <c r="H700" s="41"/>
      <c r="I700" s="41"/>
      <c r="J700" s="39"/>
      <c r="K700" s="39"/>
      <c r="L700" s="39"/>
    </row>
    <row r="701">
      <c r="H701" s="41"/>
      <c r="I701" s="41"/>
      <c r="J701" s="39"/>
      <c r="K701" s="39"/>
      <c r="L701" s="39"/>
    </row>
    <row r="702">
      <c r="H702" s="41"/>
      <c r="I702" s="41"/>
      <c r="J702" s="39"/>
      <c r="K702" s="39"/>
      <c r="L702" s="39"/>
    </row>
    <row r="703">
      <c r="H703" s="41"/>
      <c r="I703" s="41"/>
      <c r="J703" s="39"/>
      <c r="K703" s="39"/>
      <c r="L703" s="39"/>
    </row>
    <row r="704">
      <c r="H704" s="41"/>
      <c r="I704" s="41"/>
      <c r="J704" s="39"/>
      <c r="K704" s="39"/>
      <c r="L704" s="39"/>
    </row>
    <row r="705">
      <c r="H705" s="41"/>
      <c r="I705" s="41"/>
      <c r="J705" s="39"/>
      <c r="K705" s="39"/>
      <c r="L705" s="39"/>
    </row>
    <row r="706">
      <c r="H706" s="41"/>
      <c r="I706" s="41"/>
      <c r="J706" s="39"/>
      <c r="K706" s="39"/>
      <c r="L706" s="39"/>
    </row>
    <row r="707">
      <c r="H707" s="41"/>
      <c r="I707" s="41"/>
      <c r="J707" s="39"/>
      <c r="K707" s="39"/>
      <c r="L707" s="39"/>
    </row>
    <row r="708">
      <c r="H708" s="41"/>
      <c r="I708" s="41"/>
      <c r="J708" s="39"/>
      <c r="K708" s="39"/>
      <c r="L708" s="39"/>
    </row>
    <row r="709">
      <c r="H709" s="41"/>
      <c r="I709" s="41"/>
      <c r="J709" s="39"/>
      <c r="K709" s="39"/>
      <c r="L709" s="39"/>
    </row>
    <row r="710">
      <c r="H710" s="41"/>
      <c r="I710" s="41"/>
      <c r="J710" s="39"/>
      <c r="K710" s="39"/>
      <c r="L710" s="39"/>
    </row>
    <row r="711">
      <c r="H711" s="41"/>
      <c r="I711" s="41"/>
      <c r="J711" s="39"/>
      <c r="K711" s="39"/>
      <c r="L711" s="39"/>
    </row>
    <row r="712">
      <c r="H712" s="41"/>
      <c r="I712" s="41"/>
      <c r="J712" s="39"/>
      <c r="K712" s="39"/>
      <c r="L712" s="39"/>
    </row>
    <row r="713">
      <c r="H713" s="41"/>
      <c r="I713" s="41"/>
      <c r="J713" s="39"/>
      <c r="K713" s="39"/>
      <c r="L713" s="39"/>
    </row>
    <row r="714">
      <c r="H714" s="41"/>
      <c r="I714" s="41"/>
      <c r="J714" s="39"/>
      <c r="K714" s="39"/>
      <c r="L714" s="39"/>
    </row>
    <row r="715">
      <c r="H715" s="41"/>
      <c r="I715" s="41"/>
      <c r="J715" s="39"/>
      <c r="K715" s="39"/>
      <c r="L715" s="39"/>
    </row>
    <row r="716">
      <c r="H716" s="41"/>
      <c r="I716" s="41"/>
      <c r="J716" s="39"/>
      <c r="K716" s="39"/>
      <c r="L716" s="39"/>
    </row>
    <row r="717">
      <c r="H717" s="41"/>
      <c r="I717" s="41"/>
      <c r="J717" s="39"/>
      <c r="K717" s="39"/>
      <c r="L717" s="39"/>
    </row>
    <row r="718">
      <c r="H718" s="41"/>
      <c r="I718" s="41"/>
      <c r="J718" s="39"/>
      <c r="K718" s="39"/>
      <c r="L718" s="39"/>
    </row>
    <row r="719">
      <c r="H719" s="41"/>
      <c r="I719" s="41"/>
      <c r="J719" s="39"/>
      <c r="K719" s="39"/>
      <c r="L719" s="39"/>
    </row>
    <row r="720">
      <c r="H720" s="41"/>
      <c r="I720" s="41"/>
      <c r="J720" s="39"/>
      <c r="K720" s="39"/>
      <c r="L720" s="39"/>
    </row>
    <row r="721">
      <c r="H721" s="41"/>
      <c r="I721" s="41"/>
      <c r="J721" s="39"/>
      <c r="K721" s="39"/>
      <c r="L721" s="39"/>
    </row>
    <row r="722">
      <c r="H722" s="41"/>
      <c r="I722" s="41"/>
      <c r="J722" s="39"/>
      <c r="K722" s="39"/>
      <c r="L722" s="39"/>
    </row>
    <row r="723">
      <c r="H723" s="41"/>
      <c r="I723" s="41"/>
      <c r="J723" s="39"/>
      <c r="K723" s="39"/>
      <c r="L723" s="39"/>
    </row>
    <row r="724">
      <c r="H724" s="41"/>
      <c r="I724" s="41"/>
      <c r="J724" s="39"/>
      <c r="K724" s="39"/>
      <c r="L724" s="39"/>
    </row>
    <row r="725">
      <c r="H725" s="41"/>
      <c r="I725" s="41"/>
      <c r="J725" s="39"/>
      <c r="K725" s="39"/>
      <c r="L725" s="39"/>
    </row>
    <row r="726">
      <c r="H726" s="41"/>
      <c r="I726" s="41"/>
      <c r="J726" s="39"/>
      <c r="K726" s="39"/>
      <c r="L726" s="39"/>
    </row>
    <row r="727">
      <c r="H727" s="41"/>
      <c r="I727" s="41"/>
      <c r="J727" s="39"/>
      <c r="K727" s="39"/>
      <c r="L727" s="39"/>
    </row>
    <row r="728">
      <c r="H728" s="41"/>
      <c r="I728" s="41"/>
      <c r="J728" s="39"/>
      <c r="K728" s="39"/>
      <c r="L728" s="39"/>
    </row>
    <row r="729">
      <c r="H729" s="41"/>
      <c r="I729" s="41"/>
      <c r="J729" s="39"/>
      <c r="K729" s="39"/>
      <c r="L729" s="39"/>
    </row>
    <row r="730">
      <c r="H730" s="41"/>
      <c r="I730" s="41"/>
      <c r="J730" s="39"/>
      <c r="K730" s="39"/>
      <c r="L730" s="39"/>
    </row>
    <row r="731">
      <c r="H731" s="41"/>
      <c r="I731" s="41"/>
      <c r="J731" s="39"/>
      <c r="K731" s="39"/>
      <c r="L731" s="39"/>
    </row>
    <row r="732">
      <c r="H732" s="41"/>
      <c r="I732" s="41"/>
      <c r="J732" s="39"/>
      <c r="K732" s="39"/>
      <c r="L732" s="39"/>
    </row>
    <row r="733">
      <c r="H733" s="41"/>
      <c r="I733" s="41"/>
      <c r="J733" s="39"/>
      <c r="K733" s="39"/>
      <c r="L733" s="39"/>
    </row>
    <row r="734">
      <c r="H734" s="41"/>
      <c r="I734" s="41"/>
      <c r="J734" s="39"/>
      <c r="K734" s="39"/>
      <c r="L734" s="39"/>
    </row>
    <row r="735">
      <c r="H735" s="41"/>
      <c r="I735" s="41"/>
      <c r="J735" s="39"/>
      <c r="K735" s="39"/>
      <c r="L735" s="39"/>
    </row>
    <row r="736">
      <c r="H736" s="41"/>
      <c r="I736" s="41"/>
      <c r="J736" s="39"/>
      <c r="K736" s="39"/>
      <c r="L736" s="39"/>
    </row>
    <row r="737">
      <c r="H737" s="41"/>
      <c r="I737" s="41"/>
      <c r="J737" s="39"/>
      <c r="K737" s="39"/>
      <c r="L737" s="39"/>
    </row>
    <row r="738">
      <c r="H738" s="41"/>
      <c r="I738" s="41"/>
      <c r="J738" s="39"/>
      <c r="K738" s="39"/>
      <c r="L738" s="39"/>
    </row>
    <row r="739">
      <c r="H739" s="41"/>
      <c r="I739" s="41"/>
      <c r="J739" s="39"/>
      <c r="K739" s="39"/>
      <c r="L739" s="39"/>
    </row>
    <row r="740">
      <c r="H740" s="41"/>
      <c r="I740" s="41"/>
      <c r="J740" s="39"/>
      <c r="K740" s="39"/>
      <c r="L740" s="39"/>
    </row>
    <row r="741">
      <c r="H741" s="41"/>
      <c r="I741" s="41"/>
      <c r="J741" s="39"/>
      <c r="K741" s="39"/>
      <c r="L741" s="39"/>
    </row>
    <row r="742">
      <c r="H742" s="41"/>
      <c r="I742" s="41"/>
      <c r="J742" s="39"/>
      <c r="K742" s="39"/>
      <c r="L742" s="39"/>
    </row>
    <row r="743">
      <c r="H743" s="41"/>
      <c r="I743" s="41"/>
      <c r="J743" s="39"/>
      <c r="K743" s="39"/>
      <c r="L743" s="39"/>
    </row>
    <row r="744">
      <c r="H744" s="41"/>
      <c r="I744" s="41"/>
      <c r="J744" s="39"/>
      <c r="K744" s="39"/>
      <c r="L744" s="39"/>
    </row>
    <row r="745">
      <c r="H745" s="41"/>
      <c r="I745" s="41"/>
      <c r="J745" s="39"/>
      <c r="K745" s="39"/>
      <c r="L745" s="39"/>
    </row>
    <row r="746">
      <c r="H746" s="41"/>
      <c r="I746" s="41"/>
      <c r="J746" s="39"/>
      <c r="K746" s="39"/>
      <c r="L746" s="39"/>
    </row>
    <row r="747">
      <c r="H747" s="41"/>
      <c r="I747" s="41"/>
      <c r="J747" s="39"/>
      <c r="K747" s="39"/>
      <c r="L747" s="39"/>
    </row>
    <row r="748">
      <c r="H748" s="41"/>
      <c r="I748" s="41"/>
      <c r="J748" s="39"/>
      <c r="K748" s="39"/>
      <c r="L748" s="39"/>
    </row>
    <row r="749">
      <c r="H749" s="41"/>
      <c r="I749" s="41"/>
      <c r="J749" s="39"/>
      <c r="K749" s="39"/>
      <c r="L749" s="39"/>
    </row>
    <row r="750">
      <c r="H750" s="41"/>
      <c r="I750" s="41"/>
      <c r="J750" s="39"/>
      <c r="K750" s="39"/>
      <c r="L750" s="39"/>
    </row>
    <row r="751">
      <c r="H751" s="41"/>
      <c r="I751" s="41"/>
      <c r="J751" s="39"/>
      <c r="K751" s="39"/>
      <c r="L751" s="39"/>
    </row>
    <row r="752">
      <c r="H752" s="41"/>
      <c r="I752" s="41"/>
      <c r="J752" s="39"/>
      <c r="K752" s="39"/>
      <c r="L752" s="39"/>
    </row>
    <row r="753">
      <c r="H753" s="41"/>
      <c r="I753" s="41"/>
      <c r="J753" s="39"/>
      <c r="K753" s="39"/>
      <c r="L753" s="39"/>
    </row>
    <row r="754">
      <c r="H754" s="41"/>
      <c r="I754" s="41"/>
      <c r="J754" s="39"/>
      <c r="K754" s="39"/>
      <c r="L754" s="39"/>
    </row>
    <row r="755">
      <c r="H755" s="41"/>
      <c r="I755" s="41"/>
      <c r="J755" s="39"/>
      <c r="K755" s="39"/>
      <c r="L755" s="39"/>
    </row>
    <row r="756">
      <c r="H756" s="41"/>
      <c r="I756" s="41"/>
      <c r="J756" s="39"/>
      <c r="K756" s="39"/>
      <c r="L756" s="39"/>
    </row>
    <row r="757">
      <c r="H757" s="41"/>
      <c r="I757" s="41"/>
      <c r="J757" s="39"/>
      <c r="K757" s="39"/>
      <c r="L757" s="39"/>
    </row>
    <row r="758">
      <c r="H758" s="41"/>
      <c r="I758" s="41"/>
      <c r="J758" s="39"/>
      <c r="K758" s="39"/>
      <c r="L758" s="39"/>
    </row>
    <row r="759">
      <c r="H759" s="41"/>
      <c r="I759" s="41"/>
      <c r="J759" s="39"/>
      <c r="K759" s="39"/>
      <c r="L759" s="39"/>
    </row>
    <row r="760">
      <c r="H760" s="41"/>
      <c r="I760" s="41"/>
      <c r="J760" s="39"/>
      <c r="K760" s="39"/>
      <c r="L760" s="39"/>
    </row>
    <row r="761">
      <c r="H761" s="41"/>
      <c r="I761" s="41"/>
      <c r="J761" s="39"/>
      <c r="K761" s="39"/>
      <c r="L761" s="39"/>
    </row>
    <row r="762">
      <c r="H762" s="41"/>
      <c r="I762" s="41"/>
      <c r="J762" s="39"/>
      <c r="K762" s="39"/>
      <c r="L762" s="39"/>
    </row>
    <row r="763">
      <c r="H763" s="41"/>
      <c r="I763" s="41"/>
      <c r="J763" s="39"/>
      <c r="K763" s="39"/>
      <c r="L763" s="39"/>
    </row>
    <row r="764">
      <c r="H764" s="41"/>
      <c r="I764" s="41"/>
      <c r="J764" s="39"/>
      <c r="K764" s="39"/>
      <c r="L764" s="39"/>
    </row>
    <row r="765">
      <c r="H765" s="41"/>
      <c r="I765" s="41"/>
      <c r="J765" s="39"/>
      <c r="K765" s="39"/>
      <c r="L765" s="39"/>
    </row>
    <row r="766">
      <c r="H766" s="41"/>
      <c r="I766" s="41"/>
      <c r="J766" s="39"/>
      <c r="K766" s="39"/>
      <c r="L766" s="39"/>
    </row>
    <row r="767">
      <c r="H767" s="41"/>
      <c r="I767" s="41"/>
      <c r="J767" s="39"/>
      <c r="K767" s="39"/>
      <c r="L767" s="39"/>
    </row>
    <row r="768">
      <c r="H768" s="41"/>
      <c r="I768" s="41"/>
      <c r="J768" s="39"/>
      <c r="K768" s="39"/>
      <c r="L768" s="39"/>
    </row>
    <row r="769">
      <c r="H769" s="41"/>
      <c r="I769" s="41"/>
      <c r="J769" s="39"/>
      <c r="K769" s="39"/>
      <c r="L769" s="39"/>
    </row>
    <row r="770">
      <c r="H770" s="41"/>
      <c r="I770" s="41"/>
      <c r="J770" s="39"/>
      <c r="K770" s="39"/>
      <c r="L770" s="39"/>
    </row>
    <row r="771">
      <c r="H771" s="41"/>
      <c r="I771" s="41"/>
      <c r="J771" s="39"/>
      <c r="K771" s="39"/>
      <c r="L771" s="39"/>
    </row>
    <row r="772">
      <c r="H772" s="41"/>
      <c r="I772" s="41"/>
      <c r="J772" s="39"/>
      <c r="K772" s="39"/>
      <c r="L772" s="39"/>
    </row>
    <row r="773">
      <c r="H773" s="41"/>
      <c r="I773" s="41"/>
      <c r="J773" s="39"/>
      <c r="K773" s="39"/>
      <c r="L773" s="39"/>
    </row>
    <row r="774">
      <c r="H774" s="41"/>
      <c r="I774" s="41"/>
      <c r="J774" s="39"/>
      <c r="K774" s="39"/>
      <c r="L774" s="39"/>
    </row>
    <row r="775">
      <c r="H775" s="41"/>
      <c r="I775" s="41"/>
      <c r="J775" s="39"/>
      <c r="K775" s="39"/>
      <c r="L775" s="39"/>
    </row>
    <row r="776">
      <c r="H776" s="41"/>
      <c r="I776" s="41"/>
      <c r="J776" s="39"/>
      <c r="K776" s="39"/>
      <c r="L776" s="39"/>
    </row>
    <row r="777">
      <c r="H777" s="41"/>
      <c r="I777" s="41"/>
      <c r="J777" s="39"/>
      <c r="K777" s="39"/>
      <c r="L777" s="39"/>
    </row>
    <row r="778">
      <c r="H778" s="41"/>
      <c r="I778" s="41"/>
      <c r="J778" s="39"/>
      <c r="K778" s="39"/>
      <c r="L778" s="39"/>
    </row>
    <row r="779">
      <c r="H779" s="41"/>
      <c r="I779" s="41"/>
      <c r="J779" s="39"/>
      <c r="K779" s="39"/>
      <c r="L779" s="39"/>
    </row>
    <row r="780">
      <c r="H780" s="41"/>
      <c r="I780" s="41"/>
      <c r="J780" s="39"/>
      <c r="K780" s="39"/>
      <c r="L780" s="39"/>
    </row>
    <row r="781">
      <c r="H781" s="41"/>
      <c r="I781" s="41"/>
      <c r="J781" s="39"/>
      <c r="K781" s="39"/>
      <c r="L781" s="39"/>
    </row>
    <row r="782">
      <c r="H782" s="41"/>
      <c r="I782" s="41"/>
      <c r="J782" s="39"/>
      <c r="K782" s="39"/>
      <c r="L782" s="39"/>
    </row>
    <row r="783">
      <c r="H783" s="41"/>
      <c r="I783" s="41"/>
      <c r="J783" s="39"/>
      <c r="K783" s="39"/>
      <c r="L783" s="39"/>
    </row>
    <row r="784">
      <c r="H784" s="41"/>
      <c r="I784" s="41"/>
      <c r="J784" s="39"/>
      <c r="K784" s="39"/>
      <c r="L784" s="39"/>
    </row>
    <row r="785">
      <c r="H785" s="41"/>
      <c r="I785" s="41"/>
      <c r="J785" s="39"/>
      <c r="K785" s="39"/>
      <c r="L785" s="39"/>
    </row>
    <row r="786">
      <c r="H786" s="41"/>
      <c r="I786" s="41"/>
      <c r="J786" s="39"/>
      <c r="K786" s="39"/>
      <c r="L786" s="39"/>
    </row>
    <row r="787">
      <c r="H787" s="41"/>
      <c r="I787" s="41"/>
      <c r="J787" s="39"/>
      <c r="K787" s="39"/>
      <c r="L787" s="39"/>
    </row>
    <row r="788">
      <c r="H788" s="41"/>
      <c r="I788" s="41"/>
      <c r="J788" s="39"/>
      <c r="K788" s="39"/>
      <c r="L788" s="39"/>
    </row>
    <row r="789">
      <c r="H789" s="41"/>
      <c r="I789" s="41"/>
      <c r="J789" s="39"/>
      <c r="K789" s="39"/>
      <c r="L789" s="39"/>
    </row>
    <row r="790">
      <c r="H790" s="41"/>
      <c r="I790" s="41"/>
      <c r="J790" s="39"/>
      <c r="K790" s="39"/>
      <c r="L790" s="39"/>
    </row>
    <row r="791">
      <c r="H791" s="41"/>
      <c r="I791" s="41"/>
      <c r="J791" s="39"/>
      <c r="K791" s="39"/>
      <c r="L791" s="39"/>
    </row>
    <row r="792">
      <c r="H792" s="41"/>
      <c r="I792" s="41"/>
      <c r="J792" s="39"/>
      <c r="K792" s="39"/>
      <c r="L792" s="39"/>
    </row>
    <row r="793">
      <c r="H793" s="41"/>
      <c r="I793" s="41"/>
      <c r="J793" s="39"/>
      <c r="K793" s="39"/>
      <c r="L793" s="39"/>
    </row>
    <row r="794">
      <c r="H794" s="41"/>
      <c r="I794" s="41"/>
      <c r="J794" s="39"/>
      <c r="K794" s="39"/>
      <c r="L794" s="39"/>
    </row>
    <row r="795">
      <c r="H795" s="41"/>
      <c r="I795" s="41"/>
      <c r="J795" s="39"/>
      <c r="K795" s="39"/>
      <c r="L795" s="39"/>
    </row>
    <row r="796">
      <c r="H796" s="41"/>
      <c r="I796" s="41"/>
      <c r="J796" s="39"/>
      <c r="K796" s="39"/>
      <c r="L796" s="39"/>
    </row>
    <row r="797">
      <c r="H797" s="41"/>
      <c r="I797" s="41"/>
      <c r="J797" s="39"/>
      <c r="K797" s="39"/>
      <c r="L797" s="39"/>
    </row>
    <row r="798">
      <c r="H798" s="41"/>
      <c r="I798" s="41"/>
      <c r="J798" s="39"/>
      <c r="K798" s="39"/>
      <c r="L798" s="39"/>
    </row>
    <row r="799">
      <c r="H799" s="41"/>
      <c r="I799" s="41"/>
      <c r="J799" s="39"/>
      <c r="K799" s="39"/>
      <c r="L799" s="39"/>
    </row>
    <row r="800">
      <c r="H800" s="41"/>
      <c r="I800" s="41"/>
      <c r="J800" s="39"/>
      <c r="K800" s="39"/>
      <c r="L800" s="39"/>
    </row>
    <row r="801">
      <c r="H801" s="41"/>
      <c r="I801" s="41"/>
      <c r="J801" s="39"/>
      <c r="K801" s="39"/>
      <c r="L801" s="39"/>
    </row>
    <row r="802">
      <c r="H802" s="41"/>
      <c r="I802" s="41"/>
      <c r="J802" s="39"/>
      <c r="K802" s="39"/>
      <c r="L802" s="39"/>
    </row>
    <row r="803">
      <c r="H803" s="41"/>
      <c r="I803" s="41"/>
      <c r="J803" s="39"/>
      <c r="K803" s="39"/>
      <c r="L803" s="39"/>
    </row>
    <row r="804">
      <c r="H804" s="41"/>
      <c r="I804" s="41"/>
      <c r="J804" s="39"/>
      <c r="K804" s="39"/>
      <c r="L804" s="39"/>
    </row>
    <row r="805">
      <c r="H805" s="41"/>
      <c r="I805" s="41"/>
      <c r="J805" s="39"/>
      <c r="K805" s="39"/>
      <c r="L805" s="39"/>
    </row>
    <row r="806">
      <c r="H806" s="41"/>
      <c r="I806" s="41"/>
      <c r="J806" s="39"/>
      <c r="K806" s="39"/>
      <c r="L806" s="39"/>
    </row>
    <row r="807">
      <c r="H807" s="41"/>
      <c r="I807" s="41"/>
      <c r="J807" s="39"/>
      <c r="K807" s="39"/>
      <c r="L807" s="39"/>
    </row>
    <row r="808">
      <c r="H808" s="41"/>
      <c r="I808" s="41"/>
      <c r="J808" s="39"/>
      <c r="K808" s="39"/>
      <c r="L808" s="39"/>
    </row>
    <row r="809">
      <c r="H809" s="41"/>
      <c r="I809" s="41"/>
      <c r="J809" s="39"/>
      <c r="K809" s="39"/>
      <c r="L809" s="39"/>
    </row>
    <row r="810">
      <c r="H810" s="41"/>
      <c r="I810" s="41"/>
      <c r="J810" s="39"/>
      <c r="K810" s="39"/>
      <c r="L810" s="39"/>
    </row>
    <row r="811">
      <c r="H811" s="41"/>
      <c r="I811" s="41"/>
      <c r="J811" s="39"/>
      <c r="K811" s="39"/>
      <c r="L811" s="39"/>
    </row>
    <row r="812">
      <c r="H812" s="41"/>
      <c r="I812" s="41"/>
      <c r="J812" s="39"/>
      <c r="K812" s="39"/>
      <c r="L812" s="39"/>
    </row>
    <row r="813">
      <c r="H813" s="41"/>
      <c r="I813" s="41"/>
      <c r="J813" s="39"/>
      <c r="K813" s="39"/>
      <c r="L813" s="39"/>
    </row>
    <row r="814">
      <c r="H814" s="41"/>
      <c r="I814" s="41"/>
      <c r="J814" s="39"/>
      <c r="K814" s="39"/>
      <c r="L814" s="39"/>
    </row>
    <row r="815">
      <c r="H815" s="41"/>
      <c r="I815" s="41"/>
      <c r="J815" s="39"/>
      <c r="K815" s="39"/>
      <c r="L815" s="39"/>
    </row>
    <row r="816">
      <c r="H816" s="41"/>
      <c r="I816" s="41"/>
      <c r="J816" s="39"/>
      <c r="K816" s="39"/>
      <c r="L816" s="39"/>
    </row>
    <row r="817">
      <c r="H817" s="41"/>
      <c r="I817" s="41"/>
      <c r="J817" s="39"/>
      <c r="K817" s="39"/>
      <c r="L817" s="39"/>
    </row>
    <row r="818">
      <c r="H818" s="41"/>
      <c r="I818" s="41"/>
      <c r="J818" s="39"/>
      <c r="K818" s="39"/>
      <c r="L818" s="39"/>
    </row>
    <row r="819">
      <c r="H819" s="41"/>
      <c r="I819" s="41"/>
      <c r="J819" s="39"/>
      <c r="K819" s="39"/>
      <c r="L819" s="39"/>
    </row>
    <row r="820">
      <c r="H820" s="41"/>
      <c r="I820" s="41"/>
      <c r="J820" s="39"/>
      <c r="K820" s="39"/>
      <c r="L820" s="39"/>
    </row>
    <row r="821">
      <c r="H821" s="41"/>
      <c r="I821" s="41"/>
      <c r="J821" s="39"/>
      <c r="K821" s="39"/>
      <c r="L821" s="39"/>
    </row>
    <row r="822">
      <c r="H822" s="41"/>
      <c r="I822" s="41"/>
      <c r="J822" s="39"/>
      <c r="K822" s="39"/>
      <c r="L822" s="39"/>
    </row>
    <row r="823">
      <c r="H823" s="41"/>
      <c r="I823" s="41"/>
      <c r="J823" s="39"/>
      <c r="K823" s="39"/>
      <c r="L823" s="39"/>
    </row>
    <row r="824">
      <c r="H824" s="41"/>
      <c r="I824" s="41"/>
      <c r="J824" s="39"/>
      <c r="K824" s="39"/>
      <c r="L824" s="39"/>
    </row>
    <row r="825">
      <c r="H825" s="41"/>
      <c r="I825" s="41"/>
      <c r="J825" s="39"/>
      <c r="K825" s="39"/>
      <c r="L825" s="39"/>
    </row>
    <row r="826">
      <c r="H826" s="41"/>
      <c r="I826" s="41"/>
      <c r="J826" s="39"/>
      <c r="K826" s="39"/>
      <c r="L826" s="39"/>
    </row>
    <row r="827">
      <c r="H827" s="41"/>
      <c r="I827" s="41"/>
      <c r="J827" s="39"/>
      <c r="K827" s="39"/>
      <c r="L827" s="39"/>
    </row>
    <row r="828">
      <c r="H828" s="41"/>
      <c r="I828" s="41"/>
      <c r="J828" s="39"/>
      <c r="K828" s="39"/>
      <c r="L828" s="39"/>
    </row>
    <row r="829">
      <c r="H829" s="41"/>
      <c r="I829" s="41"/>
      <c r="J829" s="39"/>
      <c r="K829" s="39"/>
      <c r="L829" s="39"/>
    </row>
    <row r="830">
      <c r="H830" s="41"/>
      <c r="I830" s="41"/>
      <c r="J830" s="39"/>
      <c r="K830" s="39"/>
      <c r="L830" s="39"/>
    </row>
    <row r="831">
      <c r="H831" s="41"/>
      <c r="I831" s="41"/>
      <c r="J831" s="39"/>
      <c r="K831" s="39"/>
      <c r="L831" s="39"/>
    </row>
    <row r="832">
      <c r="H832" s="41"/>
      <c r="I832" s="41"/>
      <c r="J832" s="39"/>
      <c r="K832" s="39"/>
      <c r="L832" s="39"/>
    </row>
    <row r="833">
      <c r="H833" s="41"/>
      <c r="I833" s="41"/>
      <c r="J833" s="39"/>
      <c r="K833" s="39"/>
      <c r="L833" s="39"/>
    </row>
    <row r="834">
      <c r="H834" s="41"/>
      <c r="I834" s="41"/>
      <c r="J834" s="39"/>
      <c r="K834" s="39"/>
      <c r="L834" s="39"/>
    </row>
    <row r="835">
      <c r="H835" s="41"/>
      <c r="I835" s="41"/>
      <c r="J835" s="39"/>
      <c r="K835" s="39"/>
      <c r="L835" s="39"/>
    </row>
    <row r="836">
      <c r="H836" s="41"/>
      <c r="I836" s="41"/>
      <c r="J836" s="39"/>
      <c r="K836" s="39"/>
      <c r="L836" s="39"/>
    </row>
    <row r="837">
      <c r="H837" s="41"/>
      <c r="I837" s="41"/>
      <c r="J837" s="39"/>
      <c r="K837" s="39"/>
      <c r="L837" s="39"/>
    </row>
    <row r="838">
      <c r="H838" s="41"/>
      <c r="I838" s="41"/>
      <c r="J838" s="39"/>
      <c r="K838" s="39"/>
      <c r="L838" s="39"/>
    </row>
    <row r="839">
      <c r="H839" s="41"/>
      <c r="I839" s="41"/>
      <c r="J839" s="39"/>
      <c r="K839" s="39"/>
      <c r="L839" s="39"/>
    </row>
    <row r="840">
      <c r="H840" s="41"/>
      <c r="I840" s="41"/>
      <c r="J840" s="39"/>
      <c r="K840" s="39"/>
      <c r="L840" s="39"/>
    </row>
    <row r="841">
      <c r="H841" s="41"/>
      <c r="I841" s="41"/>
      <c r="J841" s="39"/>
      <c r="K841" s="39"/>
      <c r="L841" s="39"/>
    </row>
    <row r="842">
      <c r="H842" s="41"/>
      <c r="I842" s="41"/>
      <c r="J842" s="39"/>
      <c r="K842" s="39"/>
      <c r="L842" s="39"/>
    </row>
    <row r="843">
      <c r="H843" s="41"/>
      <c r="I843" s="41"/>
      <c r="J843" s="39"/>
      <c r="K843" s="39"/>
      <c r="L843" s="39"/>
    </row>
    <row r="844">
      <c r="H844" s="41"/>
      <c r="I844" s="41"/>
      <c r="J844" s="39"/>
      <c r="K844" s="39"/>
      <c r="L844" s="39"/>
    </row>
    <row r="845">
      <c r="H845" s="41"/>
      <c r="I845" s="41"/>
      <c r="J845" s="39"/>
      <c r="K845" s="39"/>
      <c r="L845" s="39"/>
    </row>
    <row r="846">
      <c r="H846" s="41"/>
      <c r="I846" s="41"/>
      <c r="J846" s="39"/>
      <c r="K846" s="39"/>
      <c r="L846" s="39"/>
    </row>
    <row r="847">
      <c r="H847" s="41"/>
      <c r="I847" s="41"/>
      <c r="J847" s="39"/>
      <c r="K847" s="39"/>
      <c r="L847" s="39"/>
    </row>
    <row r="848">
      <c r="H848" s="41"/>
      <c r="I848" s="41"/>
      <c r="J848" s="39"/>
      <c r="K848" s="39"/>
      <c r="L848" s="39"/>
    </row>
    <row r="849">
      <c r="H849" s="41"/>
      <c r="I849" s="41"/>
      <c r="J849" s="39"/>
      <c r="K849" s="39"/>
      <c r="L849" s="39"/>
    </row>
    <row r="850">
      <c r="H850" s="41"/>
      <c r="I850" s="41"/>
      <c r="J850" s="39"/>
      <c r="K850" s="39"/>
      <c r="L850" s="39"/>
    </row>
    <row r="851">
      <c r="H851" s="41"/>
      <c r="I851" s="41"/>
      <c r="J851" s="39"/>
      <c r="K851" s="39"/>
      <c r="L851" s="39"/>
    </row>
    <row r="852">
      <c r="H852" s="41"/>
      <c r="I852" s="41"/>
      <c r="J852" s="39"/>
      <c r="K852" s="39"/>
      <c r="L852" s="39"/>
    </row>
    <row r="853">
      <c r="H853" s="41"/>
      <c r="I853" s="41"/>
      <c r="J853" s="39"/>
      <c r="K853" s="39"/>
      <c r="L853" s="39"/>
    </row>
    <row r="854">
      <c r="H854" s="41"/>
      <c r="I854" s="41"/>
      <c r="J854" s="39"/>
      <c r="K854" s="39"/>
      <c r="L854" s="39"/>
    </row>
    <row r="855">
      <c r="H855" s="41"/>
      <c r="I855" s="41"/>
      <c r="J855" s="39"/>
      <c r="K855" s="39"/>
      <c r="L855" s="39"/>
    </row>
    <row r="856">
      <c r="H856" s="41"/>
      <c r="I856" s="41"/>
      <c r="J856" s="39"/>
      <c r="K856" s="39"/>
      <c r="L856" s="39"/>
    </row>
    <row r="857">
      <c r="H857" s="41"/>
      <c r="I857" s="41"/>
      <c r="J857" s="39"/>
      <c r="K857" s="39"/>
      <c r="L857" s="39"/>
    </row>
    <row r="858">
      <c r="H858" s="41"/>
      <c r="I858" s="41"/>
      <c r="J858" s="39"/>
      <c r="K858" s="39"/>
      <c r="L858" s="39"/>
    </row>
    <row r="859">
      <c r="H859" s="41"/>
      <c r="I859" s="41"/>
      <c r="J859" s="39"/>
      <c r="K859" s="39"/>
      <c r="L859" s="39"/>
    </row>
    <row r="860">
      <c r="H860" s="41"/>
      <c r="I860" s="41"/>
      <c r="J860" s="39"/>
      <c r="K860" s="39"/>
      <c r="L860" s="39"/>
    </row>
    <row r="861">
      <c r="H861" s="41"/>
      <c r="I861" s="41"/>
      <c r="J861" s="39"/>
      <c r="K861" s="39"/>
      <c r="L861" s="39"/>
    </row>
    <row r="862">
      <c r="H862" s="41"/>
      <c r="I862" s="41"/>
      <c r="J862" s="39"/>
      <c r="K862" s="39"/>
      <c r="L862" s="39"/>
    </row>
    <row r="863">
      <c r="H863" s="41"/>
      <c r="I863" s="41"/>
      <c r="J863" s="39"/>
      <c r="K863" s="39"/>
      <c r="L863" s="39"/>
    </row>
    <row r="864">
      <c r="H864" s="41"/>
      <c r="I864" s="41"/>
      <c r="J864" s="39"/>
      <c r="K864" s="39"/>
      <c r="L864" s="39"/>
    </row>
    <row r="865">
      <c r="H865" s="41"/>
      <c r="I865" s="41"/>
      <c r="J865" s="39"/>
      <c r="K865" s="39"/>
      <c r="L865" s="39"/>
    </row>
    <row r="866">
      <c r="H866" s="41"/>
      <c r="I866" s="41"/>
      <c r="J866" s="39"/>
      <c r="K866" s="39"/>
      <c r="L866" s="39"/>
    </row>
    <row r="867">
      <c r="H867" s="41"/>
      <c r="I867" s="41"/>
      <c r="J867" s="39"/>
      <c r="K867" s="39"/>
      <c r="L867" s="39"/>
    </row>
    <row r="868">
      <c r="H868" s="41"/>
      <c r="I868" s="41"/>
      <c r="J868" s="39"/>
      <c r="K868" s="39"/>
      <c r="L868" s="39"/>
    </row>
    <row r="869">
      <c r="H869" s="41"/>
      <c r="I869" s="41"/>
      <c r="J869" s="39"/>
      <c r="K869" s="39"/>
      <c r="L869" s="39"/>
    </row>
    <row r="870">
      <c r="H870" s="41"/>
      <c r="I870" s="41"/>
      <c r="J870" s="39"/>
      <c r="K870" s="39"/>
      <c r="L870" s="39"/>
    </row>
    <row r="871">
      <c r="H871" s="41"/>
      <c r="I871" s="41"/>
      <c r="J871" s="39"/>
      <c r="K871" s="39"/>
      <c r="L871" s="39"/>
    </row>
    <row r="872">
      <c r="H872" s="41"/>
      <c r="I872" s="41"/>
      <c r="J872" s="39"/>
      <c r="K872" s="39"/>
      <c r="L872" s="39"/>
    </row>
    <row r="873">
      <c r="H873" s="41"/>
      <c r="I873" s="41"/>
      <c r="J873" s="39"/>
      <c r="K873" s="39"/>
      <c r="L873" s="39"/>
    </row>
    <row r="874">
      <c r="H874" s="41"/>
      <c r="I874" s="41"/>
      <c r="J874" s="39"/>
      <c r="K874" s="39"/>
      <c r="L874" s="39"/>
    </row>
    <row r="875">
      <c r="H875" s="41"/>
      <c r="I875" s="41"/>
      <c r="J875" s="39"/>
      <c r="K875" s="39"/>
      <c r="L875" s="39"/>
    </row>
    <row r="876">
      <c r="H876" s="41"/>
      <c r="I876" s="41"/>
      <c r="J876" s="39"/>
      <c r="K876" s="39"/>
      <c r="L876" s="39"/>
    </row>
    <row r="877">
      <c r="H877" s="41"/>
      <c r="I877" s="41"/>
      <c r="J877" s="39"/>
      <c r="K877" s="39"/>
      <c r="L877" s="39"/>
    </row>
    <row r="878">
      <c r="H878" s="41"/>
      <c r="I878" s="41"/>
      <c r="J878" s="39"/>
      <c r="K878" s="39"/>
      <c r="L878" s="39"/>
    </row>
    <row r="879">
      <c r="H879" s="41"/>
      <c r="I879" s="41"/>
      <c r="J879" s="39"/>
      <c r="K879" s="39"/>
      <c r="L879" s="39"/>
    </row>
    <row r="880">
      <c r="H880" s="41"/>
      <c r="I880" s="41"/>
      <c r="J880" s="39"/>
      <c r="K880" s="39"/>
      <c r="L880" s="39"/>
    </row>
    <row r="881">
      <c r="H881" s="41"/>
      <c r="I881" s="41"/>
      <c r="J881" s="39"/>
      <c r="K881" s="39"/>
      <c r="L881" s="39"/>
    </row>
    <row r="882">
      <c r="H882" s="41"/>
      <c r="I882" s="41"/>
      <c r="J882" s="39"/>
      <c r="K882" s="39"/>
      <c r="L882" s="39"/>
    </row>
    <row r="883">
      <c r="H883" s="41"/>
      <c r="I883" s="41"/>
      <c r="J883" s="39"/>
      <c r="K883" s="39"/>
      <c r="L883" s="39"/>
    </row>
    <row r="884">
      <c r="H884" s="41"/>
      <c r="I884" s="41"/>
      <c r="J884" s="39"/>
      <c r="K884" s="39"/>
      <c r="L884" s="39"/>
    </row>
    <row r="885">
      <c r="H885" s="41"/>
      <c r="I885" s="41"/>
      <c r="J885" s="39"/>
      <c r="K885" s="39"/>
      <c r="L885" s="39"/>
    </row>
    <row r="886">
      <c r="H886" s="41"/>
      <c r="I886" s="41"/>
      <c r="J886" s="39"/>
      <c r="K886" s="39"/>
      <c r="L886" s="39"/>
    </row>
    <row r="887">
      <c r="H887" s="41"/>
      <c r="I887" s="41"/>
      <c r="J887" s="39"/>
      <c r="K887" s="39"/>
      <c r="L887" s="39"/>
    </row>
    <row r="888">
      <c r="H888" s="41"/>
      <c r="I888" s="41"/>
      <c r="J888" s="39"/>
      <c r="K888" s="39"/>
      <c r="L888" s="39"/>
    </row>
    <row r="889">
      <c r="H889" s="41"/>
      <c r="I889" s="41"/>
      <c r="J889" s="39"/>
      <c r="K889" s="39"/>
      <c r="L889" s="39"/>
    </row>
    <row r="890">
      <c r="H890" s="41"/>
      <c r="I890" s="41"/>
      <c r="J890" s="39"/>
      <c r="K890" s="39"/>
      <c r="L890" s="39"/>
    </row>
    <row r="891">
      <c r="H891" s="41"/>
      <c r="I891" s="41"/>
      <c r="J891" s="39"/>
      <c r="K891" s="39"/>
      <c r="L891" s="39"/>
    </row>
    <row r="892">
      <c r="H892" s="41"/>
      <c r="I892" s="41"/>
      <c r="J892" s="39"/>
      <c r="K892" s="39"/>
      <c r="L892" s="39"/>
    </row>
    <row r="893">
      <c r="H893" s="41"/>
      <c r="I893" s="41"/>
      <c r="J893" s="39"/>
      <c r="K893" s="39"/>
      <c r="L893" s="39"/>
    </row>
    <row r="894">
      <c r="H894" s="41"/>
      <c r="I894" s="41"/>
      <c r="J894" s="39"/>
      <c r="K894" s="39"/>
      <c r="L894" s="39"/>
    </row>
    <row r="895">
      <c r="H895" s="41"/>
      <c r="I895" s="41"/>
      <c r="J895" s="39"/>
      <c r="K895" s="39"/>
      <c r="L895" s="39"/>
    </row>
    <row r="896">
      <c r="H896" s="41"/>
      <c r="I896" s="41"/>
      <c r="J896" s="39"/>
      <c r="K896" s="39"/>
      <c r="L896" s="39"/>
    </row>
    <row r="897">
      <c r="H897" s="41"/>
      <c r="I897" s="41"/>
      <c r="J897" s="39"/>
      <c r="K897" s="39"/>
      <c r="L897" s="39"/>
    </row>
    <row r="898">
      <c r="H898" s="41"/>
      <c r="I898" s="41"/>
      <c r="J898" s="39"/>
      <c r="K898" s="39"/>
      <c r="L898" s="39"/>
    </row>
    <row r="899">
      <c r="H899" s="41"/>
      <c r="I899" s="41"/>
      <c r="J899" s="39"/>
      <c r="K899" s="39"/>
      <c r="L899" s="39"/>
    </row>
    <row r="900">
      <c r="H900" s="41"/>
      <c r="I900" s="41"/>
      <c r="J900" s="39"/>
      <c r="K900" s="39"/>
      <c r="L900" s="39"/>
    </row>
    <row r="901">
      <c r="H901" s="41"/>
      <c r="I901" s="41"/>
      <c r="J901" s="39"/>
      <c r="K901" s="39"/>
      <c r="L901" s="39"/>
    </row>
    <row r="902">
      <c r="H902" s="41"/>
      <c r="I902" s="41"/>
      <c r="J902" s="39"/>
      <c r="K902" s="39"/>
      <c r="L902" s="39"/>
    </row>
    <row r="903">
      <c r="H903" s="41"/>
      <c r="I903" s="41"/>
      <c r="J903" s="39"/>
      <c r="K903" s="39"/>
      <c r="L903" s="39"/>
    </row>
    <row r="904">
      <c r="H904" s="41"/>
      <c r="I904" s="41"/>
      <c r="J904" s="39"/>
      <c r="K904" s="39"/>
      <c r="L904" s="39"/>
    </row>
    <row r="905">
      <c r="H905" s="41"/>
      <c r="I905" s="41"/>
      <c r="J905" s="39"/>
      <c r="K905" s="39"/>
      <c r="L905" s="39"/>
    </row>
    <row r="906">
      <c r="H906" s="41"/>
      <c r="I906" s="41"/>
      <c r="J906" s="39"/>
      <c r="K906" s="39"/>
      <c r="L906" s="39"/>
    </row>
    <row r="907">
      <c r="H907" s="41"/>
      <c r="I907" s="41"/>
      <c r="J907" s="39"/>
      <c r="K907" s="39"/>
      <c r="L907" s="39"/>
    </row>
    <row r="908">
      <c r="H908" s="41"/>
      <c r="I908" s="41"/>
      <c r="J908" s="39"/>
      <c r="K908" s="39"/>
      <c r="L908" s="39"/>
    </row>
    <row r="909">
      <c r="H909" s="41"/>
      <c r="I909" s="41"/>
      <c r="J909" s="39"/>
      <c r="K909" s="39"/>
      <c r="L909" s="39"/>
    </row>
    <row r="910">
      <c r="H910" s="41"/>
      <c r="I910" s="41"/>
      <c r="J910" s="39"/>
      <c r="K910" s="39"/>
      <c r="L910" s="39"/>
    </row>
    <row r="911">
      <c r="H911" s="41"/>
      <c r="I911" s="41"/>
      <c r="J911" s="39"/>
      <c r="K911" s="39"/>
      <c r="L911" s="39"/>
    </row>
    <row r="912">
      <c r="H912" s="41"/>
      <c r="I912" s="41"/>
      <c r="J912" s="39"/>
      <c r="K912" s="39"/>
      <c r="L912" s="39"/>
    </row>
    <row r="913">
      <c r="H913" s="41"/>
      <c r="I913" s="41"/>
      <c r="J913" s="39"/>
      <c r="K913" s="39"/>
      <c r="L913" s="39"/>
    </row>
    <row r="914">
      <c r="H914" s="41"/>
      <c r="I914" s="41"/>
      <c r="J914" s="39"/>
      <c r="K914" s="39"/>
      <c r="L914" s="39"/>
    </row>
    <row r="915">
      <c r="H915" s="41"/>
      <c r="I915" s="41"/>
      <c r="J915" s="39"/>
      <c r="K915" s="39"/>
      <c r="L915" s="39"/>
    </row>
    <row r="916">
      <c r="H916" s="41"/>
      <c r="I916" s="41"/>
      <c r="J916" s="39"/>
      <c r="K916" s="39"/>
      <c r="L916" s="39"/>
    </row>
    <row r="917">
      <c r="H917" s="41"/>
      <c r="I917" s="41"/>
      <c r="J917" s="39"/>
      <c r="K917" s="39"/>
      <c r="L917" s="39"/>
    </row>
    <row r="918">
      <c r="H918" s="41"/>
      <c r="I918" s="41"/>
      <c r="J918" s="39"/>
      <c r="K918" s="39"/>
      <c r="L918" s="39"/>
    </row>
    <row r="919">
      <c r="H919" s="41"/>
      <c r="I919" s="41"/>
      <c r="J919" s="39"/>
      <c r="K919" s="39"/>
      <c r="L919" s="39"/>
    </row>
    <row r="920">
      <c r="H920" s="41"/>
      <c r="I920" s="41"/>
      <c r="J920" s="39"/>
      <c r="K920" s="39"/>
      <c r="L920" s="39"/>
    </row>
    <row r="921">
      <c r="H921" s="41"/>
      <c r="I921" s="41"/>
      <c r="J921" s="39"/>
      <c r="K921" s="39"/>
      <c r="L921" s="39"/>
    </row>
    <row r="922">
      <c r="H922" s="41"/>
      <c r="I922" s="41"/>
      <c r="J922" s="39"/>
      <c r="K922" s="39"/>
      <c r="L922" s="39"/>
    </row>
    <row r="923">
      <c r="H923" s="41"/>
      <c r="I923" s="41"/>
      <c r="J923" s="39"/>
      <c r="K923" s="39"/>
      <c r="L923" s="39"/>
    </row>
    <row r="924">
      <c r="H924" s="41"/>
      <c r="I924" s="41"/>
      <c r="J924" s="39"/>
      <c r="K924" s="39"/>
      <c r="L924" s="39"/>
    </row>
    <row r="925">
      <c r="H925" s="41"/>
      <c r="I925" s="41"/>
      <c r="J925" s="39"/>
      <c r="K925" s="39"/>
      <c r="L925" s="39"/>
    </row>
    <row r="926">
      <c r="H926" s="41"/>
      <c r="I926" s="41"/>
      <c r="J926" s="39"/>
      <c r="K926" s="39"/>
      <c r="L926" s="39"/>
    </row>
    <row r="927">
      <c r="H927" s="41"/>
      <c r="I927" s="41"/>
      <c r="J927" s="39"/>
      <c r="K927" s="39"/>
      <c r="L927" s="39"/>
    </row>
    <row r="928">
      <c r="H928" s="41"/>
      <c r="I928" s="41"/>
      <c r="J928" s="39"/>
      <c r="K928" s="39"/>
      <c r="L928" s="39"/>
    </row>
    <row r="929">
      <c r="H929" s="41"/>
      <c r="I929" s="41"/>
      <c r="J929" s="39"/>
      <c r="K929" s="39"/>
      <c r="L929" s="39"/>
    </row>
    <row r="930">
      <c r="H930" s="41"/>
      <c r="I930" s="41"/>
      <c r="J930" s="39"/>
      <c r="K930" s="39"/>
      <c r="L930" s="39"/>
    </row>
    <row r="931">
      <c r="H931" s="41"/>
      <c r="I931" s="41"/>
      <c r="J931" s="39"/>
      <c r="K931" s="39"/>
      <c r="L931" s="39"/>
    </row>
    <row r="932">
      <c r="H932" s="41"/>
      <c r="I932" s="41"/>
      <c r="J932" s="39"/>
      <c r="K932" s="39"/>
      <c r="L932" s="39"/>
    </row>
    <row r="933">
      <c r="H933" s="41"/>
      <c r="I933" s="41"/>
      <c r="J933" s="39"/>
      <c r="K933" s="39"/>
      <c r="L933" s="39"/>
    </row>
    <row r="934">
      <c r="H934" s="41"/>
      <c r="I934" s="41"/>
      <c r="J934" s="39"/>
      <c r="K934" s="39"/>
      <c r="L934" s="39"/>
    </row>
    <row r="935">
      <c r="H935" s="41"/>
      <c r="I935" s="41"/>
      <c r="J935" s="39"/>
      <c r="K935" s="39"/>
      <c r="L935" s="39"/>
    </row>
    <row r="936">
      <c r="H936" s="41"/>
      <c r="I936" s="41"/>
      <c r="J936" s="39"/>
      <c r="K936" s="39"/>
      <c r="L936" s="39"/>
    </row>
    <row r="937">
      <c r="H937" s="41"/>
      <c r="I937" s="41"/>
      <c r="J937" s="39"/>
      <c r="K937" s="39"/>
      <c r="L937" s="39"/>
    </row>
    <row r="938">
      <c r="H938" s="41"/>
      <c r="I938" s="41"/>
      <c r="J938" s="39"/>
      <c r="K938" s="39"/>
      <c r="L938" s="39"/>
    </row>
    <row r="939">
      <c r="H939" s="41"/>
      <c r="I939" s="41"/>
      <c r="J939" s="39"/>
      <c r="K939" s="39"/>
      <c r="L939" s="39"/>
    </row>
    <row r="940">
      <c r="H940" s="41"/>
      <c r="I940" s="41"/>
      <c r="J940" s="39"/>
      <c r="K940" s="39"/>
      <c r="L940" s="39"/>
    </row>
    <row r="941">
      <c r="H941" s="41"/>
      <c r="I941" s="41"/>
      <c r="J941" s="39"/>
      <c r="K941" s="39"/>
      <c r="L941" s="39"/>
    </row>
    <row r="942">
      <c r="H942" s="41"/>
      <c r="I942" s="41"/>
      <c r="J942" s="39"/>
      <c r="K942" s="39"/>
      <c r="L942" s="39"/>
    </row>
    <row r="943">
      <c r="H943" s="41"/>
      <c r="I943" s="41"/>
      <c r="J943" s="39"/>
      <c r="K943" s="39"/>
      <c r="L943" s="39"/>
    </row>
    <row r="944">
      <c r="H944" s="41"/>
      <c r="I944" s="41"/>
      <c r="J944" s="39"/>
      <c r="K944" s="39"/>
      <c r="L944" s="39"/>
    </row>
    <row r="945">
      <c r="H945" s="41"/>
      <c r="I945" s="41"/>
      <c r="J945" s="39"/>
      <c r="K945" s="39"/>
      <c r="L945" s="39"/>
    </row>
    <row r="946">
      <c r="H946" s="41"/>
      <c r="I946" s="41"/>
      <c r="J946" s="39"/>
      <c r="K946" s="39"/>
      <c r="L946" s="39"/>
    </row>
    <row r="947">
      <c r="H947" s="41"/>
      <c r="I947" s="41"/>
      <c r="J947" s="39"/>
      <c r="K947" s="39"/>
      <c r="L947" s="39"/>
    </row>
    <row r="948">
      <c r="H948" s="41"/>
      <c r="I948" s="41"/>
      <c r="J948" s="39"/>
      <c r="K948" s="39"/>
      <c r="L948" s="39"/>
    </row>
    <row r="949">
      <c r="H949" s="41"/>
      <c r="I949" s="41"/>
      <c r="J949" s="39"/>
      <c r="K949" s="39"/>
      <c r="L949" s="39"/>
    </row>
    <row r="950">
      <c r="H950" s="41"/>
      <c r="I950" s="41"/>
      <c r="J950" s="39"/>
      <c r="K950" s="39"/>
      <c r="L950" s="39"/>
    </row>
    <row r="951">
      <c r="H951" s="41"/>
      <c r="I951" s="41"/>
      <c r="J951" s="39"/>
      <c r="K951" s="39"/>
      <c r="L951" s="39"/>
    </row>
    <row r="952">
      <c r="H952" s="41"/>
      <c r="I952" s="41"/>
      <c r="J952" s="39"/>
      <c r="K952" s="39"/>
      <c r="L952" s="39"/>
    </row>
    <row r="953">
      <c r="H953" s="41"/>
      <c r="I953" s="41"/>
      <c r="J953" s="39"/>
      <c r="K953" s="39"/>
      <c r="L953" s="39"/>
    </row>
    <row r="954">
      <c r="H954" s="41"/>
      <c r="I954" s="41"/>
      <c r="J954" s="39"/>
      <c r="K954" s="39"/>
      <c r="L954" s="39"/>
    </row>
    <row r="955">
      <c r="H955" s="41"/>
      <c r="I955" s="41"/>
      <c r="J955" s="39"/>
      <c r="K955" s="39"/>
      <c r="L955" s="39"/>
    </row>
    <row r="956">
      <c r="H956" s="41"/>
      <c r="I956" s="41"/>
      <c r="J956" s="39"/>
      <c r="K956" s="39"/>
      <c r="L956" s="39"/>
    </row>
    <row r="957">
      <c r="H957" s="41"/>
      <c r="I957" s="41"/>
      <c r="J957" s="39"/>
      <c r="K957" s="39"/>
      <c r="L957" s="39"/>
    </row>
    <row r="958">
      <c r="H958" s="41"/>
      <c r="I958" s="41"/>
      <c r="J958" s="39"/>
      <c r="K958" s="39"/>
      <c r="L958" s="39"/>
    </row>
    <row r="959">
      <c r="H959" s="41"/>
      <c r="I959" s="41"/>
      <c r="J959" s="39"/>
      <c r="K959" s="39"/>
      <c r="L959" s="39"/>
    </row>
    <row r="960">
      <c r="H960" s="41"/>
      <c r="I960" s="41"/>
      <c r="J960" s="39"/>
      <c r="K960" s="39"/>
      <c r="L960" s="39"/>
    </row>
    <row r="961">
      <c r="H961" s="41"/>
      <c r="I961" s="41"/>
      <c r="J961" s="39"/>
      <c r="K961" s="39"/>
      <c r="L961" s="39"/>
    </row>
    <row r="962">
      <c r="H962" s="41"/>
      <c r="I962" s="41"/>
      <c r="J962" s="39"/>
      <c r="K962" s="39"/>
      <c r="L962" s="39"/>
    </row>
    <row r="963">
      <c r="H963" s="41"/>
      <c r="I963" s="41"/>
      <c r="J963" s="39"/>
      <c r="K963" s="39"/>
      <c r="L963" s="39"/>
    </row>
    <row r="964">
      <c r="H964" s="41"/>
      <c r="I964" s="41"/>
      <c r="J964" s="39"/>
      <c r="K964" s="39"/>
      <c r="L964" s="39"/>
    </row>
    <row r="965">
      <c r="H965" s="41"/>
      <c r="I965" s="41"/>
      <c r="J965" s="39"/>
      <c r="K965" s="39"/>
      <c r="L965" s="39"/>
    </row>
    <row r="966">
      <c r="H966" s="41"/>
      <c r="I966" s="41"/>
      <c r="J966" s="39"/>
      <c r="K966" s="39"/>
      <c r="L966" s="39"/>
    </row>
    <row r="967">
      <c r="H967" s="41"/>
      <c r="I967" s="41"/>
      <c r="J967" s="39"/>
      <c r="K967" s="39"/>
      <c r="L967" s="39"/>
    </row>
    <row r="968">
      <c r="H968" s="41"/>
      <c r="I968" s="41"/>
      <c r="J968" s="39"/>
      <c r="K968" s="39"/>
      <c r="L968" s="39"/>
    </row>
    <row r="969">
      <c r="H969" s="41"/>
      <c r="I969" s="41"/>
      <c r="J969" s="39"/>
      <c r="K969" s="39"/>
      <c r="L969" s="39"/>
    </row>
    <row r="970">
      <c r="H970" s="41"/>
      <c r="I970" s="41"/>
      <c r="J970" s="39"/>
      <c r="K970" s="39"/>
      <c r="L970" s="39"/>
    </row>
    <row r="971">
      <c r="H971" s="41"/>
      <c r="I971" s="41"/>
      <c r="J971" s="39"/>
      <c r="K971" s="39"/>
      <c r="L971" s="39"/>
    </row>
    <row r="972">
      <c r="H972" s="41"/>
      <c r="I972" s="41"/>
      <c r="J972" s="39"/>
      <c r="K972" s="39"/>
      <c r="L972" s="39"/>
    </row>
    <row r="973">
      <c r="H973" s="41"/>
      <c r="I973" s="41"/>
      <c r="J973" s="39"/>
      <c r="K973" s="39"/>
      <c r="L973" s="39"/>
    </row>
    <row r="974">
      <c r="H974" s="41"/>
      <c r="I974" s="41"/>
      <c r="J974" s="39"/>
      <c r="K974" s="39"/>
      <c r="L974" s="39"/>
    </row>
    <row r="975">
      <c r="H975" s="41"/>
      <c r="I975" s="41"/>
      <c r="J975" s="39"/>
      <c r="K975" s="39"/>
      <c r="L975" s="39"/>
    </row>
    <row r="976">
      <c r="H976" s="41"/>
      <c r="I976" s="41"/>
      <c r="J976" s="39"/>
      <c r="K976" s="39"/>
      <c r="L976" s="39"/>
    </row>
    <row r="977">
      <c r="H977" s="41"/>
      <c r="I977" s="41"/>
      <c r="J977" s="39"/>
      <c r="K977" s="39"/>
      <c r="L977" s="39"/>
    </row>
    <row r="978">
      <c r="H978" s="41"/>
      <c r="I978" s="41"/>
      <c r="J978" s="39"/>
      <c r="K978" s="39"/>
      <c r="L978" s="39"/>
    </row>
    <row r="979">
      <c r="H979" s="41"/>
      <c r="I979" s="41"/>
      <c r="J979" s="39"/>
      <c r="K979" s="39"/>
      <c r="L979" s="39"/>
    </row>
    <row r="980">
      <c r="H980" s="41"/>
      <c r="I980" s="41"/>
      <c r="J980" s="39"/>
      <c r="K980" s="39"/>
      <c r="L980" s="39"/>
    </row>
    <row r="981">
      <c r="H981" s="41"/>
      <c r="I981" s="41"/>
      <c r="J981" s="39"/>
      <c r="K981" s="39"/>
      <c r="L981" s="39"/>
    </row>
    <row r="982">
      <c r="H982" s="41"/>
      <c r="I982" s="41"/>
      <c r="J982" s="39"/>
      <c r="K982" s="39"/>
      <c r="L982" s="39"/>
    </row>
    <row r="983">
      <c r="H983" s="41"/>
      <c r="I983" s="41"/>
      <c r="J983" s="39"/>
      <c r="K983" s="39"/>
      <c r="L983" s="39"/>
    </row>
    <row r="984">
      <c r="H984" s="41"/>
      <c r="I984" s="41"/>
      <c r="J984" s="39"/>
      <c r="K984" s="39"/>
      <c r="L984" s="39"/>
    </row>
    <row r="985">
      <c r="H985" s="41"/>
      <c r="I985" s="41"/>
      <c r="J985" s="39"/>
      <c r="K985" s="39"/>
      <c r="L985" s="39"/>
    </row>
    <row r="986">
      <c r="H986" s="41"/>
      <c r="I986" s="41"/>
      <c r="J986" s="39"/>
      <c r="K986" s="39"/>
      <c r="L986" s="39"/>
    </row>
    <row r="987">
      <c r="H987" s="41"/>
      <c r="I987" s="41"/>
      <c r="J987" s="39"/>
      <c r="K987" s="39"/>
      <c r="L987" s="39"/>
    </row>
    <row r="988">
      <c r="H988" s="41"/>
      <c r="I988" s="41"/>
      <c r="J988" s="39"/>
      <c r="K988" s="39"/>
      <c r="L988" s="39"/>
    </row>
    <row r="989">
      <c r="H989" s="41"/>
      <c r="I989" s="41"/>
      <c r="J989" s="39"/>
      <c r="K989" s="39"/>
      <c r="L989" s="39"/>
    </row>
    <row r="990">
      <c r="H990" s="41"/>
      <c r="I990" s="41"/>
      <c r="J990" s="39"/>
      <c r="K990" s="39"/>
      <c r="L990" s="39"/>
    </row>
    <row r="991">
      <c r="H991" s="41"/>
      <c r="I991" s="41"/>
      <c r="J991" s="39"/>
      <c r="K991" s="39"/>
      <c r="L991" s="39"/>
    </row>
    <row r="992">
      <c r="H992" s="41"/>
      <c r="I992" s="41"/>
      <c r="J992" s="39"/>
      <c r="K992" s="39"/>
      <c r="L992" s="39"/>
    </row>
    <row r="993">
      <c r="H993" s="41"/>
      <c r="I993" s="41"/>
      <c r="J993" s="39"/>
      <c r="K993" s="39"/>
      <c r="L993" s="39"/>
    </row>
    <row r="994">
      <c r="H994" s="41"/>
      <c r="I994" s="41"/>
      <c r="J994" s="39"/>
      <c r="K994" s="39"/>
      <c r="L994" s="39"/>
    </row>
    <row r="995">
      <c r="H995" s="41"/>
      <c r="I995" s="41"/>
      <c r="J995" s="39"/>
      <c r="K995" s="39"/>
      <c r="L995" s="39"/>
    </row>
    <row r="996">
      <c r="H996" s="41"/>
      <c r="I996" s="41"/>
      <c r="J996" s="39"/>
      <c r="K996" s="39"/>
      <c r="L996" s="39"/>
    </row>
    <row r="997">
      <c r="H997" s="41"/>
      <c r="I997" s="41"/>
      <c r="J997" s="39"/>
      <c r="K997" s="39"/>
      <c r="L997" s="39"/>
    </row>
    <row r="998">
      <c r="H998" s="41"/>
      <c r="I998" s="41"/>
      <c r="J998" s="39"/>
      <c r="K998" s="39"/>
      <c r="L998" s="39"/>
    </row>
    <row r="999">
      <c r="H999" s="41"/>
      <c r="I999" s="41"/>
      <c r="J999" s="39"/>
      <c r="K999" s="39"/>
      <c r="L999" s="39"/>
    </row>
    <row r="1000">
      <c r="H1000" s="41"/>
      <c r="I1000" s="41"/>
      <c r="J1000" s="39"/>
      <c r="K1000" s="39"/>
      <c r="L1000" s="39"/>
    </row>
    <row r="1001">
      <c r="H1001" s="41"/>
      <c r="I1001" s="41"/>
      <c r="J1001" s="39"/>
      <c r="K1001" s="39"/>
      <c r="L1001" s="39"/>
    </row>
    <row r="1002">
      <c r="H1002" s="41"/>
      <c r="I1002" s="41"/>
      <c r="J1002" s="39"/>
      <c r="K1002" s="39"/>
      <c r="L1002" s="39"/>
    </row>
    <row r="1003">
      <c r="H1003" s="41"/>
      <c r="I1003" s="41"/>
      <c r="J1003" s="39"/>
      <c r="K1003" s="39"/>
      <c r="L1003" s="39"/>
    </row>
    <row r="1004">
      <c r="H1004" s="41"/>
      <c r="I1004" s="41"/>
      <c r="J1004" s="39"/>
      <c r="K1004" s="39"/>
      <c r="L1004" s="39"/>
    </row>
    <row r="1005">
      <c r="H1005" s="41"/>
      <c r="I1005" s="41"/>
      <c r="J1005" s="39"/>
      <c r="K1005" s="39"/>
      <c r="L1005" s="39"/>
    </row>
    <row r="1006">
      <c r="H1006" s="41"/>
      <c r="I1006" s="41"/>
      <c r="J1006" s="39"/>
      <c r="K1006" s="39"/>
      <c r="L1006" s="39"/>
    </row>
    <row r="1007">
      <c r="H1007" s="41"/>
      <c r="I1007" s="41"/>
      <c r="J1007" s="39"/>
      <c r="K1007" s="39"/>
      <c r="L1007" s="39"/>
    </row>
    <row r="1008">
      <c r="H1008" s="41"/>
      <c r="I1008" s="41"/>
      <c r="J1008" s="39"/>
      <c r="K1008" s="39"/>
      <c r="L1008" s="39"/>
    </row>
    <row r="1009">
      <c r="H1009" s="41"/>
      <c r="I1009" s="41"/>
      <c r="J1009" s="39"/>
      <c r="K1009" s="39"/>
      <c r="L1009" s="39"/>
    </row>
    <row r="1010">
      <c r="H1010" s="41"/>
      <c r="I1010" s="41"/>
      <c r="J1010" s="39"/>
      <c r="K1010" s="39"/>
      <c r="L1010" s="39"/>
    </row>
    <row r="1011">
      <c r="H1011" s="41"/>
      <c r="I1011" s="41"/>
      <c r="J1011" s="39"/>
      <c r="K1011" s="39"/>
      <c r="L1011" s="39"/>
    </row>
    <row r="1012">
      <c r="H1012" s="41"/>
      <c r="I1012" s="41"/>
      <c r="J1012" s="39"/>
      <c r="K1012" s="39"/>
      <c r="L1012" s="39"/>
    </row>
    <row r="1013">
      <c r="H1013" s="41"/>
      <c r="I1013" s="41"/>
      <c r="J1013" s="39"/>
      <c r="K1013" s="39"/>
      <c r="L1013" s="39"/>
    </row>
    <row r="1014">
      <c r="H1014" s="41"/>
      <c r="I1014" s="41"/>
      <c r="J1014" s="39"/>
      <c r="K1014" s="39"/>
      <c r="L1014" s="39"/>
    </row>
    <row r="1015">
      <c r="H1015" s="41"/>
      <c r="I1015" s="41"/>
      <c r="J1015" s="39"/>
      <c r="K1015" s="39"/>
      <c r="L1015" s="39"/>
    </row>
    <row r="1016">
      <c r="H1016" s="41"/>
      <c r="I1016" s="41"/>
      <c r="J1016" s="39"/>
      <c r="K1016" s="39"/>
      <c r="L1016" s="39"/>
    </row>
    <row r="1017">
      <c r="H1017" s="41"/>
      <c r="I1017" s="41"/>
      <c r="J1017" s="39"/>
      <c r="K1017" s="39"/>
      <c r="L1017" s="39"/>
    </row>
  </sheetData>
  <dataValidations>
    <dataValidation type="list" allowBlank="1" showErrorMessage="1" sqref="O2">
      <formula1>"Denied,Delayed,In Process,Completed,Not Started"</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7.63"/>
    <col customWidth="1" min="3" max="3" width="18.63"/>
    <col customWidth="1" min="4" max="4" width="21.75"/>
    <col customWidth="1" min="5" max="5" width="43.88"/>
    <col customWidth="1" min="6" max="6" width="38.25"/>
    <col customWidth="1" min="7" max="7" width="37.88"/>
    <col customWidth="1" min="8" max="9" width="19.38"/>
    <col customWidth="1" min="13" max="13" width="17.13"/>
    <col customWidth="1" min="14" max="14" width="14.25"/>
    <col customWidth="1" min="15" max="15" width="21.25"/>
  </cols>
  <sheetData>
    <row r="1">
      <c r="A1" s="7" t="s">
        <v>201</v>
      </c>
      <c r="B1" s="7" t="s">
        <v>202</v>
      </c>
      <c r="C1" s="7" t="s">
        <v>203</v>
      </c>
      <c r="D1" s="7" t="s">
        <v>204</v>
      </c>
      <c r="E1" s="7" t="s">
        <v>205</v>
      </c>
      <c r="F1" s="7" t="s">
        <v>206</v>
      </c>
      <c r="G1" s="7" t="s">
        <v>207</v>
      </c>
      <c r="H1" s="8" t="s">
        <v>208</v>
      </c>
      <c r="I1" s="8" t="s">
        <v>209</v>
      </c>
      <c r="J1" s="9" t="s">
        <v>210</v>
      </c>
      <c r="K1" s="9" t="s">
        <v>211</v>
      </c>
      <c r="L1" s="9" t="s">
        <v>212</v>
      </c>
      <c r="M1" s="7" t="s">
        <v>309</v>
      </c>
      <c r="N1" s="7"/>
      <c r="O1" s="10"/>
      <c r="P1" s="7"/>
      <c r="Q1" s="7"/>
      <c r="R1" s="11"/>
      <c r="S1" s="12"/>
      <c r="T1" s="12"/>
      <c r="U1" s="12"/>
      <c r="V1" s="12"/>
      <c r="W1" s="12"/>
      <c r="X1" s="12"/>
      <c r="Y1" s="12"/>
      <c r="Z1" s="12"/>
      <c r="AA1" s="12"/>
      <c r="AB1" s="12"/>
      <c r="AC1" s="12"/>
      <c r="AD1" s="12"/>
    </row>
    <row r="2">
      <c r="A2" s="13" t="s">
        <v>219</v>
      </c>
      <c r="B2" s="13"/>
      <c r="C2" s="13" t="s">
        <v>220</v>
      </c>
      <c r="D2" s="14"/>
      <c r="E2" s="15" t="s">
        <v>221</v>
      </c>
      <c r="F2" s="15" t="s">
        <v>222</v>
      </c>
      <c r="G2" s="16"/>
      <c r="H2" s="17">
        <v>0.0</v>
      </c>
      <c r="I2" s="17">
        <v>0.0</v>
      </c>
      <c r="J2" s="18"/>
      <c r="K2" s="18">
        <v>30.0</v>
      </c>
      <c r="L2" s="18"/>
      <c r="M2" s="3">
        <v>4.0</v>
      </c>
      <c r="O2" s="19"/>
    </row>
    <row r="3">
      <c r="A3" s="31" t="s">
        <v>243</v>
      </c>
      <c r="B3" s="31" t="s">
        <v>232</v>
      </c>
      <c r="C3" s="31" t="s">
        <v>244</v>
      </c>
      <c r="D3" s="31" t="s">
        <v>225</v>
      </c>
      <c r="E3" s="32" t="s">
        <v>245</v>
      </c>
      <c r="F3" s="32" t="s">
        <v>246</v>
      </c>
      <c r="G3" s="32" t="s">
        <v>247</v>
      </c>
      <c r="H3" s="18">
        <v>0.0</v>
      </c>
      <c r="I3" s="18">
        <v>0.0</v>
      </c>
      <c r="J3" s="18"/>
      <c r="K3" s="18">
        <v>7.0</v>
      </c>
      <c r="L3" s="18"/>
      <c r="M3" s="18">
        <v>2.0</v>
      </c>
      <c r="N3" s="18"/>
      <c r="O3" s="19"/>
    </row>
    <row r="4">
      <c r="A4" s="31" t="s">
        <v>243</v>
      </c>
      <c r="B4" s="31" t="s">
        <v>232</v>
      </c>
      <c r="C4" s="31" t="s">
        <v>244</v>
      </c>
      <c r="D4" s="31" t="s">
        <v>225</v>
      </c>
      <c r="E4" s="32" t="s">
        <v>278</v>
      </c>
      <c r="F4" s="32" t="s">
        <v>279</v>
      </c>
      <c r="G4" s="32"/>
      <c r="H4" s="18">
        <v>0.0</v>
      </c>
      <c r="I4" s="18">
        <v>0.0</v>
      </c>
      <c r="J4" s="18"/>
      <c r="K4" s="18">
        <v>84.0</v>
      </c>
      <c r="L4" s="18"/>
      <c r="M4" s="18">
        <v>2.0</v>
      </c>
      <c r="N4" s="18"/>
      <c r="O4" s="19"/>
    </row>
    <row r="5">
      <c r="A5" s="31" t="s">
        <v>243</v>
      </c>
      <c r="B5" s="31" t="s">
        <v>280</v>
      </c>
      <c r="C5" s="31" t="s">
        <v>281</v>
      </c>
      <c r="D5" s="31" t="s">
        <v>225</v>
      </c>
      <c r="E5" s="32" t="s">
        <v>282</v>
      </c>
      <c r="F5" s="32" t="s">
        <v>283</v>
      </c>
      <c r="G5" s="32"/>
      <c r="H5" s="18">
        <v>0.0</v>
      </c>
      <c r="I5" s="18">
        <v>0.0</v>
      </c>
      <c r="J5" s="18"/>
      <c r="K5" s="18">
        <v>28.0</v>
      </c>
      <c r="L5" s="18"/>
      <c r="M5" s="18">
        <v>4.0</v>
      </c>
      <c r="N5" s="18"/>
      <c r="O5" s="19"/>
    </row>
    <row r="6">
      <c r="A6" s="26" t="s">
        <v>242</v>
      </c>
      <c r="B6" s="26"/>
      <c r="C6" s="26"/>
      <c r="D6" s="26"/>
      <c r="E6" s="27"/>
      <c r="F6" s="27"/>
      <c r="G6" s="27"/>
      <c r="H6" s="28"/>
      <c r="I6" s="28"/>
      <c r="J6" s="28"/>
      <c r="K6" s="28"/>
      <c r="L6" s="28"/>
      <c r="M6" s="28"/>
      <c r="N6" s="28"/>
      <c r="O6" s="29"/>
      <c r="P6" s="30"/>
      <c r="Q6" s="30"/>
      <c r="R6" s="30"/>
      <c r="S6" s="30"/>
      <c r="T6" s="30"/>
      <c r="U6" s="30"/>
      <c r="V6" s="30"/>
      <c r="W6" s="30"/>
      <c r="X6" s="30"/>
      <c r="Y6" s="30"/>
      <c r="Z6" s="30"/>
      <c r="AA6" s="30"/>
      <c r="AB6" s="30"/>
      <c r="AC6" s="30"/>
      <c r="AD6" s="30"/>
    </row>
    <row r="7">
      <c r="A7" s="20" t="s">
        <v>223</v>
      </c>
      <c r="B7" s="20"/>
      <c r="C7" s="20" t="s">
        <v>224</v>
      </c>
      <c r="D7" s="20" t="s">
        <v>225</v>
      </c>
      <c r="E7" s="21" t="s">
        <v>226</v>
      </c>
      <c r="F7" s="22" t="s">
        <v>227</v>
      </c>
      <c r="G7" s="21"/>
      <c r="H7" s="18">
        <v>0.0</v>
      </c>
      <c r="I7" s="18">
        <v>0.0</v>
      </c>
      <c r="J7" s="18"/>
      <c r="K7" s="18">
        <v>28.0</v>
      </c>
      <c r="L7" s="18"/>
      <c r="M7" s="18">
        <v>1.0</v>
      </c>
      <c r="N7" s="18"/>
      <c r="O7" s="19"/>
    </row>
    <row r="8">
      <c r="A8" s="20" t="s">
        <v>223</v>
      </c>
      <c r="B8" s="20"/>
      <c r="C8" s="20" t="s">
        <v>224</v>
      </c>
      <c r="D8" s="20" t="s">
        <v>228</v>
      </c>
      <c r="E8" s="21" t="s">
        <v>229</v>
      </c>
      <c r="F8" s="21" t="s">
        <v>230</v>
      </c>
      <c r="G8" s="21"/>
      <c r="H8" s="18">
        <v>750.0</v>
      </c>
      <c r="I8" s="18">
        <v>750.0</v>
      </c>
      <c r="J8" s="18"/>
      <c r="K8" s="18">
        <v>84.0</v>
      </c>
      <c r="L8" s="18"/>
      <c r="M8" s="18">
        <v>3.0</v>
      </c>
      <c r="N8" s="18"/>
      <c r="O8" s="19"/>
    </row>
    <row r="9">
      <c r="A9" s="23" t="s">
        <v>231</v>
      </c>
      <c r="B9" s="23" t="s">
        <v>232</v>
      </c>
      <c r="C9" s="23"/>
      <c r="D9" s="23" t="s">
        <v>233</v>
      </c>
      <c r="E9" s="24" t="s">
        <v>234</v>
      </c>
      <c r="F9" s="24" t="s">
        <v>235</v>
      </c>
      <c r="G9" s="24"/>
      <c r="H9" s="18">
        <v>1000.0</v>
      </c>
      <c r="I9" s="18">
        <v>1000.0</v>
      </c>
      <c r="J9" s="18"/>
      <c r="K9" s="18">
        <v>14.0</v>
      </c>
      <c r="L9" s="18"/>
      <c r="M9" s="18">
        <v>2.0</v>
      </c>
      <c r="N9" s="18"/>
      <c r="O9" s="19"/>
      <c r="U9" s="25"/>
      <c r="V9" s="25"/>
      <c r="W9" s="25"/>
      <c r="X9" s="25"/>
      <c r="Y9" s="25"/>
      <c r="Z9" s="25"/>
      <c r="AA9" s="25"/>
      <c r="AB9" s="25"/>
      <c r="AC9" s="25"/>
      <c r="AD9" s="25"/>
    </row>
    <row r="10">
      <c r="A10" s="20" t="s">
        <v>223</v>
      </c>
      <c r="B10" s="20"/>
      <c r="C10" s="20" t="s">
        <v>224</v>
      </c>
      <c r="D10" s="20" t="s">
        <v>228</v>
      </c>
      <c r="E10" s="22" t="s">
        <v>237</v>
      </c>
      <c r="F10" s="22" t="s">
        <v>238</v>
      </c>
      <c r="G10" s="22"/>
      <c r="H10" s="18">
        <v>750.0</v>
      </c>
      <c r="I10" s="18">
        <v>750.0</v>
      </c>
      <c r="J10" s="18">
        <v>7.0</v>
      </c>
      <c r="K10" s="18">
        <v>15.0</v>
      </c>
      <c r="L10" s="18">
        <v>30.0</v>
      </c>
      <c r="M10" s="18">
        <v>1.0</v>
      </c>
      <c r="N10" s="18"/>
      <c r="O10" s="19"/>
    </row>
    <row r="11">
      <c r="A11" s="20" t="s">
        <v>223</v>
      </c>
      <c r="B11" s="20"/>
      <c r="C11" s="20" t="s">
        <v>224</v>
      </c>
      <c r="D11" s="20" t="s">
        <v>225</v>
      </c>
      <c r="E11" s="22" t="s">
        <v>239</v>
      </c>
      <c r="F11" s="22" t="s">
        <v>240</v>
      </c>
      <c r="G11" s="22"/>
      <c r="H11" s="18">
        <v>0.0</v>
      </c>
      <c r="I11" s="18">
        <v>0.0</v>
      </c>
      <c r="J11" s="18"/>
      <c r="K11" s="18">
        <v>5.0</v>
      </c>
      <c r="L11" s="18"/>
      <c r="M11" s="18">
        <v>5.0</v>
      </c>
      <c r="N11" s="18"/>
      <c r="O11" s="19"/>
    </row>
    <row r="12">
      <c r="A12" s="20" t="s">
        <v>223</v>
      </c>
      <c r="B12" s="20"/>
      <c r="C12" s="20" t="s">
        <v>224</v>
      </c>
      <c r="D12" s="20" t="s">
        <v>228</v>
      </c>
      <c r="E12" s="22" t="s">
        <v>248</v>
      </c>
      <c r="F12" s="22" t="s">
        <v>249</v>
      </c>
      <c r="G12" s="22"/>
      <c r="H12" s="18">
        <v>0.0</v>
      </c>
      <c r="I12" s="18">
        <v>0.0</v>
      </c>
      <c r="J12" s="18"/>
      <c r="K12" s="18">
        <v>84.0</v>
      </c>
      <c r="L12" s="18"/>
      <c r="M12" s="18">
        <v>1.0</v>
      </c>
      <c r="N12" s="18"/>
      <c r="O12" s="19"/>
    </row>
    <row r="13">
      <c r="A13" s="13" t="s">
        <v>219</v>
      </c>
      <c r="B13" s="13"/>
      <c r="C13" s="13" t="s">
        <v>220</v>
      </c>
      <c r="D13" s="14"/>
      <c r="E13" s="16" t="s">
        <v>250</v>
      </c>
      <c r="F13" s="16" t="s">
        <v>251</v>
      </c>
      <c r="G13" s="16"/>
      <c r="H13" s="18">
        <v>0.0</v>
      </c>
      <c r="I13" s="18">
        <v>0.0</v>
      </c>
      <c r="J13" s="18"/>
      <c r="K13" s="18"/>
      <c r="L13" s="18"/>
      <c r="M13" s="18">
        <v>2.0</v>
      </c>
      <c r="N13" s="18"/>
      <c r="O13" s="19"/>
    </row>
    <row r="14">
      <c r="A14" s="33" t="s">
        <v>252</v>
      </c>
      <c r="B14" s="33" t="s">
        <v>253</v>
      </c>
      <c r="C14" s="33" t="s">
        <v>232</v>
      </c>
      <c r="D14" s="33" t="s">
        <v>254</v>
      </c>
      <c r="E14" s="34" t="s">
        <v>255</v>
      </c>
      <c r="F14" s="34" t="s">
        <v>256</v>
      </c>
      <c r="G14" s="34"/>
      <c r="H14" s="18">
        <v>2750.0</v>
      </c>
      <c r="I14" s="18">
        <v>5000.0</v>
      </c>
      <c r="J14" s="18"/>
      <c r="K14" s="18">
        <v>28.0</v>
      </c>
      <c r="L14" s="18"/>
      <c r="M14" s="18">
        <v>2.0</v>
      </c>
      <c r="N14" s="18"/>
      <c r="O14" s="19"/>
      <c r="U14" s="35"/>
      <c r="V14" s="35"/>
      <c r="W14" s="35"/>
      <c r="X14" s="35"/>
      <c r="Y14" s="35"/>
      <c r="Z14" s="35"/>
      <c r="AA14" s="35"/>
      <c r="AB14" s="35"/>
      <c r="AC14" s="35"/>
      <c r="AD14" s="35"/>
    </row>
    <row r="15">
      <c r="A15" s="13" t="s">
        <v>219</v>
      </c>
      <c r="B15" s="13"/>
      <c r="C15" s="13" t="s">
        <v>220</v>
      </c>
      <c r="D15" s="14"/>
      <c r="E15" s="16" t="s">
        <v>257</v>
      </c>
      <c r="F15" s="16" t="s">
        <v>258</v>
      </c>
      <c r="G15" s="16"/>
      <c r="H15" s="18">
        <v>0.0</v>
      </c>
      <c r="I15" s="18">
        <v>0.0</v>
      </c>
      <c r="J15" s="18"/>
      <c r="K15" s="18">
        <v>7.0</v>
      </c>
      <c r="L15" s="18"/>
      <c r="M15" s="18">
        <v>1.0</v>
      </c>
      <c r="N15" s="18"/>
      <c r="O15" s="19"/>
    </row>
    <row r="16">
      <c r="A16" s="20" t="s">
        <v>223</v>
      </c>
      <c r="B16" s="20"/>
      <c r="C16" s="20" t="s">
        <v>224</v>
      </c>
      <c r="D16" s="20" t="s">
        <v>254</v>
      </c>
      <c r="E16" s="22" t="s">
        <v>259</v>
      </c>
      <c r="F16" s="21"/>
      <c r="G16" s="22"/>
      <c r="H16" s="18">
        <v>45000.0</v>
      </c>
      <c r="I16" s="18">
        <v>0.0</v>
      </c>
      <c r="J16" s="18"/>
      <c r="K16" s="18">
        <v>56.0</v>
      </c>
      <c r="L16" s="18"/>
      <c r="M16" s="18">
        <v>1.0</v>
      </c>
      <c r="N16" s="18"/>
      <c r="O16" s="19"/>
    </row>
    <row r="17">
      <c r="A17" s="20" t="s">
        <v>223</v>
      </c>
      <c r="B17" s="20" t="s">
        <v>224</v>
      </c>
      <c r="C17" s="20" t="s">
        <v>232</v>
      </c>
      <c r="D17" s="20" t="s">
        <v>254</v>
      </c>
      <c r="E17" s="22" t="s">
        <v>260</v>
      </c>
      <c r="F17" s="22" t="s">
        <v>261</v>
      </c>
      <c r="G17" s="22"/>
      <c r="H17" s="18">
        <v>0.0</v>
      </c>
      <c r="I17" s="18">
        <v>0.0</v>
      </c>
      <c r="J17" s="18"/>
      <c r="K17" s="18">
        <v>28.0</v>
      </c>
      <c r="L17" s="18"/>
      <c r="M17" s="18">
        <v>3.0</v>
      </c>
      <c r="N17" s="18"/>
      <c r="O17" s="19"/>
    </row>
    <row r="18">
      <c r="A18" s="33" t="s">
        <v>252</v>
      </c>
      <c r="B18" s="33" t="s">
        <v>253</v>
      </c>
      <c r="C18" s="33" t="s">
        <v>232</v>
      </c>
      <c r="D18" s="33" t="s">
        <v>254</v>
      </c>
      <c r="E18" s="34" t="s">
        <v>262</v>
      </c>
      <c r="F18" s="34" t="s">
        <v>263</v>
      </c>
      <c r="G18" s="34"/>
      <c r="H18" s="18">
        <v>12500.0</v>
      </c>
      <c r="I18" s="18">
        <v>12500.0</v>
      </c>
      <c r="J18" s="18"/>
      <c r="K18" s="18">
        <v>56.0</v>
      </c>
      <c r="L18" s="18"/>
      <c r="M18" s="18">
        <v>4.0</v>
      </c>
      <c r="N18" s="18"/>
      <c r="O18" s="19"/>
      <c r="U18" s="35"/>
      <c r="V18" s="35"/>
      <c r="W18" s="35"/>
      <c r="X18" s="35"/>
      <c r="Y18" s="35"/>
      <c r="Z18" s="35"/>
      <c r="AA18" s="35"/>
      <c r="AB18" s="35"/>
      <c r="AC18" s="35"/>
      <c r="AD18" s="35"/>
    </row>
    <row r="19">
      <c r="A19" s="33" t="s">
        <v>252</v>
      </c>
      <c r="B19" s="33" t="s">
        <v>253</v>
      </c>
      <c r="C19" s="33" t="s">
        <v>232</v>
      </c>
      <c r="D19" s="33" t="s">
        <v>254</v>
      </c>
      <c r="E19" s="34" t="s">
        <v>267</v>
      </c>
      <c r="F19" s="34" t="s">
        <v>268</v>
      </c>
      <c r="G19" s="34"/>
      <c r="H19" s="18">
        <v>5000.0</v>
      </c>
      <c r="I19" s="18">
        <v>12500.0</v>
      </c>
      <c r="J19" s="18"/>
      <c r="K19" s="18">
        <v>28.0</v>
      </c>
      <c r="L19" s="18"/>
      <c r="M19" s="18">
        <v>1.0</v>
      </c>
      <c r="N19" s="18"/>
      <c r="O19" s="19"/>
      <c r="U19" s="35"/>
      <c r="V19" s="35"/>
      <c r="W19" s="35"/>
      <c r="X19" s="35"/>
      <c r="Y19" s="35"/>
      <c r="Z19" s="35"/>
      <c r="AA19" s="35"/>
      <c r="AB19" s="35"/>
      <c r="AC19" s="35"/>
      <c r="AD19" s="35"/>
    </row>
    <row r="20">
      <c r="A20" s="33" t="s">
        <v>252</v>
      </c>
      <c r="B20" s="33" t="s">
        <v>253</v>
      </c>
      <c r="C20" s="33" t="s">
        <v>232</v>
      </c>
      <c r="D20" s="33" t="s">
        <v>254</v>
      </c>
      <c r="E20" s="34" t="s">
        <v>269</v>
      </c>
      <c r="F20" s="36"/>
      <c r="G20" s="34"/>
      <c r="H20" s="18">
        <v>4000.0</v>
      </c>
      <c r="I20" s="18">
        <v>5500.0</v>
      </c>
      <c r="J20" s="18"/>
      <c r="K20" s="18">
        <v>56.0</v>
      </c>
      <c r="L20" s="18"/>
      <c r="M20" s="18">
        <v>4.0</v>
      </c>
      <c r="N20" s="18"/>
      <c r="O20" s="19"/>
      <c r="U20" s="35"/>
      <c r="V20" s="35"/>
      <c r="W20" s="35"/>
      <c r="X20" s="35"/>
      <c r="Y20" s="35"/>
      <c r="Z20" s="35"/>
      <c r="AA20" s="35"/>
      <c r="AB20" s="35"/>
      <c r="AC20" s="35"/>
      <c r="AD20" s="35"/>
    </row>
    <row r="21">
      <c r="A21" s="23" t="s">
        <v>231</v>
      </c>
      <c r="B21" s="23" t="s">
        <v>253</v>
      </c>
      <c r="C21" s="23" t="s">
        <v>232</v>
      </c>
      <c r="D21" s="23" t="s">
        <v>254</v>
      </c>
      <c r="E21" s="24" t="s">
        <v>270</v>
      </c>
      <c r="F21" s="24" t="s">
        <v>271</v>
      </c>
      <c r="G21" s="24"/>
      <c r="H21" s="18">
        <v>13500.0</v>
      </c>
      <c r="I21" s="18">
        <v>20000.0</v>
      </c>
      <c r="J21" s="18"/>
      <c r="K21" s="18">
        <v>28.0</v>
      </c>
      <c r="L21" s="18"/>
      <c r="M21" s="18">
        <v>1.0</v>
      </c>
      <c r="N21" s="18"/>
      <c r="O21" s="19"/>
      <c r="U21" s="25"/>
      <c r="V21" s="25"/>
      <c r="W21" s="25"/>
      <c r="X21" s="25"/>
      <c r="Y21" s="25"/>
      <c r="Z21" s="25"/>
      <c r="AA21" s="25"/>
      <c r="AB21" s="25"/>
      <c r="AC21" s="25"/>
      <c r="AD21" s="25"/>
    </row>
    <row r="22">
      <c r="A22" s="23" t="s">
        <v>231</v>
      </c>
      <c r="B22" s="23" t="s">
        <v>253</v>
      </c>
      <c r="C22" s="23" t="s">
        <v>232</v>
      </c>
      <c r="D22" s="23" t="s">
        <v>254</v>
      </c>
      <c r="E22" s="24" t="s">
        <v>272</v>
      </c>
      <c r="F22" s="24" t="s">
        <v>273</v>
      </c>
      <c r="G22" s="24"/>
      <c r="H22" s="18">
        <v>26500.0</v>
      </c>
      <c r="I22" s="18">
        <v>26500.0</v>
      </c>
      <c r="J22" s="18"/>
      <c r="K22" s="18">
        <v>56.0</v>
      </c>
      <c r="L22" s="18"/>
      <c r="M22" s="18">
        <v>1.0</v>
      </c>
      <c r="N22" s="18"/>
      <c r="O22" s="19"/>
      <c r="U22" s="25"/>
      <c r="V22" s="25"/>
      <c r="W22" s="25"/>
      <c r="X22" s="25"/>
      <c r="Y22" s="25"/>
      <c r="Z22" s="25"/>
      <c r="AA22" s="25"/>
      <c r="AB22" s="25"/>
      <c r="AC22" s="25"/>
      <c r="AD22" s="25"/>
    </row>
    <row r="23">
      <c r="A23" s="33" t="s">
        <v>252</v>
      </c>
      <c r="B23" s="33" t="s">
        <v>253</v>
      </c>
      <c r="C23" s="33" t="s">
        <v>232</v>
      </c>
      <c r="D23" s="33" t="s">
        <v>254</v>
      </c>
      <c r="E23" s="34" t="s">
        <v>274</v>
      </c>
      <c r="F23" s="34" t="s">
        <v>275</v>
      </c>
      <c r="G23" s="34"/>
      <c r="H23" s="18">
        <v>5000.0</v>
      </c>
      <c r="I23" s="18">
        <v>15000.0</v>
      </c>
      <c r="J23" s="18"/>
      <c r="K23" s="18">
        <v>28.0</v>
      </c>
      <c r="L23" s="18"/>
      <c r="M23" s="18">
        <v>1.0</v>
      </c>
      <c r="N23" s="18"/>
      <c r="O23" s="19"/>
      <c r="U23" s="35"/>
      <c r="V23" s="35"/>
      <c r="W23" s="35"/>
      <c r="X23" s="35"/>
      <c r="Y23" s="35"/>
      <c r="Z23" s="35"/>
      <c r="AA23" s="35"/>
      <c r="AB23" s="35"/>
      <c r="AC23" s="35"/>
      <c r="AD23" s="35"/>
    </row>
    <row r="24">
      <c r="A24" s="20" t="s">
        <v>223</v>
      </c>
      <c r="B24" s="20"/>
      <c r="C24" s="20" t="s">
        <v>224</v>
      </c>
      <c r="D24" s="20" t="s">
        <v>228</v>
      </c>
      <c r="E24" s="22" t="s">
        <v>276</v>
      </c>
      <c r="F24" s="22" t="s">
        <v>277</v>
      </c>
      <c r="G24" s="22"/>
      <c r="H24" s="18">
        <v>45000.0</v>
      </c>
      <c r="I24" s="18">
        <v>45000.0</v>
      </c>
      <c r="J24" s="18"/>
      <c r="K24" s="18">
        <v>84.0</v>
      </c>
      <c r="L24" s="18"/>
      <c r="M24" s="18">
        <v>1.0</v>
      </c>
      <c r="N24" s="18"/>
      <c r="O24" s="19"/>
    </row>
    <row r="25">
      <c r="A25" s="13" t="s">
        <v>219</v>
      </c>
      <c r="B25" s="13"/>
      <c r="C25" s="13" t="s">
        <v>220</v>
      </c>
      <c r="D25" s="14"/>
      <c r="E25" s="16" t="s">
        <v>284</v>
      </c>
      <c r="F25" s="16" t="s">
        <v>285</v>
      </c>
      <c r="G25" s="16"/>
      <c r="H25" s="18">
        <v>1000.0</v>
      </c>
      <c r="I25" s="18">
        <v>1000.0</v>
      </c>
      <c r="J25" s="18"/>
      <c r="K25" s="18">
        <v>84.0</v>
      </c>
      <c r="L25" s="18"/>
      <c r="M25" s="18">
        <v>1.0</v>
      </c>
      <c r="N25" s="18"/>
      <c r="O25" s="19"/>
    </row>
    <row r="26">
      <c r="A26" s="13" t="s">
        <v>219</v>
      </c>
      <c r="B26" s="13"/>
      <c r="C26" s="13" t="s">
        <v>220</v>
      </c>
      <c r="D26" s="13" t="s">
        <v>254</v>
      </c>
      <c r="E26" s="15" t="s">
        <v>286</v>
      </c>
      <c r="F26" s="16" t="s">
        <v>287</v>
      </c>
      <c r="G26" s="16"/>
      <c r="H26" s="18">
        <v>1000.0</v>
      </c>
      <c r="I26" s="18">
        <v>1000.0</v>
      </c>
      <c r="J26" s="18"/>
      <c r="K26" s="18">
        <v>56.0</v>
      </c>
      <c r="L26" s="18"/>
      <c r="M26" s="18">
        <v>1.0</v>
      </c>
      <c r="N26" s="18"/>
      <c r="O26" s="19"/>
    </row>
    <row r="27">
      <c r="A27" s="31" t="s">
        <v>243</v>
      </c>
      <c r="B27" s="31" t="s">
        <v>253</v>
      </c>
      <c r="C27" s="31" t="s">
        <v>288</v>
      </c>
      <c r="D27" s="31" t="s">
        <v>254</v>
      </c>
      <c r="E27" s="32" t="s">
        <v>289</v>
      </c>
      <c r="F27" s="32" t="s">
        <v>290</v>
      </c>
      <c r="G27" s="32"/>
      <c r="H27" s="18">
        <v>25000.0</v>
      </c>
      <c r="I27" s="18">
        <v>45.0</v>
      </c>
      <c r="J27" s="18"/>
      <c r="K27" s="18"/>
      <c r="L27" s="18"/>
      <c r="M27" s="18">
        <v>1.0</v>
      </c>
      <c r="N27" s="18"/>
      <c r="O27" s="19"/>
    </row>
    <row r="28">
      <c r="A28" s="13" t="s">
        <v>219</v>
      </c>
      <c r="B28" s="13"/>
      <c r="C28" s="13" t="s">
        <v>220</v>
      </c>
      <c r="D28" s="13" t="s">
        <v>254</v>
      </c>
      <c r="E28" s="15" t="s">
        <v>291</v>
      </c>
      <c r="F28" s="16" t="s">
        <v>292</v>
      </c>
      <c r="G28" s="16"/>
      <c r="H28" s="18">
        <v>3500.0</v>
      </c>
      <c r="I28" s="18">
        <v>35000.0</v>
      </c>
      <c r="J28" s="18"/>
      <c r="K28" s="18">
        <v>28.0</v>
      </c>
      <c r="L28" s="18"/>
      <c r="M28" s="18">
        <v>1.0</v>
      </c>
      <c r="N28" s="18"/>
      <c r="O28" s="19"/>
    </row>
    <row r="29">
      <c r="A29" s="31" t="s">
        <v>243</v>
      </c>
      <c r="B29" s="31" t="s">
        <v>253</v>
      </c>
      <c r="C29" s="31" t="s">
        <v>293</v>
      </c>
      <c r="D29" s="31" t="s">
        <v>254</v>
      </c>
      <c r="E29" s="32" t="s">
        <v>294</v>
      </c>
      <c r="F29" s="32" t="s">
        <v>295</v>
      </c>
      <c r="G29" s="32"/>
      <c r="H29" s="18">
        <v>14000.0</v>
      </c>
      <c r="I29" s="18">
        <v>22000.0</v>
      </c>
      <c r="J29" s="18"/>
      <c r="K29" s="18"/>
      <c r="L29" s="18"/>
      <c r="M29" s="18">
        <v>1.0</v>
      </c>
      <c r="N29" s="18"/>
      <c r="O29" s="19"/>
    </row>
    <row r="30">
      <c r="A30" s="31" t="s">
        <v>243</v>
      </c>
      <c r="B30" s="31" t="s">
        <v>232</v>
      </c>
      <c r="C30" s="31" t="s">
        <v>296</v>
      </c>
      <c r="D30" s="31" t="s">
        <v>225</v>
      </c>
      <c r="E30" s="32" t="s">
        <v>297</v>
      </c>
      <c r="F30" s="32" t="s">
        <v>298</v>
      </c>
      <c r="G30" s="32"/>
      <c r="H30" s="18">
        <v>0.0</v>
      </c>
      <c r="I30" s="18">
        <v>0.0</v>
      </c>
      <c r="J30" s="18"/>
      <c r="K30" s="18">
        <v>28.0</v>
      </c>
      <c r="L30" s="18"/>
      <c r="M30" s="18">
        <v>5.0</v>
      </c>
      <c r="N30" s="18"/>
      <c r="O30" s="19"/>
    </row>
    <row r="31">
      <c r="A31" s="31" t="s">
        <v>243</v>
      </c>
      <c r="B31" s="31" t="s">
        <v>232</v>
      </c>
      <c r="C31" s="31" t="s">
        <v>288</v>
      </c>
      <c r="D31" s="31" t="s">
        <v>228</v>
      </c>
      <c r="E31" s="32" t="s">
        <v>299</v>
      </c>
      <c r="F31" s="32" t="s">
        <v>300</v>
      </c>
      <c r="G31" s="32" t="s">
        <v>301</v>
      </c>
      <c r="H31" s="37">
        <v>180000.0</v>
      </c>
      <c r="I31" s="18">
        <v>300000.0</v>
      </c>
      <c r="J31" s="18"/>
      <c r="K31" s="18"/>
      <c r="L31" s="18"/>
      <c r="M31" s="18">
        <v>1.0</v>
      </c>
      <c r="N31" s="18"/>
      <c r="O31" s="19"/>
    </row>
    <row r="32">
      <c r="A32" s="31" t="s">
        <v>243</v>
      </c>
      <c r="B32" s="31" t="s">
        <v>232</v>
      </c>
      <c r="C32" s="31" t="s">
        <v>293</v>
      </c>
      <c r="D32" s="31" t="s">
        <v>225</v>
      </c>
      <c r="E32" s="32" t="s">
        <v>302</v>
      </c>
      <c r="F32" s="32" t="s">
        <v>303</v>
      </c>
      <c r="G32" s="32"/>
      <c r="H32" s="18">
        <v>10000.0</v>
      </c>
      <c r="I32" s="18">
        <v>12000.0</v>
      </c>
      <c r="J32" s="18">
        <v>62.0</v>
      </c>
      <c r="K32" s="18">
        <v>84.0</v>
      </c>
      <c r="L32" s="18"/>
      <c r="M32" s="18">
        <v>5.0</v>
      </c>
      <c r="N32" s="18"/>
      <c r="O32" s="19"/>
    </row>
    <row r="33">
      <c r="A33" s="31" t="s">
        <v>243</v>
      </c>
      <c r="B33" s="31" t="s">
        <v>293</v>
      </c>
      <c r="C33" s="31" t="s">
        <v>232</v>
      </c>
      <c r="D33" s="31" t="s">
        <v>228</v>
      </c>
      <c r="E33" s="32" t="s">
        <v>304</v>
      </c>
      <c r="F33" s="32" t="s">
        <v>305</v>
      </c>
      <c r="G33" s="32"/>
      <c r="H33" s="18">
        <v>0.0</v>
      </c>
      <c r="I33" s="18">
        <v>0.0</v>
      </c>
      <c r="J33" s="18"/>
      <c r="K33" s="18">
        <v>84.0</v>
      </c>
      <c r="L33" s="18"/>
      <c r="M33" s="18">
        <v>10.0</v>
      </c>
      <c r="N33" s="18"/>
      <c r="O33" s="19"/>
    </row>
    <row r="34">
      <c r="A34" s="20" t="s">
        <v>223</v>
      </c>
      <c r="B34" s="20"/>
      <c r="C34" s="20" t="s">
        <v>224</v>
      </c>
      <c r="D34" s="20" t="s">
        <v>228</v>
      </c>
      <c r="E34" s="22" t="s">
        <v>306</v>
      </c>
      <c r="F34" s="22" t="s">
        <v>307</v>
      </c>
      <c r="G34" s="22"/>
      <c r="H34" s="18">
        <f>520000 * 0.25</f>
        <v>130000</v>
      </c>
      <c r="I34" s="18">
        <v>0.0</v>
      </c>
      <c r="J34" s="18"/>
      <c r="K34" s="18">
        <v>7.0</v>
      </c>
      <c r="L34" s="18"/>
      <c r="M34" s="18">
        <v>1.0</v>
      </c>
      <c r="N34" s="18"/>
      <c r="O34" s="19"/>
    </row>
    <row r="35">
      <c r="A35" s="38"/>
      <c r="B35" s="38"/>
      <c r="C35" s="38"/>
      <c r="D35" s="38"/>
      <c r="E35" s="38"/>
      <c r="F35" s="38"/>
      <c r="G35" s="38"/>
      <c r="H35" s="39">
        <f>SUM(H2:H34)</f>
        <v>526250</v>
      </c>
      <c r="I35" s="39"/>
      <c r="J35" s="39"/>
      <c r="K35" s="39"/>
      <c r="L35" s="39"/>
      <c r="M35" s="39"/>
      <c r="N35" s="39"/>
    </row>
    <row r="36">
      <c r="A36" s="38"/>
      <c r="B36" s="38"/>
      <c r="C36" s="38"/>
      <c r="D36" s="38"/>
      <c r="E36" s="38"/>
      <c r="G36" s="38"/>
      <c r="H36" s="39"/>
      <c r="I36" s="39"/>
      <c r="J36" s="39"/>
      <c r="K36" s="39"/>
      <c r="L36" s="39"/>
      <c r="M36" s="39"/>
      <c r="N36" s="39"/>
    </row>
    <row r="37">
      <c r="A37" s="38"/>
      <c r="B37" s="38"/>
      <c r="C37" s="38"/>
      <c r="D37" s="38"/>
      <c r="E37" s="38"/>
      <c r="G37" s="38"/>
      <c r="H37" s="39"/>
      <c r="I37" s="39"/>
      <c r="J37" s="39"/>
      <c r="K37" s="39"/>
      <c r="L37" s="39"/>
      <c r="M37" s="39"/>
      <c r="N37" s="39"/>
    </row>
    <row r="38">
      <c r="A38" s="38"/>
      <c r="B38" s="38"/>
      <c r="C38" s="38"/>
      <c r="D38" s="38"/>
      <c r="E38" s="38"/>
      <c r="F38" s="38"/>
      <c r="G38" s="38"/>
      <c r="H38" s="39"/>
      <c r="I38" s="39"/>
      <c r="J38" s="39"/>
      <c r="K38" s="39"/>
      <c r="L38" s="39"/>
      <c r="M38" s="39"/>
      <c r="N38" s="39"/>
    </row>
    <row r="39">
      <c r="A39" s="38"/>
      <c r="B39" s="38"/>
      <c r="C39" s="38"/>
      <c r="D39" s="38"/>
      <c r="E39" s="38"/>
      <c r="G39" s="38"/>
      <c r="H39" s="39"/>
      <c r="I39" s="39"/>
      <c r="J39" s="39"/>
      <c r="K39" s="39"/>
      <c r="L39" s="39"/>
      <c r="M39" s="39"/>
      <c r="N39" s="39"/>
    </row>
    <row r="40">
      <c r="A40" s="38"/>
      <c r="B40" s="38"/>
      <c r="C40" s="38"/>
      <c r="D40" s="38"/>
      <c r="E40" s="38"/>
      <c r="F40" s="38"/>
      <c r="G40" s="38"/>
      <c r="H40" s="39"/>
      <c r="I40" s="39"/>
      <c r="J40" s="39"/>
      <c r="K40" s="39"/>
      <c r="L40" s="39"/>
      <c r="M40" s="39"/>
      <c r="N40" s="39"/>
    </row>
    <row r="41">
      <c r="A41" s="38"/>
      <c r="B41" s="38"/>
      <c r="C41" s="38"/>
      <c r="D41" s="38"/>
      <c r="E41" s="38"/>
      <c r="F41" s="38"/>
      <c r="G41" s="38"/>
      <c r="H41" s="39"/>
      <c r="I41" s="39"/>
      <c r="J41" s="39"/>
      <c r="K41" s="39"/>
      <c r="L41" s="39"/>
      <c r="M41" s="39"/>
      <c r="N41" s="39"/>
    </row>
    <row r="42">
      <c r="H42" s="39"/>
      <c r="I42" s="39"/>
      <c r="J42" s="39"/>
      <c r="K42" s="39"/>
      <c r="L42" s="39"/>
      <c r="M42" s="39"/>
      <c r="N42" s="39"/>
    </row>
    <row r="43">
      <c r="H43" s="39"/>
      <c r="I43" s="39"/>
      <c r="J43" s="39"/>
      <c r="K43" s="39"/>
      <c r="L43" s="39"/>
      <c r="M43" s="39"/>
      <c r="N43" s="39"/>
    </row>
    <row r="44">
      <c r="H44" s="39"/>
      <c r="I44" s="39"/>
      <c r="J44" s="39"/>
      <c r="K44" s="39"/>
      <c r="L44" s="39"/>
      <c r="M44" s="39"/>
      <c r="N44" s="39"/>
    </row>
    <row r="45">
      <c r="H45" s="39"/>
      <c r="I45" s="39"/>
      <c r="J45" s="39"/>
      <c r="K45" s="39"/>
      <c r="L45" s="39"/>
      <c r="M45" s="39"/>
      <c r="N45" s="39"/>
    </row>
    <row r="46">
      <c r="H46" s="39"/>
      <c r="I46" s="39"/>
      <c r="J46" s="39"/>
      <c r="K46" s="39"/>
      <c r="L46" s="39"/>
      <c r="M46" s="39"/>
      <c r="N46" s="39"/>
    </row>
    <row r="47">
      <c r="H47" s="39"/>
      <c r="I47" s="39"/>
      <c r="J47" s="39"/>
      <c r="K47" s="39"/>
      <c r="L47" s="39"/>
      <c r="M47" s="39"/>
      <c r="N47" s="39"/>
    </row>
    <row r="48">
      <c r="H48" s="39"/>
      <c r="I48" s="39"/>
      <c r="J48" s="39"/>
      <c r="K48" s="39"/>
      <c r="L48" s="39"/>
      <c r="M48" s="39"/>
      <c r="N48" s="39"/>
    </row>
    <row r="49">
      <c r="H49" s="39"/>
      <c r="I49" s="39"/>
      <c r="J49" s="39"/>
      <c r="K49" s="39"/>
      <c r="L49" s="39"/>
      <c r="M49" s="39"/>
      <c r="N49" s="39"/>
    </row>
    <row r="50">
      <c r="H50" s="39"/>
      <c r="I50" s="39"/>
      <c r="J50" s="39"/>
      <c r="K50" s="39"/>
      <c r="L50" s="39"/>
    </row>
    <row r="51">
      <c r="H51" s="39"/>
      <c r="I51" s="39"/>
      <c r="J51" s="39"/>
      <c r="K51" s="39"/>
      <c r="L51" s="39"/>
    </row>
    <row r="52">
      <c r="H52" s="39"/>
      <c r="I52" s="39"/>
      <c r="J52" s="39"/>
      <c r="K52" s="39"/>
      <c r="L52" s="39"/>
    </row>
    <row r="53">
      <c r="H53" s="40"/>
      <c r="I53" s="40"/>
      <c r="J53" s="39"/>
      <c r="K53" s="39"/>
      <c r="L53" s="39"/>
    </row>
    <row r="54">
      <c r="J54" s="39"/>
      <c r="K54" s="39"/>
      <c r="L54" s="39"/>
    </row>
    <row r="55">
      <c r="H55" s="40"/>
      <c r="I55" s="40"/>
      <c r="J55" s="39"/>
      <c r="K55" s="39"/>
      <c r="L55" s="39"/>
    </row>
    <row r="56">
      <c r="H56" s="40"/>
      <c r="I56" s="40"/>
      <c r="J56" s="39"/>
      <c r="K56" s="39"/>
      <c r="L56" s="39"/>
    </row>
    <row r="57">
      <c r="H57" s="40"/>
      <c r="I57" s="40"/>
      <c r="J57" s="39"/>
      <c r="K57" s="39"/>
      <c r="L57" s="39"/>
    </row>
    <row r="58">
      <c r="A58" s="38"/>
      <c r="B58" s="38"/>
      <c r="C58" s="38"/>
      <c r="H58" s="41"/>
      <c r="I58" s="41"/>
      <c r="J58" s="39"/>
      <c r="K58" s="39"/>
      <c r="L58" s="39"/>
    </row>
    <row r="59">
      <c r="A59" s="38"/>
      <c r="B59" s="38"/>
      <c r="C59" s="38"/>
      <c r="H59" s="41"/>
      <c r="I59" s="41"/>
      <c r="J59" s="39"/>
      <c r="K59" s="39"/>
      <c r="L59" s="39"/>
    </row>
    <row r="60">
      <c r="A60" s="38"/>
      <c r="B60" s="38"/>
      <c r="C60" s="38"/>
      <c r="H60" s="41"/>
      <c r="I60" s="41"/>
      <c r="J60" s="39"/>
      <c r="K60" s="39"/>
      <c r="L60" s="39"/>
    </row>
    <row r="61">
      <c r="A61" s="38"/>
      <c r="B61" s="38"/>
      <c r="C61" s="38"/>
      <c r="H61" s="41"/>
      <c r="I61" s="41"/>
      <c r="J61" s="39"/>
      <c r="K61" s="39"/>
      <c r="L61" s="39"/>
    </row>
    <row r="62">
      <c r="H62" s="41"/>
      <c r="I62" s="41"/>
      <c r="J62" s="39"/>
      <c r="K62" s="39"/>
      <c r="L62" s="39"/>
    </row>
    <row r="63">
      <c r="H63" s="41"/>
      <c r="I63" s="41"/>
      <c r="J63" s="39"/>
      <c r="K63" s="39"/>
      <c r="L63" s="39"/>
    </row>
    <row r="64">
      <c r="H64" s="41"/>
      <c r="I64" s="41"/>
      <c r="J64" s="39"/>
      <c r="K64" s="39"/>
      <c r="L64" s="39"/>
    </row>
    <row r="65">
      <c r="H65" s="41"/>
      <c r="I65" s="41"/>
      <c r="J65" s="39"/>
      <c r="K65" s="39"/>
      <c r="L65" s="39"/>
    </row>
    <row r="66">
      <c r="H66" s="41"/>
      <c r="I66" s="41"/>
      <c r="J66" s="39"/>
      <c r="K66" s="39"/>
      <c r="L66" s="39"/>
    </row>
    <row r="67">
      <c r="H67" s="41"/>
      <c r="I67" s="41"/>
      <c r="J67" s="39"/>
      <c r="K67" s="39"/>
      <c r="L67" s="39"/>
    </row>
    <row r="68">
      <c r="H68" s="41"/>
      <c r="I68" s="41"/>
      <c r="J68" s="39"/>
      <c r="K68" s="39"/>
      <c r="L68" s="39"/>
    </row>
    <row r="69">
      <c r="H69" s="41"/>
      <c r="I69" s="41"/>
      <c r="J69" s="39"/>
      <c r="K69" s="39"/>
      <c r="L69" s="39"/>
    </row>
    <row r="70">
      <c r="H70" s="41"/>
      <c r="I70" s="41"/>
      <c r="J70" s="39"/>
      <c r="K70" s="39"/>
      <c r="L70" s="39"/>
    </row>
    <row r="71">
      <c r="H71" s="41"/>
      <c r="I71" s="41"/>
      <c r="J71" s="39"/>
      <c r="K71" s="39"/>
      <c r="L71" s="39"/>
    </row>
    <row r="72">
      <c r="H72" s="41"/>
      <c r="I72" s="41"/>
      <c r="J72" s="39"/>
      <c r="K72" s="39"/>
      <c r="L72" s="39"/>
    </row>
    <row r="73">
      <c r="H73" s="41"/>
      <c r="I73" s="41"/>
      <c r="J73" s="39"/>
      <c r="K73" s="39"/>
      <c r="L73" s="39"/>
    </row>
    <row r="74">
      <c r="H74" s="41"/>
      <c r="I74" s="41"/>
      <c r="J74" s="39"/>
      <c r="K74" s="39"/>
      <c r="L74" s="39"/>
    </row>
    <row r="75">
      <c r="H75" s="41"/>
      <c r="I75" s="41"/>
      <c r="J75" s="39"/>
      <c r="K75" s="39"/>
      <c r="L75" s="39"/>
    </row>
    <row r="76">
      <c r="H76" s="41"/>
      <c r="I76" s="41"/>
      <c r="J76" s="39"/>
      <c r="K76" s="39"/>
      <c r="L76" s="39"/>
    </row>
    <row r="77">
      <c r="H77" s="41"/>
      <c r="I77" s="41"/>
      <c r="J77" s="39"/>
      <c r="K77" s="39"/>
      <c r="L77" s="39"/>
    </row>
    <row r="78">
      <c r="H78" s="41"/>
      <c r="I78" s="41"/>
      <c r="J78" s="39"/>
      <c r="K78" s="39"/>
      <c r="L78" s="39"/>
    </row>
    <row r="79">
      <c r="H79" s="41"/>
      <c r="I79" s="41"/>
      <c r="J79" s="39"/>
      <c r="K79" s="39"/>
      <c r="L79" s="39"/>
    </row>
    <row r="80">
      <c r="H80" s="41"/>
      <c r="I80" s="41"/>
      <c r="J80" s="39"/>
      <c r="K80" s="39"/>
      <c r="L80" s="39"/>
    </row>
    <row r="81">
      <c r="H81" s="41"/>
      <c r="I81" s="41"/>
      <c r="J81" s="39"/>
      <c r="K81" s="39"/>
      <c r="L81" s="39"/>
    </row>
    <row r="82">
      <c r="H82" s="41"/>
      <c r="I82" s="41"/>
      <c r="J82" s="39"/>
      <c r="K82" s="39"/>
      <c r="L82" s="39"/>
    </row>
    <row r="83">
      <c r="H83" s="41"/>
      <c r="I83" s="41"/>
      <c r="J83" s="39"/>
      <c r="K83" s="39"/>
      <c r="L83" s="39"/>
    </row>
    <row r="84">
      <c r="H84" s="41"/>
      <c r="I84" s="41"/>
      <c r="J84" s="39"/>
      <c r="K84" s="39"/>
      <c r="L84" s="39"/>
    </row>
    <row r="85">
      <c r="H85" s="41"/>
      <c r="I85" s="41"/>
      <c r="J85" s="39"/>
      <c r="K85" s="39"/>
      <c r="L85" s="39"/>
    </row>
    <row r="86">
      <c r="H86" s="41"/>
      <c r="I86" s="41"/>
      <c r="J86" s="39"/>
      <c r="K86" s="39"/>
      <c r="L86" s="39"/>
    </row>
    <row r="87">
      <c r="H87" s="41"/>
      <c r="I87" s="41"/>
      <c r="J87" s="39"/>
      <c r="K87" s="39"/>
      <c r="L87" s="39"/>
    </row>
    <row r="88">
      <c r="H88" s="41"/>
      <c r="I88" s="41"/>
      <c r="J88" s="39"/>
      <c r="K88" s="39"/>
      <c r="L88" s="39"/>
    </row>
    <row r="89">
      <c r="H89" s="41"/>
      <c r="I89" s="41"/>
      <c r="J89" s="39"/>
      <c r="K89" s="39"/>
      <c r="L89" s="39"/>
    </row>
    <row r="90">
      <c r="H90" s="41"/>
      <c r="I90" s="41"/>
      <c r="J90" s="39"/>
      <c r="K90" s="39"/>
      <c r="L90" s="39"/>
    </row>
    <row r="91">
      <c r="H91" s="41"/>
      <c r="I91" s="41"/>
      <c r="J91" s="39"/>
      <c r="K91" s="39"/>
      <c r="L91" s="39"/>
    </row>
    <row r="92">
      <c r="H92" s="41"/>
      <c r="I92" s="41"/>
      <c r="J92" s="39"/>
      <c r="K92" s="39"/>
      <c r="L92" s="39"/>
    </row>
    <row r="93">
      <c r="H93" s="41"/>
      <c r="I93" s="41"/>
      <c r="J93" s="39"/>
      <c r="K93" s="39"/>
      <c r="L93" s="39"/>
    </row>
    <row r="94">
      <c r="H94" s="41"/>
      <c r="I94" s="41"/>
      <c r="J94" s="39"/>
      <c r="K94" s="39"/>
      <c r="L94" s="39"/>
    </row>
    <row r="95">
      <c r="H95" s="41"/>
      <c r="I95" s="41"/>
      <c r="J95" s="39"/>
      <c r="K95" s="39"/>
      <c r="L95" s="39"/>
    </row>
    <row r="96">
      <c r="H96" s="41"/>
      <c r="I96" s="41"/>
      <c r="J96" s="39"/>
      <c r="K96" s="39"/>
      <c r="L96" s="39"/>
    </row>
    <row r="97">
      <c r="H97" s="41"/>
      <c r="I97" s="41"/>
      <c r="J97" s="39"/>
      <c r="K97" s="39"/>
      <c r="L97" s="39"/>
    </row>
    <row r="98">
      <c r="H98" s="41"/>
      <c r="I98" s="41"/>
      <c r="J98" s="39"/>
      <c r="K98" s="39"/>
      <c r="L98" s="39"/>
    </row>
    <row r="99">
      <c r="H99" s="41"/>
      <c r="I99" s="41"/>
      <c r="J99" s="39"/>
      <c r="K99" s="39"/>
      <c r="L99" s="39"/>
    </row>
    <row r="100">
      <c r="H100" s="41"/>
      <c r="I100" s="41"/>
      <c r="J100" s="39"/>
      <c r="K100" s="39"/>
      <c r="L100" s="39"/>
    </row>
    <row r="101">
      <c r="H101" s="41"/>
      <c r="I101" s="41"/>
      <c r="J101" s="39"/>
      <c r="K101" s="39"/>
      <c r="L101" s="39"/>
    </row>
    <row r="102">
      <c r="H102" s="41"/>
      <c r="I102" s="41"/>
      <c r="J102" s="39"/>
      <c r="K102" s="39"/>
      <c r="L102" s="39"/>
    </row>
    <row r="103">
      <c r="H103" s="41"/>
      <c r="I103" s="41"/>
      <c r="J103" s="39"/>
      <c r="K103" s="39"/>
      <c r="L103" s="39"/>
    </row>
    <row r="104">
      <c r="H104" s="41"/>
      <c r="I104" s="41"/>
      <c r="J104" s="39"/>
      <c r="K104" s="39"/>
      <c r="L104" s="39"/>
    </row>
    <row r="105">
      <c r="H105" s="41"/>
      <c r="I105" s="41"/>
      <c r="J105" s="39"/>
      <c r="K105" s="39"/>
      <c r="L105" s="39"/>
    </row>
    <row r="106">
      <c r="H106" s="41"/>
      <c r="I106" s="41"/>
      <c r="J106" s="39"/>
      <c r="K106" s="39"/>
      <c r="L106" s="39"/>
    </row>
    <row r="107">
      <c r="H107" s="41"/>
      <c r="I107" s="41"/>
      <c r="J107" s="39"/>
      <c r="K107" s="39"/>
      <c r="L107" s="39"/>
    </row>
    <row r="108">
      <c r="H108" s="41"/>
      <c r="I108" s="41"/>
      <c r="J108" s="39"/>
      <c r="K108" s="39"/>
      <c r="L108" s="39"/>
    </row>
    <row r="109">
      <c r="H109" s="41"/>
      <c r="I109" s="41"/>
      <c r="J109" s="39"/>
      <c r="K109" s="39"/>
      <c r="L109" s="39"/>
    </row>
    <row r="110">
      <c r="H110" s="41"/>
      <c r="I110" s="41"/>
      <c r="J110" s="39"/>
      <c r="K110" s="39"/>
      <c r="L110" s="39"/>
    </row>
    <row r="111">
      <c r="H111" s="41"/>
      <c r="I111" s="41"/>
      <c r="J111" s="39"/>
      <c r="K111" s="39"/>
      <c r="L111" s="39"/>
    </row>
    <row r="112">
      <c r="H112" s="41"/>
      <c r="I112" s="41"/>
      <c r="J112" s="39"/>
      <c r="K112" s="39"/>
      <c r="L112" s="39"/>
    </row>
    <row r="113">
      <c r="H113" s="41"/>
      <c r="I113" s="41"/>
      <c r="J113" s="39"/>
      <c r="K113" s="39"/>
      <c r="L113" s="39"/>
    </row>
    <row r="114">
      <c r="H114" s="41"/>
      <c r="I114" s="41"/>
      <c r="J114" s="39"/>
      <c r="K114" s="39"/>
      <c r="L114" s="39"/>
    </row>
    <row r="115">
      <c r="H115" s="41"/>
      <c r="I115" s="41"/>
      <c r="J115" s="39"/>
      <c r="K115" s="39"/>
      <c r="L115" s="39"/>
    </row>
    <row r="116">
      <c r="H116" s="41"/>
      <c r="I116" s="41"/>
      <c r="J116" s="39"/>
      <c r="K116" s="39"/>
      <c r="L116" s="39"/>
    </row>
    <row r="117">
      <c r="H117" s="41"/>
      <c r="I117" s="41"/>
      <c r="J117" s="39"/>
      <c r="K117" s="39"/>
      <c r="L117" s="39"/>
    </row>
    <row r="118">
      <c r="H118" s="41"/>
      <c r="I118" s="41"/>
      <c r="J118" s="39"/>
      <c r="K118" s="39"/>
      <c r="L118" s="39"/>
    </row>
    <row r="119">
      <c r="H119" s="41"/>
      <c r="I119" s="41"/>
      <c r="J119" s="39"/>
      <c r="K119" s="39"/>
      <c r="L119" s="39"/>
    </row>
    <row r="120">
      <c r="H120" s="41"/>
      <c r="I120" s="41"/>
      <c r="J120" s="39"/>
      <c r="K120" s="39"/>
      <c r="L120" s="39"/>
    </row>
    <row r="121">
      <c r="H121" s="41"/>
      <c r="I121" s="41"/>
      <c r="J121" s="39"/>
      <c r="K121" s="39"/>
      <c r="L121" s="39"/>
    </row>
    <row r="122">
      <c r="H122" s="41"/>
      <c r="I122" s="41"/>
      <c r="J122" s="39"/>
      <c r="K122" s="39"/>
      <c r="L122" s="39"/>
    </row>
    <row r="123">
      <c r="H123" s="41"/>
      <c r="I123" s="41"/>
      <c r="J123" s="39"/>
      <c r="K123" s="39"/>
      <c r="L123" s="39"/>
    </row>
    <row r="124">
      <c r="H124" s="41"/>
      <c r="I124" s="41"/>
      <c r="J124" s="39"/>
      <c r="K124" s="39"/>
      <c r="L124" s="39"/>
    </row>
    <row r="125">
      <c r="H125" s="41"/>
      <c r="I125" s="41"/>
      <c r="J125" s="39"/>
      <c r="K125" s="39"/>
      <c r="L125" s="39"/>
    </row>
    <row r="126">
      <c r="H126" s="41"/>
      <c r="I126" s="41"/>
      <c r="J126" s="39"/>
      <c r="K126" s="39"/>
      <c r="L126" s="39"/>
    </row>
    <row r="127">
      <c r="H127" s="41"/>
      <c r="I127" s="41"/>
      <c r="J127" s="39"/>
      <c r="K127" s="39"/>
      <c r="L127" s="39"/>
    </row>
    <row r="128">
      <c r="H128" s="41"/>
      <c r="I128" s="41"/>
      <c r="J128" s="39"/>
      <c r="K128" s="39"/>
      <c r="L128" s="39"/>
    </row>
    <row r="129">
      <c r="H129" s="41"/>
      <c r="I129" s="41"/>
      <c r="J129" s="39"/>
      <c r="K129" s="39"/>
      <c r="L129" s="39"/>
    </row>
    <row r="130">
      <c r="H130" s="41"/>
      <c r="I130" s="41"/>
      <c r="J130" s="39"/>
      <c r="K130" s="39"/>
      <c r="L130" s="39"/>
    </row>
    <row r="131">
      <c r="H131" s="41"/>
      <c r="I131" s="41"/>
      <c r="J131" s="39"/>
      <c r="K131" s="39"/>
      <c r="L131" s="39"/>
    </row>
    <row r="132">
      <c r="H132" s="41"/>
      <c r="I132" s="41"/>
      <c r="J132" s="39"/>
      <c r="K132" s="39"/>
      <c r="L132" s="39"/>
    </row>
    <row r="133">
      <c r="H133" s="41"/>
      <c r="I133" s="41"/>
      <c r="J133" s="39"/>
      <c r="K133" s="39"/>
      <c r="L133" s="39"/>
    </row>
    <row r="134">
      <c r="H134" s="41"/>
      <c r="I134" s="41"/>
      <c r="J134" s="39"/>
      <c r="K134" s="39"/>
      <c r="L134" s="39"/>
    </row>
    <row r="135">
      <c r="H135" s="41"/>
      <c r="I135" s="41"/>
      <c r="J135" s="39"/>
      <c r="K135" s="39"/>
      <c r="L135" s="39"/>
    </row>
    <row r="136">
      <c r="H136" s="41"/>
      <c r="I136" s="41"/>
      <c r="J136" s="39"/>
      <c r="K136" s="39"/>
      <c r="L136" s="39"/>
    </row>
    <row r="137">
      <c r="H137" s="41"/>
      <c r="I137" s="41"/>
      <c r="J137" s="39"/>
      <c r="K137" s="39"/>
      <c r="L137" s="39"/>
    </row>
    <row r="138">
      <c r="H138" s="41"/>
      <c r="I138" s="41"/>
      <c r="J138" s="39"/>
      <c r="K138" s="39"/>
      <c r="L138" s="39"/>
    </row>
    <row r="139">
      <c r="H139" s="41"/>
      <c r="I139" s="41"/>
      <c r="J139" s="39"/>
      <c r="K139" s="39"/>
      <c r="L139" s="39"/>
    </row>
    <row r="140">
      <c r="H140" s="41"/>
      <c r="I140" s="41"/>
      <c r="J140" s="39"/>
      <c r="K140" s="39"/>
      <c r="L140" s="39"/>
    </row>
    <row r="141">
      <c r="H141" s="41"/>
      <c r="I141" s="41"/>
      <c r="J141" s="39"/>
      <c r="K141" s="39"/>
      <c r="L141" s="39"/>
    </row>
    <row r="142">
      <c r="H142" s="41"/>
      <c r="I142" s="41"/>
      <c r="J142" s="39"/>
      <c r="K142" s="39"/>
      <c r="L142" s="39"/>
    </row>
    <row r="143">
      <c r="H143" s="41"/>
      <c r="I143" s="41"/>
      <c r="J143" s="39"/>
      <c r="K143" s="39"/>
      <c r="L143" s="39"/>
    </row>
    <row r="144">
      <c r="H144" s="41"/>
      <c r="I144" s="41"/>
      <c r="J144" s="39"/>
      <c r="K144" s="39"/>
      <c r="L144" s="39"/>
    </row>
    <row r="145">
      <c r="H145" s="41"/>
      <c r="I145" s="41"/>
      <c r="J145" s="39"/>
      <c r="K145" s="39"/>
      <c r="L145" s="39"/>
    </row>
    <row r="146">
      <c r="H146" s="41"/>
      <c r="I146" s="41"/>
      <c r="J146" s="39"/>
      <c r="K146" s="39"/>
      <c r="L146" s="39"/>
    </row>
    <row r="147">
      <c r="H147" s="41"/>
      <c r="I147" s="41"/>
      <c r="J147" s="39"/>
      <c r="K147" s="39"/>
      <c r="L147" s="39"/>
    </row>
    <row r="148">
      <c r="H148" s="41"/>
      <c r="I148" s="41"/>
      <c r="J148" s="39"/>
      <c r="K148" s="39"/>
      <c r="L148" s="39"/>
    </row>
    <row r="149">
      <c r="H149" s="41"/>
      <c r="I149" s="41"/>
      <c r="J149" s="39"/>
      <c r="K149" s="39"/>
      <c r="L149" s="39"/>
    </row>
    <row r="150">
      <c r="H150" s="41"/>
      <c r="I150" s="41"/>
      <c r="J150" s="39"/>
      <c r="K150" s="39"/>
      <c r="L150" s="39"/>
    </row>
    <row r="151">
      <c r="H151" s="41"/>
      <c r="I151" s="41"/>
      <c r="J151" s="39"/>
      <c r="K151" s="39"/>
      <c r="L151" s="39"/>
    </row>
    <row r="152">
      <c r="H152" s="41"/>
      <c r="I152" s="41"/>
      <c r="J152" s="39"/>
      <c r="K152" s="39"/>
      <c r="L152" s="39"/>
    </row>
    <row r="153">
      <c r="H153" s="41"/>
      <c r="I153" s="41"/>
      <c r="J153" s="39"/>
      <c r="K153" s="39"/>
      <c r="L153" s="39"/>
    </row>
    <row r="154">
      <c r="H154" s="41"/>
      <c r="I154" s="41"/>
      <c r="J154" s="39"/>
      <c r="K154" s="39"/>
      <c r="L154" s="39"/>
    </row>
    <row r="155">
      <c r="H155" s="41"/>
      <c r="I155" s="41"/>
      <c r="J155" s="39"/>
      <c r="K155" s="39"/>
      <c r="L155" s="39"/>
    </row>
    <row r="156">
      <c r="H156" s="41"/>
      <c r="I156" s="41"/>
      <c r="J156" s="39"/>
      <c r="K156" s="39"/>
      <c r="L156" s="39"/>
    </row>
    <row r="157">
      <c r="H157" s="41"/>
      <c r="I157" s="41"/>
      <c r="J157" s="39"/>
      <c r="K157" s="39"/>
      <c r="L157" s="39"/>
    </row>
    <row r="158">
      <c r="H158" s="41"/>
      <c r="I158" s="41"/>
      <c r="J158" s="39"/>
      <c r="K158" s="39"/>
      <c r="L158" s="39"/>
    </row>
    <row r="159">
      <c r="H159" s="41"/>
      <c r="I159" s="41"/>
      <c r="J159" s="39"/>
      <c r="K159" s="39"/>
      <c r="L159" s="39"/>
    </row>
    <row r="160">
      <c r="H160" s="41"/>
      <c r="I160" s="41"/>
      <c r="J160" s="39"/>
      <c r="K160" s="39"/>
      <c r="L160" s="39"/>
    </row>
    <row r="161">
      <c r="H161" s="41"/>
      <c r="I161" s="41"/>
      <c r="J161" s="39"/>
      <c r="K161" s="39"/>
      <c r="L161" s="39"/>
    </row>
    <row r="162">
      <c r="H162" s="41"/>
      <c r="I162" s="41"/>
      <c r="J162" s="39"/>
      <c r="K162" s="39"/>
      <c r="L162" s="39"/>
    </row>
    <row r="163">
      <c r="H163" s="41"/>
      <c r="I163" s="41"/>
      <c r="J163" s="39"/>
      <c r="K163" s="39"/>
      <c r="L163" s="39"/>
    </row>
    <row r="164">
      <c r="H164" s="41"/>
      <c r="I164" s="41"/>
      <c r="J164" s="39"/>
      <c r="K164" s="39"/>
      <c r="L164" s="39"/>
    </row>
    <row r="165">
      <c r="H165" s="41"/>
      <c r="I165" s="41"/>
      <c r="J165" s="39"/>
      <c r="K165" s="39"/>
      <c r="L165" s="39"/>
    </row>
    <row r="166">
      <c r="H166" s="41"/>
      <c r="I166" s="41"/>
      <c r="J166" s="39"/>
      <c r="K166" s="39"/>
      <c r="L166" s="39"/>
    </row>
    <row r="167">
      <c r="H167" s="41"/>
      <c r="I167" s="41"/>
      <c r="J167" s="39"/>
      <c r="K167" s="39"/>
      <c r="L167" s="39"/>
    </row>
    <row r="168">
      <c r="H168" s="41"/>
      <c r="I168" s="41"/>
      <c r="J168" s="39"/>
      <c r="K168" s="39"/>
      <c r="L168" s="39"/>
    </row>
    <row r="169">
      <c r="H169" s="41"/>
      <c r="I169" s="41"/>
      <c r="J169" s="39"/>
      <c r="K169" s="39"/>
      <c r="L169" s="39"/>
    </row>
    <row r="170">
      <c r="H170" s="41"/>
      <c r="I170" s="41"/>
      <c r="J170" s="39"/>
      <c r="K170" s="39"/>
      <c r="L170" s="39"/>
    </row>
    <row r="171">
      <c r="H171" s="41"/>
      <c r="I171" s="41"/>
      <c r="J171" s="39"/>
      <c r="K171" s="39"/>
      <c r="L171" s="39"/>
    </row>
    <row r="172">
      <c r="H172" s="41"/>
      <c r="I172" s="41"/>
      <c r="J172" s="39"/>
      <c r="K172" s="39"/>
      <c r="L172" s="39"/>
    </row>
    <row r="173">
      <c r="H173" s="41"/>
      <c r="I173" s="41"/>
      <c r="J173" s="39"/>
      <c r="K173" s="39"/>
      <c r="L173" s="39"/>
    </row>
    <row r="174">
      <c r="H174" s="41"/>
      <c r="I174" s="41"/>
      <c r="J174" s="39"/>
      <c r="K174" s="39"/>
      <c r="L174" s="39"/>
    </row>
    <row r="175">
      <c r="H175" s="41"/>
      <c r="I175" s="41"/>
      <c r="J175" s="39"/>
      <c r="K175" s="39"/>
      <c r="L175" s="39"/>
    </row>
    <row r="176">
      <c r="H176" s="41"/>
      <c r="I176" s="41"/>
      <c r="J176" s="39"/>
      <c r="K176" s="39"/>
      <c r="L176" s="39"/>
    </row>
    <row r="177">
      <c r="H177" s="41"/>
      <c r="I177" s="41"/>
      <c r="J177" s="39"/>
      <c r="K177" s="39"/>
      <c r="L177" s="39"/>
    </row>
    <row r="178">
      <c r="H178" s="41"/>
      <c r="I178" s="41"/>
      <c r="J178" s="39"/>
      <c r="K178" s="39"/>
      <c r="L178" s="39"/>
    </row>
    <row r="179">
      <c r="H179" s="41"/>
      <c r="I179" s="41"/>
      <c r="J179" s="39"/>
      <c r="K179" s="39"/>
      <c r="L179" s="39"/>
    </row>
    <row r="180">
      <c r="H180" s="41"/>
      <c r="I180" s="41"/>
      <c r="J180" s="39"/>
      <c r="K180" s="39"/>
      <c r="L180" s="39"/>
    </row>
    <row r="181">
      <c r="H181" s="41"/>
      <c r="I181" s="41"/>
      <c r="J181" s="39"/>
      <c r="K181" s="39"/>
      <c r="L181" s="39"/>
    </row>
    <row r="182">
      <c r="H182" s="41"/>
      <c r="I182" s="41"/>
      <c r="J182" s="39"/>
      <c r="K182" s="39"/>
      <c r="L182" s="39"/>
    </row>
    <row r="183">
      <c r="H183" s="41"/>
      <c r="I183" s="41"/>
      <c r="J183" s="39"/>
      <c r="K183" s="39"/>
      <c r="L183" s="39"/>
    </row>
    <row r="184">
      <c r="H184" s="41"/>
      <c r="I184" s="41"/>
      <c r="J184" s="39"/>
      <c r="K184" s="39"/>
      <c r="L184" s="39"/>
    </row>
    <row r="185">
      <c r="H185" s="41"/>
      <c r="I185" s="41"/>
      <c r="J185" s="39"/>
      <c r="K185" s="39"/>
      <c r="L185" s="39"/>
    </row>
    <row r="186">
      <c r="H186" s="41"/>
      <c r="I186" s="41"/>
      <c r="J186" s="39"/>
      <c r="K186" s="39"/>
      <c r="L186" s="39"/>
    </row>
    <row r="187">
      <c r="H187" s="41"/>
      <c r="I187" s="41"/>
      <c r="J187" s="39"/>
      <c r="K187" s="39"/>
      <c r="L187" s="39"/>
    </row>
    <row r="188">
      <c r="H188" s="41"/>
      <c r="I188" s="41"/>
      <c r="J188" s="39"/>
      <c r="K188" s="39"/>
      <c r="L188" s="39"/>
    </row>
    <row r="189">
      <c r="H189" s="41"/>
      <c r="I189" s="41"/>
      <c r="J189" s="39"/>
      <c r="K189" s="39"/>
      <c r="L189" s="39"/>
    </row>
    <row r="190">
      <c r="H190" s="41"/>
      <c r="I190" s="41"/>
      <c r="J190" s="39"/>
      <c r="K190" s="39"/>
      <c r="L190" s="39"/>
    </row>
    <row r="191">
      <c r="H191" s="41"/>
      <c r="I191" s="41"/>
      <c r="J191" s="39"/>
      <c r="K191" s="39"/>
      <c r="L191" s="39"/>
    </row>
    <row r="192">
      <c r="H192" s="41"/>
      <c r="I192" s="41"/>
      <c r="J192" s="39"/>
      <c r="K192" s="39"/>
      <c r="L192" s="39"/>
    </row>
    <row r="193">
      <c r="H193" s="41"/>
      <c r="I193" s="41"/>
      <c r="J193" s="39"/>
      <c r="K193" s="39"/>
      <c r="L193" s="39"/>
    </row>
    <row r="194">
      <c r="H194" s="41"/>
      <c r="I194" s="41"/>
      <c r="J194" s="39"/>
      <c r="K194" s="39"/>
      <c r="L194" s="39"/>
    </row>
    <row r="195">
      <c r="H195" s="41"/>
      <c r="I195" s="41"/>
      <c r="J195" s="39"/>
      <c r="K195" s="39"/>
      <c r="L195" s="39"/>
    </row>
    <row r="196">
      <c r="H196" s="41"/>
      <c r="I196" s="41"/>
      <c r="J196" s="39"/>
      <c r="K196" s="39"/>
      <c r="L196" s="39"/>
    </row>
    <row r="197">
      <c r="H197" s="41"/>
      <c r="I197" s="41"/>
      <c r="J197" s="39"/>
      <c r="K197" s="39"/>
      <c r="L197" s="39"/>
    </row>
    <row r="198">
      <c r="H198" s="41"/>
      <c r="I198" s="41"/>
      <c r="J198" s="39"/>
      <c r="K198" s="39"/>
      <c r="L198" s="39"/>
    </row>
    <row r="199">
      <c r="H199" s="41"/>
      <c r="I199" s="41"/>
      <c r="J199" s="39"/>
      <c r="K199" s="39"/>
      <c r="L199" s="39"/>
    </row>
    <row r="200">
      <c r="H200" s="41"/>
      <c r="I200" s="41"/>
      <c r="J200" s="39"/>
      <c r="K200" s="39"/>
      <c r="L200" s="39"/>
    </row>
    <row r="201">
      <c r="H201" s="41"/>
      <c r="I201" s="41"/>
      <c r="J201" s="39"/>
      <c r="K201" s="39"/>
      <c r="L201" s="39"/>
    </row>
    <row r="202">
      <c r="H202" s="41"/>
      <c r="I202" s="41"/>
      <c r="J202" s="39"/>
      <c r="K202" s="39"/>
      <c r="L202" s="39"/>
    </row>
    <row r="203">
      <c r="H203" s="41"/>
      <c r="I203" s="41"/>
      <c r="J203" s="39"/>
      <c r="K203" s="39"/>
      <c r="L203" s="39"/>
    </row>
    <row r="204">
      <c r="H204" s="41"/>
      <c r="I204" s="41"/>
      <c r="J204" s="39"/>
      <c r="K204" s="39"/>
      <c r="L204" s="39"/>
    </row>
    <row r="205">
      <c r="H205" s="41"/>
      <c r="I205" s="41"/>
      <c r="J205" s="39"/>
      <c r="K205" s="39"/>
      <c r="L205" s="39"/>
    </row>
    <row r="206">
      <c r="H206" s="41"/>
      <c r="I206" s="41"/>
      <c r="J206" s="39"/>
      <c r="K206" s="39"/>
      <c r="L206" s="39"/>
    </row>
    <row r="207">
      <c r="H207" s="41"/>
      <c r="I207" s="41"/>
      <c r="J207" s="39"/>
      <c r="K207" s="39"/>
      <c r="L207" s="39"/>
    </row>
    <row r="208">
      <c r="H208" s="41"/>
      <c r="I208" s="41"/>
      <c r="J208" s="39"/>
      <c r="K208" s="39"/>
      <c r="L208" s="39"/>
    </row>
    <row r="209">
      <c r="H209" s="41"/>
      <c r="I209" s="41"/>
      <c r="J209" s="39"/>
      <c r="K209" s="39"/>
      <c r="L209" s="39"/>
    </row>
    <row r="210">
      <c r="H210" s="41"/>
      <c r="I210" s="41"/>
      <c r="J210" s="39"/>
      <c r="K210" s="39"/>
      <c r="L210" s="39"/>
    </row>
    <row r="211">
      <c r="H211" s="41"/>
      <c r="I211" s="41"/>
      <c r="J211" s="39"/>
      <c r="K211" s="39"/>
      <c r="L211" s="39"/>
    </row>
    <row r="212">
      <c r="H212" s="41"/>
      <c r="I212" s="41"/>
      <c r="J212" s="39"/>
      <c r="K212" s="39"/>
      <c r="L212" s="39"/>
    </row>
    <row r="213">
      <c r="H213" s="41"/>
      <c r="I213" s="41"/>
      <c r="J213" s="39"/>
      <c r="K213" s="39"/>
      <c r="L213" s="39"/>
    </row>
    <row r="214">
      <c r="H214" s="41"/>
      <c r="I214" s="41"/>
      <c r="J214" s="39"/>
      <c r="K214" s="39"/>
      <c r="L214" s="39"/>
    </row>
    <row r="215">
      <c r="H215" s="41"/>
      <c r="I215" s="41"/>
      <c r="J215" s="39"/>
      <c r="K215" s="39"/>
      <c r="L215" s="39"/>
    </row>
    <row r="216">
      <c r="H216" s="41"/>
      <c r="I216" s="41"/>
      <c r="J216" s="39"/>
      <c r="K216" s="39"/>
      <c r="L216" s="39"/>
    </row>
    <row r="217">
      <c r="H217" s="41"/>
      <c r="I217" s="41"/>
      <c r="J217" s="39"/>
      <c r="K217" s="39"/>
      <c r="L217" s="39"/>
    </row>
    <row r="218">
      <c r="H218" s="41"/>
      <c r="I218" s="41"/>
      <c r="J218" s="39"/>
      <c r="K218" s="39"/>
      <c r="L218" s="39"/>
    </row>
    <row r="219">
      <c r="H219" s="41"/>
      <c r="I219" s="41"/>
      <c r="J219" s="39"/>
      <c r="K219" s="39"/>
      <c r="L219" s="39"/>
    </row>
    <row r="220">
      <c r="H220" s="41"/>
      <c r="I220" s="41"/>
      <c r="J220" s="39"/>
      <c r="K220" s="39"/>
      <c r="L220" s="39"/>
    </row>
    <row r="221">
      <c r="H221" s="41"/>
      <c r="I221" s="41"/>
      <c r="J221" s="39"/>
      <c r="K221" s="39"/>
      <c r="L221" s="39"/>
    </row>
    <row r="222">
      <c r="H222" s="41"/>
      <c r="I222" s="41"/>
      <c r="J222" s="39"/>
      <c r="K222" s="39"/>
      <c r="L222" s="39"/>
    </row>
    <row r="223">
      <c r="H223" s="41"/>
      <c r="I223" s="41"/>
      <c r="J223" s="39"/>
      <c r="K223" s="39"/>
      <c r="L223" s="39"/>
    </row>
    <row r="224">
      <c r="H224" s="41"/>
      <c r="I224" s="41"/>
      <c r="J224" s="39"/>
      <c r="K224" s="39"/>
      <c r="L224" s="39"/>
    </row>
    <row r="225">
      <c r="H225" s="41"/>
      <c r="I225" s="41"/>
      <c r="J225" s="39"/>
      <c r="K225" s="39"/>
      <c r="L225" s="39"/>
    </row>
    <row r="226">
      <c r="H226" s="41"/>
      <c r="I226" s="41"/>
      <c r="J226" s="39"/>
      <c r="K226" s="39"/>
      <c r="L226" s="39"/>
    </row>
    <row r="227">
      <c r="H227" s="41"/>
      <c r="I227" s="41"/>
      <c r="J227" s="39"/>
      <c r="K227" s="39"/>
      <c r="L227" s="39"/>
    </row>
    <row r="228">
      <c r="H228" s="41"/>
      <c r="I228" s="41"/>
      <c r="J228" s="39"/>
      <c r="K228" s="39"/>
      <c r="L228" s="39"/>
    </row>
    <row r="229">
      <c r="H229" s="41"/>
      <c r="I229" s="41"/>
      <c r="J229" s="39"/>
      <c r="K229" s="39"/>
      <c r="L229" s="39"/>
    </row>
    <row r="230">
      <c r="H230" s="41"/>
      <c r="I230" s="41"/>
      <c r="J230" s="39"/>
      <c r="K230" s="39"/>
      <c r="L230" s="39"/>
    </row>
    <row r="231">
      <c r="H231" s="41"/>
      <c r="I231" s="41"/>
      <c r="J231" s="39"/>
      <c r="K231" s="39"/>
      <c r="L231" s="39"/>
    </row>
    <row r="232">
      <c r="H232" s="41"/>
      <c r="I232" s="41"/>
      <c r="J232" s="39"/>
      <c r="K232" s="39"/>
      <c r="L232" s="39"/>
    </row>
    <row r="233">
      <c r="H233" s="41"/>
      <c r="I233" s="41"/>
      <c r="J233" s="39"/>
      <c r="K233" s="39"/>
      <c r="L233" s="39"/>
    </row>
    <row r="234">
      <c r="H234" s="41"/>
      <c r="I234" s="41"/>
      <c r="J234" s="39"/>
      <c r="K234" s="39"/>
      <c r="L234" s="39"/>
    </row>
    <row r="235">
      <c r="H235" s="41"/>
      <c r="I235" s="41"/>
      <c r="J235" s="39"/>
      <c r="K235" s="39"/>
      <c r="L235" s="39"/>
    </row>
    <row r="236">
      <c r="H236" s="41"/>
      <c r="I236" s="41"/>
      <c r="J236" s="39"/>
      <c r="K236" s="39"/>
      <c r="L236" s="39"/>
    </row>
    <row r="237">
      <c r="H237" s="41"/>
      <c r="I237" s="41"/>
      <c r="J237" s="39"/>
      <c r="K237" s="39"/>
      <c r="L237" s="39"/>
    </row>
    <row r="238">
      <c r="H238" s="41"/>
      <c r="I238" s="41"/>
      <c r="J238" s="39"/>
      <c r="K238" s="39"/>
      <c r="L238" s="39"/>
    </row>
    <row r="239">
      <c r="H239" s="41"/>
      <c r="I239" s="41"/>
      <c r="J239" s="39"/>
      <c r="K239" s="39"/>
      <c r="L239" s="39"/>
    </row>
    <row r="240">
      <c r="H240" s="41"/>
      <c r="I240" s="41"/>
      <c r="J240" s="39"/>
      <c r="K240" s="39"/>
      <c r="L240" s="39"/>
    </row>
    <row r="241">
      <c r="H241" s="41"/>
      <c r="I241" s="41"/>
      <c r="J241" s="39"/>
      <c r="K241" s="39"/>
      <c r="L241" s="39"/>
    </row>
    <row r="242">
      <c r="H242" s="41"/>
      <c r="I242" s="41"/>
      <c r="J242" s="39"/>
      <c r="K242" s="39"/>
      <c r="L242" s="39"/>
    </row>
    <row r="243">
      <c r="H243" s="41"/>
      <c r="I243" s="41"/>
      <c r="J243" s="39"/>
      <c r="K243" s="39"/>
      <c r="L243" s="39"/>
    </row>
    <row r="244">
      <c r="H244" s="41"/>
      <c r="I244" s="41"/>
      <c r="J244" s="39"/>
      <c r="K244" s="39"/>
      <c r="L244" s="39"/>
    </row>
    <row r="245">
      <c r="H245" s="41"/>
      <c r="I245" s="41"/>
      <c r="J245" s="39"/>
      <c r="K245" s="39"/>
      <c r="L245" s="39"/>
    </row>
    <row r="246">
      <c r="H246" s="41"/>
      <c r="I246" s="41"/>
      <c r="J246" s="39"/>
      <c r="K246" s="39"/>
      <c r="L246" s="39"/>
    </row>
    <row r="247">
      <c r="H247" s="41"/>
      <c r="I247" s="41"/>
      <c r="J247" s="39"/>
      <c r="K247" s="39"/>
      <c r="L247" s="39"/>
    </row>
    <row r="248">
      <c r="H248" s="41"/>
      <c r="I248" s="41"/>
      <c r="J248" s="39"/>
      <c r="K248" s="39"/>
      <c r="L248" s="39"/>
    </row>
    <row r="249">
      <c r="H249" s="41"/>
      <c r="I249" s="41"/>
      <c r="J249" s="39"/>
      <c r="K249" s="39"/>
      <c r="L249" s="39"/>
    </row>
    <row r="250">
      <c r="H250" s="41"/>
      <c r="I250" s="41"/>
      <c r="J250" s="39"/>
      <c r="K250" s="39"/>
      <c r="L250" s="39"/>
    </row>
    <row r="251">
      <c r="H251" s="41"/>
      <c r="I251" s="41"/>
      <c r="J251" s="39"/>
      <c r="K251" s="39"/>
      <c r="L251" s="39"/>
    </row>
    <row r="252">
      <c r="H252" s="41"/>
      <c r="I252" s="41"/>
      <c r="J252" s="39"/>
      <c r="K252" s="39"/>
      <c r="L252" s="39"/>
    </row>
    <row r="253">
      <c r="H253" s="41"/>
      <c r="I253" s="41"/>
      <c r="J253" s="39"/>
      <c r="K253" s="39"/>
      <c r="L253" s="39"/>
    </row>
    <row r="254">
      <c r="H254" s="41"/>
      <c r="I254" s="41"/>
      <c r="J254" s="39"/>
      <c r="K254" s="39"/>
      <c r="L254" s="39"/>
    </row>
    <row r="255">
      <c r="H255" s="41"/>
      <c r="I255" s="41"/>
      <c r="J255" s="39"/>
      <c r="K255" s="39"/>
      <c r="L255" s="39"/>
    </row>
    <row r="256">
      <c r="H256" s="41"/>
      <c r="I256" s="41"/>
      <c r="J256" s="39"/>
      <c r="K256" s="39"/>
      <c r="L256" s="39"/>
    </row>
    <row r="257">
      <c r="H257" s="41"/>
      <c r="I257" s="41"/>
      <c r="J257" s="39"/>
      <c r="K257" s="39"/>
      <c r="L257" s="39"/>
    </row>
    <row r="258">
      <c r="H258" s="41"/>
      <c r="I258" s="41"/>
      <c r="J258" s="39"/>
      <c r="K258" s="39"/>
      <c r="L258" s="39"/>
    </row>
    <row r="259">
      <c r="H259" s="41"/>
      <c r="I259" s="41"/>
      <c r="J259" s="39"/>
      <c r="K259" s="39"/>
      <c r="L259" s="39"/>
    </row>
    <row r="260">
      <c r="H260" s="41"/>
      <c r="I260" s="41"/>
      <c r="J260" s="39"/>
      <c r="K260" s="39"/>
      <c r="L260" s="39"/>
    </row>
    <row r="261">
      <c r="H261" s="41"/>
      <c r="I261" s="41"/>
      <c r="J261" s="39"/>
      <c r="K261" s="39"/>
      <c r="L261" s="39"/>
    </row>
    <row r="262">
      <c r="H262" s="41"/>
      <c r="I262" s="41"/>
      <c r="J262" s="39"/>
      <c r="K262" s="39"/>
      <c r="L262" s="39"/>
    </row>
    <row r="263">
      <c r="H263" s="41"/>
      <c r="I263" s="41"/>
      <c r="J263" s="39"/>
      <c r="K263" s="39"/>
      <c r="L263" s="39"/>
    </row>
    <row r="264">
      <c r="H264" s="41"/>
      <c r="I264" s="41"/>
      <c r="J264" s="39"/>
      <c r="K264" s="39"/>
      <c r="L264" s="39"/>
    </row>
    <row r="265">
      <c r="H265" s="41"/>
      <c r="I265" s="41"/>
      <c r="J265" s="39"/>
      <c r="K265" s="39"/>
      <c r="L265" s="39"/>
    </row>
    <row r="266">
      <c r="H266" s="41"/>
      <c r="I266" s="41"/>
      <c r="J266" s="39"/>
      <c r="K266" s="39"/>
      <c r="L266" s="39"/>
    </row>
    <row r="267">
      <c r="H267" s="41"/>
      <c r="I267" s="41"/>
      <c r="J267" s="39"/>
      <c r="K267" s="39"/>
      <c r="L267" s="39"/>
    </row>
    <row r="268">
      <c r="H268" s="41"/>
      <c r="I268" s="41"/>
      <c r="J268" s="39"/>
      <c r="K268" s="39"/>
      <c r="L268" s="39"/>
    </row>
    <row r="269">
      <c r="H269" s="41"/>
      <c r="I269" s="41"/>
      <c r="J269" s="39"/>
      <c r="K269" s="39"/>
      <c r="L269" s="39"/>
    </row>
    <row r="270">
      <c r="H270" s="41"/>
      <c r="I270" s="41"/>
      <c r="J270" s="39"/>
      <c r="K270" s="39"/>
      <c r="L270" s="39"/>
    </row>
    <row r="271">
      <c r="H271" s="41"/>
      <c r="I271" s="41"/>
      <c r="J271" s="39"/>
      <c r="K271" s="39"/>
      <c r="L271" s="39"/>
    </row>
    <row r="272">
      <c r="H272" s="41"/>
      <c r="I272" s="41"/>
      <c r="J272" s="39"/>
      <c r="K272" s="39"/>
      <c r="L272" s="39"/>
    </row>
    <row r="273">
      <c r="H273" s="41"/>
      <c r="I273" s="41"/>
      <c r="J273" s="39"/>
      <c r="K273" s="39"/>
      <c r="L273" s="39"/>
    </row>
    <row r="274">
      <c r="H274" s="41"/>
      <c r="I274" s="41"/>
      <c r="J274" s="39"/>
      <c r="K274" s="39"/>
      <c r="L274" s="39"/>
    </row>
    <row r="275">
      <c r="H275" s="41"/>
      <c r="I275" s="41"/>
      <c r="J275" s="39"/>
      <c r="K275" s="39"/>
      <c r="L275" s="39"/>
    </row>
    <row r="276">
      <c r="H276" s="41"/>
      <c r="I276" s="41"/>
      <c r="J276" s="39"/>
      <c r="K276" s="39"/>
      <c r="L276" s="39"/>
    </row>
    <row r="277">
      <c r="H277" s="41"/>
      <c r="I277" s="41"/>
      <c r="J277" s="39"/>
      <c r="K277" s="39"/>
      <c r="L277" s="39"/>
    </row>
    <row r="278">
      <c r="H278" s="41"/>
      <c r="I278" s="41"/>
      <c r="J278" s="39"/>
      <c r="K278" s="39"/>
      <c r="L278" s="39"/>
    </row>
    <row r="279">
      <c r="H279" s="41"/>
      <c r="I279" s="41"/>
      <c r="J279" s="39"/>
      <c r="K279" s="39"/>
      <c r="L279" s="39"/>
    </row>
    <row r="280">
      <c r="H280" s="41"/>
      <c r="I280" s="41"/>
      <c r="J280" s="39"/>
      <c r="K280" s="39"/>
      <c r="L280" s="39"/>
    </row>
    <row r="281">
      <c r="H281" s="41"/>
      <c r="I281" s="41"/>
      <c r="J281" s="39"/>
      <c r="K281" s="39"/>
      <c r="L281" s="39"/>
    </row>
    <row r="282">
      <c r="H282" s="41"/>
      <c r="I282" s="41"/>
      <c r="J282" s="39"/>
      <c r="K282" s="39"/>
      <c r="L282" s="39"/>
    </row>
    <row r="283">
      <c r="H283" s="41"/>
      <c r="I283" s="41"/>
      <c r="J283" s="39"/>
      <c r="K283" s="39"/>
      <c r="L283" s="39"/>
    </row>
    <row r="284">
      <c r="H284" s="41"/>
      <c r="I284" s="41"/>
      <c r="J284" s="39"/>
      <c r="K284" s="39"/>
      <c r="L284" s="39"/>
    </row>
    <row r="285">
      <c r="H285" s="41"/>
      <c r="I285" s="41"/>
      <c r="J285" s="39"/>
      <c r="K285" s="39"/>
      <c r="L285" s="39"/>
    </row>
    <row r="286">
      <c r="H286" s="41"/>
      <c r="I286" s="41"/>
      <c r="J286" s="39"/>
      <c r="K286" s="39"/>
      <c r="L286" s="39"/>
    </row>
    <row r="287">
      <c r="H287" s="41"/>
      <c r="I287" s="41"/>
      <c r="J287" s="39"/>
      <c r="K287" s="39"/>
      <c r="L287" s="39"/>
    </row>
    <row r="288">
      <c r="H288" s="41"/>
      <c r="I288" s="41"/>
      <c r="J288" s="39"/>
      <c r="K288" s="39"/>
      <c r="L288" s="39"/>
    </row>
    <row r="289">
      <c r="H289" s="41"/>
      <c r="I289" s="41"/>
      <c r="J289" s="39"/>
      <c r="K289" s="39"/>
      <c r="L289" s="39"/>
    </row>
    <row r="290">
      <c r="H290" s="41"/>
      <c r="I290" s="41"/>
      <c r="J290" s="39"/>
      <c r="K290" s="39"/>
      <c r="L290" s="39"/>
    </row>
    <row r="291">
      <c r="H291" s="41"/>
      <c r="I291" s="41"/>
      <c r="J291" s="39"/>
      <c r="K291" s="39"/>
      <c r="L291" s="39"/>
    </row>
    <row r="292">
      <c r="H292" s="41"/>
      <c r="I292" s="41"/>
      <c r="J292" s="39"/>
      <c r="K292" s="39"/>
      <c r="L292" s="39"/>
    </row>
    <row r="293">
      <c r="H293" s="41"/>
      <c r="I293" s="41"/>
      <c r="J293" s="39"/>
      <c r="K293" s="39"/>
      <c r="L293" s="39"/>
    </row>
    <row r="294">
      <c r="H294" s="41"/>
      <c r="I294" s="41"/>
      <c r="J294" s="39"/>
      <c r="K294" s="39"/>
      <c r="L294" s="39"/>
    </row>
    <row r="295">
      <c r="H295" s="41"/>
      <c r="I295" s="41"/>
      <c r="J295" s="39"/>
      <c r="K295" s="39"/>
      <c r="L295" s="39"/>
    </row>
    <row r="296">
      <c r="H296" s="41"/>
      <c r="I296" s="41"/>
      <c r="J296" s="39"/>
      <c r="K296" s="39"/>
      <c r="L296" s="39"/>
    </row>
    <row r="297">
      <c r="H297" s="41"/>
      <c r="I297" s="41"/>
      <c r="J297" s="39"/>
      <c r="K297" s="39"/>
      <c r="L297" s="39"/>
    </row>
    <row r="298">
      <c r="H298" s="41"/>
      <c r="I298" s="41"/>
      <c r="J298" s="39"/>
      <c r="K298" s="39"/>
      <c r="L298" s="39"/>
    </row>
    <row r="299">
      <c r="H299" s="41"/>
      <c r="I299" s="41"/>
      <c r="J299" s="39"/>
      <c r="K299" s="39"/>
      <c r="L299" s="39"/>
    </row>
    <row r="300">
      <c r="H300" s="41"/>
      <c r="I300" s="41"/>
      <c r="J300" s="39"/>
      <c r="K300" s="39"/>
      <c r="L300" s="39"/>
    </row>
    <row r="301">
      <c r="H301" s="41"/>
      <c r="I301" s="41"/>
      <c r="J301" s="39"/>
      <c r="K301" s="39"/>
      <c r="L301" s="39"/>
    </row>
    <row r="302">
      <c r="H302" s="41"/>
      <c r="I302" s="41"/>
      <c r="J302" s="39"/>
      <c r="K302" s="39"/>
      <c r="L302" s="39"/>
    </row>
    <row r="303">
      <c r="H303" s="41"/>
      <c r="I303" s="41"/>
      <c r="J303" s="39"/>
      <c r="K303" s="39"/>
      <c r="L303" s="39"/>
    </row>
    <row r="304">
      <c r="H304" s="41"/>
      <c r="I304" s="41"/>
      <c r="J304" s="39"/>
      <c r="K304" s="39"/>
      <c r="L304" s="39"/>
    </row>
    <row r="305">
      <c r="H305" s="41"/>
      <c r="I305" s="41"/>
      <c r="J305" s="39"/>
      <c r="K305" s="39"/>
      <c r="L305" s="39"/>
    </row>
    <row r="306">
      <c r="H306" s="41"/>
      <c r="I306" s="41"/>
      <c r="J306" s="39"/>
      <c r="K306" s="39"/>
      <c r="L306" s="39"/>
    </row>
    <row r="307">
      <c r="H307" s="41"/>
      <c r="I307" s="41"/>
      <c r="J307" s="39"/>
      <c r="K307" s="39"/>
      <c r="L307" s="39"/>
    </row>
    <row r="308">
      <c r="H308" s="41"/>
      <c r="I308" s="41"/>
      <c r="J308" s="39"/>
      <c r="K308" s="39"/>
      <c r="L308" s="39"/>
    </row>
    <row r="309">
      <c r="H309" s="41"/>
      <c r="I309" s="41"/>
      <c r="J309" s="39"/>
      <c r="K309" s="39"/>
      <c r="L309" s="39"/>
    </row>
    <row r="310">
      <c r="H310" s="41"/>
      <c r="I310" s="41"/>
      <c r="J310" s="39"/>
      <c r="K310" s="39"/>
      <c r="L310" s="39"/>
    </row>
    <row r="311">
      <c r="H311" s="41"/>
      <c r="I311" s="41"/>
      <c r="J311" s="39"/>
      <c r="K311" s="39"/>
      <c r="L311" s="39"/>
    </row>
    <row r="312">
      <c r="H312" s="41"/>
      <c r="I312" s="41"/>
      <c r="J312" s="39"/>
      <c r="K312" s="39"/>
      <c r="L312" s="39"/>
    </row>
    <row r="313">
      <c r="H313" s="41"/>
      <c r="I313" s="41"/>
      <c r="J313" s="39"/>
      <c r="K313" s="39"/>
      <c r="L313" s="39"/>
    </row>
    <row r="314">
      <c r="H314" s="41"/>
      <c r="I314" s="41"/>
      <c r="J314" s="39"/>
      <c r="K314" s="39"/>
      <c r="L314" s="39"/>
    </row>
    <row r="315">
      <c r="H315" s="41"/>
      <c r="I315" s="41"/>
      <c r="J315" s="39"/>
      <c r="K315" s="39"/>
      <c r="L315" s="39"/>
    </row>
    <row r="316">
      <c r="H316" s="41"/>
      <c r="I316" s="41"/>
      <c r="J316" s="39"/>
      <c r="K316" s="39"/>
      <c r="L316" s="39"/>
    </row>
    <row r="317">
      <c r="H317" s="41"/>
      <c r="I317" s="41"/>
      <c r="J317" s="39"/>
      <c r="K317" s="39"/>
      <c r="L317" s="39"/>
    </row>
    <row r="318">
      <c r="H318" s="41"/>
      <c r="I318" s="41"/>
      <c r="J318" s="39"/>
      <c r="K318" s="39"/>
      <c r="L318" s="39"/>
    </row>
    <row r="319">
      <c r="H319" s="41"/>
      <c r="I319" s="41"/>
      <c r="J319" s="39"/>
      <c r="K319" s="39"/>
      <c r="L319" s="39"/>
    </row>
    <row r="320">
      <c r="H320" s="41"/>
      <c r="I320" s="41"/>
      <c r="J320" s="39"/>
      <c r="K320" s="39"/>
      <c r="L320" s="39"/>
    </row>
    <row r="321">
      <c r="H321" s="41"/>
      <c r="I321" s="41"/>
      <c r="J321" s="39"/>
      <c r="K321" s="39"/>
      <c r="L321" s="39"/>
    </row>
    <row r="322">
      <c r="H322" s="41"/>
      <c r="I322" s="41"/>
      <c r="J322" s="39"/>
      <c r="K322" s="39"/>
      <c r="L322" s="39"/>
    </row>
    <row r="323">
      <c r="H323" s="41"/>
      <c r="I323" s="41"/>
      <c r="J323" s="39"/>
      <c r="K323" s="39"/>
      <c r="L323" s="39"/>
    </row>
    <row r="324">
      <c r="H324" s="41"/>
      <c r="I324" s="41"/>
      <c r="J324" s="39"/>
      <c r="K324" s="39"/>
      <c r="L324" s="39"/>
    </row>
    <row r="325">
      <c r="H325" s="41"/>
      <c r="I325" s="41"/>
      <c r="J325" s="39"/>
      <c r="K325" s="39"/>
      <c r="L325" s="39"/>
    </row>
    <row r="326">
      <c r="H326" s="41"/>
      <c r="I326" s="41"/>
      <c r="J326" s="39"/>
      <c r="K326" s="39"/>
      <c r="L326" s="39"/>
    </row>
    <row r="327">
      <c r="H327" s="41"/>
      <c r="I327" s="41"/>
      <c r="J327" s="39"/>
      <c r="K327" s="39"/>
      <c r="L327" s="39"/>
    </row>
    <row r="328">
      <c r="H328" s="41"/>
      <c r="I328" s="41"/>
      <c r="J328" s="39"/>
      <c r="K328" s="39"/>
      <c r="L328" s="39"/>
    </row>
    <row r="329">
      <c r="H329" s="41"/>
      <c r="I329" s="41"/>
      <c r="J329" s="39"/>
      <c r="K329" s="39"/>
      <c r="L329" s="39"/>
    </row>
    <row r="330">
      <c r="H330" s="41"/>
      <c r="I330" s="41"/>
      <c r="J330" s="39"/>
      <c r="K330" s="39"/>
      <c r="L330" s="39"/>
    </row>
    <row r="331">
      <c r="H331" s="41"/>
      <c r="I331" s="41"/>
      <c r="J331" s="39"/>
      <c r="K331" s="39"/>
      <c r="L331" s="39"/>
    </row>
    <row r="332">
      <c r="H332" s="41"/>
      <c r="I332" s="41"/>
      <c r="J332" s="39"/>
      <c r="K332" s="39"/>
      <c r="L332" s="39"/>
    </row>
    <row r="333">
      <c r="H333" s="41"/>
      <c r="I333" s="41"/>
      <c r="J333" s="39"/>
      <c r="K333" s="39"/>
      <c r="L333" s="39"/>
    </row>
    <row r="334">
      <c r="H334" s="41"/>
      <c r="I334" s="41"/>
      <c r="J334" s="39"/>
      <c r="K334" s="39"/>
      <c r="L334" s="39"/>
    </row>
    <row r="335">
      <c r="H335" s="41"/>
      <c r="I335" s="41"/>
      <c r="J335" s="39"/>
      <c r="K335" s="39"/>
      <c r="L335" s="39"/>
    </row>
    <row r="336">
      <c r="H336" s="41"/>
      <c r="I336" s="41"/>
      <c r="J336" s="39"/>
      <c r="K336" s="39"/>
      <c r="L336" s="39"/>
    </row>
    <row r="337">
      <c r="H337" s="41"/>
      <c r="I337" s="41"/>
      <c r="J337" s="39"/>
      <c r="K337" s="39"/>
      <c r="L337" s="39"/>
    </row>
    <row r="338">
      <c r="H338" s="41"/>
      <c r="I338" s="41"/>
      <c r="J338" s="39"/>
      <c r="K338" s="39"/>
      <c r="L338" s="39"/>
    </row>
    <row r="339">
      <c r="H339" s="41"/>
      <c r="I339" s="41"/>
      <c r="J339" s="39"/>
      <c r="K339" s="39"/>
      <c r="L339" s="39"/>
    </row>
    <row r="340">
      <c r="H340" s="41"/>
      <c r="I340" s="41"/>
      <c r="J340" s="39"/>
      <c r="K340" s="39"/>
      <c r="L340" s="39"/>
    </row>
    <row r="341">
      <c r="H341" s="41"/>
      <c r="I341" s="41"/>
      <c r="J341" s="39"/>
      <c r="K341" s="39"/>
      <c r="L341" s="39"/>
    </row>
    <row r="342">
      <c r="H342" s="41"/>
      <c r="I342" s="41"/>
      <c r="J342" s="39"/>
      <c r="K342" s="39"/>
      <c r="L342" s="39"/>
    </row>
    <row r="343">
      <c r="H343" s="41"/>
      <c r="I343" s="41"/>
      <c r="J343" s="39"/>
      <c r="K343" s="39"/>
      <c r="L343" s="39"/>
    </row>
    <row r="344">
      <c r="H344" s="41"/>
      <c r="I344" s="41"/>
      <c r="J344" s="39"/>
      <c r="K344" s="39"/>
      <c r="L344" s="39"/>
    </row>
    <row r="345">
      <c r="H345" s="41"/>
      <c r="I345" s="41"/>
      <c r="J345" s="39"/>
      <c r="K345" s="39"/>
      <c r="L345" s="39"/>
    </row>
    <row r="346">
      <c r="H346" s="41"/>
      <c r="I346" s="41"/>
      <c r="J346" s="39"/>
      <c r="K346" s="39"/>
      <c r="L346" s="39"/>
    </row>
    <row r="347">
      <c r="H347" s="41"/>
      <c r="I347" s="41"/>
      <c r="J347" s="39"/>
      <c r="K347" s="39"/>
      <c r="L347" s="39"/>
    </row>
    <row r="348">
      <c r="H348" s="41"/>
      <c r="I348" s="41"/>
      <c r="J348" s="39"/>
      <c r="K348" s="39"/>
      <c r="L348" s="39"/>
    </row>
    <row r="349">
      <c r="H349" s="41"/>
      <c r="I349" s="41"/>
      <c r="J349" s="39"/>
      <c r="K349" s="39"/>
      <c r="L349" s="39"/>
    </row>
    <row r="350">
      <c r="H350" s="41"/>
      <c r="I350" s="41"/>
      <c r="J350" s="39"/>
      <c r="K350" s="39"/>
      <c r="L350" s="39"/>
    </row>
    <row r="351">
      <c r="H351" s="41"/>
      <c r="I351" s="41"/>
      <c r="J351" s="39"/>
      <c r="K351" s="39"/>
      <c r="L351" s="39"/>
    </row>
    <row r="352">
      <c r="H352" s="41"/>
      <c r="I352" s="41"/>
      <c r="J352" s="39"/>
      <c r="K352" s="39"/>
      <c r="L352" s="39"/>
    </row>
    <row r="353">
      <c r="H353" s="41"/>
      <c r="I353" s="41"/>
      <c r="J353" s="39"/>
      <c r="K353" s="39"/>
      <c r="L353" s="39"/>
    </row>
    <row r="354">
      <c r="H354" s="41"/>
      <c r="I354" s="41"/>
      <c r="J354" s="39"/>
      <c r="K354" s="39"/>
      <c r="L354" s="39"/>
    </row>
    <row r="355">
      <c r="H355" s="41"/>
      <c r="I355" s="41"/>
      <c r="J355" s="39"/>
      <c r="K355" s="39"/>
      <c r="L355" s="39"/>
    </row>
    <row r="356">
      <c r="H356" s="41"/>
      <c r="I356" s="41"/>
      <c r="J356" s="39"/>
      <c r="K356" s="39"/>
      <c r="L356" s="39"/>
    </row>
    <row r="357">
      <c r="H357" s="41"/>
      <c r="I357" s="41"/>
      <c r="J357" s="39"/>
      <c r="K357" s="39"/>
      <c r="L357" s="39"/>
    </row>
    <row r="358">
      <c r="H358" s="41"/>
      <c r="I358" s="41"/>
      <c r="J358" s="39"/>
      <c r="K358" s="39"/>
      <c r="L358" s="39"/>
    </row>
    <row r="359">
      <c r="H359" s="41"/>
      <c r="I359" s="41"/>
      <c r="J359" s="39"/>
      <c r="K359" s="39"/>
      <c r="L359" s="39"/>
    </row>
    <row r="360">
      <c r="H360" s="41"/>
      <c r="I360" s="41"/>
      <c r="J360" s="39"/>
      <c r="K360" s="39"/>
      <c r="L360" s="39"/>
    </row>
    <row r="361">
      <c r="H361" s="41"/>
      <c r="I361" s="41"/>
      <c r="J361" s="39"/>
      <c r="K361" s="39"/>
      <c r="L361" s="39"/>
    </row>
    <row r="362">
      <c r="H362" s="41"/>
      <c r="I362" s="41"/>
      <c r="J362" s="39"/>
      <c r="K362" s="39"/>
      <c r="L362" s="39"/>
    </row>
    <row r="363">
      <c r="H363" s="41"/>
      <c r="I363" s="41"/>
      <c r="J363" s="39"/>
      <c r="K363" s="39"/>
      <c r="L363" s="39"/>
    </row>
    <row r="364">
      <c r="H364" s="41"/>
      <c r="I364" s="41"/>
      <c r="J364" s="39"/>
      <c r="K364" s="39"/>
      <c r="L364" s="39"/>
    </row>
    <row r="365">
      <c r="H365" s="41"/>
      <c r="I365" s="41"/>
      <c r="J365" s="39"/>
      <c r="K365" s="39"/>
      <c r="L365" s="39"/>
    </row>
    <row r="366">
      <c r="H366" s="41"/>
      <c r="I366" s="41"/>
      <c r="J366" s="39"/>
      <c r="K366" s="39"/>
      <c r="L366" s="39"/>
    </row>
    <row r="367">
      <c r="H367" s="41"/>
      <c r="I367" s="41"/>
      <c r="J367" s="39"/>
      <c r="K367" s="39"/>
      <c r="L367" s="39"/>
    </row>
    <row r="368">
      <c r="H368" s="41"/>
      <c r="I368" s="41"/>
      <c r="J368" s="39"/>
      <c r="K368" s="39"/>
      <c r="L368" s="39"/>
    </row>
    <row r="369">
      <c r="H369" s="41"/>
      <c r="I369" s="41"/>
      <c r="J369" s="39"/>
      <c r="K369" s="39"/>
      <c r="L369" s="39"/>
    </row>
    <row r="370">
      <c r="H370" s="41"/>
      <c r="I370" s="41"/>
      <c r="J370" s="39"/>
      <c r="K370" s="39"/>
      <c r="L370" s="39"/>
    </row>
    <row r="371">
      <c r="H371" s="41"/>
      <c r="I371" s="41"/>
      <c r="J371" s="39"/>
      <c r="K371" s="39"/>
      <c r="L371" s="39"/>
    </row>
    <row r="372">
      <c r="H372" s="41"/>
      <c r="I372" s="41"/>
      <c r="J372" s="39"/>
      <c r="K372" s="39"/>
      <c r="L372" s="39"/>
    </row>
    <row r="373">
      <c r="H373" s="41"/>
      <c r="I373" s="41"/>
      <c r="J373" s="39"/>
      <c r="K373" s="39"/>
      <c r="L373" s="39"/>
    </row>
    <row r="374">
      <c r="H374" s="41"/>
      <c r="I374" s="41"/>
      <c r="J374" s="39"/>
      <c r="K374" s="39"/>
      <c r="L374" s="39"/>
    </row>
    <row r="375">
      <c r="H375" s="41"/>
      <c r="I375" s="41"/>
      <c r="J375" s="39"/>
      <c r="K375" s="39"/>
      <c r="L375" s="39"/>
    </row>
    <row r="376">
      <c r="H376" s="41"/>
      <c r="I376" s="41"/>
      <c r="J376" s="39"/>
      <c r="K376" s="39"/>
      <c r="L376" s="39"/>
    </row>
    <row r="377">
      <c r="H377" s="41"/>
      <c r="I377" s="41"/>
      <c r="J377" s="39"/>
      <c r="K377" s="39"/>
      <c r="L377" s="39"/>
    </row>
    <row r="378">
      <c r="H378" s="41"/>
      <c r="I378" s="41"/>
      <c r="J378" s="39"/>
      <c r="K378" s="39"/>
      <c r="L378" s="39"/>
    </row>
    <row r="379">
      <c r="H379" s="41"/>
      <c r="I379" s="41"/>
      <c r="J379" s="39"/>
      <c r="K379" s="39"/>
      <c r="L379" s="39"/>
    </row>
    <row r="380">
      <c r="H380" s="41"/>
      <c r="I380" s="41"/>
      <c r="J380" s="39"/>
      <c r="K380" s="39"/>
      <c r="L380" s="39"/>
    </row>
    <row r="381">
      <c r="H381" s="41"/>
      <c r="I381" s="41"/>
      <c r="J381" s="39"/>
      <c r="K381" s="39"/>
      <c r="L381" s="39"/>
    </row>
    <row r="382">
      <c r="H382" s="41"/>
      <c r="I382" s="41"/>
      <c r="J382" s="39"/>
      <c r="K382" s="39"/>
      <c r="L382" s="39"/>
    </row>
    <row r="383">
      <c r="H383" s="41"/>
      <c r="I383" s="41"/>
      <c r="J383" s="39"/>
      <c r="K383" s="39"/>
      <c r="L383" s="39"/>
    </row>
    <row r="384">
      <c r="H384" s="41"/>
      <c r="I384" s="41"/>
      <c r="J384" s="39"/>
      <c r="K384" s="39"/>
      <c r="L384" s="39"/>
    </row>
    <row r="385">
      <c r="H385" s="41"/>
      <c r="I385" s="41"/>
      <c r="J385" s="39"/>
      <c r="K385" s="39"/>
      <c r="L385" s="39"/>
    </row>
    <row r="386">
      <c r="H386" s="41"/>
      <c r="I386" s="41"/>
      <c r="J386" s="39"/>
      <c r="K386" s="39"/>
      <c r="L386" s="39"/>
    </row>
    <row r="387">
      <c r="H387" s="41"/>
      <c r="I387" s="41"/>
      <c r="J387" s="39"/>
      <c r="K387" s="39"/>
      <c r="L387" s="39"/>
    </row>
    <row r="388">
      <c r="H388" s="41"/>
      <c r="I388" s="41"/>
      <c r="J388" s="39"/>
      <c r="K388" s="39"/>
      <c r="L388" s="39"/>
    </row>
    <row r="389">
      <c r="H389" s="41"/>
      <c r="I389" s="41"/>
      <c r="J389" s="39"/>
      <c r="K389" s="39"/>
      <c r="L389" s="39"/>
    </row>
    <row r="390">
      <c r="H390" s="41"/>
      <c r="I390" s="41"/>
      <c r="J390" s="39"/>
      <c r="K390" s="39"/>
      <c r="L390" s="39"/>
    </row>
    <row r="391">
      <c r="H391" s="41"/>
      <c r="I391" s="41"/>
      <c r="J391" s="39"/>
      <c r="K391" s="39"/>
      <c r="L391" s="39"/>
    </row>
    <row r="392">
      <c r="H392" s="41"/>
      <c r="I392" s="41"/>
      <c r="J392" s="39"/>
      <c r="K392" s="39"/>
      <c r="L392" s="39"/>
    </row>
    <row r="393">
      <c r="H393" s="41"/>
      <c r="I393" s="41"/>
      <c r="J393" s="39"/>
      <c r="K393" s="39"/>
      <c r="L393" s="39"/>
    </row>
    <row r="394">
      <c r="H394" s="41"/>
      <c r="I394" s="41"/>
      <c r="J394" s="39"/>
      <c r="K394" s="39"/>
      <c r="L394" s="39"/>
    </row>
    <row r="395">
      <c r="H395" s="41"/>
      <c r="I395" s="41"/>
      <c r="J395" s="39"/>
      <c r="K395" s="39"/>
      <c r="L395" s="39"/>
    </row>
    <row r="396">
      <c r="H396" s="41"/>
      <c r="I396" s="41"/>
      <c r="J396" s="39"/>
      <c r="K396" s="39"/>
      <c r="L396" s="39"/>
    </row>
    <row r="397">
      <c r="H397" s="41"/>
      <c r="I397" s="41"/>
      <c r="J397" s="39"/>
      <c r="K397" s="39"/>
      <c r="L397" s="39"/>
    </row>
    <row r="398">
      <c r="H398" s="41"/>
      <c r="I398" s="41"/>
      <c r="J398" s="39"/>
      <c r="K398" s="39"/>
      <c r="L398" s="39"/>
    </row>
    <row r="399">
      <c r="H399" s="41"/>
      <c r="I399" s="41"/>
      <c r="J399" s="39"/>
      <c r="K399" s="39"/>
      <c r="L399" s="39"/>
    </row>
    <row r="400">
      <c r="H400" s="41"/>
      <c r="I400" s="41"/>
      <c r="J400" s="39"/>
      <c r="K400" s="39"/>
      <c r="L400" s="39"/>
    </row>
    <row r="401">
      <c r="H401" s="41"/>
      <c r="I401" s="41"/>
      <c r="J401" s="39"/>
      <c r="K401" s="39"/>
      <c r="L401" s="39"/>
    </row>
    <row r="402">
      <c r="H402" s="41"/>
      <c r="I402" s="41"/>
      <c r="J402" s="39"/>
      <c r="K402" s="39"/>
      <c r="L402" s="39"/>
    </row>
    <row r="403">
      <c r="H403" s="41"/>
      <c r="I403" s="41"/>
      <c r="J403" s="39"/>
      <c r="K403" s="39"/>
      <c r="L403" s="39"/>
    </row>
    <row r="404">
      <c r="H404" s="41"/>
      <c r="I404" s="41"/>
      <c r="J404" s="39"/>
      <c r="K404" s="39"/>
      <c r="L404" s="39"/>
    </row>
    <row r="405">
      <c r="H405" s="41"/>
      <c r="I405" s="41"/>
      <c r="J405" s="39"/>
      <c r="K405" s="39"/>
      <c r="L405" s="39"/>
    </row>
    <row r="406">
      <c r="H406" s="41"/>
      <c r="I406" s="41"/>
      <c r="J406" s="39"/>
      <c r="K406" s="39"/>
      <c r="L406" s="39"/>
    </row>
    <row r="407">
      <c r="H407" s="41"/>
      <c r="I407" s="41"/>
      <c r="J407" s="39"/>
      <c r="K407" s="39"/>
      <c r="L407" s="39"/>
    </row>
    <row r="408">
      <c r="H408" s="41"/>
      <c r="I408" s="41"/>
      <c r="J408" s="39"/>
      <c r="K408" s="39"/>
      <c r="L408" s="39"/>
    </row>
    <row r="409">
      <c r="H409" s="41"/>
      <c r="I409" s="41"/>
      <c r="J409" s="39"/>
      <c r="K409" s="39"/>
      <c r="L409" s="39"/>
    </row>
    <row r="410">
      <c r="H410" s="41"/>
      <c r="I410" s="41"/>
      <c r="J410" s="39"/>
      <c r="K410" s="39"/>
      <c r="L410" s="39"/>
    </row>
    <row r="411">
      <c r="H411" s="41"/>
      <c r="I411" s="41"/>
      <c r="J411" s="39"/>
      <c r="K411" s="39"/>
      <c r="L411" s="39"/>
    </row>
    <row r="412">
      <c r="H412" s="41"/>
      <c r="I412" s="41"/>
      <c r="J412" s="39"/>
      <c r="K412" s="39"/>
      <c r="L412" s="39"/>
    </row>
    <row r="413">
      <c r="H413" s="41"/>
      <c r="I413" s="41"/>
      <c r="J413" s="39"/>
      <c r="K413" s="39"/>
      <c r="L413" s="39"/>
    </row>
    <row r="414">
      <c r="H414" s="41"/>
      <c r="I414" s="41"/>
      <c r="J414" s="39"/>
      <c r="K414" s="39"/>
      <c r="L414" s="39"/>
    </row>
    <row r="415">
      <c r="H415" s="41"/>
      <c r="I415" s="41"/>
      <c r="J415" s="39"/>
      <c r="K415" s="39"/>
      <c r="L415" s="39"/>
    </row>
    <row r="416">
      <c r="H416" s="41"/>
      <c r="I416" s="41"/>
      <c r="J416" s="39"/>
      <c r="K416" s="39"/>
      <c r="L416" s="39"/>
    </row>
    <row r="417">
      <c r="H417" s="41"/>
      <c r="I417" s="41"/>
      <c r="J417" s="39"/>
      <c r="K417" s="39"/>
      <c r="L417" s="39"/>
    </row>
    <row r="418">
      <c r="H418" s="41"/>
      <c r="I418" s="41"/>
      <c r="J418" s="39"/>
      <c r="K418" s="39"/>
      <c r="L418" s="39"/>
    </row>
    <row r="419">
      <c r="H419" s="41"/>
      <c r="I419" s="41"/>
      <c r="J419" s="39"/>
      <c r="K419" s="39"/>
      <c r="L419" s="39"/>
    </row>
    <row r="420">
      <c r="H420" s="41"/>
      <c r="I420" s="41"/>
      <c r="J420" s="39"/>
      <c r="K420" s="39"/>
      <c r="L420" s="39"/>
    </row>
    <row r="421">
      <c r="H421" s="41"/>
      <c r="I421" s="41"/>
      <c r="J421" s="39"/>
      <c r="K421" s="39"/>
      <c r="L421" s="39"/>
    </row>
    <row r="422">
      <c r="H422" s="41"/>
      <c r="I422" s="41"/>
      <c r="J422" s="39"/>
      <c r="K422" s="39"/>
      <c r="L422" s="39"/>
    </row>
    <row r="423">
      <c r="H423" s="41"/>
      <c r="I423" s="41"/>
      <c r="J423" s="39"/>
      <c r="K423" s="39"/>
      <c r="L423" s="39"/>
    </row>
    <row r="424">
      <c r="H424" s="41"/>
      <c r="I424" s="41"/>
      <c r="J424" s="39"/>
      <c r="K424" s="39"/>
      <c r="L424" s="39"/>
    </row>
    <row r="425">
      <c r="H425" s="41"/>
      <c r="I425" s="41"/>
      <c r="J425" s="39"/>
      <c r="K425" s="39"/>
      <c r="L425" s="39"/>
    </row>
    <row r="426">
      <c r="H426" s="41"/>
      <c r="I426" s="41"/>
      <c r="J426" s="39"/>
      <c r="K426" s="39"/>
      <c r="L426" s="39"/>
    </row>
    <row r="427">
      <c r="H427" s="41"/>
      <c r="I427" s="41"/>
      <c r="J427" s="39"/>
      <c r="K427" s="39"/>
      <c r="L427" s="39"/>
    </row>
    <row r="428">
      <c r="H428" s="41"/>
      <c r="I428" s="41"/>
      <c r="J428" s="39"/>
      <c r="K428" s="39"/>
      <c r="L428" s="39"/>
    </row>
    <row r="429">
      <c r="H429" s="41"/>
      <c r="I429" s="41"/>
      <c r="J429" s="39"/>
      <c r="K429" s="39"/>
      <c r="L429" s="39"/>
    </row>
    <row r="430">
      <c r="H430" s="41"/>
      <c r="I430" s="41"/>
      <c r="J430" s="39"/>
      <c r="K430" s="39"/>
      <c r="L430" s="39"/>
    </row>
    <row r="431">
      <c r="H431" s="41"/>
      <c r="I431" s="41"/>
      <c r="J431" s="39"/>
      <c r="K431" s="39"/>
      <c r="L431" s="39"/>
    </row>
    <row r="432">
      <c r="H432" s="41"/>
      <c r="I432" s="41"/>
      <c r="J432" s="39"/>
      <c r="K432" s="39"/>
      <c r="L432" s="39"/>
    </row>
    <row r="433">
      <c r="H433" s="41"/>
      <c r="I433" s="41"/>
      <c r="J433" s="39"/>
      <c r="K433" s="39"/>
      <c r="L433" s="39"/>
    </row>
    <row r="434">
      <c r="H434" s="41"/>
      <c r="I434" s="41"/>
      <c r="J434" s="39"/>
      <c r="K434" s="39"/>
      <c r="L434" s="39"/>
    </row>
    <row r="435">
      <c r="H435" s="41"/>
      <c r="I435" s="41"/>
      <c r="J435" s="39"/>
      <c r="K435" s="39"/>
      <c r="L435" s="39"/>
    </row>
    <row r="436">
      <c r="H436" s="41"/>
      <c r="I436" s="41"/>
      <c r="J436" s="39"/>
      <c r="K436" s="39"/>
      <c r="L436" s="39"/>
    </row>
    <row r="437">
      <c r="H437" s="41"/>
      <c r="I437" s="41"/>
      <c r="J437" s="39"/>
      <c r="K437" s="39"/>
      <c r="L437" s="39"/>
    </row>
    <row r="438">
      <c r="H438" s="41"/>
      <c r="I438" s="41"/>
      <c r="J438" s="39"/>
      <c r="K438" s="39"/>
      <c r="L438" s="39"/>
    </row>
    <row r="439">
      <c r="H439" s="41"/>
      <c r="I439" s="41"/>
      <c r="J439" s="39"/>
      <c r="K439" s="39"/>
      <c r="L439" s="39"/>
    </row>
    <row r="440">
      <c r="H440" s="41"/>
      <c r="I440" s="41"/>
      <c r="J440" s="39"/>
      <c r="K440" s="39"/>
      <c r="L440" s="39"/>
    </row>
    <row r="441">
      <c r="H441" s="41"/>
      <c r="I441" s="41"/>
      <c r="J441" s="39"/>
      <c r="K441" s="39"/>
      <c r="L441" s="39"/>
    </row>
    <row r="442">
      <c r="H442" s="41"/>
      <c r="I442" s="41"/>
      <c r="J442" s="39"/>
      <c r="K442" s="39"/>
      <c r="L442" s="39"/>
    </row>
    <row r="443">
      <c r="H443" s="41"/>
      <c r="I443" s="41"/>
      <c r="J443" s="39"/>
      <c r="K443" s="39"/>
      <c r="L443" s="39"/>
    </row>
    <row r="444">
      <c r="H444" s="41"/>
      <c r="I444" s="41"/>
      <c r="J444" s="39"/>
      <c r="K444" s="39"/>
      <c r="L444" s="39"/>
    </row>
    <row r="445">
      <c r="H445" s="41"/>
      <c r="I445" s="41"/>
      <c r="J445" s="39"/>
      <c r="K445" s="39"/>
      <c r="L445" s="39"/>
    </row>
    <row r="446">
      <c r="H446" s="41"/>
      <c r="I446" s="41"/>
      <c r="J446" s="39"/>
      <c r="K446" s="39"/>
      <c r="L446" s="39"/>
    </row>
    <row r="447">
      <c r="H447" s="41"/>
      <c r="I447" s="41"/>
      <c r="J447" s="39"/>
      <c r="K447" s="39"/>
      <c r="L447" s="39"/>
    </row>
    <row r="448">
      <c r="H448" s="41"/>
      <c r="I448" s="41"/>
      <c r="J448" s="39"/>
      <c r="K448" s="39"/>
      <c r="L448" s="39"/>
    </row>
    <row r="449">
      <c r="H449" s="41"/>
      <c r="I449" s="41"/>
      <c r="J449" s="39"/>
      <c r="K449" s="39"/>
      <c r="L449" s="39"/>
    </row>
    <row r="450">
      <c r="H450" s="41"/>
      <c r="I450" s="41"/>
      <c r="J450" s="39"/>
      <c r="K450" s="39"/>
      <c r="L450" s="39"/>
    </row>
    <row r="451">
      <c r="H451" s="41"/>
      <c r="I451" s="41"/>
      <c r="J451" s="39"/>
      <c r="K451" s="39"/>
      <c r="L451" s="39"/>
    </row>
    <row r="452">
      <c r="H452" s="41"/>
      <c r="I452" s="41"/>
      <c r="J452" s="39"/>
      <c r="K452" s="39"/>
      <c r="L452" s="39"/>
    </row>
    <row r="453">
      <c r="H453" s="41"/>
      <c r="I453" s="41"/>
      <c r="J453" s="39"/>
      <c r="K453" s="39"/>
      <c r="L453" s="39"/>
    </row>
    <row r="454">
      <c r="H454" s="41"/>
      <c r="I454" s="41"/>
      <c r="J454" s="39"/>
      <c r="K454" s="39"/>
      <c r="L454" s="39"/>
    </row>
    <row r="455">
      <c r="H455" s="41"/>
      <c r="I455" s="41"/>
      <c r="J455" s="39"/>
      <c r="K455" s="39"/>
      <c r="L455" s="39"/>
    </row>
    <row r="456">
      <c r="H456" s="41"/>
      <c r="I456" s="41"/>
      <c r="J456" s="39"/>
      <c r="K456" s="39"/>
      <c r="L456" s="39"/>
    </row>
    <row r="457">
      <c r="H457" s="41"/>
      <c r="I457" s="41"/>
      <c r="J457" s="39"/>
      <c r="K457" s="39"/>
      <c r="L457" s="39"/>
    </row>
    <row r="458">
      <c r="H458" s="41"/>
      <c r="I458" s="41"/>
      <c r="J458" s="39"/>
      <c r="K458" s="39"/>
      <c r="L458" s="39"/>
    </row>
    <row r="459">
      <c r="H459" s="41"/>
      <c r="I459" s="41"/>
      <c r="J459" s="39"/>
      <c r="K459" s="39"/>
      <c r="L459" s="39"/>
    </row>
    <row r="460">
      <c r="H460" s="41"/>
      <c r="I460" s="41"/>
      <c r="J460" s="39"/>
      <c r="K460" s="39"/>
      <c r="L460" s="39"/>
    </row>
    <row r="461">
      <c r="H461" s="41"/>
      <c r="I461" s="41"/>
      <c r="J461" s="39"/>
      <c r="K461" s="39"/>
      <c r="L461" s="39"/>
    </row>
    <row r="462">
      <c r="H462" s="41"/>
      <c r="I462" s="41"/>
      <c r="J462" s="39"/>
      <c r="K462" s="39"/>
      <c r="L462" s="39"/>
    </row>
    <row r="463">
      <c r="H463" s="41"/>
      <c r="I463" s="41"/>
      <c r="J463" s="39"/>
      <c r="K463" s="39"/>
      <c r="L463" s="39"/>
    </row>
    <row r="464">
      <c r="H464" s="41"/>
      <c r="I464" s="41"/>
      <c r="J464" s="39"/>
      <c r="K464" s="39"/>
      <c r="L464" s="39"/>
    </row>
    <row r="465">
      <c r="H465" s="41"/>
      <c r="I465" s="41"/>
      <c r="J465" s="39"/>
      <c r="K465" s="39"/>
      <c r="L465" s="39"/>
    </row>
    <row r="466">
      <c r="H466" s="41"/>
      <c r="I466" s="41"/>
      <c r="J466" s="39"/>
      <c r="K466" s="39"/>
      <c r="L466" s="39"/>
    </row>
    <row r="467">
      <c r="H467" s="41"/>
      <c r="I467" s="41"/>
      <c r="J467" s="39"/>
      <c r="K467" s="39"/>
      <c r="L467" s="39"/>
    </row>
    <row r="468">
      <c r="H468" s="41"/>
      <c r="I468" s="41"/>
      <c r="J468" s="39"/>
      <c r="K468" s="39"/>
      <c r="L468" s="39"/>
    </row>
    <row r="469">
      <c r="H469" s="41"/>
      <c r="I469" s="41"/>
      <c r="J469" s="39"/>
      <c r="K469" s="39"/>
      <c r="L469" s="39"/>
    </row>
    <row r="470">
      <c r="H470" s="41"/>
      <c r="I470" s="41"/>
      <c r="J470" s="39"/>
      <c r="K470" s="39"/>
      <c r="L470" s="39"/>
    </row>
    <row r="471">
      <c r="H471" s="41"/>
      <c r="I471" s="41"/>
      <c r="J471" s="39"/>
      <c r="K471" s="39"/>
      <c r="L471" s="39"/>
    </row>
    <row r="472">
      <c r="H472" s="41"/>
      <c r="I472" s="41"/>
      <c r="J472" s="39"/>
      <c r="K472" s="39"/>
      <c r="L472" s="39"/>
    </row>
    <row r="473">
      <c r="H473" s="41"/>
      <c r="I473" s="41"/>
      <c r="J473" s="39"/>
      <c r="K473" s="39"/>
      <c r="L473" s="39"/>
    </row>
    <row r="474">
      <c r="H474" s="41"/>
      <c r="I474" s="41"/>
      <c r="J474" s="39"/>
      <c r="K474" s="39"/>
      <c r="L474" s="39"/>
    </row>
    <row r="475">
      <c r="H475" s="41"/>
      <c r="I475" s="41"/>
      <c r="J475" s="39"/>
      <c r="K475" s="39"/>
      <c r="L475" s="39"/>
    </row>
    <row r="476">
      <c r="H476" s="41"/>
      <c r="I476" s="41"/>
      <c r="J476" s="39"/>
      <c r="K476" s="39"/>
      <c r="L476" s="39"/>
    </row>
    <row r="477">
      <c r="H477" s="41"/>
      <c r="I477" s="41"/>
      <c r="J477" s="39"/>
      <c r="K477" s="39"/>
      <c r="L477" s="39"/>
    </row>
    <row r="478">
      <c r="H478" s="41"/>
      <c r="I478" s="41"/>
      <c r="J478" s="39"/>
      <c r="K478" s="39"/>
      <c r="L478" s="39"/>
    </row>
    <row r="479">
      <c r="H479" s="41"/>
      <c r="I479" s="41"/>
      <c r="J479" s="39"/>
      <c r="K479" s="39"/>
      <c r="L479" s="39"/>
    </row>
    <row r="480">
      <c r="H480" s="41"/>
      <c r="I480" s="41"/>
      <c r="J480" s="39"/>
      <c r="K480" s="39"/>
      <c r="L480" s="39"/>
    </row>
    <row r="481">
      <c r="H481" s="41"/>
      <c r="I481" s="41"/>
      <c r="J481" s="39"/>
      <c r="K481" s="39"/>
      <c r="L481" s="39"/>
    </row>
    <row r="482">
      <c r="H482" s="41"/>
      <c r="I482" s="41"/>
      <c r="J482" s="39"/>
      <c r="K482" s="39"/>
      <c r="L482" s="39"/>
    </row>
    <row r="483">
      <c r="H483" s="41"/>
      <c r="I483" s="41"/>
      <c r="J483" s="39"/>
      <c r="K483" s="39"/>
      <c r="L483" s="39"/>
    </row>
    <row r="484">
      <c r="H484" s="41"/>
      <c r="I484" s="41"/>
      <c r="J484" s="39"/>
      <c r="K484" s="39"/>
      <c r="L484" s="39"/>
    </row>
    <row r="485">
      <c r="H485" s="41"/>
      <c r="I485" s="41"/>
      <c r="J485" s="39"/>
      <c r="K485" s="39"/>
      <c r="L485" s="39"/>
    </row>
    <row r="486">
      <c r="H486" s="41"/>
      <c r="I486" s="41"/>
      <c r="J486" s="39"/>
      <c r="K486" s="39"/>
      <c r="L486" s="39"/>
    </row>
    <row r="487">
      <c r="H487" s="41"/>
      <c r="I487" s="41"/>
      <c r="J487" s="39"/>
      <c r="K487" s="39"/>
      <c r="L487" s="39"/>
    </row>
    <row r="488">
      <c r="H488" s="41"/>
      <c r="I488" s="41"/>
      <c r="J488" s="39"/>
      <c r="K488" s="39"/>
      <c r="L488" s="39"/>
    </row>
    <row r="489">
      <c r="H489" s="41"/>
      <c r="I489" s="41"/>
      <c r="J489" s="39"/>
      <c r="K489" s="39"/>
      <c r="L489" s="39"/>
    </row>
    <row r="490">
      <c r="H490" s="41"/>
      <c r="I490" s="41"/>
      <c r="J490" s="39"/>
      <c r="K490" s="39"/>
      <c r="L490" s="39"/>
    </row>
    <row r="491">
      <c r="H491" s="41"/>
      <c r="I491" s="41"/>
      <c r="J491" s="39"/>
      <c r="K491" s="39"/>
      <c r="L491" s="39"/>
    </row>
    <row r="492">
      <c r="H492" s="41"/>
      <c r="I492" s="41"/>
      <c r="J492" s="39"/>
      <c r="K492" s="39"/>
      <c r="L492" s="39"/>
    </row>
    <row r="493">
      <c r="H493" s="41"/>
      <c r="I493" s="41"/>
      <c r="J493" s="39"/>
      <c r="K493" s="39"/>
      <c r="L493" s="39"/>
    </row>
    <row r="494">
      <c r="H494" s="41"/>
      <c r="I494" s="41"/>
      <c r="J494" s="39"/>
      <c r="K494" s="39"/>
      <c r="L494" s="39"/>
    </row>
    <row r="495">
      <c r="H495" s="41"/>
      <c r="I495" s="41"/>
      <c r="J495" s="39"/>
      <c r="K495" s="39"/>
      <c r="L495" s="39"/>
    </row>
    <row r="496">
      <c r="H496" s="41"/>
      <c r="I496" s="41"/>
      <c r="J496" s="39"/>
      <c r="K496" s="39"/>
      <c r="L496" s="39"/>
    </row>
    <row r="497">
      <c r="H497" s="41"/>
      <c r="I497" s="41"/>
      <c r="J497" s="39"/>
      <c r="K497" s="39"/>
      <c r="L497" s="39"/>
    </row>
    <row r="498">
      <c r="H498" s="41"/>
      <c r="I498" s="41"/>
      <c r="J498" s="39"/>
      <c r="K498" s="39"/>
      <c r="L498" s="39"/>
    </row>
    <row r="499">
      <c r="H499" s="41"/>
      <c r="I499" s="41"/>
      <c r="J499" s="39"/>
      <c r="K499" s="39"/>
      <c r="L499" s="39"/>
    </row>
    <row r="500">
      <c r="H500" s="41"/>
      <c r="I500" s="41"/>
      <c r="J500" s="39"/>
      <c r="K500" s="39"/>
      <c r="L500" s="39"/>
    </row>
    <row r="501">
      <c r="H501" s="41"/>
      <c r="I501" s="41"/>
      <c r="J501" s="39"/>
      <c r="K501" s="39"/>
      <c r="L501" s="39"/>
    </row>
    <row r="502">
      <c r="H502" s="41"/>
      <c r="I502" s="41"/>
      <c r="J502" s="39"/>
      <c r="K502" s="39"/>
      <c r="L502" s="39"/>
    </row>
    <row r="503">
      <c r="H503" s="41"/>
      <c r="I503" s="41"/>
      <c r="J503" s="39"/>
      <c r="K503" s="39"/>
      <c r="L503" s="39"/>
    </row>
    <row r="504">
      <c r="H504" s="41"/>
      <c r="I504" s="41"/>
      <c r="J504" s="39"/>
      <c r="K504" s="39"/>
      <c r="L504" s="39"/>
    </row>
    <row r="505">
      <c r="H505" s="41"/>
      <c r="I505" s="41"/>
      <c r="J505" s="39"/>
      <c r="K505" s="39"/>
      <c r="L505" s="39"/>
    </row>
    <row r="506">
      <c r="H506" s="41"/>
      <c r="I506" s="41"/>
      <c r="J506" s="39"/>
      <c r="K506" s="39"/>
      <c r="L506" s="39"/>
    </row>
    <row r="507">
      <c r="H507" s="41"/>
      <c r="I507" s="41"/>
      <c r="J507" s="39"/>
      <c r="K507" s="39"/>
      <c r="L507" s="39"/>
    </row>
    <row r="508">
      <c r="H508" s="41"/>
      <c r="I508" s="41"/>
      <c r="J508" s="39"/>
      <c r="K508" s="39"/>
      <c r="L508" s="39"/>
    </row>
    <row r="509">
      <c r="H509" s="41"/>
      <c r="I509" s="41"/>
      <c r="J509" s="39"/>
      <c r="K509" s="39"/>
      <c r="L509" s="39"/>
    </row>
    <row r="510">
      <c r="H510" s="41"/>
      <c r="I510" s="41"/>
      <c r="J510" s="39"/>
      <c r="K510" s="39"/>
      <c r="L510" s="39"/>
    </row>
    <row r="511">
      <c r="H511" s="41"/>
      <c r="I511" s="41"/>
      <c r="J511" s="39"/>
      <c r="K511" s="39"/>
      <c r="L511" s="39"/>
    </row>
    <row r="512">
      <c r="H512" s="41"/>
      <c r="I512" s="41"/>
      <c r="J512" s="39"/>
      <c r="K512" s="39"/>
      <c r="L512" s="39"/>
    </row>
    <row r="513">
      <c r="H513" s="41"/>
      <c r="I513" s="41"/>
      <c r="J513" s="39"/>
      <c r="K513" s="39"/>
      <c r="L513" s="39"/>
    </row>
    <row r="514">
      <c r="H514" s="41"/>
      <c r="I514" s="41"/>
      <c r="J514" s="39"/>
      <c r="K514" s="39"/>
      <c r="L514" s="39"/>
    </row>
    <row r="515">
      <c r="H515" s="41"/>
      <c r="I515" s="41"/>
      <c r="J515" s="39"/>
      <c r="K515" s="39"/>
      <c r="L515" s="39"/>
    </row>
    <row r="516">
      <c r="H516" s="41"/>
      <c r="I516" s="41"/>
      <c r="J516" s="39"/>
      <c r="K516" s="39"/>
      <c r="L516" s="39"/>
    </row>
    <row r="517">
      <c r="H517" s="41"/>
      <c r="I517" s="41"/>
      <c r="J517" s="39"/>
      <c r="K517" s="39"/>
      <c r="L517" s="39"/>
    </row>
    <row r="518">
      <c r="H518" s="41"/>
      <c r="I518" s="41"/>
      <c r="J518" s="39"/>
      <c r="K518" s="39"/>
      <c r="L518" s="39"/>
    </row>
    <row r="519">
      <c r="H519" s="41"/>
      <c r="I519" s="41"/>
      <c r="J519" s="39"/>
      <c r="K519" s="39"/>
      <c r="L519" s="39"/>
    </row>
    <row r="520">
      <c r="H520" s="41"/>
      <c r="I520" s="41"/>
      <c r="J520" s="39"/>
      <c r="K520" s="39"/>
      <c r="L520" s="39"/>
    </row>
    <row r="521">
      <c r="H521" s="41"/>
      <c r="I521" s="41"/>
      <c r="J521" s="39"/>
      <c r="K521" s="39"/>
      <c r="L521" s="39"/>
    </row>
    <row r="522">
      <c r="H522" s="41"/>
      <c r="I522" s="41"/>
      <c r="J522" s="39"/>
      <c r="K522" s="39"/>
      <c r="L522" s="39"/>
    </row>
    <row r="523">
      <c r="H523" s="41"/>
      <c r="I523" s="41"/>
      <c r="J523" s="39"/>
      <c r="K523" s="39"/>
      <c r="L523" s="39"/>
    </row>
    <row r="524">
      <c r="H524" s="41"/>
      <c r="I524" s="41"/>
      <c r="J524" s="39"/>
      <c r="K524" s="39"/>
      <c r="L524" s="39"/>
    </row>
    <row r="525">
      <c r="H525" s="41"/>
      <c r="I525" s="41"/>
      <c r="J525" s="39"/>
      <c r="K525" s="39"/>
      <c r="L525" s="39"/>
    </row>
    <row r="526">
      <c r="H526" s="41"/>
      <c r="I526" s="41"/>
      <c r="J526" s="39"/>
      <c r="K526" s="39"/>
      <c r="L526" s="39"/>
    </row>
    <row r="527">
      <c r="H527" s="41"/>
      <c r="I527" s="41"/>
      <c r="J527" s="39"/>
      <c r="K527" s="39"/>
      <c r="L527" s="39"/>
    </row>
    <row r="528">
      <c r="H528" s="41"/>
      <c r="I528" s="41"/>
      <c r="J528" s="39"/>
      <c r="K528" s="39"/>
      <c r="L528" s="39"/>
    </row>
    <row r="529">
      <c r="H529" s="41"/>
      <c r="I529" s="41"/>
      <c r="J529" s="39"/>
      <c r="K529" s="39"/>
      <c r="L529" s="39"/>
    </row>
    <row r="530">
      <c r="H530" s="41"/>
      <c r="I530" s="41"/>
      <c r="J530" s="39"/>
      <c r="K530" s="39"/>
      <c r="L530" s="39"/>
    </row>
    <row r="531">
      <c r="H531" s="41"/>
      <c r="I531" s="41"/>
      <c r="J531" s="39"/>
      <c r="K531" s="39"/>
      <c r="L531" s="39"/>
    </row>
    <row r="532">
      <c r="H532" s="41"/>
      <c r="I532" s="41"/>
      <c r="J532" s="39"/>
      <c r="K532" s="39"/>
      <c r="L532" s="39"/>
    </row>
    <row r="533">
      <c r="H533" s="41"/>
      <c r="I533" s="41"/>
      <c r="J533" s="39"/>
      <c r="K533" s="39"/>
      <c r="L533" s="39"/>
    </row>
    <row r="534">
      <c r="H534" s="41"/>
      <c r="I534" s="41"/>
      <c r="J534" s="39"/>
      <c r="K534" s="39"/>
      <c r="L534" s="39"/>
    </row>
    <row r="535">
      <c r="H535" s="41"/>
      <c r="I535" s="41"/>
      <c r="J535" s="39"/>
      <c r="K535" s="39"/>
      <c r="L535" s="39"/>
    </row>
    <row r="536">
      <c r="H536" s="41"/>
      <c r="I536" s="41"/>
      <c r="J536" s="39"/>
      <c r="K536" s="39"/>
      <c r="L536" s="39"/>
    </row>
    <row r="537">
      <c r="H537" s="41"/>
      <c r="I537" s="41"/>
      <c r="J537" s="39"/>
      <c r="K537" s="39"/>
      <c r="L537" s="39"/>
    </row>
    <row r="538">
      <c r="H538" s="41"/>
      <c r="I538" s="41"/>
      <c r="J538" s="39"/>
      <c r="K538" s="39"/>
      <c r="L538" s="39"/>
    </row>
    <row r="539">
      <c r="H539" s="41"/>
      <c r="I539" s="41"/>
      <c r="J539" s="39"/>
      <c r="K539" s="39"/>
      <c r="L539" s="39"/>
    </row>
    <row r="540">
      <c r="H540" s="41"/>
      <c r="I540" s="41"/>
      <c r="J540" s="39"/>
      <c r="K540" s="39"/>
      <c r="L540" s="39"/>
    </row>
    <row r="541">
      <c r="H541" s="41"/>
      <c r="I541" s="41"/>
      <c r="J541" s="39"/>
      <c r="K541" s="39"/>
      <c r="L541" s="39"/>
    </row>
    <row r="542">
      <c r="H542" s="41"/>
      <c r="I542" s="41"/>
      <c r="J542" s="39"/>
      <c r="K542" s="39"/>
      <c r="L542" s="39"/>
    </row>
    <row r="543">
      <c r="H543" s="41"/>
      <c r="I543" s="41"/>
      <c r="J543" s="39"/>
      <c r="K543" s="39"/>
      <c r="L543" s="39"/>
    </row>
    <row r="544">
      <c r="H544" s="41"/>
      <c r="I544" s="41"/>
      <c r="J544" s="39"/>
      <c r="K544" s="39"/>
      <c r="L544" s="39"/>
    </row>
    <row r="545">
      <c r="H545" s="41"/>
      <c r="I545" s="41"/>
      <c r="J545" s="39"/>
      <c r="K545" s="39"/>
      <c r="L545" s="39"/>
    </row>
    <row r="546">
      <c r="H546" s="41"/>
      <c r="I546" s="41"/>
      <c r="J546" s="39"/>
      <c r="K546" s="39"/>
      <c r="L546" s="39"/>
    </row>
    <row r="547">
      <c r="H547" s="41"/>
      <c r="I547" s="41"/>
      <c r="J547" s="39"/>
      <c r="K547" s="39"/>
      <c r="L547" s="39"/>
    </row>
    <row r="548">
      <c r="H548" s="41"/>
      <c r="I548" s="41"/>
      <c r="J548" s="39"/>
      <c r="K548" s="39"/>
      <c r="L548" s="39"/>
    </row>
    <row r="549">
      <c r="H549" s="41"/>
      <c r="I549" s="41"/>
      <c r="J549" s="39"/>
      <c r="K549" s="39"/>
      <c r="L549" s="39"/>
    </row>
    <row r="550">
      <c r="H550" s="41"/>
      <c r="I550" s="41"/>
      <c r="J550" s="39"/>
      <c r="K550" s="39"/>
      <c r="L550" s="39"/>
    </row>
    <row r="551">
      <c r="H551" s="41"/>
      <c r="I551" s="41"/>
      <c r="J551" s="39"/>
      <c r="K551" s="39"/>
      <c r="L551" s="39"/>
    </row>
    <row r="552">
      <c r="H552" s="41"/>
      <c r="I552" s="41"/>
      <c r="J552" s="39"/>
      <c r="K552" s="39"/>
      <c r="L552" s="39"/>
    </row>
    <row r="553">
      <c r="H553" s="41"/>
      <c r="I553" s="41"/>
      <c r="J553" s="39"/>
      <c r="K553" s="39"/>
      <c r="L553" s="39"/>
    </row>
    <row r="554">
      <c r="H554" s="41"/>
      <c r="I554" s="41"/>
      <c r="J554" s="39"/>
      <c r="K554" s="39"/>
      <c r="L554" s="39"/>
    </row>
    <row r="555">
      <c r="H555" s="41"/>
      <c r="I555" s="41"/>
      <c r="J555" s="39"/>
      <c r="K555" s="39"/>
      <c r="L555" s="39"/>
    </row>
    <row r="556">
      <c r="H556" s="41"/>
      <c r="I556" s="41"/>
      <c r="J556" s="39"/>
      <c r="K556" s="39"/>
      <c r="L556" s="39"/>
    </row>
    <row r="557">
      <c r="H557" s="41"/>
      <c r="I557" s="41"/>
      <c r="J557" s="39"/>
      <c r="K557" s="39"/>
      <c r="L557" s="39"/>
    </row>
    <row r="558">
      <c r="H558" s="41"/>
      <c r="I558" s="41"/>
      <c r="J558" s="39"/>
      <c r="K558" s="39"/>
      <c r="L558" s="39"/>
    </row>
    <row r="559">
      <c r="H559" s="41"/>
      <c r="I559" s="41"/>
      <c r="J559" s="39"/>
      <c r="K559" s="39"/>
      <c r="L559" s="39"/>
    </row>
    <row r="560">
      <c r="H560" s="41"/>
      <c r="I560" s="41"/>
      <c r="J560" s="39"/>
      <c r="K560" s="39"/>
      <c r="L560" s="39"/>
    </row>
    <row r="561">
      <c r="H561" s="41"/>
      <c r="I561" s="41"/>
      <c r="J561" s="39"/>
      <c r="K561" s="39"/>
      <c r="L561" s="39"/>
    </row>
    <row r="562">
      <c r="H562" s="41"/>
      <c r="I562" s="41"/>
      <c r="J562" s="39"/>
      <c r="K562" s="39"/>
      <c r="L562" s="39"/>
    </row>
    <row r="563">
      <c r="H563" s="41"/>
      <c r="I563" s="41"/>
      <c r="J563" s="39"/>
      <c r="K563" s="39"/>
      <c r="L563" s="39"/>
    </row>
    <row r="564">
      <c r="H564" s="41"/>
      <c r="I564" s="41"/>
      <c r="J564" s="39"/>
      <c r="K564" s="39"/>
      <c r="L564" s="39"/>
    </row>
    <row r="565">
      <c r="H565" s="41"/>
      <c r="I565" s="41"/>
      <c r="J565" s="39"/>
      <c r="K565" s="39"/>
      <c r="L565" s="39"/>
    </row>
    <row r="566">
      <c r="H566" s="41"/>
      <c r="I566" s="41"/>
      <c r="J566" s="39"/>
      <c r="K566" s="39"/>
      <c r="L566" s="39"/>
    </row>
    <row r="567">
      <c r="H567" s="41"/>
      <c r="I567" s="41"/>
      <c r="J567" s="39"/>
      <c r="K567" s="39"/>
      <c r="L567" s="39"/>
    </row>
    <row r="568">
      <c r="H568" s="41"/>
      <c r="I568" s="41"/>
      <c r="J568" s="39"/>
      <c r="K568" s="39"/>
      <c r="L568" s="39"/>
    </row>
    <row r="569">
      <c r="H569" s="41"/>
      <c r="I569" s="41"/>
      <c r="J569" s="39"/>
      <c r="K569" s="39"/>
      <c r="L569" s="39"/>
    </row>
    <row r="570">
      <c r="H570" s="41"/>
      <c r="I570" s="41"/>
      <c r="J570" s="39"/>
      <c r="K570" s="39"/>
      <c r="L570" s="39"/>
    </row>
    <row r="571">
      <c r="H571" s="41"/>
      <c r="I571" s="41"/>
      <c r="J571" s="39"/>
      <c r="K571" s="39"/>
      <c r="L571" s="39"/>
    </row>
    <row r="572">
      <c r="H572" s="41"/>
      <c r="I572" s="41"/>
      <c r="J572" s="39"/>
      <c r="K572" s="39"/>
      <c r="L572" s="39"/>
    </row>
    <row r="573">
      <c r="H573" s="41"/>
      <c r="I573" s="41"/>
      <c r="J573" s="39"/>
      <c r="K573" s="39"/>
      <c r="L573" s="39"/>
    </row>
    <row r="574">
      <c r="H574" s="41"/>
      <c r="I574" s="41"/>
      <c r="J574" s="39"/>
      <c r="K574" s="39"/>
      <c r="L574" s="39"/>
    </row>
    <row r="575">
      <c r="H575" s="41"/>
      <c r="I575" s="41"/>
      <c r="J575" s="39"/>
      <c r="K575" s="39"/>
      <c r="L575" s="39"/>
    </row>
    <row r="576">
      <c r="H576" s="41"/>
      <c r="I576" s="41"/>
      <c r="J576" s="39"/>
      <c r="K576" s="39"/>
      <c r="L576" s="39"/>
    </row>
    <row r="577">
      <c r="H577" s="41"/>
      <c r="I577" s="41"/>
      <c r="J577" s="39"/>
      <c r="K577" s="39"/>
      <c r="L577" s="39"/>
    </row>
    <row r="578">
      <c r="H578" s="41"/>
      <c r="I578" s="41"/>
      <c r="J578" s="39"/>
      <c r="K578" s="39"/>
      <c r="L578" s="39"/>
    </row>
    <row r="579">
      <c r="H579" s="41"/>
      <c r="I579" s="41"/>
      <c r="J579" s="39"/>
      <c r="K579" s="39"/>
      <c r="L579" s="39"/>
    </row>
    <row r="580">
      <c r="H580" s="41"/>
      <c r="I580" s="41"/>
      <c r="J580" s="39"/>
      <c r="K580" s="39"/>
      <c r="L580" s="39"/>
    </row>
    <row r="581">
      <c r="H581" s="41"/>
      <c r="I581" s="41"/>
      <c r="J581" s="39"/>
      <c r="K581" s="39"/>
      <c r="L581" s="39"/>
    </row>
    <row r="582">
      <c r="H582" s="41"/>
      <c r="I582" s="41"/>
      <c r="J582" s="39"/>
      <c r="K582" s="39"/>
      <c r="L582" s="39"/>
    </row>
    <row r="583">
      <c r="H583" s="41"/>
      <c r="I583" s="41"/>
      <c r="J583" s="39"/>
      <c r="K583" s="39"/>
      <c r="L583" s="39"/>
    </row>
    <row r="584">
      <c r="H584" s="41"/>
      <c r="I584" s="41"/>
      <c r="J584" s="39"/>
      <c r="K584" s="39"/>
      <c r="L584" s="39"/>
    </row>
    <row r="585">
      <c r="H585" s="41"/>
      <c r="I585" s="41"/>
      <c r="J585" s="39"/>
      <c r="K585" s="39"/>
      <c r="L585" s="39"/>
    </row>
    <row r="586">
      <c r="H586" s="41"/>
      <c r="I586" s="41"/>
      <c r="J586" s="39"/>
      <c r="K586" s="39"/>
      <c r="L586" s="39"/>
    </row>
    <row r="587">
      <c r="H587" s="41"/>
      <c r="I587" s="41"/>
      <c r="J587" s="39"/>
      <c r="K587" s="39"/>
      <c r="L587" s="39"/>
    </row>
    <row r="588">
      <c r="H588" s="41"/>
      <c r="I588" s="41"/>
      <c r="J588" s="39"/>
      <c r="K588" s="39"/>
      <c r="L588" s="39"/>
    </row>
    <row r="589">
      <c r="H589" s="41"/>
      <c r="I589" s="41"/>
      <c r="J589" s="39"/>
      <c r="K589" s="39"/>
      <c r="L589" s="39"/>
    </row>
    <row r="590">
      <c r="H590" s="41"/>
      <c r="I590" s="41"/>
      <c r="J590" s="39"/>
      <c r="K590" s="39"/>
      <c r="L590" s="39"/>
    </row>
    <row r="591">
      <c r="H591" s="41"/>
      <c r="I591" s="41"/>
      <c r="J591" s="39"/>
      <c r="K591" s="39"/>
      <c r="L591" s="39"/>
    </row>
    <row r="592">
      <c r="H592" s="41"/>
      <c r="I592" s="41"/>
      <c r="J592" s="39"/>
      <c r="K592" s="39"/>
      <c r="L592" s="39"/>
    </row>
    <row r="593">
      <c r="H593" s="41"/>
      <c r="I593" s="41"/>
      <c r="J593" s="39"/>
      <c r="K593" s="39"/>
      <c r="L593" s="39"/>
    </row>
    <row r="594">
      <c r="H594" s="41"/>
      <c r="I594" s="41"/>
      <c r="J594" s="39"/>
      <c r="K594" s="39"/>
      <c r="L594" s="39"/>
    </row>
    <row r="595">
      <c r="H595" s="41"/>
      <c r="I595" s="41"/>
      <c r="J595" s="39"/>
      <c r="K595" s="39"/>
      <c r="L595" s="39"/>
    </row>
    <row r="596">
      <c r="H596" s="41"/>
      <c r="I596" s="41"/>
      <c r="J596" s="39"/>
      <c r="K596" s="39"/>
      <c r="L596" s="39"/>
    </row>
    <row r="597">
      <c r="H597" s="41"/>
      <c r="I597" s="41"/>
      <c r="J597" s="39"/>
      <c r="K597" s="39"/>
      <c r="L597" s="39"/>
    </row>
    <row r="598">
      <c r="H598" s="41"/>
      <c r="I598" s="41"/>
      <c r="J598" s="39"/>
      <c r="K598" s="39"/>
      <c r="L598" s="39"/>
    </row>
    <row r="599">
      <c r="H599" s="41"/>
      <c r="I599" s="41"/>
      <c r="J599" s="39"/>
      <c r="K599" s="39"/>
      <c r="L599" s="39"/>
    </row>
    <row r="600">
      <c r="H600" s="41"/>
      <c r="I600" s="41"/>
      <c r="J600" s="39"/>
      <c r="K600" s="39"/>
      <c r="L600" s="39"/>
    </row>
    <row r="601">
      <c r="H601" s="41"/>
      <c r="I601" s="41"/>
      <c r="J601" s="39"/>
      <c r="K601" s="39"/>
      <c r="L601" s="39"/>
    </row>
    <row r="602">
      <c r="H602" s="41"/>
      <c r="I602" s="41"/>
      <c r="J602" s="39"/>
      <c r="K602" s="39"/>
      <c r="L602" s="39"/>
    </row>
    <row r="603">
      <c r="H603" s="41"/>
      <c r="I603" s="41"/>
      <c r="J603" s="39"/>
      <c r="K603" s="39"/>
      <c r="L603" s="39"/>
    </row>
    <row r="604">
      <c r="H604" s="41"/>
      <c r="I604" s="41"/>
      <c r="J604" s="39"/>
      <c r="K604" s="39"/>
      <c r="L604" s="39"/>
    </row>
    <row r="605">
      <c r="H605" s="41"/>
      <c r="I605" s="41"/>
      <c r="J605" s="39"/>
      <c r="K605" s="39"/>
      <c r="L605" s="39"/>
    </row>
    <row r="606">
      <c r="H606" s="41"/>
      <c r="I606" s="41"/>
      <c r="J606" s="39"/>
      <c r="K606" s="39"/>
      <c r="L606" s="39"/>
    </row>
    <row r="607">
      <c r="H607" s="41"/>
      <c r="I607" s="41"/>
      <c r="J607" s="39"/>
      <c r="K607" s="39"/>
      <c r="L607" s="39"/>
    </row>
    <row r="608">
      <c r="H608" s="41"/>
      <c r="I608" s="41"/>
      <c r="J608" s="39"/>
      <c r="K608" s="39"/>
      <c r="L608" s="39"/>
    </row>
    <row r="609">
      <c r="H609" s="41"/>
      <c r="I609" s="41"/>
      <c r="J609" s="39"/>
      <c r="K609" s="39"/>
      <c r="L609" s="39"/>
    </row>
    <row r="610">
      <c r="H610" s="41"/>
      <c r="I610" s="41"/>
      <c r="J610" s="39"/>
      <c r="K610" s="39"/>
      <c r="L610" s="39"/>
    </row>
    <row r="611">
      <c r="H611" s="41"/>
      <c r="I611" s="41"/>
      <c r="J611" s="39"/>
      <c r="K611" s="39"/>
      <c r="L611" s="39"/>
    </row>
    <row r="612">
      <c r="H612" s="41"/>
      <c r="I612" s="41"/>
      <c r="J612" s="39"/>
      <c r="K612" s="39"/>
      <c r="L612" s="39"/>
    </row>
    <row r="613">
      <c r="H613" s="41"/>
      <c r="I613" s="41"/>
      <c r="J613" s="39"/>
      <c r="K613" s="39"/>
      <c r="L613" s="39"/>
    </row>
    <row r="614">
      <c r="H614" s="41"/>
      <c r="I614" s="41"/>
      <c r="J614" s="39"/>
      <c r="K614" s="39"/>
      <c r="L614" s="39"/>
    </row>
    <row r="615">
      <c r="H615" s="41"/>
      <c r="I615" s="41"/>
      <c r="J615" s="39"/>
      <c r="K615" s="39"/>
      <c r="L615" s="39"/>
    </row>
    <row r="616">
      <c r="H616" s="41"/>
      <c r="I616" s="41"/>
      <c r="J616" s="39"/>
      <c r="K616" s="39"/>
      <c r="L616" s="39"/>
    </row>
    <row r="617">
      <c r="H617" s="41"/>
      <c r="I617" s="41"/>
      <c r="J617" s="39"/>
      <c r="K617" s="39"/>
      <c r="L617" s="39"/>
    </row>
    <row r="618">
      <c r="H618" s="41"/>
      <c r="I618" s="41"/>
      <c r="J618" s="39"/>
      <c r="K618" s="39"/>
      <c r="L618" s="39"/>
    </row>
    <row r="619">
      <c r="H619" s="41"/>
      <c r="I619" s="41"/>
      <c r="J619" s="39"/>
      <c r="K619" s="39"/>
      <c r="L619" s="39"/>
    </row>
    <row r="620">
      <c r="H620" s="41"/>
      <c r="I620" s="41"/>
      <c r="J620" s="39"/>
      <c r="K620" s="39"/>
      <c r="L620" s="39"/>
    </row>
    <row r="621">
      <c r="H621" s="41"/>
      <c r="I621" s="41"/>
      <c r="J621" s="39"/>
      <c r="K621" s="39"/>
      <c r="L621" s="39"/>
    </row>
    <row r="622">
      <c r="H622" s="41"/>
      <c r="I622" s="41"/>
      <c r="J622" s="39"/>
      <c r="K622" s="39"/>
      <c r="L622" s="39"/>
    </row>
    <row r="623">
      <c r="H623" s="41"/>
      <c r="I623" s="41"/>
      <c r="J623" s="39"/>
      <c r="K623" s="39"/>
      <c r="L623" s="39"/>
    </row>
    <row r="624">
      <c r="H624" s="41"/>
      <c r="I624" s="41"/>
      <c r="J624" s="39"/>
      <c r="K624" s="39"/>
      <c r="L624" s="39"/>
    </row>
    <row r="625">
      <c r="H625" s="41"/>
      <c r="I625" s="41"/>
      <c r="J625" s="39"/>
      <c r="K625" s="39"/>
      <c r="L625" s="39"/>
    </row>
    <row r="626">
      <c r="H626" s="41"/>
      <c r="I626" s="41"/>
      <c r="J626" s="39"/>
      <c r="K626" s="39"/>
      <c r="L626" s="39"/>
    </row>
    <row r="627">
      <c r="H627" s="41"/>
      <c r="I627" s="41"/>
      <c r="J627" s="39"/>
      <c r="K627" s="39"/>
      <c r="L627" s="39"/>
    </row>
    <row r="628">
      <c r="H628" s="41"/>
      <c r="I628" s="41"/>
      <c r="J628" s="39"/>
      <c r="K628" s="39"/>
      <c r="L628" s="39"/>
    </row>
    <row r="629">
      <c r="H629" s="41"/>
      <c r="I629" s="41"/>
      <c r="J629" s="39"/>
      <c r="K629" s="39"/>
      <c r="L629" s="39"/>
    </row>
    <row r="630">
      <c r="H630" s="41"/>
      <c r="I630" s="41"/>
      <c r="J630" s="39"/>
      <c r="K630" s="39"/>
      <c r="L630" s="39"/>
    </row>
    <row r="631">
      <c r="H631" s="41"/>
      <c r="I631" s="41"/>
      <c r="J631" s="39"/>
      <c r="K631" s="39"/>
      <c r="L631" s="39"/>
    </row>
    <row r="632">
      <c r="H632" s="41"/>
      <c r="I632" s="41"/>
      <c r="J632" s="39"/>
      <c r="K632" s="39"/>
      <c r="L632" s="39"/>
    </row>
    <row r="633">
      <c r="H633" s="41"/>
      <c r="I633" s="41"/>
      <c r="J633" s="39"/>
      <c r="K633" s="39"/>
      <c r="L633" s="39"/>
    </row>
    <row r="634">
      <c r="H634" s="41"/>
      <c r="I634" s="41"/>
      <c r="J634" s="39"/>
      <c r="K634" s="39"/>
      <c r="L634" s="39"/>
    </row>
    <row r="635">
      <c r="H635" s="41"/>
      <c r="I635" s="41"/>
      <c r="J635" s="39"/>
      <c r="K635" s="39"/>
      <c r="L635" s="39"/>
    </row>
    <row r="636">
      <c r="H636" s="41"/>
      <c r="I636" s="41"/>
      <c r="J636" s="39"/>
      <c r="K636" s="39"/>
      <c r="L636" s="39"/>
    </row>
    <row r="637">
      <c r="H637" s="41"/>
      <c r="I637" s="41"/>
      <c r="J637" s="39"/>
      <c r="K637" s="39"/>
      <c r="L637" s="39"/>
    </row>
    <row r="638">
      <c r="H638" s="41"/>
      <c r="I638" s="41"/>
      <c r="J638" s="39"/>
      <c r="K638" s="39"/>
      <c r="L638" s="39"/>
    </row>
    <row r="639">
      <c r="H639" s="41"/>
      <c r="I639" s="41"/>
      <c r="J639" s="39"/>
      <c r="K639" s="39"/>
      <c r="L639" s="39"/>
    </row>
    <row r="640">
      <c r="H640" s="41"/>
      <c r="I640" s="41"/>
      <c r="J640" s="39"/>
      <c r="K640" s="39"/>
      <c r="L640" s="39"/>
    </row>
    <row r="641">
      <c r="H641" s="41"/>
      <c r="I641" s="41"/>
      <c r="J641" s="39"/>
      <c r="K641" s="39"/>
      <c r="L641" s="39"/>
    </row>
    <row r="642">
      <c r="H642" s="41"/>
      <c r="I642" s="41"/>
      <c r="J642" s="39"/>
      <c r="K642" s="39"/>
      <c r="L642" s="39"/>
    </row>
    <row r="643">
      <c r="H643" s="41"/>
      <c r="I643" s="41"/>
      <c r="J643" s="39"/>
      <c r="K643" s="39"/>
      <c r="L643" s="39"/>
    </row>
    <row r="644">
      <c r="H644" s="41"/>
      <c r="I644" s="41"/>
      <c r="J644" s="39"/>
      <c r="K644" s="39"/>
      <c r="L644" s="39"/>
    </row>
    <row r="645">
      <c r="H645" s="41"/>
      <c r="I645" s="41"/>
      <c r="J645" s="39"/>
      <c r="K645" s="39"/>
      <c r="L645" s="39"/>
    </row>
    <row r="646">
      <c r="H646" s="41"/>
      <c r="I646" s="41"/>
      <c r="J646" s="39"/>
      <c r="K646" s="39"/>
      <c r="L646" s="39"/>
    </row>
    <row r="647">
      <c r="H647" s="41"/>
      <c r="I647" s="41"/>
      <c r="J647" s="39"/>
      <c r="K647" s="39"/>
      <c r="L647" s="39"/>
    </row>
    <row r="648">
      <c r="H648" s="41"/>
      <c r="I648" s="41"/>
      <c r="J648" s="39"/>
      <c r="K648" s="39"/>
      <c r="L648" s="39"/>
    </row>
    <row r="649">
      <c r="H649" s="41"/>
      <c r="I649" s="41"/>
      <c r="J649" s="39"/>
      <c r="K649" s="39"/>
      <c r="L649" s="39"/>
    </row>
    <row r="650">
      <c r="H650" s="41"/>
      <c r="I650" s="41"/>
      <c r="J650" s="39"/>
      <c r="K650" s="39"/>
      <c r="L650" s="39"/>
    </row>
    <row r="651">
      <c r="H651" s="41"/>
      <c r="I651" s="41"/>
      <c r="J651" s="39"/>
      <c r="K651" s="39"/>
      <c r="L651" s="39"/>
    </row>
    <row r="652">
      <c r="H652" s="41"/>
      <c r="I652" s="41"/>
      <c r="J652" s="39"/>
      <c r="K652" s="39"/>
      <c r="L652" s="39"/>
    </row>
    <row r="653">
      <c r="H653" s="41"/>
      <c r="I653" s="41"/>
      <c r="J653" s="39"/>
      <c r="K653" s="39"/>
      <c r="L653" s="39"/>
    </row>
    <row r="654">
      <c r="H654" s="41"/>
      <c r="I654" s="41"/>
      <c r="J654" s="39"/>
      <c r="K654" s="39"/>
      <c r="L654" s="39"/>
    </row>
    <row r="655">
      <c r="H655" s="41"/>
      <c r="I655" s="41"/>
      <c r="J655" s="39"/>
      <c r="K655" s="39"/>
      <c r="L655" s="39"/>
    </row>
    <row r="656">
      <c r="H656" s="41"/>
      <c r="I656" s="41"/>
      <c r="J656" s="39"/>
      <c r="K656" s="39"/>
      <c r="L656" s="39"/>
    </row>
    <row r="657">
      <c r="H657" s="41"/>
      <c r="I657" s="41"/>
      <c r="J657" s="39"/>
      <c r="K657" s="39"/>
      <c r="L657" s="39"/>
    </row>
    <row r="658">
      <c r="H658" s="41"/>
      <c r="I658" s="41"/>
      <c r="J658" s="39"/>
      <c r="K658" s="39"/>
      <c r="L658" s="39"/>
    </row>
    <row r="659">
      <c r="H659" s="41"/>
      <c r="I659" s="41"/>
      <c r="J659" s="39"/>
      <c r="K659" s="39"/>
      <c r="L659" s="39"/>
    </row>
    <row r="660">
      <c r="H660" s="41"/>
      <c r="I660" s="41"/>
      <c r="J660" s="39"/>
      <c r="K660" s="39"/>
      <c r="L660" s="39"/>
    </row>
    <row r="661">
      <c r="H661" s="41"/>
      <c r="I661" s="41"/>
      <c r="J661" s="39"/>
      <c r="K661" s="39"/>
      <c r="L661" s="39"/>
    </row>
    <row r="662">
      <c r="H662" s="41"/>
      <c r="I662" s="41"/>
      <c r="J662" s="39"/>
      <c r="K662" s="39"/>
      <c r="L662" s="39"/>
    </row>
    <row r="663">
      <c r="H663" s="41"/>
      <c r="I663" s="41"/>
      <c r="J663" s="39"/>
      <c r="K663" s="39"/>
      <c r="L663" s="39"/>
    </row>
    <row r="664">
      <c r="H664" s="41"/>
      <c r="I664" s="41"/>
      <c r="J664" s="39"/>
      <c r="K664" s="39"/>
      <c r="L664" s="39"/>
    </row>
    <row r="665">
      <c r="H665" s="41"/>
      <c r="I665" s="41"/>
      <c r="J665" s="39"/>
      <c r="K665" s="39"/>
      <c r="L665" s="39"/>
    </row>
    <row r="666">
      <c r="H666" s="41"/>
      <c r="I666" s="41"/>
      <c r="J666" s="39"/>
      <c r="K666" s="39"/>
      <c r="L666" s="39"/>
    </row>
    <row r="667">
      <c r="H667" s="41"/>
      <c r="I667" s="41"/>
      <c r="J667" s="39"/>
      <c r="K667" s="39"/>
      <c r="L667" s="39"/>
    </row>
    <row r="668">
      <c r="H668" s="41"/>
      <c r="I668" s="41"/>
      <c r="J668" s="39"/>
      <c r="K668" s="39"/>
      <c r="L668" s="39"/>
    </row>
    <row r="669">
      <c r="H669" s="41"/>
      <c r="I669" s="41"/>
      <c r="J669" s="39"/>
      <c r="K669" s="39"/>
      <c r="L669" s="39"/>
    </row>
    <row r="670">
      <c r="H670" s="41"/>
      <c r="I670" s="41"/>
      <c r="J670" s="39"/>
      <c r="K670" s="39"/>
      <c r="L670" s="39"/>
    </row>
    <row r="671">
      <c r="H671" s="41"/>
      <c r="I671" s="41"/>
      <c r="J671" s="39"/>
      <c r="K671" s="39"/>
      <c r="L671" s="39"/>
    </row>
    <row r="672">
      <c r="H672" s="41"/>
      <c r="I672" s="41"/>
      <c r="J672" s="39"/>
      <c r="K672" s="39"/>
      <c r="L672" s="39"/>
    </row>
    <row r="673">
      <c r="H673" s="41"/>
      <c r="I673" s="41"/>
      <c r="J673" s="39"/>
      <c r="K673" s="39"/>
      <c r="L673" s="39"/>
    </row>
    <row r="674">
      <c r="H674" s="41"/>
      <c r="I674" s="41"/>
      <c r="J674" s="39"/>
      <c r="K674" s="39"/>
      <c r="L674" s="39"/>
    </row>
    <row r="675">
      <c r="H675" s="41"/>
      <c r="I675" s="41"/>
      <c r="J675" s="39"/>
      <c r="K675" s="39"/>
      <c r="L675" s="39"/>
    </row>
    <row r="676">
      <c r="H676" s="41"/>
      <c r="I676" s="41"/>
      <c r="J676" s="39"/>
      <c r="K676" s="39"/>
      <c r="L676" s="39"/>
    </row>
    <row r="677">
      <c r="H677" s="41"/>
      <c r="I677" s="41"/>
      <c r="J677" s="39"/>
      <c r="K677" s="39"/>
      <c r="L677" s="39"/>
    </row>
    <row r="678">
      <c r="H678" s="41"/>
      <c r="I678" s="41"/>
      <c r="J678" s="39"/>
      <c r="K678" s="39"/>
      <c r="L678" s="39"/>
    </row>
    <row r="679">
      <c r="H679" s="41"/>
      <c r="I679" s="41"/>
      <c r="J679" s="39"/>
      <c r="K679" s="39"/>
      <c r="L679" s="39"/>
    </row>
    <row r="680">
      <c r="H680" s="41"/>
      <c r="I680" s="41"/>
      <c r="J680" s="39"/>
      <c r="K680" s="39"/>
      <c r="L680" s="39"/>
    </row>
    <row r="681">
      <c r="H681" s="41"/>
      <c r="I681" s="41"/>
      <c r="J681" s="39"/>
      <c r="K681" s="39"/>
      <c r="L681" s="39"/>
    </row>
    <row r="682">
      <c r="H682" s="41"/>
      <c r="I682" s="41"/>
      <c r="J682" s="39"/>
      <c r="K682" s="39"/>
      <c r="L682" s="39"/>
    </row>
    <row r="683">
      <c r="H683" s="41"/>
      <c r="I683" s="41"/>
      <c r="J683" s="39"/>
      <c r="K683" s="39"/>
      <c r="L683" s="39"/>
    </row>
    <row r="684">
      <c r="H684" s="41"/>
      <c r="I684" s="41"/>
      <c r="J684" s="39"/>
      <c r="K684" s="39"/>
      <c r="L684" s="39"/>
    </row>
    <row r="685">
      <c r="H685" s="41"/>
      <c r="I685" s="41"/>
      <c r="J685" s="39"/>
      <c r="K685" s="39"/>
      <c r="L685" s="39"/>
    </row>
    <row r="686">
      <c r="H686" s="41"/>
      <c r="I686" s="41"/>
      <c r="J686" s="39"/>
      <c r="K686" s="39"/>
      <c r="L686" s="39"/>
    </row>
    <row r="687">
      <c r="H687" s="41"/>
      <c r="I687" s="41"/>
      <c r="J687" s="39"/>
      <c r="K687" s="39"/>
      <c r="L687" s="39"/>
    </row>
    <row r="688">
      <c r="H688" s="41"/>
      <c r="I688" s="41"/>
      <c r="J688" s="39"/>
      <c r="K688" s="39"/>
      <c r="L688" s="39"/>
    </row>
    <row r="689">
      <c r="H689" s="41"/>
      <c r="I689" s="41"/>
      <c r="J689" s="39"/>
      <c r="K689" s="39"/>
      <c r="L689" s="39"/>
    </row>
    <row r="690">
      <c r="H690" s="41"/>
      <c r="I690" s="41"/>
      <c r="J690" s="39"/>
      <c r="K690" s="39"/>
      <c r="L690" s="39"/>
    </row>
    <row r="691">
      <c r="H691" s="41"/>
      <c r="I691" s="41"/>
      <c r="J691" s="39"/>
      <c r="K691" s="39"/>
      <c r="L691" s="39"/>
    </row>
    <row r="692">
      <c r="H692" s="41"/>
      <c r="I692" s="41"/>
      <c r="J692" s="39"/>
      <c r="K692" s="39"/>
      <c r="L692" s="39"/>
    </row>
    <row r="693">
      <c r="H693" s="41"/>
      <c r="I693" s="41"/>
      <c r="J693" s="39"/>
      <c r="K693" s="39"/>
      <c r="L693" s="39"/>
    </row>
    <row r="694">
      <c r="H694" s="41"/>
      <c r="I694" s="41"/>
      <c r="J694" s="39"/>
      <c r="K694" s="39"/>
      <c r="L694" s="39"/>
    </row>
    <row r="695">
      <c r="H695" s="41"/>
      <c r="I695" s="41"/>
      <c r="J695" s="39"/>
      <c r="K695" s="39"/>
      <c r="L695" s="39"/>
    </row>
    <row r="696">
      <c r="H696" s="41"/>
      <c r="I696" s="41"/>
      <c r="J696" s="39"/>
      <c r="K696" s="39"/>
      <c r="L696" s="39"/>
    </row>
    <row r="697">
      <c r="H697" s="41"/>
      <c r="I697" s="41"/>
      <c r="J697" s="39"/>
      <c r="K697" s="39"/>
      <c r="L697" s="39"/>
    </row>
    <row r="698">
      <c r="H698" s="41"/>
      <c r="I698" s="41"/>
      <c r="J698" s="39"/>
      <c r="K698" s="39"/>
      <c r="L698" s="39"/>
    </row>
    <row r="699">
      <c r="H699" s="41"/>
      <c r="I699" s="41"/>
      <c r="J699" s="39"/>
      <c r="K699" s="39"/>
      <c r="L699" s="39"/>
    </row>
    <row r="700">
      <c r="H700" s="41"/>
      <c r="I700" s="41"/>
      <c r="J700" s="39"/>
      <c r="K700" s="39"/>
      <c r="L700" s="39"/>
    </row>
    <row r="701">
      <c r="H701" s="41"/>
      <c r="I701" s="41"/>
      <c r="J701" s="39"/>
      <c r="K701" s="39"/>
      <c r="L701" s="39"/>
    </row>
    <row r="702">
      <c r="H702" s="41"/>
      <c r="I702" s="41"/>
      <c r="J702" s="39"/>
      <c r="K702" s="39"/>
      <c r="L702" s="39"/>
    </row>
    <row r="703">
      <c r="H703" s="41"/>
      <c r="I703" s="41"/>
      <c r="J703" s="39"/>
      <c r="K703" s="39"/>
      <c r="L703" s="39"/>
    </row>
    <row r="704">
      <c r="H704" s="41"/>
      <c r="I704" s="41"/>
      <c r="J704" s="39"/>
      <c r="K704" s="39"/>
      <c r="L704" s="39"/>
    </row>
    <row r="705">
      <c r="H705" s="41"/>
      <c r="I705" s="41"/>
      <c r="J705" s="39"/>
      <c r="K705" s="39"/>
      <c r="L705" s="39"/>
    </row>
    <row r="706">
      <c r="H706" s="41"/>
      <c r="I706" s="41"/>
      <c r="J706" s="39"/>
      <c r="K706" s="39"/>
      <c r="L706" s="39"/>
    </row>
    <row r="707">
      <c r="H707" s="41"/>
      <c r="I707" s="41"/>
      <c r="J707" s="39"/>
      <c r="K707" s="39"/>
      <c r="L707" s="39"/>
    </row>
    <row r="708">
      <c r="H708" s="41"/>
      <c r="I708" s="41"/>
      <c r="J708" s="39"/>
      <c r="K708" s="39"/>
      <c r="L708" s="39"/>
    </row>
    <row r="709">
      <c r="H709" s="41"/>
      <c r="I709" s="41"/>
      <c r="J709" s="39"/>
      <c r="K709" s="39"/>
      <c r="L709" s="39"/>
    </row>
    <row r="710">
      <c r="H710" s="41"/>
      <c r="I710" s="41"/>
      <c r="J710" s="39"/>
      <c r="K710" s="39"/>
      <c r="L710" s="39"/>
    </row>
    <row r="711">
      <c r="H711" s="41"/>
      <c r="I711" s="41"/>
      <c r="J711" s="39"/>
      <c r="K711" s="39"/>
      <c r="L711" s="39"/>
    </row>
    <row r="712">
      <c r="H712" s="41"/>
      <c r="I712" s="41"/>
      <c r="J712" s="39"/>
      <c r="K712" s="39"/>
      <c r="L712" s="39"/>
    </row>
    <row r="713">
      <c r="H713" s="41"/>
      <c r="I713" s="41"/>
      <c r="J713" s="39"/>
      <c r="K713" s="39"/>
      <c r="L713" s="39"/>
    </row>
    <row r="714">
      <c r="H714" s="41"/>
      <c r="I714" s="41"/>
      <c r="J714" s="39"/>
      <c r="K714" s="39"/>
      <c r="L714" s="39"/>
    </row>
    <row r="715">
      <c r="H715" s="41"/>
      <c r="I715" s="41"/>
      <c r="J715" s="39"/>
      <c r="K715" s="39"/>
      <c r="L715" s="39"/>
    </row>
    <row r="716">
      <c r="H716" s="41"/>
      <c r="I716" s="41"/>
      <c r="J716" s="39"/>
      <c r="K716" s="39"/>
      <c r="L716" s="39"/>
    </row>
    <row r="717">
      <c r="H717" s="41"/>
      <c r="I717" s="41"/>
      <c r="J717" s="39"/>
      <c r="K717" s="39"/>
      <c r="L717" s="39"/>
    </row>
    <row r="718">
      <c r="H718" s="41"/>
      <c r="I718" s="41"/>
      <c r="J718" s="39"/>
      <c r="K718" s="39"/>
      <c r="L718" s="39"/>
    </row>
    <row r="719">
      <c r="H719" s="41"/>
      <c r="I719" s="41"/>
      <c r="J719" s="39"/>
      <c r="K719" s="39"/>
      <c r="L719" s="39"/>
    </row>
    <row r="720">
      <c r="H720" s="41"/>
      <c r="I720" s="41"/>
      <c r="J720" s="39"/>
      <c r="K720" s="39"/>
      <c r="L720" s="39"/>
    </row>
    <row r="721">
      <c r="H721" s="41"/>
      <c r="I721" s="41"/>
      <c r="J721" s="39"/>
      <c r="K721" s="39"/>
      <c r="L721" s="39"/>
    </row>
    <row r="722">
      <c r="H722" s="41"/>
      <c r="I722" s="41"/>
      <c r="J722" s="39"/>
      <c r="K722" s="39"/>
      <c r="L722" s="39"/>
    </row>
    <row r="723">
      <c r="H723" s="41"/>
      <c r="I723" s="41"/>
      <c r="J723" s="39"/>
      <c r="K723" s="39"/>
      <c r="L723" s="39"/>
    </row>
    <row r="724">
      <c r="H724" s="41"/>
      <c r="I724" s="41"/>
      <c r="J724" s="39"/>
      <c r="K724" s="39"/>
      <c r="L724" s="39"/>
    </row>
    <row r="725">
      <c r="H725" s="41"/>
      <c r="I725" s="41"/>
      <c r="J725" s="39"/>
      <c r="K725" s="39"/>
      <c r="L725" s="39"/>
    </row>
    <row r="726">
      <c r="H726" s="41"/>
      <c r="I726" s="41"/>
      <c r="J726" s="39"/>
      <c r="K726" s="39"/>
      <c r="L726" s="39"/>
    </row>
    <row r="727">
      <c r="H727" s="41"/>
      <c r="I727" s="41"/>
      <c r="J727" s="39"/>
      <c r="K727" s="39"/>
      <c r="L727" s="39"/>
    </row>
    <row r="728">
      <c r="H728" s="41"/>
      <c r="I728" s="41"/>
      <c r="J728" s="39"/>
      <c r="K728" s="39"/>
      <c r="L728" s="39"/>
    </row>
    <row r="729">
      <c r="H729" s="41"/>
      <c r="I729" s="41"/>
      <c r="J729" s="39"/>
      <c r="K729" s="39"/>
      <c r="L729" s="39"/>
    </row>
    <row r="730">
      <c r="H730" s="41"/>
      <c r="I730" s="41"/>
      <c r="J730" s="39"/>
      <c r="K730" s="39"/>
      <c r="L730" s="39"/>
    </row>
    <row r="731">
      <c r="H731" s="41"/>
      <c r="I731" s="41"/>
      <c r="J731" s="39"/>
      <c r="K731" s="39"/>
      <c r="L731" s="39"/>
    </row>
    <row r="732">
      <c r="H732" s="41"/>
      <c r="I732" s="41"/>
      <c r="J732" s="39"/>
      <c r="K732" s="39"/>
      <c r="L732" s="39"/>
    </row>
    <row r="733">
      <c r="H733" s="41"/>
      <c r="I733" s="41"/>
      <c r="J733" s="39"/>
      <c r="K733" s="39"/>
      <c r="L733" s="39"/>
    </row>
    <row r="734">
      <c r="H734" s="41"/>
      <c r="I734" s="41"/>
      <c r="J734" s="39"/>
      <c r="K734" s="39"/>
      <c r="L734" s="39"/>
    </row>
    <row r="735">
      <c r="H735" s="41"/>
      <c r="I735" s="41"/>
      <c r="J735" s="39"/>
      <c r="K735" s="39"/>
      <c r="L735" s="39"/>
    </row>
    <row r="736">
      <c r="H736" s="41"/>
      <c r="I736" s="41"/>
      <c r="J736" s="39"/>
      <c r="K736" s="39"/>
      <c r="L736" s="39"/>
    </row>
    <row r="737">
      <c r="H737" s="41"/>
      <c r="I737" s="41"/>
      <c r="J737" s="39"/>
      <c r="K737" s="39"/>
      <c r="L737" s="39"/>
    </row>
    <row r="738">
      <c r="H738" s="41"/>
      <c r="I738" s="41"/>
      <c r="J738" s="39"/>
      <c r="K738" s="39"/>
      <c r="L738" s="39"/>
    </row>
    <row r="739">
      <c r="H739" s="41"/>
      <c r="I739" s="41"/>
      <c r="J739" s="39"/>
      <c r="K739" s="39"/>
      <c r="L739" s="39"/>
    </row>
    <row r="740">
      <c r="H740" s="41"/>
      <c r="I740" s="41"/>
      <c r="J740" s="39"/>
      <c r="K740" s="39"/>
      <c r="L740" s="39"/>
    </row>
    <row r="741">
      <c r="H741" s="41"/>
      <c r="I741" s="41"/>
      <c r="J741" s="39"/>
      <c r="K741" s="39"/>
      <c r="L741" s="39"/>
    </row>
    <row r="742">
      <c r="H742" s="41"/>
      <c r="I742" s="41"/>
      <c r="J742" s="39"/>
      <c r="K742" s="39"/>
      <c r="L742" s="39"/>
    </row>
    <row r="743">
      <c r="H743" s="41"/>
      <c r="I743" s="41"/>
      <c r="J743" s="39"/>
      <c r="K743" s="39"/>
      <c r="L743" s="39"/>
    </row>
    <row r="744">
      <c r="H744" s="41"/>
      <c r="I744" s="41"/>
      <c r="J744" s="39"/>
      <c r="K744" s="39"/>
      <c r="L744" s="39"/>
    </row>
    <row r="745">
      <c r="H745" s="41"/>
      <c r="I745" s="41"/>
      <c r="J745" s="39"/>
      <c r="K745" s="39"/>
      <c r="L745" s="39"/>
    </row>
    <row r="746">
      <c r="H746" s="41"/>
      <c r="I746" s="41"/>
      <c r="J746" s="39"/>
      <c r="K746" s="39"/>
      <c r="L746" s="39"/>
    </row>
    <row r="747">
      <c r="H747" s="41"/>
      <c r="I747" s="41"/>
      <c r="J747" s="39"/>
      <c r="K747" s="39"/>
      <c r="L747" s="39"/>
    </row>
    <row r="748">
      <c r="H748" s="41"/>
      <c r="I748" s="41"/>
      <c r="J748" s="39"/>
      <c r="K748" s="39"/>
      <c r="L748" s="39"/>
    </row>
    <row r="749">
      <c r="H749" s="41"/>
      <c r="I749" s="41"/>
      <c r="J749" s="39"/>
      <c r="K749" s="39"/>
      <c r="L749" s="39"/>
    </row>
    <row r="750">
      <c r="H750" s="41"/>
      <c r="I750" s="41"/>
      <c r="J750" s="39"/>
      <c r="K750" s="39"/>
      <c r="L750" s="39"/>
    </row>
    <row r="751">
      <c r="H751" s="41"/>
      <c r="I751" s="41"/>
      <c r="J751" s="39"/>
      <c r="K751" s="39"/>
      <c r="L751" s="39"/>
    </row>
    <row r="752">
      <c r="H752" s="41"/>
      <c r="I752" s="41"/>
      <c r="J752" s="39"/>
      <c r="K752" s="39"/>
      <c r="L752" s="39"/>
    </row>
    <row r="753">
      <c r="H753" s="41"/>
      <c r="I753" s="41"/>
      <c r="J753" s="39"/>
      <c r="K753" s="39"/>
      <c r="L753" s="39"/>
    </row>
    <row r="754">
      <c r="H754" s="41"/>
      <c r="I754" s="41"/>
      <c r="J754" s="39"/>
      <c r="K754" s="39"/>
      <c r="L754" s="39"/>
    </row>
    <row r="755">
      <c r="H755" s="41"/>
      <c r="I755" s="41"/>
      <c r="J755" s="39"/>
      <c r="K755" s="39"/>
      <c r="L755" s="39"/>
    </row>
    <row r="756">
      <c r="H756" s="41"/>
      <c r="I756" s="41"/>
      <c r="J756" s="39"/>
      <c r="K756" s="39"/>
      <c r="L756" s="39"/>
    </row>
    <row r="757">
      <c r="H757" s="41"/>
      <c r="I757" s="41"/>
      <c r="J757" s="39"/>
      <c r="K757" s="39"/>
      <c r="L757" s="39"/>
    </row>
    <row r="758">
      <c r="H758" s="41"/>
      <c r="I758" s="41"/>
      <c r="J758" s="39"/>
      <c r="K758" s="39"/>
      <c r="L758" s="39"/>
    </row>
    <row r="759">
      <c r="H759" s="41"/>
      <c r="I759" s="41"/>
      <c r="J759" s="39"/>
      <c r="K759" s="39"/>
      <c r="L759" s="39"/>
    </row>
    <row r="760">
      <c r="H760" s="41"/>
      <c r="I760" s="41"/>
      <c r="J760" s="39"/>
      <c r="K760" s="39"/>
      <c r="L760" s="39"/>
    </row>
    <row r="761">
      <c r="H761" s="41"/>
      <c r="I761" s="41"/>
      <c r="J761" s="39"/>
      <c r="K761" s="39"/>
      <c r="L761" s="39"/>
    </row>
    <row r="762">
      <c r="H762" s="41"/>
      <c r="I762" s="41"/>
      <c r="J762" s="39"/>
      <c r="K762" s="39"/>
      <c r="L762" s="39"/>
    </row>
    <row r="763">
      <c r="H763" s="41"/>
      <c r="I763" s="41"/>
      <c r="J763" s="39"/>
      <c r="K763" s="39"/>
      <c r="L763" s="39"/>
    </row>
    <row r="764">
      <c r="H764" s="41"/>
      <c r="I764" s="41"/>
      <c r="J764" s="39"/>
      <c r="K764" s="39"/>
      <c r="L764" s="39"/>
    </row>
    <row r="765">
      <c r="H765" s="41"/>
      <c r="I765" s="41"/>
      <c r="J765" s="39"/>
      <c r="K765" s="39"/>
      <c r="L765" s="39"/>
    </row>
    <row r="766">
      <c r="H766" s="41"/>
      <c r="I766" s="41"/>
      <c r="J766" s="39"/>
      <c r="K766" s="39"/>
      <c r="L766" s="39"/>
    </row>
    <row r="767">
      <c r="H767" s="41"/>
      <c r="I767" s="41"/>
      <c r="J767" s="39"/>
      <c r="K767" s="39"/>
      <c r="L767" s="39"/>
    </row>
    <row r="768">
      <c r="H768" s="41"/>
      <c r="I768" s="41"/>
      <c r="J768" s="39"/>
      <c r="K768" s="39"/>
      <c r="L768" s="39"/>
    </row>
    <row r="769">
      <c r="H769" s="41"/>
      <c r="I769" s="41"/>
      <c r="J769" s="39"/>
      <c r="K769" s="39"/>
      <c r="L769" s="39"/>
    </row>
    <row r="770">
      <c r="H770" s="41"/>
      <c r="I770" s="41"/>
      <c r="J770" s="39"/>
      <c r="K770" s="39"/>
      <c r="L770" s="39"/>
    </row>
    <row r="771">
      <c r="H771" s="41"/>
      <c r="I771" s="41"/>
      <c r="J771" s="39"/>
      <c r="K771" s="39"/>
      <c r="L771" s="39"/>
    </row>
    <row r="772">
      <c r="H772" s="41"/>
      <c r="I772" s="41"/>
      <c r="J772" s="39"/>
      <c r="K772" s="39"/>
      <c r="L772" s="39"/>
    </row>
    <row r="773">
      <c r="H773" s="41"/>
      <c r="I773" s="41"/>
      <c r="J773" s="39"/>
      <c r="K773" s="39"/>
      <c r="L773" s="39"/>
    </row>
    <row r="774">
      <c r="H774" s="41"/>
      <c r="I774" s="41"/>
      <c r="J774" s="39"/>
      <c r="K774" s="39"/>
      <c r="L774" s="39"/>
    </row>
    <row r="775">
      <c r="H775" s="41"/>
      <c r="I775" s="41"/>
      <c r="J775" s="39"/>
      <c r="K775" s="39"/>
      <c r="L775" s="39"/>
    </row>
    <row r="776">
      <c r="H776" s="41"/>
      <c r="I776" s="41"/>
      <c r="J776" s="39"/>
      <c r="K776" s="39"/>
      <c r="L776" s="39"/>
    </row>
    <row r="777">
      <c r="H777" s="41"/>
      <c r="I777" s="41"/>
      <c r="J777" s="39"/>
      <c r="K777" s="39"/>
      <c r="L777" s="39"/>
    </row>
    <row r="778">
      <c r="H778" s="41"/>
      <c r="I778" s="41"/>
      <c r="J778" s="39"/>
      <c r="K778" s="39"/>
      <c r="L778" s="39"/>
    </row>
    <row r="779">
      <c r="H779" s="41"/>
      <c r="I779" s="41"/>
      <c r="J779" s="39"/>
      <c r="K779" s="39"/>
      <c r="L779" s="39"/>
    </row>
    <row r="780">
      <c r="H780" s="41"/>
      <c r="I780" s="41"/>
      <c r="J780" s="39"/>
      <c r="K780" s="39"/>
      <c r="L780" s="39"/>
    </row>
    <row r="781">
      <c r="H781" s="41"/>
      <c r="I781" s="41"/>
      <c r="J781" s="39"/>
      <c r="K781" s="39"/>
      <c r="L781" s="39"/>
    </row>
    <row r="782">
      <c r="H782" s="41"/>
      <c r="I782" s="41"/>
      <c r="J782" s="39"/>
      <c r="K782" s="39"/>
      <c r="L782" s="39"/>
    </row>
    <row r="783">
      <c r="H783" s="41"/>
      <c r="I783" s="41"/>
      <c r="J783" s="39"/>
      <c r="K783" s="39"/>
      <c r="L783" s="39"/>
    </row>
    <row r="784">
      <c r="H784" s="41"/>
      <c r="I784" s="41"/>
      <c r="J784" s="39"/>
      <c r="K784" s="39"/>
      <c r="L784" s="39"/>
    </row>
    <row r="785">
      <c r="H785" s="41"/>
      <c r="I785" s="41"/>
      <c r="J785" s="39"/>
      <c r="K785" s="39"/>
      <c r="L785" s="39"/>
    </row>
    <row r="786">
      <c r="H786" s="41"/>
      <c r="I786" s="41"/>
      <c r="J786" s="39"/>
      <c r="K786" s="39"/>
      <c r="L786" s="39"/>
    </row>
    <row r="787">
      <c r="H787" s="41"/>
      <c r="I787" s="41"/>
      <c r="J787" s="39"/>
      <c r="K787" s="39"/>
      <c r="L787" s="39"/>
    </row>
    <row r="788">
      <c r="H788" s="41"/>
      <c r="I788" s="41"/>
      <c r="J788" s="39"/>
      <c r="K788" s="39"/>
      <c r="L788" s="39"/>
    </row>
    <row r="789">
      <c r="H789" s="41"/>
      <c r="I789" s="41"/>
      <c r="J789" s="39"/>
      <c r="K789" s="39"/>
      <c r="L789" s="39"/>
    </row>
    <row r="790">
      <c r="H790" s="41"/>
      <c r="I790" s="41"/>
      <c r="J790" s="39"/>
      <c r="K790" s="39"/>
      <c r="L790" s="39"/>
    </row>
    <row r="791">
      <c r="H791" s="41"/>
      <c r="I791" s="41"/>
      <c r="J791" s="39"/>
      <c r="K791" s="39"/>
      <c r="L791" s="39"/>
    </row>
    <row r="792">
      <c r="H792" s="41"/>
      <c r="I792" s="41"/>
      <c r="J792" s="39"/>
      <c r="K792" s="39"/>
      <c r="L792" s="39"/>
    </row>
    <row r="793">
      <c r="H793" s="41"/>
      <c r="I793" s="41"/>
      <c r="J793" s="39"/>
      <c r="K793" s="39"/>
      <c r="L793" s="39"/>
    </row>
    <row r="794">
      <c r="H794" s="41"/>
      <c r="I794" s="41"/>
      <c r="J794" s="39"/>
      <c r="K794" s="39"/>
      <c r="L794" s="39"/>
    </row>
    <row r="795">
      <c r="H795" s="41"/>
      <c r="I795" s="41"/>
      <c r="J795" s="39"/>
      <c r="K795" s="39"/>
      <c r="L795" s="39"/>
    </row>
    <row r="796">
      <c r="H796" s="41"/>
      <c r="I796" s="41"/>
      <c r="J796" s="39"/>
      <c r="K796" s="39"/>
      <c r="L796" s="39"/>
    </row>
    <row r="797">
      <c r="H797" s="41"/>
      <c r="I797" s="41"/>
      <c r="J797" s="39"/>
      <c r="K797" s="39"/>
      <c r="L797" s="39"/>
    </row>
    <row r="798">
      <c r="H798" s="41"/>
      <c r="I798" s="41"/>
      <c r="J798" s="39"/>
      <c r="K798" s="39"/>
      <c r="L798" s="39"/>
    </row>
    <row r="799">
      <c r="H799" s="41"/>
      <c r="I799" s="41"/>
      <c r="J799" s="39"/>
      <c r="K799" s="39"/>
      <c r="L799" s="39"/>
    </row>
    <row r="800">
      <c r="H800" s="41"/>
      <c r="I800" s="41"/>
      <c r="J800" s="39"/>
      <c r="K800" s="39"/>
      <c r="L800" s="39"/>
    </row>
    <row r="801">
      <c r="H801" s="41"/>
      <c r="I801" s="41"/>
      <c r="J801" s="39"/>
      <c r="K801" s="39"/>
      <c r="L801" s="39"/>
    </row>
    <row r="802">
      <c r="H802" s="41"/>
      <c r="I802" s="41"/>
      <c r="J802" s="39"/>
      <c r="K802" s="39"/>
      <c r="L802" s="39"/>
    </row>
    <row r="803">
      <c r="H803" s="41"/>
      <c r="I803" s="41"/>
      <c r="J803" s="39"/>
      <c r="K803" s="39"/>
      <c r="L803" s="39"/>
    </row>
    <row r="804">
      <c r="H804" s="41"/>
      <c r="I804" s="41"/>
      <c r="J804" s="39"/>
      <c r="K804" s="39"/>
      <c r="L804" s="39"/>
    </row>
    <row r="805">
      <c r="H805" s="41"/>
      <c r="I805" s="41"/>
      <c r="J805" s="39"/>
      <c r="K805" s="39"/>
      <c r="L805" s="39"/>
    </row>
    <row r="806">
      <c r="H806" s="41"/>
      <c r="I806" s="41"/>
      <c r="J806" s="39"/>
      <c r="K806" s="39"/>
      <c r="L806" s="39"/>
    </row>
    <row r="807">
      <c r="H807" s="41"/>
      <c r="I807" s="41"/>
      <c r="J807" s="39"/>
      <c r="K807" s="39"/>
      <c r="L807" s="39"/>
    </row>
    <row r="808">
      <c r="H808" s="41"/>
      <c r="I808" s="41"/>
      <c r="J808" s="39"/>
      <c r="K808" s="39"/>
      <c r="L808" s="39"/>
    </row>
    <row r="809">
      <c r="H809" s="41"/>
      <c r="I809" s="41"/>
      <c r="J809" s="39"/>
      <c r="K809" s="39"/>
      <c r="L809" s="39"/>
    </row>
    <row r="810">
      <c r="H810" s="41"/>
      <c r="I810" s="41"/>
      <c r="J810" s="39"/>
      <c r="K810" s="39"/>
      <c r="L810" s="39"/>
    </row>
    <row r="811">
      <c r="H811" s="41"/>
      <c r="I811" s="41"/>
      <c r="J811" s="39"/>
      <c r="K811" s="39"/>
      <c r="L811" s="39"/>
    </row>
    <row r="812">
      <c r="H812" s="41"/>
      <c r="I812" s="41"/>
      <c r="J812" s="39"/>
      <c r="K812" s="39"/>
      <c r="L812" s="39"/>
    </row>
    <row r="813">
      <c r="H813" s="41"/>
      <c r="I813" s="41"/>
      <c r="J813" s="39"/>
      <c r="K813" s="39"/>
      <c r="L813" s="39"/>
    </row>
    <row r="814">
      <c r="H814" s="41"/>
      <c r="I814" s="41"/>
      <c r="J814" s="39"/>
      <c r="K814" s="39"/>
      <c r="L814" s="39"/>
    </row>
    <row r="815">
      <c r="H815" s="41"/>
      <c r="I815" s="41"/>
      <c r="J815" s="39"/>
      <c r="K815" s="39"/>
      <c r="L815" s="39"/>
    </row>
    <row r="816">
      <c r="H816" s="41"/>
      <c r="I816" s="41"/>
      <c r="J816" s="39"/>
      <c r="K816" s="39"/>
      <c r="L816" s="39"/>
    </row>
    <row r="817">
      <c r="H817" s="41"/>
      <c r="I817" s="41"/>
      <c r="J817" s="39"/>
      <c r="K817" s="39"/>
      <c r="L817" s="39"/>
    </row>
    <row r="818">
      <c r="H818" s="41"/>
      <c r="I818" s="41"/>
      <c r="J818" s="39"/>
      <c r="K818" s="39"/>
      <c r="L818" s="39"/>
    </row>
    <row r="819">
      <c r="H819" s="41"/>
      <c r="I819" s="41"/>
      <c r="J819" s="39"/>
      <c r="K819" s="39"/>
      <c r="L819" s="39"/>
    </row>
    <row r="820">
      <c r="H820" s="41"/>
      <c r="I820" s="41"/>
      <c r="J820" s="39"/>
      <c r="K820" s="39"/>
      <c r="L820" s="39"/>
    </row>
    <row r="821">
      <c r="H821" s="41"/>
      <c r="I821" s="41"/>
      <c r="J821" s="39"/>
      <c r="K821" s="39"/>
      <c r="L821" s="39"/>
    </row>
    <row r="822">
      <c r="H822" s="41"/>
      <c r="I822" s="41"/>
      <c r="J822" s="39"/>
      <c r="K822" s="39"/>
      <c r="L822" s="39"/>
    </row>
    <row r="823">
      <c r="H823" s="41"/>
      <c r="I823" s="41"/>
      <c r="J823" s="39"/>
      <c r="K823" s="39"/>
      <c r="L823" s="39"/>
    </row>
    <row r="824">
      <c r="H824" s="41"/>
      <c r="I824" s="41"/>
      <c r="J824" s="39"/>
      <c r="K824" s="39"/>
      <c r="L824" s="39"/>
    </row>
    <row r="825">
      <c r="H825" s="41"/>
      <c r="I825" s="41"/>
      <c r="J825" s="39"/>
      <c r="K825" s="39"/>
      <c r="L825" s="39"/>
    </row>
    <row r="826">
      <c r="H826" s="41"/>
      <c r="I826" s="41"/>
      <c r="J826" s="39"/>
      <c r="K826" s="39"/>
      <c r="L826" s="39"/>
    </row>
    <row r="827">
      <c r="H827" s="41"/>
      <c r="I827" s="41"/>
      <c r="J827" s="39"/>
      <c r="K827" s="39"/>
      <c r="L827" s="39"/>
    </row>
    <row r="828">
      <c r="H828" s="41"/>
      <c r="I828" s="41"/>
      <c r="J828" s="39"/>
      <c r="K828" s="39"/>
      <c r="L828" s="39"/>
    </row>
    <row r="829">
      <c r="H829" s="41"/>
      <c r="I829" s="41"/>
      <c r="J829" s="39"/>
      <c r="K829" s="39"/>
      <c r="L829" s="39"/>
    </row>
    <row r="830">
      <c r="H830" s="41"/>
      <c r="I830" s="41"/>
      <c r="J830" s="39"/>
      <c r="K830" s="39"/>
      <c r="L830" s="39"/>
    </row>
    <row r="831">
      <c r="H831" s="41"/>
      <c r="I831" s="41"/>
      <c r="J831" s="39"/>
      <c r="K831" s="39"/>
      <c r="L831" s="39"/>
    </row>
    <row r="832">
      <c r="H832" s="41"/>
      <c r="I832" s="41"/>
      <c r="J832" s="39"/>
      <c r="K832" s="39"/>
      <c r="L832" s="39"/>
    </row>
    <row r="833">
      <c r="H833" s="41"/>
      <c r="I833" s="41"/>
      <c r="J833" s="39"/>
      <c r="K833" s="39"/>
      <c r="L833" s="39"/>
    </row>
    <row r="834">
      <c r="H834" s="41"/>
      <c r="I834" s="41"/>
      <c r="J834" s="39"/>
      <c r="K834" s="39"/>
      <c r="L834" s="39"/>
    </row>
    <row r="835">
      <c r="H835" s="41"/>
      <c r="I835" s="41"/>
      <c r="J835" s="39"/>
      <c r="K835" s="39"/>
      <c r="L835" s="39"/>
    </row>
    <row r="836">
      <c r="H836" s="41"/>
      <c r="I836" s="41"/>
      <c r="J836" s="39"/>
      <c r="K836" s="39"/>
      <c r="L836" s="39"/>
    </row>
    <row r="837">
      <c r="H837" s="41"/>
      <c r="I837" s="41"/>
      <c r="J837" s="39"/>
      <c r="K837" s="39"/>
      <c r="L837" s="39"/>
    </row>
    <row r="838">
      <c r="H838" s="41"/>
      <c r="I838" s="41"/>
      <c r="J838" s="39"/>
      <c r="K838" s="39"/>
      <c r="L838" s="39"/>
    </row>
    <row r="839">
      <c r="H839" s="41"/>
      <c r="I839" s="41"/>
      <c r="J839" s="39"/>
      <c r="K839" s="39"/>
      <c r="L839" s="39"/>
    </row>
    <row r="840">
      <c r="H840" s="41"/>
      <c r="I840" s="41"/>
      <c r="J840" s="39"/>
      <c r="K840" s="39"/>
      <c r="L840" s="39"/>
    </row>
    <row r="841">
      <c r="H841" s="41"/>
      <c r="I841" s="41"/>
      <c r="J841" s="39"/>
      <c r="K841" s="39"/>
      <c r="L841" s="39"/>
    </row>
    <row r="842">
      <c r="H842" s="41"/>
      <c r="I842" s="41"/>
      <c r="J842" s="39"/>
      <c r="K842" s="39"/>
      <c r="L842" s="39"/>
    </row>
    <row r="843">
      <c r="H843" s="41"/>
      <c r="I843" s="41"/>
      <c r="J843" s="39"/>
      <c r="K843" s="39"/>
      <c r="L843" s="39"/>
    </row>
    <row r="844">
      <c r="H844" s="41"/>
      <c r="I844" s="41"/>
      <c r="J844" s="39"/>
      <c r="K844" s="39"/>
      <c r="L844" s="39"/>
    </row>
    <row r="845">
      <c r="H845" s="41"/>
      <c r="I845" s="41"/>
      <c r="J845" s="39"/>
      <c r="K845" s="39"/>
      <c r="L845" s="39"/>
    </row>
    <row r="846">
      <c r="H846" s="41"/>
      <c r="I846" s="41"/>
      <c r="J846" s="39"/>
      <c r="K846" s="39"/>
      <c r="L846" s="39"/>
    </row>
    <row r="847">
      <c r="H847" s="41"/>
      <c r="I847" s="41"/>
      <c r="J847" s="39"/>
      <c r="K847" s="39"/>
      <c r="L847" s="39"/>
    </row>
    <row r="848">
      <c r="H848" s="41"/>
      <c r="I848" s="41"/>
      <c r="J848" s="39"/>
      <c r="K848" s="39"/>
      <c r="L848" s="39"/>
    </row>
    <row r="849">
      <c r="H849" s="41"/>
      <c r="I849" s="41"/>
      <c r="J849" s="39"/>
      <c r="K849" s="39"/>
      <c r="L849" s="39"/>
    </row>
    <row r="850">
      <c r="H850" s="41"/>
      <c r="I850" s="41"/>
      <c r="J850" s="39"/>
      <c r="K850" s="39"/>
      <c r="L850" s="39"/>
    </row>
    <row r="851">
      <c r="H851" s="41"/>
      <c r="I851" s="41"/>
      <c r="J851" s="39"/>
      <c r="K851" s="39"/>
      <c r="L851" s="39"/>
    </row>
    <row r="852">
      <c r="H852" s="41"/>
      <c r="I852" s="41"/>
      <c r="J852" s="39"/>
      <c r="K852" s="39"/>
      <c r="L852" s="39"/>
    </row>
    <row r="853">
      <c r="H853" s="41"/>
      <c r="I853" s="41"/>
      <c r="J853" s="39"/>
      <c r="K853" s="39"/>
      <c r="L853" s="39"/>
    </row>
    <row r="854">
      <c r="H854" s="41"/>
      <c r="I854" s="41"/>
      <c r="J854" s="39"/>
      <c r="K854" s="39"/>
      <c r="L854" s="39"/>
    </row>
    <row r="855">
      <c r="H855" s="41"/>
      <c r="I855" s="41"/>
      <c r="J855" s="39"/>
      <c r="K855" s="39"/>
      <c r="L855" s="39"/>
    </row>
    <row r="856">
      <c r="H856" s="41"/>
      <c r="I856" s="41"/>
      <c r="J856" s="39"/>
      <c r="K856" s="39"/>
      <c r="L856" s="39"/>
    </row>
    <row r="857">
      <c r="H857" s="41"/>
      <c r="I857" s="41"/>
      <c r="J857" s="39"/>
      <c r="K857" s="39"/>
      <c r="L857" s="39"/>
    </row>
    <row r="858">
      <c r="H858" s="41"/>
      <c r="I858" s="41"/>
      <c r="J858" s="39"/>
      <c r="K858" s="39"/>
      <c r="L858" s="39"/>
    </row>
    <row r="859">
      <c r="H859" s="41"/>
      <c r="I859" s="41"/>
      <c r="J859" s="39"/>
      <c r="K859" s="39"/>
      <c r="L859" s="39"/>
    </row>
    <row r="860">
      <c r="H860" s="41"/>
      <c r="I860" s="41"/>
      <c r="J860" s="39"/>
      <c r="K860" s="39"/>
      <c r="L860" s="39"/>
    </row>
    <row r="861">
      <c r="H861" s="41"/>
      <c r="I861" s="41"/>
      <c r="J861" s="39"/>
      <c r="K861" s="39"/>
      <c r="L861" s="39"/>
    </row>
    <row r="862">
      <c r="H862" s="41"/>
      <c r="I862" s="41"/>
      <c r="J862" s="39"/>
      <c r="K862" s="39"/>
      <c r="L862" s="39"/>
    </row>
    <row r="863">
      <c r="H863" s="41"/>
      <c r="I863" s="41"/>
      <c r="J863" s="39"/>
      <c r="K863" s="39"/>
      <c r="L863" s="39"/>
    </row>
    <row r="864">
      <c r="H864" s="41"/>
      <c r="I864" s="41"/>
      <c r="J864" s="39"/>
      <c r="K864" s="39"/>
      <c r="L864" s="39"/>
    </row>
    <row r="865">
      <c r="H865" s="41"/>
      <c r="I865" s="41"/>
      <c r="J865" s="39"/>
      <c r="K865" s="39"/>
      <c r="L865" s="39"/>
    </row>
    <row r="866">
      <c r="H866" s="41"/>
      <c r="I866" s="41"/>
      <c r="J866" s="39"/>
      <c r="K866" s="39"/>
      <c r="L866" s="39"/>
    </row>
    <row r="867">
      <c r="H867" s="41"/>
      <c r="I867" s="41"/>
      <c r="J867" s="39"/>
      <c r="K867" s="39"/>
      <c r="L867" s="39"/>
    </row>
    <row r="868">
      <c r="H868" s="41"/>
      <c r="I868" s="41"/>
      <c r="J868" s="39"/>
      <c r="K868" s="39"/>
      <c r="L868" s="39"/>
    </row>
    <row r="869">
      <c r="H869" s="41"/>
      <c r="I869" s="41"/>
      <c r="J869" s="39"/>
      <c r="K869" s="39"/>
      <c r="L869" s="39"/>
    </row>
    <row r="870">
      <c r="H870" s="41"/>
      <c r="I870" s="41"/>
      <c r="J870" s="39"/>
      <c r="K870" s="39"/>
      <c r="L870" s="39"/>
    </row>
    <row r="871">
      <c r="H871" s="41"/>
      <c r="I871" s="41"/>
      <c r="J871" s="39"/>
      <c r="K871" s="39"/>
      <c r="L871" s="39"/>
    </row>
    <row r="872">
      <c r="H872" s="41"/>
      <c r="I872" s="41"/>
      <c r="J872" s="39"/>
      <c r="K872" s="39"/>
      <c r="L872" s="39"/>
    </row>
    <row r="873">
      <c r="H873" s="41"/>
      <c r="I873" s="41"/>
      <c r="J873" s="39"/>
      <c r="K873" s="39"/>
      <c r="L873" s="39"/>
    </row>
    <row r="874">
      <c r="H874" s="41"/>
      <c r="I874" s="41"/>
      <c r="J874" s="39"/>
      <c r="K874" s="39"/>
      <c r="L874" s="39"/>
    </row>
    <row r="875">
      <c r="H875" s="41"/>
      <c r="I875" s="41"/>
      <c r="J875" s="39"/>
      <c r="K875" s="39"/>
      <c r="L875" s="39"/>
    </row>
    <row r="876">
      <c r="H876" s="41"/>
      <c r="I876" s="41"/>
      <c r="J876" s="39"/>
      <c r="K876" s="39"/>
      <c r="L876" s="39"/>
    </row>
    <row r="877">
      <c r="H877" s="41"/>
      <c r="I877" s="41"/>
      <c r="J877" s="39"/>
      <c r="K877" s="39"/>
      <c r="L877" s="39"/>
    </row>
    <row r="878">
      <c r="H878" s="41"/>
      <c r="I878" s="41"/>
      <c r="J878" s="39"/>
      <c r="K878" s="39"/>
      <c r="L878" s="39"/>
    </row>
    <row r="879">
      <c r="H879" s="41"/>
      <c r="I879" s="41"/>
      <c r="J879" s="39"/>
      <c r="K879" s="39"/>
      <c r="L879" s="39"/>
    </row>
    <row r="880">
      <c r="H880" s="41"/>
      <c r="I880" s="41"/>
      <c r="J880" s="39"/>
      <c r="K880" s="39"/>
      <c r="L880" s="39"/>
    </row>
    <row r="881">
      <c r="H881" s="41"/>
      <c r="I881" s="41"/>
      <c r="J881" s="39"/>
      <c r="K881" s="39"/>
      <c r="L881" s="39"/>
    </row>
    <row r="882">
      <c r="H882" s="41"/>
      <c r="I882" s="41"/>
      <c r="J882" s="39"/>
      <c r="K882" s="39"/>
      <c r="L882" s="39"/>
    </row>
    <row r="883">
      <c r="H883" s="41"/>
      <c r="I883" s="41"/>
      <c r="J883" s="39"/>
      <c r="K883" s="39"/>
      <c r="L883" s="39"/>
    </row>
    <row r="884">
      <c r="H884" s="41"/>
      <c r="I884" s="41"/>
      <c r="J884" s="39"/>
      <c r="K884" s="39"/>
      <c r="L884" s="39"/>
    </row>
    <row r="885">
      <c r="H885" s="41"/>
      <c r="I885" s="41"/>
      <c r="J885" s="39"/>
      <c r="K885" s="39"/>
      <c r="L885" s="39"/>
    </row>
    <row r="886">
      <c r="H886" s="41"/>
      <c r="I886" s="41"/>
      <c r="J886" s="39"/>
      <c r="K886" s="39"/>
      <c r="L886" s="39"/>
    </row>
    <row r="887">
      <c r="H887" s="41"/>
      <c r="I887" s="41"/>
      <c r="J887" s="39"/>
      <c r="K887" s="39"/>
      <c r="L887" s="39"/>
    </row>
    <row r="888">
      <c r="H888" s="41"/>
      <c r="I888" s="41"/>
      <c r="J888" s="39"/>
      <c r="K888" s="39"/>
      <c r="L888" s="39"/>
    </row>
    <row r="889">
      <c r="H889" s="41"/>
      <c r="I889" s="41"/>
      <c r="J889" s="39"/>
      <c r="K889" s="39"/>
      <c r="L889" s="39"/>
    </row>
    <row r="890">
      <c r="H890" s="41"/>
      <c r="I890" s="41"/>
      <c r="J890" s="39"/>
      <c r="K890" s="39"/>
      <c r="L890" s="39"/>
    </row>
    <row r="891">
      <c r="H891" s="41"/>
      <c r="I891" s="41"/>
      <c r="J891" s="39"/>
      <c r="K891" s="39"/>
      <c r="L891" s="39"/>
    </row>
    <row r="892">
      <c r="H892" s="41"/>
      <c r="I892" s="41"/>
      <c r="J892" s="39"/>
      <c r="K892" s="39"/>
      <c r="L892" s="39"/>
    </row>
    <row r="893">
      <c r="H893" s="41"/>
      <c r="I893" s="41"/>
      <c r="J893" s="39"/>
      <c r="K893" s="39"/>
      <c r="L893" s="39"/>
    </row>
    <row r="894">
      <c r="H894" s="41"/>
      <c r="I894" s="41"/>
      <c r="J894" s="39"/>
      <c r="K894" s="39"/>
      <c r="L894" s="39"/>
    </row>
    <row r="895">
      <c r="H895" s="41"/>
      <c r="I895" s="41"/>
      <c r="J895" s="39"/>
      <c r="K895" s="39"/>
      <c r="L895" s="39"/>
    </row>
    <row r="896">
      <c r="H896" s="41"/>
      <c r="I896" s="41"/>
      <c r="J896" s="39"/>
      <c r="K896" s="39"/>
      <c r="L896" s="39"/>
    </row>
    <row r="897">
      <c r="H897" s="41"/>
      <c r="I897" s="41"/>
      <c r="J897" s="39"/>
      <c r="K897" s="39"/>
      <c r="L897" s="39"/>
    </row>
    <row r="898">
      <c r="H898" s="41"/>
      <c r="I898" s="41"/>
      <c r="J898" s="39"/>
      <c r="K898" s="39"/>
      <c r="L898" s="39"/>
    </row>
    <row r="899">
      <c r="H899" s="41"/>
      <c r="I899" s="41"/>
      <c r="J899" s="39"/>
      <c r="K899" s="39"/>
      <c r="L899" s="39"/>
    </row>
    <row r="900">
      <c r="H900" s="41"/>
      <c r="I900" s="41"/>
      <c r="J900" s="39"/>
      <c r="K900" s="39"/>
      <c r="L900" s="39"/>
    </row>
    <row r="901">
      <c r="H901" s="41"/>
      <c r="I901" s="41"/>
      <c r="J901" s="39"/>
      <c r="K901" s="39"/>
      <c r="L901" s="39"/>
    </row>
    <row r="902">
      <c r="H902" s="41"/>
      <c r="I902" s="41"/>
      <c r="J902" s="39"/>
      <c r="K902" s="39"/>
      <c r="L902" s="39"/>
    </row>
    <row r="903">
      <c r="H903" s="41"/>
      <c r="I903" s="41"/>
      <c r="J903" s="39"/>
      <c r="K903" s="39"/>
      <c r="L903" s="39"/>
    </row>
    <row r="904">
      <c r="H904" s="41"/>
      <c r="I904" s="41"/>
      <c r="J904" s="39"/>
      <c r="K904" s="39"/>
      <c r="L904" s="39"/>
    </row>
    <row r="905">
      <c r="H905" s="41"/>
      <c r="I905" s="41"/>
      <c r="J905" s="39"/>
      <c r="K905" s="39"/>
      <c r="L905" s="39"/>
    </row>
    <row r="906">
      <c r="H906" s="41"/>
      <c r="I906" s="41"/>
      <c r="J906" s="39"/>
      <c r="K906" s="39"/>
      <c r="L906" s="39"/>
    </row>
    <row r="907">
      <c r="H907" s="41"/>
      <c r="I907" s="41"/>
      <c r="J907" s="39"/>
      <c r="K907" s="39"/>
      <c r="L907" s="39"/>
    </row>
    <row r="908">
      <c r="H908" s="41"/>
      <c r="I908" s="41"/>
      <c r="J908" s="39"/>
      <c r="K908" s="39"/>
      <c r="L908" s="39"/>
    </row>
    <row r="909">
      <c r="H909" s="41"/>
      <c r="I909" s="41"/>
      <c r="J909" s="39"/>
      <c r="K909" s="39"/>
      <c r="L909" s="39"/>
    </row>
    <row r="910">
      <c r="H910" s="41"/>
      <c r="I910" s="41"/>
      <c r="J910" s="39"/>
      <c r="K910" s="39"/>
      <c r="L910" s="39"/>
    </row>
    <row r="911">
      <c r="H911" s="41"/>
      <c r="I911" s="41"/>
      <c r="J911" s="39"/>
      <c r="K911" s="39"/>
      <c r="L911" s="39"/>
    </row>
    <row r="912">
      <c r="H912" s="41"/>
      <c r="I912" s="41"/>
      <c r="J912" s="39"/>
      <c r="K912" s="39"/>
      <c r="L912" s="39"/>
    </row>
    <row r="913">
      <c r="H913" s="41"/>
      <c r="I913" s="41"/>
      <c r="J913" s="39"/>
      <c r="K913" s="39"/>
      <c r="L913" s="39"/>
    </row>
    <row r="914">
      <c r="H914" s="41"/>
      <c r="I914" s="41"/>
      <c r="J914" s="39"/>
      <c r="K914" s="39"/>
      <c r="L914" s="39"/>
    </row>
    <row r="915">
      <c r="H915" s="41"/>
      <c r="I915" s="41"/>
      <c r="J915" s="39"/>
      <c r="K915" s="39"/>
      <c r="L915" s="39"/>
    </row>
    <row r="916">
      <c r="H916" s="41"/>
      <c r="I916" s="41"/>
      <c r="J916" s="39"/>
      <c r="K916" s="39"/>
      <c r="L916" s="39"/>
    </row>
    <row r="917">
      <c r="H917" s="41"/>
      <c r="I917" s="41"/>
      <c r="J917" s="39"/>
      <c r="K917" s="39"/>
      <c r="L917" s="39"/>
    </row>
    <row r="918">
      <c r="H918" s="41"/>
      <c r="I918" s="41"/>
      <c r="J918" s="39"/>
      <c r="K918" s="39"/>
      <c r="L918" s="39"/>
    </row>
    <row r="919">
      <c r="H919" s="41"/>
      <c r="I919" s="41"/>
      <c r="J919" s="39"/>
      <c r="K919" s="39"/>
      <c r="L919" s="39"/>
    </row>
    <row r="920">
      <c r="H920" s="41"/>
      <c r="I920" s="41"/>
      <c r="J920" s="39"/>
      <c r="K920" s="39"/>
      <c r="L920" s="39"/>
    </row>
    <row r="921">
      <c r="H921" s="41"/>
      <c r="I921" s="41"/>
      <c r="J921" s="39"/>
      <c r="K921" s="39"/>
      <c r="L921" s="39"/>
    </row>
    <row r="922">
      <c r="H922" s="41"/>
      <c r="I922" s="41"/>
      <c r="J922" s="39"/>
      <c r="K922" s="39"/>
      <c r="L922" s="39"/>
    </row>
    <row r="923">
      <c r="H923" s="41"/>
      <c r="I923" s="41"/>
      <c r="J923" s="39"/>
      <c r="K923" s="39"/>
      <c r="L923" s="39"/>
    </row>
    <row r="924">
      <c r="H924" s="41"/>
      <c r="I924" s="41"/>
      <c r="J924" s="39"/>
      <c r="K924" s="39"/>
      <c r="L924" s="39"/>
    </row>
    <row r="925">
      <c r="H925" s="41"/>
      <c r="I925" s="41"/>
      <c r="J925" s="39"/>
      <c r="K925" s="39"/>
      <c r="L925" s="39"/>
    </row>
    <row r="926">
      <c r="H926" s="41"/>
      <c r="I926" s="41"/>
      <c r="J926" s="39"/>
      <c r="K926" s="39"/>
      <c r="L926" s="39"/>
    </row>
    <row r="927">
      <c r="H927" s="41"/>
      <c r="I927" s="41"/>
      <c r="J927" s="39"/>
      <c r="K927" s="39"/>
      <c r="L927" s="39"/>
    </row>
    <row r="928">
      <c r="H928" s="41"/>
      <c r="I928" s="41"/>
      <c r="J928" s="39"/>
      <c r="K928" s="39"/>
      <c r="L928" s="39"/>
    </row>
    <row r="929">
      <c r="H929" s="41"/>
      <c r="I929" s="41"/>
      <c r="J929" s="39"/>
      <c r="K929" s="39"/>
      <c r="L929" s="39"/>
    </row>
    <row r="930">
      <c r="H930" s="41"/>
      <c r="I930" s="41"/>
      <c r="J930" s="39"/>
      <c r="K930" s="39"/>
      <c r="L930" s="39"/>
    </row>
    <row r="931">
      <c r="H931" s="41"/>
      <c r="I931" s="41"/>
      <c r="J931" s="39"/>
      <c r="K931" s="39"/>
      <c r="L931" s="39"/>
    </row>
    <row r="932">
      <c r="H932" s="41"/>
      <c r="I932" s="41"/>
      <c r="J932" s="39"/>
      <c r="K932" s="39"/>
      <c r="L932" s="39"/>
    </row>
    <row r="933">
      <c r="H933" s="41"/>
      <c r="I933" s="41"/>
      <c r="J933" s="39"/>
      <c r="K933" s="39"/>
      <c r="L933" s="39"/>
    </row>
    <row r="934">
      <c r="H934" s="41"/>
      <c r="I934" s="41"/>
      <c r="J934" s="39"/>
      <c r="K934" s="39"/>
      <c r="L934" s="39"/>
    </row>
    <row r="935">
      <c r="H935" s="41"/>
      <c r="I935" s="41"/>
      <c r="J935" s="39"/>
      <c r="K935" s="39"/>
      <c r="L935" s="39"/>
    </row>
    <row r="936">
      <c r="H936" s="41"/>
      <c r="I936" s="41"/>
      <c r="J936" s="39"/>
      <c r="K936" s="39"/>
      <c r="L936" s="39"/>
    </row>
    <row r="937">
      <c r="H937" s="41"/>
      <c r="I937" s="41"/>
      <c r="J937" s="39"/>
      <c r="K937" s="39"/>
      <c r="L937" s="39"/>
    </row>
    <row r="938">
      <c r="H938" s="41"/>
      <c r="I938" s="41"/>
      <c r="J938" s="39"/>
      <c r="K938" s="39"/>
      <c r="L938" s="39"/>
    </row>
    <row r="939">
      <c r="H939" s="41"/>
      <c r="I939" s="41"/>
      <c r="J939" s="39"/>
      <c r="K939" s="39"/>
      <c r="L939" s="39"/>
    </row>
    <row r="940">
      <c r="H940" s="41"/>
      <c r="I940" s="41"/>
      <c r="J940" s="39"/>
      <c r="K940" s="39"/>
      <c r="L940" s="39"/>
    </row>
    <row r="941">
      <c r="H941" s="41"/>
      <c r="I941" s="41"/>
      <c r="J941" s="39"/>
      <c r="K941" s="39"/>
      <c r="L941" s="39"/>
    </row>
    <row r="942">
      <c r="H942" s="41"/>
      <c r="I942" s="41"/>
      <c r="J942" s="39"/>
      <c r="K942" s="39"/>
      <c r="L942" s="39"/>
    </row>
    <row r="943">
      <c r="H943" s="41"/>
      <c r="I943" s="41"/>
      <c r="J943" s="39"/>
      <c r="K943" s="39"/>
      <c r="L943" s="39"/>
    </row>
    <row r="944">
      <c r="H944" s="41"/>
      <c r="I944" s="41"/>
      <c r="J944" s="39"/>
      <c r="K944" s="39"/>
      <c r="L944" s="39"/>
    </row>
    <row r="945">
      <c r="H945" s="41"/>
      <c r="I945" s="41"/>
      <c r="J945" s="39"/>
      <c r="K945" s="39"/>
      <c r="L945" s="39"/>
    </row>
    <row r="946">
      <c r="H946" s="41"/>
      <c r="I946" s="41"/>
      <c r="J946" s="39"/>
      <c r="K946" s="39"/>
      <c r="L946" s="39"/>
    </row>
    <row r="947">
      <c r="H947" s="41"/>
      <c r="I947" s="41"/>
      <c r="J947" s="39"/>
      <c r="K947" s="39"/>
      <c r="L947" s="39"/>
    </row>
    <row r="948">
      <c r="H948" s="41"/>
      <c r="I948" s="41"/>
      <c r="J948" s="39"/>
      <c r="K948" s="39"/>
      <c r="L948" s="39"/>
    </row>
    <row r="949">
      <c r="H949" s="41"/>
      <c r="I949" s="41"/>
      <c r="J949" s="39"/>
      <c r="K949" s="39"/>
      <c r="L949" s="39"/>
    </row>
    <row r="950">
      <c r="H950" s="41"/>
      <c r="I950" s="41"/>
      <c r="J950" s="39"/>
      <c r="K950" s="39"/>
      <c r="L950" s="39"/>
    </row>
    <row r="951">
      <c r="H951" s="41"/>
      <c r="I951" s="41"/>
      <c r="J951" s="39"/>
      <c r="K951" s="39"/>
      <c r="L951" s="39"/>
    </row>
    <row r="952">
      <c r="H952" s="41"/>
      <c r="I952" s="41"/>
      <c r="J952" s="39"/>
      <c r="K952" s="39"/>
      <c r="L952" s="39"/>
    </row>
    <row r="953">
      <c r="H953" s="41"/>
      <c r="I953" s="41"/>
      <c r="J953" s="39"/>
      <c r="K953" s="39"/>
      <c r="L953" s="39"/>
    </row>
    <row r="954">
      <c r="H954" s="41"/>
      <c r="I954" s="41"/>
      <c r="J954" s="39"/>
      <c r="K954" s="39"/>
      <c r="L954" s="39"/>
    </row>
    <row r="955">
      <c r="H955" s="41"/>
      <c r="I955" s="41"/>
      <c r="J955" s="39"/>
      <c r="K955" s="39"/>
      <c r="L955" s="39"/>
    </row>
    <row r="956">
      <c r="H956" s="41"/>
      <c r="I956" s="41"/>
      <c r="J956" s="39"/>
      <c r="K956" s="39"/>
      <c r="L956" s="39"/>
    </row>
    <row r="957">
      <c r="H957" s="41"/>
      <c r="I957" s="41"/>
      <c r="J957" s="39"/>
      <c r="K957" s="39"/>
      <c r="L957" s="39"/>
    </row>
    <row r="958">
      <c r="H958" s="41"/>
      <c r="I958" s="41"/>
      <c r="J958" s="39"/>
      <c r="K958" s="39"/>
      <c r="L958" s="39"/>
    </row>
    <row r="959">
      <c r="H959" s="41"/>
      <c r="I959" s="41"/>
      <c r="J959" s="39"/>
      <c r="K959" s="39"/>
      <c r="L959" s="39"/>
    </row>
    <row r="960">
      <c r="H960" s="41"/>
      <c r="I960" s="41"/>
      <c r="J960" s="39"/>
      <c r="K960" s="39"/>
      <c r="L960" s="39"/>
    </row>
    <row r="961">
      <c r="H961" s="41"/>
      <c r="I961" s="41"/>
      <c r="J961" s="39"/>
      <c r="K961" s="39"/>
      <c r="L961" s="39"/>
    </row>
    <row r="962">
      <c r="H962" s="41"/>
      <c r="I962" s="41"/>
      <c r="J962" s="39"/>
      <c r="K962" s="39"/>
      <c r="L962" s="39"/>
    </row>
    <row r="963">
      <c r="H963" s="41"/>
      <c r="I963" s="41"/>
      <c r="J963" s="39"/>
      <c r="K963" s="39"/>
      <c r="L963" s="39"/>
    </row>
    <row r="964">
      <c r="H964" s="41"/>
      <c r="I964" s="41"/>
      <c r="J964" s="39"/>
      <c r="K964" s="39"/>
      <c r="L964" s="39"/>
    </row>
    <row r="965">
      <c r="H965" s="41"/>
      <c r="I965" s="41"/>
      <c r="J965" s="39"/>
      <c r="K965" s="39"/>
      <c r="L965" s="39"/>
    </row>
    <row r="966">
      <c r="H966" s="41"/>
      <c r="I966" s="41"/>
      <c r="J966" s="39"/>
      <c r="K966" s="39"/>
      <c r="L966" s="39"/>
    </row>
    <row r="967">
      <c r="H967" s="41"/>
      <c r="I967" s="41"/>
      <c r="J967" s="39"/>
      <c r="K967" s="39"/>
      <c r="L967" s="39"/>
    </row>
    <row r="968">
      <c r="H968" s="41"/>
      <c r="I968" s="41"/>
      <c r="J968" s="39"/>
      <c r="K968" s="39"/>
      <c r="L968" s="39"/>
    </row>
    <row r="969">
      <c r="H969" s="41"/>
      <c r="I969" s="41"/>
      <c r="J969" s="39"/>
      <c r="K969" s="39"/>
      <c r="L969" s="39"/>
    </row>
    <row r="970">
      <c r="H970" s="41"/>
      <c r="I970" s="41"/>
      <c r="J970" s="39"/>
      <c r="K970" s="39"/>
      <c r="L970" s="39"/>
    </row>
    <row r="971">
      <c r="H971" s="41"/>
      <c r="I971" s="41"/>
      <c r="J971" s="39"/>
      <c r="K971" s="39"/>
      <c r="L971" s="39"/>
    </row>
    <row r="972">
      <c r="H972" s="41"/>
      <c r="I972" s="41"/>
      <c r="J972" s="39"/>
      <c r="K972" s="39"/>
      <c r="L972" s="39"/>
    </row>
    <row r="973">
      <c r="H973" s="41"/>
      <c r="I973" s="41"/>
      <c r="J973" s="39"/>
      <c r="K973" s="39"/>
      <c r="L973" s="39"/>
    </row>
    <row r="974">
      <c r="H974" s="41"/>
      <c r="I974" s="41"/>
      <c r="J974" s="39"/>
      <c r="K974" s="39"/>
      <c r="L974" s="39"/>
    </row>
    <row r="975">
      <c r="H975" s="41"/>
      <c r="I975" s="41"/>
      <c r="J975" s="39"/>
      <c r="K975" s="39"/>
      <c r="L975" s="39"/>
    </row>
    <row r="976">
      <c r="H976" s="41"/>
      <c r="I976" s="41"/>
      <c r="J976" s="39"/>
      <c r="K976" s="39"/>
      <c r="L976" s="39"/>
    </row>
    <row r="977">
      <c r="H977" s="41"/>
      <c r="I977" s="41"/>
      <c r="J977" s="39"/>
      <c r="K977" s="39"/>
      <c r="L977" s="39"/>
    </row>
    <row r="978">
      <c r="H978" s="41"/>
      <c r="I978" s="41"/>
      <c r="J978" s="39"/>
      <c r="K978" s="39"/>
      <c r="L978" s="39"/>
    </row>
    <row r="979">
      <c r="H979" s="41"/>
      <c r="I979" s="41"/>
      <c r="J979" s="39"/>
      <c r="K979" s="39"/>
      <c r="L979" s="39"/>
    </row>
    <row r="980">
      <c r="H980" s="41"/>
      <c r="I980" s="41"/>
      <c r="J980" s="39"/>
      <c r="K980" s="39"/>
      <c r="L980" s="39"/>
    </row>
    <row r="981">
      <c r="H981" s="41"/>
      <c r="I981" s="41"/>
      <c r="J981" s="39"/>
      <c r="K981" s="39"/>
      <c r="L981" s="39"/>
    </row>
    <row r="982">
      <c r="H982" s="41"/>
      <c r="I982" s="41"/>
      <c r="J982" s="39"/>
      <c r="K982" s="39"/>
      <c r="L982" s="39"/>
    </row>
    <row r="983">
      <c r="H983" s="41"/>
      <c r="I983" s="41"/>
      <c r="J983" s="39"/>
      <c r="K983" s="39"/>
      <c r="L983" s="39"/>
    </row>
    <row r="984">
      <c r="H984" s="41"/>
      <c r="I984" s="41"/>
      <c r="J984" s="39"/>
      <c r="K984" s="39"/>
      <c r="L984" s="39"/>
    </row>
    <row r="985">
      <c r="H985" s="41"/>
      <c r="I985" s="41"/>
      <c r="J985" s="39"/>
      <c r="K985" s="39"/>
      <c r="L985" s="39"/>
    </row>
    <row r="986">
      <c r="H986" s="41"/>
      <c r="I986" s="41"/>
      <c r="J986" s="39"/>
      <c r="K986" s="39"/>
      <c r="L986" s="39"/>
    </row>
    <row r="987">
      <c r="H987" s="41"/>
      <c r="I987" s="41"/>
      <c r="J987" s="39"/>
      <c r="K987" s="39"/>
      <c r="L987" s="39"/>
    </row>
    <row r="988">
      <c r="H988" s="41"/>
      <c r="I988" s="41"/>
      <c r="J988" s="39"/>
      <c r="K988" s="39"/>
      <c r="L988" s="39"/>
    </row>
    <row r="989">
      <c r="H989" s="41"/>
      <c r="I989" s="41"/>
      <c r="J989" s="39"/>
      <c r="K989" s="39"/>
      <c r="L989" s="39"/>
    </row>
    <row r="990">
      <c r="H990" s="41"/>
      <c r="I990" s="41"/>
      <c r="J990" s="39"/>
      <c r="K990" s="39"/>
      <c r="L990" s="39"/>
    </row>
    <row r="991">
      <c r="H991" s="41"/>
      <c r="I991" s="41"/>
      <c r="J991" s="39"/>
      <c r="K991" s="39"/>
      <c r="L991" s="39"/>
    </row>
    <row r="992">
      <c r="H992" s="41"/>
      <c r="I992" s="41"/>
      <c r="J992" s="39"/>
      <c r="K992" s="39"/>
      <c r="L992" s="39"/>
    </row>
    <row r="993">
      <c r="H993" s="41"/>
      <c r="I993" s="41"/>
      <c r="J993" s="39"/>
      <c r="K993" s="39"/>
      <c r="L993" s="39"/>
    </row>
    <row r="994">
      <c r="H994" s="41"/>
      <c r="I994" s="41"/>
      <c r="J994" s="39"/>
      <c r="K994" s="39"/>
      <c r="L994" s="39"/>
    </row>
    <row r="995">
      <c r="H995" s="41"/>
      <c r="I995" s="41"/>
      <c r="J995" s="39"/>
      <c r="K995" s="39"/>
      <c r="L995" s="39"/>
    </row>
    <row r="996">
      <c r="H996" s="41"/>
      <c r="I996" s="41"/>
      <c r="J996" s="39"/>
      <c r="K996" s="39"/>
      <c r="L996" s="39"/>
    </row>
    <row r="997">
      <c r="H997" s="41"/>
      <c r="I997" s="41"/>
      <c r="J997" s="39"/>
      <c r="K997" s="39"/>
      <c r="L997" s="39"/>
    </row>
    <row r="998">
      <c r="H998" s="41"/>
      <c r="I998" s="41"/>
      <c r="J998" s="39"/>
      <c r="K998" s="39"/>
      <c r="L998" s="39"/>
    </row>
    <row r="999">
      <c r="H999" s="41"/>
      <c r="I999" s="41"/>
      <c r="J999" s="39"/>
      <c r="K999" s="39"/>
      <c r="L999" s="39"/>
    </row>
    <row r="1000">
      <c r="H1000" s="41"/>
      <c r="I1000" s="41"/>
      <c r="J1000" s="39"/>
      <c r="K1000" s="39"/>
      <c r="L1000" s="39"/>
    </row>
    <row r="1001">
      <c r="H1001" s="41"/>
      <c r="I1001" s="41"/>
      <c r="J1001" s="39"/>
      <c r="K1001" s="39"/>
      <c r="L1001" s="39"/>
    </row>
    <row r="1002">
      <c r="H1002" s="41"/>
      <c r="I1002" s="41"/>
      <c r="J1002" s="39"/>
      <c r="K1002" s="39"/>
      <c r="L1002" s="39"/>
    </row>
    <row r="1003">
      <c r="H1003" s="41"/>
      <c r="I1003" s="41"/>
      <c r="J1003" s="39"/>
      <c r="K1003" s="39"/>
      <c r="L1003" s="39"/>
    </row>
    <row r="1004">
      <c r="H1004" s="41"/>
      <c r="I1004" s="41"/>
      <c r="J1004" s="39"/>
      <c r="K1004" s="39"/>
      <c r="L1004" s="39"/>
    </row>
    <row r="1005">
      <c r="H1005" s="41"/>
      <c r="I1005" s="41"/>
      <c r="J1005" s="39"/>
      <c r="K1005" s="39"/>
      <c r="L1005" s="39"/>
    </row>
    <row r="1006">
      <c r="H1006" s="41"/>
      <c r="I1006" s="41"/>
      <c r="J1006" s="39"/>
      <c r="K1006" s="39"/>
      <c r="L1006" s="39"/>
    </row>
    <row r="1007">
      <c r="H1007" s="41"/>
      <c r="I1007" s="41"/>
      <c r="J1007" s="39"/>
      <c r="K1007" s="39"/>
      <c r="L1007" s="39"/>
    </row>
    <row r="1008">
      <c r="H1008" s="41"/>
      <c r="I1008" s="41"/>
      <c r="J1008" s="39"/>
      <c r="K1008" s="39"/>
      <c r="L1008" s="39"/>
    </row>
    <row r="1009">
      <c r="H1009" s="41"/>
      <c r="I1009" s="41"/>
      <c r="J1009" s="39"/>
      <c r="K1009" s="39"/>
      <c r="L1009" s="39"/>
    </row>
    <row r="1010">
      <c r="H1010" s="41"/>
      <c r="I1010" s="41"/>
      <c r="J1010" s="39"/>
      <c r="K1010" s="39"/>
      <c r="L1010" s="39"/>
    </row>
    <row r="1011">
      <c r="H1011" s="41"/>
      <c r="I1011" s="41"/>
      <c r="J1011" s="39"/>
      <c r="K1011" s="39"/>
      <c r="L1011" s="39"/>
    </row>
    <row r="1012">
      <c r="H1012" s="41"/>
      <c r="I1012" s="41"/>
      <c r="J1012" s="39"/>
      <c r="K1012" s="39"/>
      <c r="L1012" s="39"/>
    </row>
    <row r="1013">
      <c r="H1013" s="41"/>
      <c r="I1013" s="41"/>
      <c r="J1013" s="39"/>
      <c r="K1013" s="39"/>
      <c r="L1013" s="39"/>
    </row>
    <row r="1014">
      <c r="H1014" s="41"/>
      <c r="I1014" s="41"/>
      <c r="J1014" s="39"/>
      <c r="K1014" s="39"/>
      <c r="L1014" s="39"/>
    </row>
    <row r="1015">
      <c r="H1015" s="41"/>
      <c r="I1015" s="41"/>
      <c r="J1015" s="39"/>
      <c r="K1015" s="39"/>
      <c r="L1015" s="39"/>
    </row>
    <row r="1016">
      <c r="H1016" s="41"/>
      <c r="I1016" s="41"/>
      <c r="J1016" s="39"/>
      <c r="K1016" s="39"/>
      <c r="L1016" s="39"/>
    </row>
    <row r="1017">
      <c r="H1017" s="41"/>
      <c r="I1017" s="41"/>
      <c r="J1017" s="39"/>
      <c r="K1017" s="39"/>
      <c r="L1017" s="3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63"/>
    <col customWidth="1" min="5" max="5" width="14.38"/>
  </cols>
  <sheetData>
    <row r="1">
      <c r="A1" s="42" t="s">
        <v>310</v>
      </c>
      <c r="C1" s="1" t="s">
        <v>311</v>
      </c>
      <c r="D1" s="1" t="s">
        <v>312</v>
      </c>
      <c r="E1" s="1" t="s">
        <v>313</v>
      </c>
      <c r="F1" s="1" t="s">
        <v>314</v>
      </c>
    </row>
    <row r="2">
      <c r="A2" s="43"/>
      <c r="B2" s="44" t="s">
        <v>315</v>
      </c>
      <c r="C2" s="45">
        <v>3000.0</v>
      </c>
      <c r="D2" s="46">
        <f>C2/F2</f>
        <v>2400</v>
      </c>
      <c r="E2" s="45">
        <v>15.0</v>
      </c>
      <c r="F2" s="45">
        <v>1.25</v>
      </c>
    </row>
    <row r="3">
      <c r="A3" s="47"/>
      <c r="B3" s="48" t="s">
        <v>316</v>
      </c>
      <c r="C3" s="49" t="s">
        <v>317</v>
      </c>
      <c r="D3" s="44" t="s">
        <v>318</v>
      </c>
      <c r="E3" s="44" t="s">
        <v>319</v>
      </c>
    </row>
    <row r="4">
      <c r="A4" s="50" t="s">
        <v>320</v>
      </c>
      <c r="B4" s="51">
        <f>SUM(J5:CL5)</f>
        <v>0</v>
      </c>
      <c r="C4" s="52"/>
    </row>
    <row r="5">
      <c r="A5" s="53" t="s">
        <v>223</v>
      </c>
      <c r="B5" s="51">
        <f>INDIRECT("'IX cost'!G10")</f>
        <v>970000</v>
      </c>
      <c r="C5" s="52"/>
    </row>
    <row r="6">
      <c r="A6" s="53" t="s">
        <v>321</v>
      </c>
      <c r="B6" s="51">
        <f>SUM(J7:CL7)</f>
        <v>0</v>
      </c>
      <c r="C6" s="52"/>
    </row>
    <row r="7">
      <c r="A7" s="50" t="s">
        <v>322</v>
      </c>
      <c r="B7" s="51">
        <f>C7*C2*1000</f>
        <v>180000</v>
      </c>
      <c r="C7" s="54">
        <v>0.06</v>
      </c>
    </row>
    <row r="8">
      <c r="A8" s="50" t="s">
        <v>323</v>
      </c>
      <c r="B8" s="51">
        <f>SUM(J9:CL9)</f>
        <v>0</v>
      </c>
      <c r="C8" s="52"/>
    </row>
    <row r="9">
      <c r="A9" s="50" t="s">
        <v>324</v>
      </c>
      <c r="B9" s="55">
        <f>C2*C9</f>
        <v>210000</v>
      </c>
      <c r="C9" s="56">
        <v>70.0</v>
      </c>
    </row>
    <row r="10">
      <c r="A10" s="53"/>
      <c r="B10" s="51"/>
      <c r="C10" s="52"/>
    </row>
    <row r="11">
      <c r="A11" s="57" t="s">
        <v>325</v>
      </c>
      <c r="B11" s="58">
        <f>SUM(B4:B8)-B12</f>
        <v>180000</v>
      </c>
      <c r="C11" s="59">
        <f t="shared" ref="C11:C12" si="1">B11/(C$2*1000)</f>
        <v>0.06</v>
      </c>
    </row>
    <row r="12">
      <c r="A12" s="60" t="s">
        <v>326</v>
      </c>
      <c r="B12" s="61">
        <f>SUM(B5:B6)</f>
        <v>970000</v>
      </c>
      <c r="C12" s="62">
        <f t="shared" si="1"/>
        <v>0.3233333333</v>
      </c>
    </row>
    <row r="14">
      <c r="A14" s="3" t="s">
        <v>327</v>
      </c>
      <c r="B14" s="63">
        <f>E2*E14</f>
        <v>15000</v>
      </c>
      <c r="E14" s="3">
        <v>1000.0</v>
      </c>
    </row>
    <row r="16">
      <c r="A16" s="57" t="s">
        <v>328</v>
      </c>
      <c r="B16" s="58">
        <f>B14</f>
        <v>15000</v>
      </c>
      <c r="C16" s="59"/>
    </row>
    <row r="20">
      <c r="A20" s="64" t="s">
        <v>329</v>
      </c>
      <c r="B20" s="58">
        <f>C2*C20</f>
        <v>3000000</v>
      </c>
      <c r="C20" s="65">
        <v>1000.0</v>
      </c>
    </row>
    <row r="23">
      <c r="A23" s="1" t="s">
        <v>330</v>
      </c>
      <c r="B23" s="66" t="s">
        <v>331</v>
      </c>
    </row>
    <row r="24">
      <c r="B24" s="67">
        <v>0.0</v>
      </c>
      <c r="C24" s="67">
        <v>1.0</v>
      </c>
      <c r="D24" s="67">
        <v>2.0</v>
      </c>
      <c r="E24" s="67">
        <v>3.0</v>
      </c>
      <c r="F24" s="67">
        <v>4.0</v>
      </c>
      <c r="G24" s="67">
        <v>5.0</v>
      </c>
      <c r="H24" s="67">
        <v>6.0</v>
      </c>
      <c r="I24" s="67">
        <v>7.0</v>
      </c>
      <c r="J24" s="67">
        <v>8.0</v>
      </c>
      <c r="K24" s="67">
        <v>9.0</v>
      </c>
      <c r="L24" s="67">
        <v>10.0</v>
      </c>
      <c r="M24" s="67">
        <v>11.0</v>
      </c>
      <c r="N24" s="67">
        <v>12.0</v>
      </c>
      <c r="O24" s="67">
        <v>13.0</v>
      </c>
      <c r="P24" s="67">
        <v>14.0</v>
      </c>
      <c r="Q24" s="67">
        <v>15.0</v>
      </c>
      <c r="R24" s="67">
        <v>16.0</v>
      </c>
      <c r="S24" s="67">
        <v>17.0</v>
      </c>
      <c r="T24" s="67">
        <v>18.0</v>
      </c>
      <c r="U24" s="67">
        <v>19.0</v>
      </c>
      <c r="V24" s="67">
        <v>20.0</v>
      </c>
      <c r="W24" s="67">
        <v>21.0</v>
      </c>
      <c r="X24" s="67">
        <v>22.0</v>
      </c>
      <c r="Y24" s="67">
        <v>23.0</v>
      </c>
      <c r="Z24" s="67">
        <v>24.0</v>
      </c>
      <c r="AA24" s="68">
        <v>25.0</v>
      </c>
      <c r="AB24" s="68"/>
      <c r="AC24" s="68"/>
      <c r="AD24" s="68"/>
    </row>
    <row r="25">
      <c r="A25" s="69" t="s">
        <v>332</v>
      </c>
      <c r="B25" s="70">
        <f t="shared" ref="B25:B26" si="2">B11</f>
        <v>180000</v>
      </c>
      <c r="C25" s="71"/>
      <c r="D25" s="71"/>
      <c r="E25" s="71"/>
      <c r="F25" s="71"/>
      <c r="G25" s="71"/>
      <c r="H25" s="71"/>
      <c r="I25" s="71"/>
      <c r="J25" s="71"/>
      <c r="K25" s="71"/>
      <c r="L25" s="71"/>
      <c r="M25" s="71"/>
      <c r="N25" s="71"/>
      <c r="O25" s="71"/>
      <c r="P25" s="71"/>
      <c r="Q25" s="71"/>
      <c r="R25" s="71"/>
      <c r="S25" s="71"/>
      <c r="T25" s="71"/>
      <c r="U25" s="71"/>
      <c r="V25" s="72"/>
    </row>
    <row r="26">
      <c r="A26" s="69" t="s">
        <v>326</v>
      </c>
      <c r="B26" s="70">
        <f t="shared" si="2"/>
        <v>970000</v>
      </c>
      <c r="C26" s="71"/>
      <c r="D26" s="71"/>
      <c r="E26" s="71"/>
      <c r="F26" s="71"/>
      <c r="G26" s="71"/>
      <c r="H26" s="71"/>
      <c r="I26" s="71"/>
      <c r="J26" s="71"/>
      <c r="K26" s="71"/>
      <c r="L26" s="71"/>
      <c r="M26" s="71"/>
      <c r="N26" s="71"/>
      <c r="O26" s="71"/>
      <c r="P26" s="71"/>
      <c r="Q26" s="71"/>
      <c r="R26" s="71"/>
      <c r="S26" s="71"/>
      <c r="T26" s="71"/>
      <c r="U26" s="71"/>
      <c r="V26" s="72"/>
    </row>
    <row r="27">
      <c r="A27" s="69" t="s">
        <v>329</v>
      </c>
      <c r="B27" s="70">
        <f>B20</f>
        <v>3000000</v>
      </c>
      <c r="C27" s="71"/>
      <c r="D27" s="71"/>
      <c r="E27" s="71"/>
      <c r="F27" s="71"/>
      <c r="G27" s="71"/>
      <c r="H27" s="71"/>
      <c r="I27" s="71"/>
      <c r="J27" s="71"/>
      <c r="K27" s="71"/>
      <c r="L27" s="71"/>
      <c r="M27" s="71"/>
      <c r="N27" s="71"/>
      <c r="O27" s="71"/>
      <c r="P27" s="71"/>
      <c r="Q27" s="71"/>
      <c r="R27" s="71"/>
      <c r="S27" s="71"/>
      <c r="T27" s="71"/>
      <c r="U27" s="71"/>
      <c r="V27" s="72"/>
    </row>
    <row r="28">
      <c r="A28" s="69" t="s">
        <v>328</v>
      </c>
      <c r="B28" s="71"/>
      <c r="C28" s="70">
        <f t="shared" ref="C28:AA28" si="3">$B16</f>
        <v>15000</v>
      </c>
      <c r="D28" s="70">
        <f t="shared" si="3"/>
        <v>15000</v>
      </c>
      <c r="E28" s="70">
        <f t="shared" si="3"/>
        <v>15000</v>
      </c>
      <c r="F28" s="70">
        <f t="shared" si="3"/>
        <v>15000</v>
      </c>
      <c r="G28" s="70">
        <f t="shared" si="3"/>
        <v>15000</v>
      </c>
      <c r="H28" s="70">
        <f t="shared" si="3"/>
        <v>15000</v>
      </c>
      <c r="I28" s="70">
        <f t="shared" si="3"/>
        <v>15000</v>
      </c>
      <c r="J28" s="70">
        <f t="shared" si="3"/>
        <v>15000</v>
      </c>
      <c r="K28" s="70">
        <f t="shared" si="3"/>
        <v>15000</v>
      </c>
      <c r="L28" s="70">
        <f t="shared" si="3"/>
        <v>15000</v>
      </c>
      <c r="M28" s="70">
        <f t="shared" si="3"/>
        <v>15000</v>
      </c>
      <c r="N28" s="70">
        <f t="shared" si="3"/>
        <v>15000</v>
      </c>
      <c r="O28" s="70">
        <f t="shared" si="3"/>
        <v>15000</v>
      </c>
      <c r="P28" s="70">
        <f t="shared" si="3"/>
        <v>15000</v>
      </c>
      <c r="Q28" s="70">
        <f t="shared" si="3"/>
        <v>15000</v>
      </c>
      <c r="R28" s="70">
        <f t="shared" si="3"/>
        <v>15000</v>
      </c>
      <c r="S28" s="70">
        <f t="shared" si="3"/>
        <v>15000</v>
      </c>
      <c r="T28" s="70">
        <f t="shared" si="3"/>
        <v>15000</v>
      </c>
      <c r="U28" s="70">
        <f t="shared" si="3"/>
        <v>15000</v>
      </c>
      <c r="V28" s="73">
        <f t="shared" si="3"/>
        <v>15000</v>
      </c>
      <c r="W28" s="73">
        <f t="shared" si="3"/>
        <v>15000</v>
      </c>
      <c r="X28" s="73">
        <f t="shared" si="3"/>
        <v>15000</v>
      </c>
      <c r="Y28" s="73">
        <f t="shared" si="3"/>
        <v>15000</v>
      </c>
      <c r="Z28" s="73">
        <f t="shared" si="3"/>
        <v>15000</v>
      </c>
      <c r="AA28" s="73">
        <f t="shared" si="3"/>
        <v>15000</v>
      </c>
    </row>
    <row r="29">
      <c r="A29" s="69" t="s">
        <v>333</v>
      </c>
      <c r="B29" s="71"/>
      <c r="C29" s="70">
        <f t="shared" ref="C29:AA29" si="4">$B9</f>
        <v>210000</v>
      </c>
      <c r="D29" s="70">
        <f t="shared" si="4"/>
        <v>210000</v>
      </c>
      <c r="E29" s="70">
        <f t="shared" si="4"/>
        <v>210000</v>
      </c>
      <c r="F29" s="70">
        <f t="shared" si="4"/>
        <v>210000</v>
      </c>
      <c r="G29" s="70">
        <f t="shared" si="4"/>
        <v>210000</v>
      </c>
      <c r="H29" s="70">
        <f t="shared" si="4"/>
        <v>210000</v>
      </c>
      <c r="I29" s="70">
        <f t="shared" si="4"/>
        <v>210000</v>
      </c>
      <c r="J29" s="70">
        <f t="shared" si="4"/>
        <v>210000</v>
      </c>
      <c r="K29" s="70">
        <f t="shared" si="4"/>
        <v>210000</v>
      </c>
      <c r="L29" s="70">
        <f t="shared" si="4"/>
        <v>210000</v>
      </c>
      <c r="M29" s="70">
        <f t="shared" si="4"/>
        <v>210000</v>
      </c>
      <c r="N29" s="70">
        <f t="shared" si="4"/>
        <v>210000</v>
      </c>
      <c r="O29" s="70">
        <f t="shared" si="4"/>
        <v>210000</v>
      </c>
      <c r="P29" s="70">
        <f t="shared" si="4"/>
        <v>210000</v>
      </c>
      <c r="Q29" s="70">
        <f t="shared" si="4"/>
        <v>210000</v>
      </c>
      <c r="R29" s="70">
        <f t="shared" si="4"/>
        <v>210000</v>
      </c>
      <c r="S29" s="70">
        <f t="shared" si="4"/>
        <v>210000</v>
      </c>
      <c r="T29" s="70">
        <f t="shared" si="4"/>
        <v>210000</v>
      </c>
      <c r="U29" s="70">
        <f t="shared" si="4"/>
        <v>210000</v>
      </c>
      <c r="V29" s="73">
        <f t="shared" si="4"/>
        <v>210000</v>
      </c>
      <c r="W29" s="73">
        <f t="shared" si="4"/>
        <v>210000</v>
      </c>
      <c r="X29" s="73">
        <f t="shared" si="4"/>
        <v>210000</v>
      </c>
      <c r="Y29" s="73">
        <f t="shared" si="4"/>
        <v>210000</v>
      </c>
      <c r="Z29" s="73">
        <f t="shared" si="4"/>
        <v>210000</v>
      </c>
      <c r="AA29" s="73">
        <f t="shared" si="4"/>
        <v>210000</v>
      </c>
    </row>
    <row r="30">
      <c r="A30" s="69" t="s">
        <v>334</v>
      </c>
      <c r="B30" s="70">
        <f t="shared" ref="B30:AA30" si="5">B29-SUM(B25:B28)</f>
        <v>-4150000</v>
      </c>
      <c r="C30" s="70">
        <f t="shared" si="5"/>
        <v>195000</v>
      </c>
      <c r="D30" s="70">
        <f t="shared" si="5"/>
        <v>195000</v>
      </c>
      <c r="E30" s="70">
        <f t="shared" si="5"/>
        <v>195000</v>
      </c>
      <c r="F30" s="70">
        <f t="shared" si="5"/>
        <v>195000</v>
      </c>
      <c r="G30" s="70">
        <f t="shared" si="5"/>
        <v>195000</v>
      </c>
      <c r="H30" s="70">
        <f t="shared" si="5"/>
        <v>195000</v>
      </c>
      <c r="I30" s="70">
        <f t="shared" si="5"/>
        <v>195000</v>
      </c>
      <c r="J30" s="70">
        <f t="shared" si="5"/>
        <v>195000</v>
      </c>
      <c r="K30" s="70">
        <f t="shared" si="5"/>
        <v>195000</v>
      </c>
      <c r="L30" s="70">
        <f t="shared" si="5"/>
        <v>195000</v>
      </c>
      <c r="M30" s="70">
        <f t="shared" si="5"/>
        <v>195000</v>
      </c>
      <c r="N30" s="70">
        <f t="shared" si="5"/>
        <v>195000</v>
      </c>
      <c r="O30" s="70">
        <f t="shared" si="5"/>
        <v>195000</v>
      </c>
      <c r="P30" s="70">
        <f t="shared" si="5"/>
        <v>195000</v>
      </c>
      <c r="Q30" s="70">
        <f t="shared" si="5"/>
        <v>195000</v>
      </c>
      <c r="R30" s="70">
        <f t="shared" si="5"/>
        <v>195000</v>
      </c>
      <c r="S30" s="70">
        <f t="shared" si="5"/>
        <v>195000</v>
      </c>
      <c r="T30" s="70">
        <f t="shared" si="5"/>
        <v>195000</v>
      </c>
      <c r="U30" s="70">
        <f t="shared" si="5"/>
        <v>195000</v>
      </c>
      <c r="V30" s="73">
        <f t="shared" si="5"/>
        <v>195000</v>
      </c>
      <c r="W30" s="73">
        <f t="shared" si="5"/>
        <v>195000</v>
      </c>
      <c r="X30" s="73">
        <f t="shared" si="5"/>
        <v>195000</v>
      </c>
      <c r="Y30" s="73">
        <f t="shared" si="5"/>
        <v>195000</v>
      </c>
      <c r="Z30" s="73">
        <f t="shared" si="5"/>
        <v>195000</v>
      </c>
      <c r="AA30" s="73">
        <f t="shared" si="5"/>
        <v>195000</v>
      </c>
    </row>
    <row r="32">
      <c r="A32" s="74" t="s">
        <v>335</v>
      </c>
      <c r="B32" s="75">
        <f>IRR(B30:AA30)</f>
        <v>0.01278934118</v>
      </c>
    </row>
    <row r="33">
      <c r="A33" s="76" t="s">
        <v>336</v>
      </c>
      <c r="B33" s="66" t="s">
        <v>337</v>
      </c>
    </row>
    <row r="34">
      <c r="B34" s="67">
        <v>0.0</v>
      </c>
      <c r="C34" s="67">
        <v>1.0</v>
      </c>
      <c r="D34" s="67">
        <v>2.0</v>
      </c>
      <c r="E34" s="67">
        <v>3.0</v>
      </c>
      <c r="F34" s="67">
        <v>4.0</v>
      </c>
      <c r="G34" s="67">
        <v>5.0</v>
      </c>
      <c r="H34" s="67">
        <v>6.0</v>
      </c>
      <c r="I34" s="67">
        <v>7.0</v>
      </c>
      <c r="J34" s="67">
        <v>8.0</v>
      </c>
      <c r="K34" s="67">
        <v>9.0</v>
      </c>
      <c r="L34" s="67">
        <v>10.0</v>
      </c>
      <c r="M34" s="67">
        <v>11.0</v>
      </c>
      <c r="N34" s="67">
        <v>12.0</v>
      </c>
      <c r="O34" s="67">
        <v>13.0</v>
      </c>
      <c r="P34" s="67">
        <v>14.0</v>
      </c>
      <c r="Q34" s="67">
        <v>15.0</v>
      </c>
      <c r="R34" s="67">
        <v>16.0</v>
      </c>
      <c r="S34" s="67">
        <v>17.0</v>
      </c>
      <c r="T34" s="67">
        <v>18.0</v>
      </c>
      <c r="U34" s="67">
        <v>19.0</v>
      </c>
      <c r="V34" s="67">
        <v>20.0</v>
      </c>
      <c r="W34" s="67">
        <v>21.0</v>
      </c>
      <c r="X34" s="67">
        <v>22.0</v>
      </c>
      <c r="Y34" s="67">
        <v>23.0</v>
      </c>
      <c r="Z34" s="67">
        <v>24.0</v>
      </c>
      <c r="AA34" s="67">
        <v>25.0</v>
      </c>
      <c r="AB34" s="67">
        <v>26.0</v>
      </c>
      <c r="AC34" s="67">
        <v>27.0</v>
      </c>
    </row>
    <row r="35">
      <c r="A35" s="3" t="s">
        <v>332</v>
      </c>
      <c r="B35" s="40">
        <f>B11</f>
        <v>180000</v>
      </c>
      <c r="D35" s="77"/>
    </row>
    <row r="36">
      <c r="A36" s="3" t="s">
        <v>326</v>
      </c>
      <c r="C36" s="40">
        <f>B12</f>
        <v>970000</v>
      </c>
      <c r="D36" s="77"/>
    </row>
    <row r="37">
      <c r="A37" s="3" t="s">
        <v>329</v>
      </c>
      <c r="D37" s="78">
        <f>B20</f>
        <v>3000000</v>
      </c>
    </row>
    <row r="38">
      <c r="A38" s="3" t="s">
        <v>328</v>
      </c>
      <c r="D38" s="77"/>
      <c r="E38" s="40">
        <f t="shared" ref="E38:AC38" si="6">$B16</f>
        <v>15000</v>
      </c>
      <c r="F38" s="40">
        <f t="shared" si="6"/>
        <v>15000</v>
      </c>
      <c r="G38" s="40">
        <f t="shared" si="6"/>
        <v>15000</v>
      </c>
      <c r="H38" s="40">
        <f t="shared" si="6"/>
        <v>15000</v>
      </c>
      <c r="I38" s="40">
        <f t="shared" si="6"/>
        <v>15000</v>
      </c>
      <c r="J38" s="40">
        <f t="shared" si="6"/>
        <v>15000</v>
      </c>
      <c r="K38" s="40">
        <f t="shared" si="6"/>
        <v>15000</v>
      </c>
      <c r="L38" s="40">
        <f t="shared" si="6"/>
        <v>15000</v>
      </c>
      <c r="M38" s="40">
        <f t="shared" si="6"/>
        <v>15000</v>
      </c>
      <c r="N38" s="40">
        <f t="shared" si="6"/>
        <v>15000</v>
      </c>
      <c r="O38" s="40">
        <f t="shared" si="6"/>
        <v>15000</v>
      </c>
      <c r="P38" s="40">
        <f t="shared" si="6"/>
        <v>15000</v>
      </c>
      <c r="Q38" s="40">
        <f t="shared" si="6"/>
        <v>15000</v>
      </c>
      <c r="R38" s="40">
        <f t="shared" si="6"/>
        <v>15000</v>
      </c>
      <c r="S38" s="40">
        <f t="shared" si="6"/>
        <v>15000</v>
      </c>
      <c r="T38" s="40">
        <f t="shared" si="6"/>
        <v>15000</v>
      </c>
      <c r="U38" s="40">
        <f t="shared" si="6"/>
        <v>15000</v>
      </c>
      <c r="V38" s="40">
        <f t="shared" si="6"/>
        <v>15000</v>
      </c>
      <c r="W38" s="40">
        <f t="shared" si="6"/>
        <v>15000</v>
      </c>
      <c r="X38" s="40">
        <f t="shared" si="6"/>
        <v>15000</v>
      </c>
      <c r="Y38" s="40">
        <f t="shared" si="6"/>
        <v>15000</v>
      </c>
      <c r="Z38" s="40">
        <f t="shared" si="6"/>
        <v>15000</v>
      </c>
      <c r="AA38" s="40">
        <f t="shared" si="6"/>
        <v>15000</v>
      </c>
      <c r="AB38" s="40">
        <f t="shared" si="6"/>
        <v>15000</v>
      </c>
      <c r="AC38" s="40">
        <f t="shared" si="6"/>
        <v>15000</v>
      </c>
    </row>
    <row r="39">
      <c r="A39" s="3" t="s">
        <v>333</v>
      </c>
      <c r="D39" s="77"/>
      <c r="E39" s="40">
        <f t="shared" ref="E39:AC39" si="7">$B9</f>
        <v>210000</v>
      </c>
      <c r="F39" s="40">
        <f t="shared" si="7"/>
        <v>210000</v>
      </c>
      <c r="G39" s="40">
        <f t="shared" si="7"/>
        <v>210000</v>
      </c>
      <c r="H39" s="40">
        <f t="shared" si="7"/>
        <v>210000</v>
      </c>
      <c r="I39" s="40">
        <f t="shared" si="7"/>
        <v>210000</v>
      </c>
      <c r="J39" s="40">
        <f t="shared" si="7"/>
        <v>210000</v>
      </c>
      <c r="K39" s="40">
        <f t="shared" si="7"/>
        <v>210000</v>
      </c>
      <c r="L39" s="40">
        <f t="shared" si="7"/>
        <v>210000</v>
      </c>
      <c r="M39" s="40">
        <f t="shared" si="7"/>
        <v>210000</v>
      </c>
      <c r="N39" s="40">
        <f t="shared" si="7"/>
        <v>210000</v>
      </c>
      <c r="O39" s="40">
        <f t="shared" si="7"/>
        <v>210000</v>
      </c>
      <c r="P39" s="40">
        <f t="shared" si="7"/>
        <v>210000</v>
      </c>
      <c r="Q39" s="40">
        <f t="shared" si="7"/>
        <v>210000</v>
      </c>
      <c r="R39" s="40">
        <f t="shared" si="7"/>
        <v>210000</v>
      </c>
      <c r="S39" s="40">
        <f t="shared" si="7"/>
        <v>210000</v>
      </c>
      <c r="T39" s="40">
        <f t="shared" si="7"/>
        <v>210000</v>
      </c>
      <c r="U39" s="40">
        <f t="shared" si="7"/>
        <v>210000</v>
      </c>
      <c r="V39" s="40">
        <f t="shared" si="7"/>
        <v>210000</v>
      </c>
      <c r="W39" s="40">
        <f t="shared" si="7"/>
        <v>210000</v>
      </c>
      <c r="X39" s="40">
        <f t="shared" si="7"/>
        <v>210000</v>
      </c>
      <c r="Y39" s="40">
        <f t="shared" si="7"/>
        <v>210000</v>
      </c>
      <c r="Z39" s="40">
        <f t="shared" si="7"/>
        <v>210000</v>
      </c>
      <c r="AA39" s="40">
        <f t="shared" si="7"/>
        <v>210000</v>
      </c>
      <c r="AB39" s="40">
        <f t="shared" si="7"/>
        <v>210000</v>
      </c>
      <c r="AC39" s="40">
        <f t="shared" si="7"/>
        <v>210000</v>
      </c>
    </row>
    <row r="40">
      <c r="A40" s="3" t="s">
        <v>338</v>
      </c>
      <c r="B40" s="40">
        <f t="shared" ref="B40:AC40" si="8">B39-SUM(B35:B38)</f>
        <v>-180000</v>
      </c>
      <c r="C40" s="63">
        <f t="shared" si="8"/>
        <v>-970000</v>
      </c>
      <c r="D40" s="63">
        <f t="shared" si="8"/>
        <v>-3000000</v>
      </c>
      <c r="E40" s="40">
        <f t="shared" si="8"/>
        <v>195000</v>
      </c>
      <c r="F40" s="40">
        <f t="shared" si="8"/>
        <v>195000</v>
      </c>
      <c r="G40" s="40">
        <f t="shared" si="8"/>
        <v>195000</v>
      </c>
      <c r="H40" s="40">
        <f t="shared" si="8"/>
        <v>195000</v>
      </c>
      <c r="I40" s="40">
        <f t="shared" si="8"/>
        <v>195000</v>
      </c>
      <c r="J40" s="40">
        <f t="shared" si="8"/>
        <v>195000</v>
      </c>
      <c r="K40" s="40">
        <f t="shared" si="8"/>
        <v>195000</v>
      </c>
      <c r="L40" s="40">
        <f t="shared" si="8"/>
        <v>195000</v>
      </c>
      <c r="M40" s="40">
        <f t="shared" si="8"/>
        <v>195000</v>
      </c>
      <c r="N40" s="40">
        <f t="shared" si="8"/>
        <v>195000</v>
      </c>
      <c r="O40" s="40">
        <f t="shared" si="8"/>
        <v>195000</v>
      </c>
      <c r="P40" s="40">
        <f t="shared" si="8"/>
        <v>195000</v>
      </c>
      <c r="Q40" s="40">
        <f t="shared" si="8"/>
        <v>195000</v>
      </c>
      <c r="R40" s="40">
        <f t="shared" si="8"/>
        <v>195000</v>
      </c>
      <c r="S40" s="40">
        <f t="shared" si="8"/>
        <v>195000</v>
      </c>
      <c r="T40" s="40">
        <f t="shared" si="8"/>
        <v>195000</v>
      </c>
      <c r="U40" s="40">
        <f t="shared" si="8"/>
        <v>195000</v>
      </c>
      <c r="V40" s="40">
        <f t="shared" si="8"/>
        <v>195000</v>
      </c>
      <c r="W40" s="40">
        <f t="shared" si="8"/>
        <v>195000</v>
      </c>
      <c r="X40" s="40">
        <f t="shared" si="8"/>
        <v>195000</v>
      </c>
      <c r="Y40" s="40">
        <f t="shared" si="8"/>
        <v>195000</v>
      </c>
      <c r="Z40" s="40">
        <f t="shared" si="8"/>
        <v>195000</v>
      </c>
      <c r="AA40" s="40">
        <f t="shared" si="8"/>
        <v>195000</v>
      </c>
      <c r="AB40" s="40">
        <f t="shared" si="8"/>
        <v>195000</v>
      </c>
      <c r="AC40" s="40">
        <f t="shared" si="8"/>
        <v>195000</v>
      </c>
    </row>
    <row r="43">
      <c r="A43" s="74" t="s">
        <v>335</v>
      </c>
      <c r="B43" s="75">
        <f>IRR(B40:AD40)</f>
        <v>0.01246193773</v>
      </c>
    </row>
    <row r="45">
      <c r="A45" s="79" t="s">
        <v>339</v>
      </c>
    </row>
    <row r="47">
      <c r="A47" s="80" t="s">
        <v>340</v>
      </c>
    </row>
    <row r="49">
      <c r="A49" s="76" t="s">
        <v>340</v>
      </c>
      <c r="B49" s="66" t="s">
        <v>337</v>
      </c>
    </row>
    <row r="50">
      <c r="B50" s="67">
        <v>0.0</v>
      </c>
      <c r="C50" s="67">
        <v>1.0</v>
      </c>
      <c r="D50" s="67">
        <v>2.0</v>
      </c>
      <c r="E50" s="67">
        <v>3.0</v>
      </c>
      <c r="F50" s="67">
        <v>4.0</v>
      </c>
      <c r="G50" s="67">
        <v>5.0</v>
      </c>
      <c r="H50" s="67">
        <v>6.0</v>
      </c>
      <c r="I50" s="67">
        <v>7.0</v>
      </c>
      <c r="J50" s="67">
        <v>8.0</v>
      </c>
      <c r="K50" s="67">
        <v>9.0</v>
      </c>
      <c r="L50" s="67">
        <v>10.0</v>
      </c>
      <c r="M50" s="67">
        <v>11.0</v>
      </c>
      <c r="N50" s="67">
        <v>12.0</v>
      </c>
      <c r="O50" s="67">
        <v>13.0</v>
      </c>
      <c r="P50" s="67">
        <v>14.0</v>
      </c>
      <c r="Q50" s="67">
        <v>15.0</v>
      </c>
      <c r="R50" s="67">
        <v>16.0</v>
      </c>
      <c r="S50" s="67">
        <v>17.0</v>
      </c>
      <c r="T50" s="67">
        <v>18.0</v>
      </c>
      <c r="U50" s="67">
        <v>19.0</v>
      </c>
      <c r="V50" s="67">
        <v>20.0</v>
      </c>
      <c r="W50" s="67">
        <v>21.0</v>
      </c>
      <c r="X50" s="67">
        <v>22.0</v>
      </c>
      <c r="Y50" s="67">
        <v>23.0</v>
      </c>
      <c r="Z50" s="67">
        <v>24.0</v>
      </c>
      <c r="AA50" s="67">
        <v>25.0</v>
      </c>
      <c r="AB50" s="67">
        <v>26.0</v>
      </c>
      <c r="AC50" s="67">
        <v>27.0</v>
      </c>
    </row>
    <row r="51">
      <c r="A51" s="3" t="s">
        <v>332</v>
      </c>
      <c r="B51" s="40">
        <f>$B11</f>
        <v>180000</v>
      </c>
      <c r="D51" s="77"/>
    </row>
    <row r="52">
      <c r="A52" s="3" t="s">
        <v>326</v>
      </c>
      <c r="C52" s="40">
        <f>$B12</f>
        <v>970000</v>
      </c>
      <c r="D52" s="77"/>
    </row>
    <row r="53">
      <c r="A53" s="3" t="s">
        <v>329</v>
      </c>
      <c r="D53" s="78">
        <f>$B20</f>
        <v>3000000</v>
      </c>
    </row>
    <row r="54">
      <c r="A54" s="3" t="s">
        <v>328</v>
      </c>
      <c r="D54" s="77"/>
      <c r="E54" s="40">
        <f t="shared" ref="E54:AC54" si="9">$B16</f>
        <v>15000</v>
      </c>
      <c r="F54" s="40">
        <f t="shared" si="9"/>
        <v>15000</v>
      </c>
      <c r="G54" s="40">
        <f t="shared" si="9"/>
        <v>15000</v>
      </c>
      <c r="H54" s="40">
        <f t="shared" si="9"/>
        <v>15000</v>
      </c>
      <c r="I54" s="40">
        <f t="shared" si="9"/>
        <v>15000</v>
      </c>
      <c r="J54" s="40">
        <f t="shared" si="9"/>
        <v>15000</v>
      </c>
      <c r="K54" s="40">
        <f t="shared" si="9"/>
        <v>15000</v>
      </c>
      <c r="L54" s="40">
        <f t="shared" si="9"/>
        <v>15000</v>
      </c>
      <c r="M54" s="40">
        <f t="shared" si="9"/>
        <v>15000</v>
      </c>
      <c r="N54" s="40">
        <f t="shared" si="9"/>
        <v>15000</v>
      </c>
      <c r="O54" s="40">
        <f t="shared" si="9"/>
        <v>15000</v>
      </c>
      <c r="P54" s="40">
        <f t="shared" si="9"/>
        <v>15000</v>
      </c>
      <c r="Q54" s="40">
        <f t="shared" si="9"/>
        <v>15000</v>
      </c>
      <c r="R54" s="40">
        <f t="shared" si="9"/>
        <v>15000</v>
      </c>
      <c r="S54" s="40">
        <f t="shared" si="9"/>
        <v>15000</v>
      </c>
      <c r="T54" s="40">
        <f t="shared" si="9"/>
        <v>15000</v>
      </c>
      <c r="U54" s="40">
        <f t="shared" si="9"/>
        <v>15000</v>
      </c>
      <c r="V54" s="40">
        <f t="shared" si="9"/>
        <v>15000</v>
      </c>
      <c r="W54" s="40">
        <f t="shared" si="9"/>
        <v>15000</v>
      </c>
      <c r="X54" s="40">
        <f t="shared" si="9"/>
        <v>15000</v>
      </c>
      <c r="Y54" s="40">
        <f t="shared" si="9"/>
        <v>15000</v>
      </c>
      <c r="Z54" s="40">
        <f t="shared" si="9"/>
        <v>15000</v>
      </c>
      <c r="AA54" s="40">
        <f t="shared" si="9"/>
        <v>15000</v>
      </c>
      <c r="AB54" s="40">
        <f t="shared" si="9"/>
        <v>15000</v>
      </c>
      <c r="AC54" s="40">
        <f t="shared" si="9"/>
        <v>15000</v>
      </c>
    </row>
    <row r="55">
      <c r="A55" s="3" t="s">
        <v>333</v>
      </c>
      <c r="D55" s="77"/>
      <c r="E55" s="40">
        <f t="shared" ref="E55:AC55" si="10">$B9</f>
        <v>210000</v>
      </c>
      <c r="F55" s="40">
        <f t="shared" si="10"/>
        <v>210000</v>
      </c>
      <c r="G55" s="40">
        <f t="shared" si="10"/>
        <v>210000</v>
      </c>
      <c r="H55" s="40">
        <f t="shared" si="10"/>
        <v>210000</v>
      </c>
      <c r="I55" s="40">
        <f t="shared" si="10"/>
        <v>210000</v>
      </c>
      <c r="J55" s="40">
        <f t="shared" si="10"/>
        <v>210000</v>
      </c>
      <c r="K55" s="40">
        <f t="shared" si="10"/>
        <v>210000</v>
      </c>
      <c r="L55" s="40">
        <f t="shared" si="10"/>
        <v>210000</v>
      </c>
      <c r="M55" s="40">
        <f t="shared" si="10"/>
        <v>210000</v>
      </c>
      <c r="N55" s="40">
        <f t="shared" si="10"/>
        <v>210000</v>
      </c>
      <c r="O55" s="40">
        <f t="shared" si="10"/>
        <v>210000</v>
      </c>
      <c r="P55" s="40">
        <f t="shared" si="10"/>
        <v>210000</v>
      </c>
      <c r="Q55" s="40">
        <f t="shared" si="10"/>
        <v>210000</v>
      </c>
      <c r="R55" s="40">
        <f t="shared" si="10"/>
        <v>210000</v>
      </c>
      <c r="S55" s="40">
        <f t="shared" si="10"/>
        <v>210000</v>
      </c>
      <c r="T55" s="40">
        <f t="shared" si="10"/>
        <v>210000</v>
      </c>
      <c r="U55" s="40">
        <f t="shared" si="10"/>
        <v>210000</v>
      </c>
      <c r="V55" s="40">
        <f t="shared" si="10"/>
        <v>210000</v>
      </c>
      <c r="W55" s="40">
        <f t="shared" si="10"/>
        <v>210000</v>
      </c>
      <c r="X55" s="40">
        <f t="shared" si="10"/>
        <v>210000</v>
      </c>
      <c r="Y55" s="40">
        <f t="shared" si="10"/>
        <v>210000</v>
      </c>
      <c r="Z55" s="40">
        <f t="shared" si="10"/>
        <v>210000</v>
      </c>
      <c r="AA55" s="40">
        <f t="shared" si="10"/>
        <v>210000</v>
      </c>
      <c r="AB55" s="40">
        <f t="shared" si="10"/>
        <v>210000</v>
      </c>
      <c r="AC55" s="40">
        <f t="shared" si="10"/>
        <v>210000</v>
      </c>
    </row>
    <row r="56">
      <c r="A56" s="3" t="s">
        <v>338</v>
      </c>
      <c r="B56" s="40">
        <f t="shared" ref="B56:AC56" si="11">B55-SUM(B51:B54)</f>
        <v>-180000</v>
      </c>
      <c r="C56" s="63">
        <f t="shared" si="11"/>
        <v>-970000</v>
      </c>
      <c r="D56" s="63">
        <f t="shared" si="11"/>
        <v>-3000000</v>
      </c>
      <c r="E56" s="40">
        <f t="shared" si="11"/>
        <v>195000</v>
      </c>
      <c r="F56" s="40">
        <f t="shared" si="11"/>
        <v>195000</v>
      </c>
      <c r="G56" s="40">
        <f t="shared" si="11"/>
        <v>195000</v>
      </c>
      <c r="H56" s="40">
        <f t="shared" si="11"/>
        <v>195000</v>
      </c>
      <c r="I56" s="40">
        <f t="shared" si="11"/>
        <v>195000</v>
      </c>
      <c r="J56" s="40">
        <f t="shared" si="11"/>
        <v>195000</v>
      </c>
      <c r="K56" s="40">
        <f t="shared" si="11"/>
        <v>195000</v>
      </c>
      <c r="L56" s="40">
        <f t="shared" si="11"/>
        <v>195000</v>
      </c>
      <c r="M56" s="40">
        <f t="shared" si="11"/>
        <v>195000</v>
      </c>
      <c r="N56" s="40">
        <f t="shared" si="11"/>
        <v>195000</v>
      </c>
      <c r="O56" s="40">
        <f t="shared" si="11"/>
        <v>195000</v>
      </c>
      <c r="P56" s="40">
        <f t="shared" si="11"/>
        <v>195000</v>
      </c>
      <c r="Q56" s="40">
        <f t="shared" si="11"/>
        <v>195000</v>
      </c>
      <c r="R56" s="40">
        <f t="shared" si="11"/>
        <v>195000</v>
      </c>
      <c r="S56" s="40">
        <f t="shared" si="11"/>
        <v>195000</v>
      </c>
      <c r="T56" s="40">
        <f t="shared" si="11"/>
        <v>195000</v>
      </c>
      <c r="U56" s="40">
        <f t="shared" si="11"/>
        <v>195000</v>
      </c>
      <c r="V56" s="40">
        <f t="shared" si="11"/>
        <v>195000</v>
      </c>
      <c r="W56" s="40">
        <f t="shared" si="11"/>
        <v>195000</v>
      </c>
      <c r="X56" s="40">
        <f t="shared" si="11"/>
        <v>195000</v>
      </c>
      <c r="Y56" s="40">
        <f t="shared" si="11"/>
        <v>195000</v>
      </c>
      <c r="Z56" s="40">
        <f t="shared" si="11"/>
        <v>195000</v>
      </c>
      <c r="AA56" s="40">
        <f t="shared" si="11"/>
        <v>195000</v>
      </c>
      <c r="AB56" s="40">
        <f t="shared" si="11"/>
        <v>195000</v>
      </c>
      <c r="AC56" s="40">
        <f t="shared" si="11"/>
        <v>195000</v>
      </c>
    </row>
    <row r="57">
      <c r="A57" s="3" t="s">
        <v>341</v>
      </c>
      <c r="B57" s="3">
        <v>0.7</v>
      </c>
      <c r="C57" s="3">
        <v>0.9</v>
      </c>
      <c r="D57" s="3">
        <v>0.98</v>
      </c>
      <c r="E57" s="3">
        <v>1.0</v>
      </c>
      <c r="F57" s="3">
        <v>1.0</v>
      </c>
      <c r="G57" s="3">
        <v>1.0</v>
      </c>
      <c r="H57" s="3">
        <v>1.0</v>
      </c>
      <c r="I57" s="3">
        <v>1.0</v>
      </c>
      <c r="J57" s="3">
        <v>1.0</v>
      </c>
      <c r="K57" s="3">
        <v>1.0</v>
      </c>
      <c r="L57" s="3">
        <v>1.0</v>
      </c>
      <c r="M57" s="3">
        <v>1.0</v>
      </c>
      <c r="N57" s="3">
        <v>1.0</v>
      </c>
      <c r="O57" s="3">
        <v>1.0</v>
      </c>
      <c r="P57" s="3">
        <v>1.0</v>
      </c>
      <c r="Q57" s="3">
        <v>1.0</v>
      </c>
      <c r="R57" s="3">
        <v>1.0</v>
      </c>
      <c r="S57" s="3">
        <v>1.0</v>
      </c>
      <c r="T57" s="3">
        <v>1.0</v>
      </c>
      <c r="U57" s="3">
        <v>1.0</v>
      </c>
      <c r="V57" s="3">
        <v>1.0</v>
      </c>
      <c r="W57" s="3">
        <v>1.0</v>
      </c>
      <c r="X57" s="3">
        <v>1.0</v>
      </c>
      <c r="Y57" s="3">
        <v>1.0</v>
      </c>
      <c r="Z57" s="3">
        <v>1.0</v>
      </c>
      <c r="AA57" s="3">
        <v>1.0</v>
      </c>
      <c r="AB57" s="3">
        <v>1.0</v>
      </c>
      <c r="AC57" s="3">
        <v>1.0</v>
      </c>
    </row>
    <row r="58">
      <c r="A58" s="3" t="s">
        <v>342</v>
      </c>
      <c r="B58" s="3">
        <v>1.0</v>
      </c>
      <c r="C58" s="63">
        <f t="shared" ref="C58:AC58" si="12">B58*B57</f>
        <v>0.7</v>
      </c>
      <c r="D58" s="63">
        <f t="shared" si="12"/>
        <v>0.63</v>
      </c>
      <c r="E58" s="63">
        <f t="shared" si="12"/>
        <v>0.6174</v>
      </c>
      <c r="F58" s="63">
        <f t="shared" si="12"/>
        <v>0.6174</v>
      </c>
      <c r="G58" s="63">
        <f t="shared" si="12"/>
        <v>0.6174</v>
      </c>
      <c r="H58" s="63">
        <f t="shared" si="12"/>
        <v>0.6174</v>
      </c>
      <c r="I58" s="63">
        <f t="shared" si="12"/>
        <v>0.6174</v>
      </c>
      <c r="J58" s="63">
        <f t="shared" si="12"/>
        <v>0.6174</v>
      </c>
      <c r="K58" s="63">
        <f t="shared" si="12"/>
        <v>0.6174</v>
      </c>
      <c r="L58" s="63">
        <f t="shared" si="12"/>
        <v>0.6174</v>
      </c>
      <c r="M58" s="63">
        <f t="shared" si="12"/>
        <v>0.6174</v>
      </c>
      <c r="N58" s="63">
        <f t="shared" si="12"/>
        <v>0.6174</v>
      </c>
      <c r="O58" s="63">
        <f t="shared" si="12"/>
        <v>0.6174</v>
      </c>
      <c r="P58" s="63">
        <f t="shared" si="12"/>
        <v>0.6174</v>
      </c>
      <c r="Q58" s="63">
        <f t="shared" si="12"/>
        <v>0.6174</v>
      </c>
      <c r="R58" s="63">
        <f t="shared" si="12"/>
        <v>0.6174</v>
      </c>
      <c r="S58" s="63">
        <f t="shared" si="12"/>
        <v>0.6174</v>
      </c>
      <c r="T58" s="63">
        <f t="shared" si="12"/>
        <v>0.6174</v>
      </c>
      <c r="U58" s="63">
        <f t="shared" si="12"/>
        <v>0.6174</v>
      </c>
      <c r="V58" s="63">
        <f t="shared" si="12"/>
        <v>0.6174</v>
      </c>
      <c r="W58" s="63">
        <f t="shared" si="12"/>
        <v>0.6174</v>
      </c>
      <c r="X58" s="63">
        <f t="shared" si="12"/>
        <v>0.6174</v>
      </c>
      <c r="Y58" s="63">
        <f t="shared" si="12"/>
        <v>0.6174</v>
      </c>
      <c r="Z58" s="63">
        <f t="shared" si="12"/>
        <v>0.6174</v>
      </c>
      <c r="AA58" s="63">
        <f t="shared" si="12"/>
        <v>0.6174</v>
      </c>
      <c r="AB58" s="63">
        <f t="shared" si="12"/>
        <v>0.6174</v>
      </c>
      <c r="AC58" s="63">
        <f t="shared" si="12"/>
        <v>0.6174</v>
      </c>
    </row>
    <row r="59">
      <c r="A59" s="3" t="s">
        <v>343</v>
      </c>
      <c r="B59" s="63">
        <f t="shared" ref="B59:AC59" si="13">B58*B56</f>
        <v>-180000</v>
      </c>
      <c r="C59" s="63">
        <f t="shared" si="13"/>
        <v>-679000</v>
      </c>
      <c r="D59" s="63">
        <f t="shared" si="13"/>
        <v>-1890000</v>
      </c>
      <c r="E59" s="63">
        <f t="shared" si="13"/>
        <v>120393</v>
      </c>
      <c r="F59" s="63">
        <f t="shared" si="13"/>
        <v>120393</v>
      </c>
      <c r="G59" s="63">
        <f t="shared" si="13"/>
        <v>120393</v>
      </c>
      <c r="H59" s="63">
        <f t="shared" si="13"/>
        <v>120393</v>
      </c>
      <c r="I59" s="63">
        <f t="shared" si="13"/>
        <v>120393</v>
      </c>
      <c r="J59" s="63">
        <f t="shared" si="13"/>
        <v>120393</v>
      </c>
      <c r="K59" s="63">
        <f t="shared" si="13"/>
        <v>120393</v>
      </c>
      <c r="L59" s="63">
        <f t="shared" si="13"/>
        <v>120393</v>
      </c>
      <c r="M59" s="63">
        <f t="shared" si="13"/>
        <v>120393</v>
      </c>
      <c r="N59" s="63">
        <f t="shared" si="13"/>
        <v>120393</v>
      </c>
      <c r="O59" s="63">
        <f t="shared" si="13"/>
        <v>120393</v>
      </c>
      <c r="P59" s="63">
        <f t="shared" si="13"/>
        <v>120393</v>
      </c>
      <c r="Q59" s="63">
        <f t="shared" si="13"/>
        <v>120393</v>
      </c>
      <c r="R59" s="63">
        <f t="shared" si="13"/>
        <v>120393</v>
      </c>
      <c r="S59" s="63">
        <f t="shared" si="13"/>
        <v>120393</v>
      </c>
      <c r="T59" s="63">
        <f t="shared" si="13"/>
        <v>120393</v>
      </c>
      <c r="U59" s="63">
        <f t="shared" si="13"/>
        <v>120393</v>
      </c>
      <c r="V59" s="63">
        <f t="shared" si="13"/>
        <v>120393</v>
      </c>
      <c r="W59" s="63">
        <f t="shared" si="13"/>
        <v>120393</v>
      </c>
      <c r="X59" s="63">
        <f t="shared" si="13"/>
        <v>120393</v>
      </c>
      <c r="Y59" s="63">
        <f t="shared" si="13"/>
        <v>120393</v>
      </c>
      <c r="Z59" s="63">
        <f t="shared" si="13"/>
        <v>120393</v>
      </c>
      <c r="AA59" s="63">
        <f t="shared" si="13"/>
        <v>120393</v>
      </c>
      <c r="AB59" s="63">
        <f t="shared" si="13"/>
        <v>120393</v>
      </c>
      <c r="AC59" s="63">
        <f t="shared" si="13"/>
        <v>120393</v>
      </c>
    </row>
    <row r="61">
      <c r="A61" s="3" t="s">
        <v>344</v>
      </c>
      <c r="B61" s="81">
        <f>IRR(B59:AC59)</f>
        <v>0.006890276756</v>
      </c>
    </row>
  </sheetData>
  <mergeCells count="5">
    <mergeCell ref="A1:A3"/>
    <mergeCell ref="B23:N23"/>
    <mergeCell ref="B33:N33"/>
    <mergeCell ref="A47:F47"/>
    <mergeCell ref="B49:N49"/>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7.63"/>
    <col customWidth="1" min="3" max="3" width="18.63"/>
    <col customWidth="1" min="4" max="4" width="21.75"/>
    <col customWidth="1" min="5" max="5" width="43.88"/>
    <col customWidth="1" min="6" max="6" width="38.25"/>
    <col customWidth="1" min="7" max="7" width="37.88"/>
    <col customWidth="1" min="8" max="9" width="19.38"/>
    <col customWidth="1" min="13" max="13" width="17.13"/>
    <col customWidth="1" min="14" max="14" width="14.25"/>
    <col customWidth="1" min="15" max="15" width="21.25"/>
  </cols>
  <sheetData>
    <row r="1">
      <c r="A1" s="7" t="s">
        <v>201</v>
      </c>
      <c r="B1" s="7" t="s">
        <v>202</v>
      </c>
      <c r="C1" s="7" t="s">
        <v>203</v>
      </c>
      <c r="D1" s="7" t="s">
        <v>204</v>
      </c>
      <c r="E1" s="7" t="s">
        <v>205</v>
      </c>
      <c r="F1" s="7" t="s">
        <v>206</v>
      </c>
      <c r="G1" s="7" t="s">
        <v>207</v>
      </c>
      <c r="H1" s="8" t="s">
        <v>208</v>
      </c>
      <c r="I1" s="8" t="s">
        <v>209</v>
      </c>
      <c r="J1" s="9" t="s">
        <v>210</v>
      </c>
      <c r="K1" s="9" t="s">
        <v>211</v>
      </c>
      <c r="L1" s="9" t="s">
        <v>212</v>
      </c>
      <c r="M1" s="7" t="s">
        <v>309</v>
      </c>
      <c r="N1" s="7"/>
      <c r="O1" s="10"/>
      <c r="P1" s="7"/>
      <c r="Q1" s="7"/>
      <c r="R1" s="11"/>
      <c r="S1" s="12"/>
      <c r="T1" s="12"/>
      <c r="U1" s="12"/>
      <c r="V1" s="12"/>
      <c r="W1" s="12"/>
      <c r="X1" s="12"/>
      <c r="Y1" s="12"/>
      <c r="Z1" s="12"/>
      <c r="AA1" s="12"/>
      <c r="AB1" s="12"/>
      <c r="AC1" s="12"/>
      <c r="AD1" s="12"/>
    </row>
    <row r="2">
      <c r="A2" s="13" t="s">
        <v>219</v>
      </c>
      <c r="B2" s="13"/>
      <c r="C2" s="13" t="s">
        <v>220</v>
      </c>
      <c r="D2" s="14"/>
      <c r="E2" s="15" t="s">
        <v>221</v>
      </c>
      <c r="F2" s="15" t="s">
        <v>222</v>
      </c>
      <c r="G2" s="16"/>
      <c r="H2" s="17">
        <v>0.0</v>
      </c>
      <c r="I2" s="17">
        <v>0.0</v>
      </c>
      <c r="J2" s="18"/>
      <c r="K2" s="18">
        <v>30.0</v>
      </c>
      <c r="L2" s="18"/>
      <c r="M2" s="3">
        <v>4.0</v>
      </c>
      <c r="O2" s="19"/>
    </row>
    <row r="3">
      <c r="A3" s="33" t="s">
        <v>252</v>
      </c>
      <c r="B3" s="33" t="s">
        <v>253</v>
      </c>
      <c r="C3" s="33" t="s">
        <v>232</v>
      </c>
      <c r="D3" s="33" t="s">
        <v>254</v>
      </c>
      <c r="E3" s="34" t="s">
        <v>255</v>
      </c>
      <c r="F3" s="34" t="s">
        <v>256</v>
      </c>
      <c r="G3" s="34"/>
      <c r="H3" s="18">
        <v>2750.0</v>
      </c>
      <c r="I3" s="18">
        <v>5000.0</v>
      </c>
      <c r="J3" s="18"/>
      <c r="K3" s="18">
        <v>28.0</v>
      </c>
      <c r="L3" s="18"/>
      <c r="M3" s="18">
        <v>2.0</v>
      </c>
      <c r="N3" s="18"/>
      <c r="O3" s="19"/>
      <c r="U3" s="35"/>
      <c r="V3" s="35"/>
      <c r="W3" s="35"/>
      <c r="X3" s="35"/>
      <c r="Y3" s="35"/>
      <c r="Z3" s="35"/>
      <c r="AA3" s="35"/>
      <c r="AB3" s="35"/>
      <c r="AC3" s="35"/>
      <c r="AD3" s="35"/>
    </row>
    <row r="4">
      <c r="A4" s="33" t="s">
        <v>252</v>
      </c>
      <c r="B4" s="33" t="s">
        <v>253</v>
      </c>
      <c r="C4" s="33" t="s">
        <v>232</v>
      </c>
      <c r="D4" s="33" t="s">
        <v>254</v>
      </c>
      <c r="E4" s="34" t="s">
        <v>262</v>
      </c>
      <c r="F4" s="34" t="s">
        <v>263</v>
      </c>
      <c r="G4" s="34"/>
      <c r="H4" s="18">
        <v>12500.0</v>
      </c>
      <c r="I4" s="18">
        <v>12500.0</v>
      </c>
      <c r="J4" s="18"/>
      <c r="K4" s="18">
        <v>56.0</v>
      </c>
      <c r="L4" s="18"/>
      <c r="M4" s="18">
        <v>4.0</v>
      </c>
      <c r="N4" s="18"/>
      <c r="O4" s="19"/>
      <c r="U4" s="35"/>
      <c r="V4" s="35"/>
      <c r="W4" s="35"/>
      <c r="X4" s="35"/>
      <c r="Y4" s="35"/>
      <c r="Z4" s="35"/>
      <c r="AA4" s="35"/>
      <c r="AB4" s="35"/>
      <c r="AC4" s="35"/>
      <c r="AD4" s="35"/>
    </row>
    <row r="5">
      <c r="A5" s="26" t="s">
        <v>242</v>
      </c>
      <c r="B5" s="26"/>
      <c r="C5" s="26"/>
      <c r="D5" s="26"/>
      <c r="E5" s="27"/>
      <c r="F5" s="27"/>
      <c r="G5" s="27"/>
      <c r="H5" s="28"/>
      <c r="I5" s="28"/>
      <c r="J5" s="28"/>
      <c r="K5" s="28"/>
      <c r="L5" s="28"/>
      <c r="M5" s="28"/>
      <c r="N5" s="28"/>
      <c r="O5" s="29"/>
      <c r="P5" s="30"/>
      <c r="Q5" s="30"/>
      <c r="R5" s="30"/>
      <c r="S5" s="30"/>
      <c r="T5" s="30"/>
      <c r="U5" s="30"/>
      <c r="V5" s="30"/>
      <c r="W5" s="30"/>
      <c r="X5" s="30"/>
      <c r="Y5" s="30"/>
      <c r="Z5" s="30"/>
      <c r="AA5" s="30"/>
      <c r="AB5" s="30"/>
      <c r="AC5" s="30"/>
      <c r="AD5" s="30"/>
    </row>
    <row r="6">
      <c r="A6" s="20" t="s">
        <v>223</v>
      </c>
      <c r="B6" s="20"/>
      <c r="C6" s="20" t="s">
        <v>224</v>
      </c>
      <c r="D6" s="20" t="s">
        <v>225</v>
      </c>
      <c r="E6" s="21" t="s">
        <v>226</v>
      </c>
      <c r="F6" s="22" t="s">
        <v>227</v>
      </c>
      <c r="G6" s="21"/>
      <c r="H6" s="18">
        <v>0.0</v>
      </c>
      <c r="I6" s="18">
        <v>0.0</v>
      </c>
      <c r="J6" s="18"/>
      <c r="K6" s="18">
        <v>28.0</v>
      </c>
      <c r="L6" s="18"/>
      <c r="M6" s="18">
        <v>1.0</v>
      </c>
      <c r="N6" s="18"/>
      <c r="O6" s="19"/>
    </row>
    <row r="7">
      <c r="A7" s="31" t="s">
        <v>243</v>
      </c>
      <c r="B7" s="31" t="s">
        <v>232</v>
      </c>
      <c r="C7" s="31" t="s">
        <v>244</v>
      </c>
      <c r="D7" s="31" t="s">
        <v>225</v>
      </c>
      <c r="E7" s="32" t="s">
        <v>245</v>
      </c>
      <c r="F7" s="32" t="s">
        <v>246</v>
      </c>
      <c r="G7" s="32" t="s">
        <v>247</v>
      </c>
      <c r="H7" s="18">
        <v>0.0</v>
      </c>
      <c r="I7" s="18">
        <v>0.0</v>
      </c>
      <c r="J7" s="18"/>
      <c r="K7" s="18">
        <v>7.0</v>
      </c>
      <c r="L7" s="18"/>
      <c r="M7" s="18">
        <v>2.0</v>
      </c>
      <c r="N7" s="18"/>
      <c r="O7" s="19"/>
    </row>
    <row r="8">
      <c r="A8" s="20" t="s">
        <v>223</v>
      </c>
      <c r="B8" s="20"/>
      <c r="C8" s="20" t="s">
        <v>224</v>
      </c>
      <c r="D8" s="20" t="s">
        <v>228</v>
      </c>
      <c r="E8" s="21" t="s">
        <v>229</v>
      </c>
      <c r="F8" s="21" t="s">
        <v>230</v>
      </c>
      <c r="G8" s="21"/>
      <c r="H8" s="18">
        <v>750.0</v>
      </c>
      <c r="I8" s="18">
        <v>750.0</v>
      </c>
      <c r="J8" s="18"/>
      <c r="K8" s="18">
        <v>84.0</v>
      </c>
      <c r="L8" s="18"/>
      <c r="M8" s="18">
        <v>3.0</v>
      </c>
      <c r="N8" s="18"/>
      <c r="O8" s="19"/>
    </row>
    <row r="9">
      <c r="A9" s="23" t="s">
        <v>231</v>
      </c>
      <c r="B9" s="23" t="s">
        <v>232</v>
      </c>
      <c r="C9" s="23"/>
      <c r="D9" s="23" t="s">
        <v>233</v>
      </c>
      <c r="E9" s="24" t="s">
        <v>234</v>
      </c>
      <c r="F9" s="24" t="s">
        <v>235</v>
      </c>
      <c r="G9" s="24"/>
      <c r="H9" s="18">
        <v>1000.0</v>
      </c>
      <c r="I9" s="18">
        <v>1000.0</v>
      </c>
      <c r="J9" s="18"/>
      <c r="K9" s="18">
        <v>14.0</v>
      </c>
      <c r="L9" s="18"/>
      <c r="M9" s="18">
        <v>2.0</v>
      </c>
      <c r="N9" s="18"/>
      <c r="O9" s="19"/>
      <c r="U9" s="25"/>
      <c r="V9" s="25"/>
      <c r="W9" s="25"/>
      <c r="X9" s="25"/>
      <c r="Y9" s="25"/>
      <c r="Z9" s="25"/>
      <c r="AA9" s="25"/>
      <c r="AB9" s="25"/>
      <c r="AC9" s="25"/>
      <c r="AD9" s="25"/>
    </row>
    <row r="10">
      <c r="A10" s="20" t="s">
        <v>223</v>
      </c>
      <c r="B10" s="20"/>
      <c r="C10" s="20" t="s">
        <v>224</v>
      </c>
      <c r="D10" s="20" t="s">
        <v>228</v>
      </c>
      <c r="E10" s="22" t="s">
        <v>237</v>
      </c>
      <c r="F10" s="22" t="s">
        <v>238</v>
      </c>
      <c r="G10" s="22"/>
      <c r="H10" s="18">
        <v>750.0</v>
      </c>
      <c r="I10" s="18">
        <v>750.0</v>
      </c>
      <c r="J10" s="18">
        <v>7.0</v>
      </c>
      <c r="K10" s="18">
        <v>15.0</v>
      </c>
      <c r="L10" s="18">
        <v>30.0</v>
      </c>
      <c r="M10" s="18">
        <v>1.0</v>
      </c>
      <c r="N10" s="18"/>
      <c r="O10" s="19"/>
    </row>
    <row r="11">
      <c r="A11" s="20" t="s">
        <v>223</v>
      </c>
      <c r="B11" s="20"/>
      <c r="C11" s="20" t="s">
        <v>224</v>
      </c>
      <c r="D11" s="20" t="s">
        <v>225</v>
      </c>
      <c r="E11" s="22" t="s">
        <v>239</v>
      </c>
      <c r="F11" s="22" t="s">
        <v>240</v>
      </c>
      <c r="G11" s="22"/>
      <c r="H11" s="18">
        <v>0.0</v>
      </c>
      <c r="I11" s="18">
        <v>0.0</v>
      </c>
      <c r="J11" s="18"/>
      <c r="K11" s="18">
        <v>5.0</v>
      </c>
      <c r="L11" s="18"/>
      <c r="M11" s="18">
        <v>5.0</v>
      </c>
      <c r="N11" s="18"/>
      <c r="O11" s="19"/>
    </row>
    <row r="12">
      <c r="A12" s="20" t="s">
        <v>223</v>
      </c>
      <c r="B12" s="20"/>
      <c r="C12" s="20" t="s">
        <v>224</v>
      </c>
      <c r="D12" s="20" t="s">
        <v>228</v>
      </c>
      <c r="E12" s="22" t="s">
        <v>248</v>
      </c>
      <c r="F12" s="22" t="s">
        <v>249</v>
      </c>
      <c r="G12" s="22"/>
      <c r="H12" s="18">
        <v>0.0</v>
      </c>
      <c r="I12" s="18">
        <v>0.0</v>
      </c>
      <c r="J12" s="18"/>
      <c r="K12" s="18">
        <v>84.0</v>
      </c>
      <c r="L12" s="18"/>
      <c r="M12" s="18">
        <v>1.0</v>
      </c>
      <c r="N12" s="18"/>
      <c r="O12" s="19"/>
    </row>
    <row r="13">
      <c r="A13" s="13" t="s">
        <v>219</v>
      </c>
      <c r="B13" s="13"/>
      <c r="C13" s="13" t="s">
        <v>220</v>
      </c>
      <c r="D13" s="14"/>
      <c r="E13" s="16" t="s">
        <v>250</v>
      </c>
      <c r="F13" s="16" t="s">
        <v>251</v>
      </c>
      <c r="G13" s="16"/>
      <c r="H13" s="18">
        <v>0.0</v>
      </c>
      <c r="I13" s="18">
        <v>0.0</v>
      </c>
      <c r="J13" s="18"/>
      <c r="K13" s="18"/>
      <c r="L13" s="18"/>
      <c r="M13" s="18">
        <v>2.0</v>
      </c>
      <c r="N13" s="18"/>
      <c r="O13" s="19"/>
    </row>
    <row r="14">
      <c r="A14" s="13" t="s">
        <v>219</v>
      </c>
      <c r="B14" s="13"/>
      <c r="C14" s="13" t="s">
        <v>220</v>
      </c>
      <c r="D14" s="14"/>
      <c r="E14" s="16" t="s">
        <v>257</v>
      </c>
      <c r="F14" s="16" t="s">
        <v>258</v>
      </c>
      <c r="G14" s="16"/>
      <c r="H14" s="18">
        <v>0.0</v>
      </c>
      <c r="I14" s="18">
        <v>0.0</v>
      </c>
      <c r="J14" s="18"/>
      <c r="K14" s="18">
        <v>7.0</v>
      </c>
      <c r="L14" s="18"/>
      <c r="M14" s="18">
        <v>1.0</v>
      </c>
      <c r="N14" s="18"/>
      <c r="O14" s="19"/>
    </row>
    <row r="15">
      <c r="A15" s="20" t="s">
        <v>223</v>
      </c>
      <c r="B15" s="20"/>
      <c r="C15" s="20" t="s">
        <v>224</v>
      </c>
      <c r="D15" s="20" t="s">
        <v>254</v>
      </c>
      <c r="E15" s="22" t="s">
        <v>259</v>
      </c>
      <c r="F15" s="21"/>
      <c r="G15" s="22"/>
      <c r="H15" s="18">
        <v>45000.0</v>
      </c>
      <c r="I15" s="18">
        <v>0.0</v>
      </c>
      <c r="J15" s="18"/>
      <c r="K15" s="18">
        <v>56.0</v>
      </c>
      <c r="L15" s="18"/>
      <c r="M15" s="18">
        <v>1.0</v>
      </c>
      <c r="N15" s="18"/>
      <c r="O15" s="19"/>
    </row>
    <row r="16">
      <c r="A16" s="20" t="s">
        <v>223</v>
      </c>
      <c r="B16" s="20" t="s">
        <v>224</v>
      </c>
      <c r="C16" s="20" t="s">
        <v>232</v>
      </c>
      <c r="D16" s="20" t="s">
        <v>254</v>
      </c>
      <c r="E16" s="22" t="s">
        <v>260</v>
      </c>
      <c r="F16" s="22" t="s">
        <v>261</v>
      </c>
      <c r="G16" s="22"/>
      <c r="H16" s="18">
        <v>0.0</v>
      </c>
      <c r="I16" s="18">
        <v>0.0</v>
      </c>
      <c r="J16" s="18"/>
      <c r="K16" s="18">
        <v>28.0</v>
      </c>
      <c r="L16" s="18"/>
      <c r="M16" s="18">
        <v>3.0</v>
      </c>
      <c r="N16" s="18"/>
      <c r="O16" s="19"/>
    </row>
    <row r="17">
      <c r="A17" s="33" t="s">
        <v>252</v>
      </c>
      <c r="B17" s="33" t="s">
        <v>253</v>
      </c>
      <c r="C17" s="33" t="s">
        <v>232</v>
      </c>
      <c r="D17" s="33" t="s">
        <v>254</v>
      </c>
      <c r="E17" s="34" t="s">
        <v>267</v>
      </c>
      <c r="F17" s="34" t="s">
        <v>268</v>
      </c>
      <c r="G17" s="34"/>
      <c r="H17" s="18">
        <v>5000.0</v>
      </c>
      <c r="I17" s="18">
        <v>12500.0</v>
      </c>
      <c r="J17" s="18"/>
      <c r="K17" s="18">
        <v>28.0</v>
      </c>
      <c r="L17" s="18"/>
      <c r="M17" s="18">
        <v>1.0</v>
      </c>
      <c r="N17" s="18"/>
      <c r="O17" s="19"/>
      <c r="U17" s="35"/>
      <c r="V17" s="35"/>
      <c r="W17" s="35"/>
      <c r="X17" s="35"/>
      <c r="Y17" s="35"/>
      <c r="Z17" s="35"/>
      <c r="AA17" s="35"/>
      <c r="AB17" s="35"/>
      <c r="AC17" s="35"/>
      <c r="AD17" s="35"/>
    </row>
    <row r="18">
      <c r="A18" s="33" t="s">
        <v>252</v>
      </c>
      <c r="B18" s="33" t="s">
        <v>253</v>
      </c>
      <c r="C18" s="33" t="s">
        <v>232</v>
      </c>
      <c r="D18" s="33" t="s">
        <v>254</v>
      </c>
      <c r="E18" s="34" t="s">
        <v>269</v>
      </c>
      <c r="F18" s="36"/>
      <c r="G18" s="34"/>
      <c r="H18" s="18">
        <v>4000.0</v>
      </c>
      <c r="I18" s="18">
        <v>5500.0</v>
      </c>
      <c r="J18" s="18"/>
      <c r="K18" s="18">
        <v>56.0</v>
      </c>
      <c r="L18" s="18"/>
      <c r="M18" s="18">
        <v>4.0</v>
      </c>
      <c r="N18" s="18"/>
      <c r="O18" s="19"/>
      <c r="U18" s="35"/>
      <c r="V18" s="35"/>
      <c r="W18" s="35"/>
      <c r="X18" s="35"/>
      <c r="Y18" s="35"/>
      <c r="Z18" s="35"/>
      <c r="AA18" s="35"/>
      <c r="AB18" s="35"/>
      <c r="AC18" s="35"/>
      <c r="AD18" s="35"/>
    </row>
    <row r="19">
      <c r="A19" s="23" t="s">
        <v>231</v>
      </c>
      <c r="B19" s="23" t="s">
        <v>253</v>
      </c>
      <c r="C19" s="23" t="s">
        <v>232</v>
      </c>
      <c r="D19" s="23" t="s">
        <v>254</v>
      </c>
      <c r="E19" s="24" t="s">
        <v>270</v>
      </c>
      <c r="F19" s="24" t="s">
        <v>271</v>
      </c>
      <c r="G19" s="24"/>
      <c r="H19" s="18">
        <v>13500.0</v>
      </c>
      <c r="I19" s="18">
        <v>20000.0</v>
      </c>
      <c r="J19" s="18"/>
      <c r="K19" s="18">
        <v>28.0</v>
      </c>
      <c r="L19" s="18"/>
      <c r="M19" s="18">
        <v>1.0</v>
      </c>
      <c r="N19" s="18"/>
      <c r="O19" s="19"/>
      <c r="U19" s="25"/>
      <c r="V19" s="25"/>
      <c r="W19" s="25"/>
      <c r="X19" s="25"/>
      <c r="Y19" s="25"/>
      <c r="Z19" s="25"/>
      <c r="AA19" s="25"/>
      <c r="AB19" s="25"/>
      <c r="AC19" s="25"/>
      <c r="AD19" s="25"/>
    </row>
    <row r="20">
      <c r="A20" s="23" t="s">
        <v>231</v>
      </c>
      <c r="B20" s="23" t="s">
        <v>253</v>
      </c>
      <c r="C20" s="23" t="s">
        <v>232</v>
      </c>
      <c r="D20" s="23" t="s">
        <v>254</v>
      </c>
      <c r="E20" s="24" t="s">
        <v>272</v>
      </c>
      <c r="F20" s="24" t="s">
        <v>273</v>
      </c>
      <c r="G20" s="24"/>
      <c r="H20" s="18">
        <v>26500.0</v>
      </c>
      <c r="I20" s="18">
        <v>26500.0</v>
      </c>
      <c r="J20" s="18"/>
      <c r="K20" s="18">
        <v>56.0</v>
      </c>
      <c r="L20" s="18"/>
      <c r="M20" s="18">
        <v>1.0</v>
      </c>
      <c r="N20" s="18"/>
      <c r="O20" s="19"/>
      <c r="U20" s="25"/>
      <c r="V20" s="25"/>
      <c r="W20" s="25"/>
      <c r="X20" s="25"/>
      <c r="Y20" s="25"/>
      <c r="Z20" s="25"/>
      <c r="AA20" s="25"/>
      <c r="AB20" s="25"/>
      <c r="AC20" s="25"/>
      <c r="AD20" s="25"/>
    </row>
    <row r="21">
      <c r="A21" s="33" t="s">
        <v>252</v>
      </c>
      <c r="B21" s="33" t="s">
        <v>253</v>
      </c>
      <c r="C21" s="33" t="s">
        <v>232</v>
      </c>
      <c r="D21" s="33" t="s">
        <v>254</v>
      </c>
      <c r="E21" s="34" t="s">
        <v>274</v>
      </c>
      <c r="F21" s="34" t="s">
        <v>275</v>
      </c>
      <c r="G21" s="34"/>
      <c r="H21" s="18">
        <v>5000.0</v>
      </c>
      <c r="I21" s="18">
        <v>15000.0</v>
      </c>
      <c r="J21" s="18"/>
      <c r="K21" s="18">
        <v>28.0</v>
      </c>
      <c r="L21" s="18"/>
      <c r="M21" s="18">
        <v>1.0</v>
      </c>
      <c r="N21" s="18"/>
      <c r="O21" s="19"/>
      <c r="U21" s="35"/>
      <c r="V21" s="35"/>
      <c r="W21" s="35"/>
      <c r="X21" s="35"/>
      <c r="Y21" s="35"/>
      <c r="Z21" s="35"/>
      <c r="AA21" s="35"/>
      <c r="AB21" s="35"/>
      <c r="AC21" s="35"/>
      <c r="AD21" s="35"/>
    </row>
    <row r="22">
      <c r="A22" s="20" t="s">
        <v>223</v>
      </c>
      <c r="B22" s="20"/>
      <c r="C22" s="20" t="s">
        <v>224</v>
      </c>
      <c r="D22" s="20" t="s">
        <v>228</v>
      </c>
      <c r="E22" s="22" t="s">
        <v>276</v>
      </c>
      <c r="F22" s="22" t="s">
        <v>277</v>
      </c>
      <c r="G22" s="22"/>
      <c r="H22" s="18">
        <v>45000.0</v>
      </c>
      <c r="I22" s="18">
        <v>45000.0</v>
      </c>
      <c r="J22" s="18"/>
      <c r="K22" s="18">
        <v>84.0</v>
      </c>
      <c r="L22" s="18"/>
      <c r="M22" s="18">
        <v>1.0</v>
      </c>
      <c r="N22" s="18"/>
      <c r="O22" s="19"/>
    </row>
    <row r="23">
      <c r="A23" s="31" t="s">
        <v>243</v>
      </c>
      <c r="B23" s="31" t="s">
        <v>232</v>
      </c>
      <c r="C23" s="31" t="s">
        <v>244</v>
      </c>
      <c r="D23" s="31" t="s">
        <v>225</v>
      </c>
      <c r="E23" s="32" t="s">
        <v>278</v>
      </c>
      <c r="F23" s="32" t="s">
        <v>279</v>
      </c>
      <c r="G23" s="32"/>
      <c r="H23" s="18">
        <v>0.0</v>
      </c>
      <c r="I23" s="18">
        <v>0.0</v>
      </c>
      <c r="J23" s="18"/>
      <c r="K23" s="18">
        <v>84.0</v>
      </c>
      <c r="L23" s="18"/>
      <c r="M23" s="18">
        <v>2.0</v>
      </c>
      <c r="N23" s="18"/>
      <c r="O23" s="19"/>
    </row>
    <row r="24">
      <c r="A24" s="31" t="s">
        <v>243</v>
      </c>
      <c r="B24" s="31" t="s">
        <v>280</v>
      </c>
      <c r="C24" s="31" t="s">
        <v>281</v>
      </c>
      <c r="D24" s="31" t="s">
        <v>225</v>
      </c>
      <c r="E24" s="32" t="s">
        <v>282</v>
      </c>
      <c r="F24" s="32" t="s">
        <v>283</v>
      </c>
      <c r="G24" s="32"/>
      <c r="H24" s="18">
        <v>0.0</v>
      </c>
      <c r="I24" s="18">
        <v>0.0</v>
      </c>
      <c r="J24" s="18"/>
      <c r="K24" s="18">
        <v>28.0</v>
      </c>
      <c r="L24" s="18"/>
      <c r="M24" s="18">
        <v>4.0</v>
      </c>
      <c r="N24" s="18"/>
      <c r="O24" s="19"/>
    </row>
    <row r="25">
      <c r="A25" s="13" t="s">
        <v>219</v>
      </c>
      <c r="B25" s="13"/>
      <c r="C25" s="13" t="s">
        <v>220</v>
      </c>
      <c r="D25" s="14"/>
      <c r="E25" s="16" t="s">
        <v>284</v>
      </c>
      <c r="F25" s="16" t="s">
        <v>285</v>
      </c>
      <c r="G25" s="16"/>
      <c r="H25" s="18">
        <v>1000.0</v>
      </c>
      <c r="I25" s="18">
        <v>1000.0</v>
      </c>
      <c r="J25" s="18"/>
      <c r="K25" s="18">
        <v>84.0</v>
      </c>
      <c r="L25" s="18"/>
      <c r="M25" s="18">
        <v>1.0</v>
      </c>
      <c r="N25" s="18"/>
      <c r="O25" s="19"/>
    </row>
    <row r="26">
      <c r="A26" s="13" t="s">
        <v>219</v>
      </c>
      <c r="B26" s="13"/>
      <c r="C26" s="13" t="s">
        <v>220</v>
      </c>
      <c r="D26" s="13" t="s">
        <v>254</v>
      </c>
      <c r="E26" s="15" t="s">
        <v>286</v>
      </c>
      <c r="F26" s="16" t="s">
        <v>287</v>
      </c>
      <c r="G26" s="16"/>
      <c r="H26" s="18">
        <v>1000.0</v>
      </c>
      <c r="I26" s="18">
        <v>1000.0</v>
      </c>
      <c r="J26" s="18"/>
      <c r="K26" s="18">
        <v>56.0</v>
      </c>
      <c r="L26" s="18"/>
      <c r="M26" s="18">
        <v>1.0</v>
      </c>
      <c r="N26" s="18"/>
      <c r="O26" s="19"/>
    </row>
    <row r="27">
      <c r="A27" s="31" t="s">
        <v>243</v>
      </c>
      <c r="B27" s="31" t="s">
        <v>253</v>
      </c>
      <c r="C27" s="31" t="s">
        <v>288</v>
      </c>
      <c r="D27" s="31" t="s">
        <v>254</v>
      </c>
      <c r="E27" s="32" t="s">
        <v>289</v>
      </c>
      <c r="F27" s="32" t="s">
        <v>290</v>
      </c>
      <c r="G27" s="32"/>
      <c r="H27" s="18">
        <v>25000.0</v>
      </c>
      <c r="I27" s="18">
        <v>45.0</v>
      </c>
      <c r="J27" s="18"/>
      <c r="K27" s="18"/>
      <c r="L27" s="18"/>
      <c r="M27" s="18">
        <v>1.0</v>
      </c>
      <c r="N27" s="18"/>
      <c r="O27" s="19"/>
    </row>
    <row r="28">
      <c r="A28" s="13" t="s">
        <v>219</v>
      </c>
      <c r="B28" s="13"/>
      <c r="C28" s="13" t="s">
        <v>220</v>
      </c>
      <c r="D28" s="13" t="s">
        <v>254</v>
      </c>
      <c r="E28" s="15" t="s">
        <v>291</v>
      </c>
      <c r="F28" s="16" t="s">
        <v>292</v>
      </c>
      <c r="G28" s="16"/>
      <c r="H28" s="18">
        <v>3500.0</v>
      </c>
      <c r="I28" s="18">
        <v>35000.0</v>
      </c>
      <c r="J28" s="18"/>
      <c r="K28" s="18">
        <v>28.0</v>
      </c>
      <c r="L28" s="18"/>
      <c r="M28" s="18">
        <v>1.0</v>
      </c>
      <c r="N28" s="18"/>
      <c r="O28" s="19"/>
    </row>
    <row r="29">
      <c r="A29" s="31" t="s">
        <v>243</v>
      </c>
      <c r="B29" s="31" t="s">
        <v>253</v>
      </c>
      <c r="C29" s="31" t="s">
        <v>293</v>
      </c>
      <c r="D29" s="31" t="s">
        <v>254</v>
      </c>
      <c r="E29" s="32" t="s">
        <v>294</v>
      </c>
      <c r="F29" s="32" t="s">
        <v>295</v>
      </c>
      <c r="G29" s="32"/>
      <c r="H29" s="18">
        <v>14000.0</v>
      </c>
      <c r="I29" s="18">
        <v>22000.0</v>
      </c>
      <c r="J29" s="18"/>
      <c r="K29" s="18"/>
      <c r="L29" s="18"/>
      <c r="M29" s="18">
        <v>1.0</v>
      </c>
      <c r="N29" s="18"/>
      <c r="O29" s="19"/>
    </row>
    <row r="30">
      <c r="A30" s="31" t="s">
        <v>243</v>
      </c>
      <c r="B30" s="31" t="s">
        <v>232</v>
      </c>
      <c r="C30" s="31" t="s">
        <v>296</v>
      </c>
      <c r="D30" s="31" t="s">
        <v>225</v>
      </c>
      <c r="E30" s="32" t="s">
        <v>297</v>
      </c>
      <c r="F30" s="32" t="s">
        <v>298</v>
      </c>
      <c r="G30" s="32"/>
      <c r="H30" s="18">
        <v>0.0</v>
      </c>
      <c r="I30" s="18">
        <v>0.0</v>
      </c>
      <c r="J30" s="18"/>
      <c r="K30" s="18">
        <v>28.0</v>
      </c>
      <c r="L30" s="18"/>
      <c r="M30" s="18">
        <v>5.0</v>
      </c>
      <c r="N30" s="18"/>
      <c r="O30" s="19"/>
    </row>
    <row r="31">
      <c r="A31" s="31" t="s">
        <v>243</v>
      </c>
      <c r="B31" s="31" t="s">
        <v>232</v>
      </c>
      <c r="C31" s="31" t="s">
        <v>288</v>
      </c>
      <c r="D31" s="31" t="s">
        <v>228</v>
      </c>
      <c r="E31" s="32" t="s">
        <v>299</v>
      </c>
      <c r="F31" s="32" t="s">
        <v>300</v>
      </c>
      <c r="G31" s="32" t="s">
        <v>301</v>
      </c>
      <c r="H31" s="37">
        <v>180000.0</v>
      </c>
      <c r="I31" s="18">
        <v>300000.0</v>
      </c>
      <c r="J31" s="18"/>
      <c r="K31" s="18"/>
      <c r="L31" s="18"/>
      <c r="M31" s="18">
        <v>1.0</v>
      </c>
      <c r="N31" s="18"/>
      <c r="O31" s="19"/>
    </row>
    <row r="32">
      <c r="A32" s="31" t="s">
        <v>243</v>
      </c>
      <c r="B32" s="31" t="s">
        <v>232</v>
      </c>
      <c r="C32" s="31" t="s">
        <v>293</v>
      </c>
      <c r="D32" s="31" t="s">
        <v>225</v>
      </c>
      <c r="E32" s="32" t="s">
        <v>302</v>
      </c>
      <c r="F32" s="32" t="s">
        <v>303</v>
      </c>
      <c r="G32" s="32"/>
      <c r="H32" s="18">
        <v>10000.0</v>
      </c>
      <c r="I32" s="18">
        <v>12000.0</v>
      </c>
      <c r="J32" s="18">
        <v>62.0</v>
      </c>
      <c r="K32" s="18">
        <v>84.0</v>
      </c>
      <c r="L32" s="18"/>
      <c r="M32" s="18">
        <v>5.0</v>
      </c>
      <c r="N32" s="18"/>
      <c r="O32" s="19"/>
    </row>
    <row r="33">
      <c r="A33" s="31" t="s">
        <v>243</v>
      </c>
      <c r="B33" s="31" t="s">
        <v>293</v>
      </c>
      <c r="C33" s="31" t="s">
        <v>232</v>
      </c>
      <c r="D33" s="31" t="s">
        <v>228</v>
      </c>
      <c r="E33" s="32" t="s">
        <v>304</v>
      </c>
      <c r="F33" s="32" t="s">
        <v>305</v>
      </c>
      <c r="G33" s="32"/>
      <c r="H33" s="18">
        <v>0.0</v>
      </c>
      <c r="I33" s="18">
        <v>0.0</v>
      </c>
      <c r="J33" s="18"/>
      <c r="K33" s="18">
        <v>84.0</v>
      </c>
      <c r="L33" s="18"/>
      <c r="M33" s="18">
        <v>10.0</v>
      </c>
      <c r="N33" s="18"/>
      <c r="O33" s="19"/>
    </row>
    <row r="34">
      <c r="A34" s="20" t="s">
        <v>223</v>
      </c>
      <c r="B34" s="20"/>
      <c r="C34" s="20" t="s">
        <v>224</v>
      </c>
      <c r="D34" s="20" t="s">
        <v>228</v>
      </c>
      <c r="E34" s="22" t="s">
        <v>306</v>
      </c>
      <c r="F34" s="22" t="s">
        <v>307</v>
      </c>
      <c r="G34" s="22"/>
      <c r="H34" s="18">
        <f>520000 * 0.25</f>
        <v>130000</v>
      </c>
      <c r="I34" s="18">
        <v>0.0</v>
      </c>
      <c r="J34" s="18"/>
      <c r="K34" s="18">
        <v>7.0</v>
      </c>
      <c r="L34" s="18"/>
      <c r="M34" s="18">
        <v>1.0</v>
      </c>
      <c r="N34" s="18"/>
      <c r="O34" s="19"/>
    </row>
    <row r="35">
      <c r="A35" s="38"/>
      <c r="B35" s="38"/>
      <c r="C35" s="38"/>
      <c r="D35" s="38"/>
      <c r="E35" s="38"/>
      <c r="F35" s="38"/>
      <c r="G35" s="38"/>
      <c r="H35" s="39">
        <f>SUM(H2:H34)</f>
        <v>526250</v>
      </c>
      <c r="I35" s="39"/>
      <c r="J35" s="39"/>
      <c r="K35" s="39"/>
      <c r="L35" s="39"/>
      <c r="M35" s="39"/>
      <c r="N35" s="39"/>
    </row>
    <row r="36">
      <c r="A36" s="38"/>
      <c r="B36" s="38"/>
      <c r="C36" s="38"/>
      <c r="D36" s="38"/>
      <c r="E36" s="38"/>
      <c r="G36" s="38"/>
      <c r="H36" s="39"/>
      <c r="I36" s="39"/>
      <c r="J36" s="39"/>
      <c r="K36" s="39"/>
      <c r="L36" s="39"/>
      <c r="M36" s="39"/>
      <c r="N36" s="39"/>
    </row>
    <row r="37">
      <c r="A37" s="38"/>
      <c r="B37" s="38"/>
      <c r="C37" s="38"/>
      <c r="D37" s="38"/>
      <c r="E37" s="38"/>
      <c r="G37" s="38"/>
      <c r="H37" s="39"/>
      <c r="I37" s="39"/>
      <c r="J37" s="39"/>
      <c r="K37" s="39"/>
      <c r="L37" s="39"/>
      <c r="M37" s="39"/>
      <c r="N37" s="39"/>
    </row>
    <row r="38">
      <c r="A38" s="38"/>
      <c r="B38" s="38"/>
      <c r="C38" s="38"/>
      <c r="D38" s="38"/>
      <c r="E38" s="38"/>
      <c r="F38" s="38"/>
      <c r="G38" s="38"/>
      <c r="H38" s="39"/>
      <c r="I38" s="39"/>
      <c r="J38" s="39"/>
      <c r="K38" s="39"/>
      <c r="L38" s="39"/>
      <c r="M38" s="39"/>
      <c r="N38" s="39"/>
    </row>
    <row r="39">
      <c r="A39" s="38"/>
      <c r="B39" s="38"/>
      <c r="C39" s="38"/>
      <c r="D39" s="38"/>
      <c r="E39" s="38"/>
      <c r="G39" s="38"/>
      <c r="H39" s="39"/>
      <c r="I39" s="39"/>
      <c r="J39" s="39"/>
      <c r="K39" s="39"/>
      <c r="L39" s="39"/>
      <c r="M39" s="39"/>
      <c r="N39" s="39"/>
    </row>
    <row r="40">
      <c r="A40" s="38"/>
      <c r="B40" s="38"/>
      <c r="C40" s="38"/>
      <c r="D40" s="38"/>
      <c r="E40" s="38"/>
      <c r="F40" s="38"/>
      <c r="G40" s="38"/>
      <c r="H40" s="39"/>
      <c r="I40" s="39"/>
      <c r="J40" s="39"/>
      <c r="K40" s="39"/>
      <c r="L40" s="39"/>
      <c r="M40" s="39"/>
      <c r="N40" s="39"/>
    </row>
    <row r="41">
      <c r="A41" s="38"/>
      <c r="B41" s="38"/>
      <c r="C41" s="38"/>
      <c r="D41" s="38"/>
      <c r="E41" s="38"/>
      <c r="F41" s="38"/>
      <c r="G41" s="38"/>
      <c r="H41" s="39"/>
      <c r="I41" s="39"/>
      <c r="J41" s="39"/>
      <c r="K41" s="39"/>
      <c r="L41" s="39"/>
      <c r="M41" s="39"/>
      <c r="N41" s="39"/>
    </row>
    <row r="42">
      <c r="H42" s="39"/>
      <c r="I42" s="39"/>
      <c r="J42" s="39"/>
      <c r="K42" s="39"/>
      <c r="L42" s="39"/>
      <c r="M42" s="39"/>
      <c r="N42" s="39"/>
    </row>
    <row r="43">
      <c r="H43" s="39"/>
      <c r="I43" s="39"/>
      <c r="J43" s="39"/>
      <c r="K43" s="39"/>
      <c r="L43" s="39"/>
      <c r="M43" s="39"/>
      <c r="N43" s="39"/>
    </row>
    <row r="44">
      <c r="H44" s="39"/>
      <c r="I44" s="39"/>
      <c r="J44" s="39"/>
      <c r="K44" s="39"/>
      <c r="L44" s="39"/>
      <c r="M44" s="39"/>
      <c r="N44" s="39"/>
    </row>
    <row r="45">
      <c r="H45" s="39"/>
      <c r="I45" s="39"/>
      <c r="J45" s="39"/>
      <c r="K45" s="39"/>
      <c r="L45" s="39"/>
      <c r="M45" s="39"/>
      <c r="N45" s="39"/>
    </row>
    <row r="46">
      <c r="H46" s="39"/>
      <c r="I46" s="39"/>
      <c r="J46" s="39"/>
      <c r="K46" s="39"/>
      <c r="L46" s="39"/>
      <c r="M46" s="39"/>
      <c r="N46" s="39"/>
    </row>
    <row r="47">
      <c r="H47" s="39"/>
      <c r="I47" s="39"/>
      <c r="J47" s="39"/>
      <c r="K47" s="39"/>
      <c r="L47" s="39"/>
      <c r="M47" s="39"/>
      <c r="N47" s="39"/>
    </row>
    <row r="48">
      <c r="H48" s="39"/>
      <c r="I48" s="39"/>
      <c r="J48" s="39"/>
      <c r="K48" s="39"/>
      <c r="L48" s="39"/>
      <c r="M48" s="39"/>
      <c r="N48" s="39"/>
    </row>
    <row r="49">
      <c r="H49" s="39"/>
      <c r="I49" s="39"/>
      <c r="J49" s="39"/>
      <c r="K49" s="39"/>
      <c r="L49" s="39"/>
      <c r="M49" s="39"/>
      <c r="N49" s="39"/>
    </row>
    <row r="50">
      <c r="H50" s="39"/>
      <c r="I50" s="39"/>
      <c r="J50" s="39"/>
      <c r="K50" s="39"/>
      <c r="L50" s="39"/>
    </row>
    <row r="51">
      <c r="H51" s="39"/>
      <c r="I51" s="39"/>
      <c r="J51" s="39"/>
      <c r="K51" s="39"/>
      <c r="L51" s="39"/>
    </row>
    <row r="52">
      <c r="H52" s="39"/>
      <c r="I52" s="39"/>
      <c r="J52" s="39"/>
      <c r="K52" s="39"/>
      <c r="L52" s="39"/>
    </row>
    <row r="53">
      <c r="H53" s="40"/>
      <c r="I53" s="40"/>
      <c r="J53" s="39"/>
      <c r="K53" s="39"/>
      <c r="L53" s="39"/>
    </row>
    <row r="54">
      <c r="J54" s="39"/>
      <c r="K54" s="39"/>
      <c r="L54" s="39"/>
    </row>
    <row r="55">
      <c r="H55" s="40"/>
      <c r="I55" s="40"/>
      <c r="J55" s="39"/>
      <c r="K55" s="39"/>
      <c r="L55" s="39"/>
    </row>
    <row r="56">
      <c r="H56" s="40"/>
      <c r="I56" s="40"/>
      <c r="J56" s="39"/>
      <c r="K56" s="39"/>
      <c r="L56" s="39"/>
    </row>
    <row r="57">
      <c r="H57" s="40"/>
      <c r="I57" s="40"/>
      <c r="J57" s="39"/>
      <c r="K57" s="39"/>
      <c r="L57" s="39"/>
    </row>
    <row r="58">
      <c r="A58" s="38"/>
      <c r="B58" s="38"/>
      <c r="C58" s="38"/>
      <c r="H58" s="41"/>
      <c r="I58" s="41"/>
      <c r="J58" s="39"/>
      <c r="K58" s="39"/>
      <c r="L58" s="39"/>
    </row>
    <row r="59">
      <c r="A59" s="38"/>
      <c r="B59" s="38"/>
      <c r="C59" s="38"/>
      <c r="H59" s="41"/>
      <c r="I59" s="41"/>
      <c r="J59" s="39"/>
      <c r="K59" s="39"/>
      <c r="L59" s="39"/>
    </row>
    <row r="60">
      <c r="A60" s="38"/>
      <c r="B60" s="38"/>
      <c r="C60" s="38"/>
      <c r="H60" s="41"/>
      <c r="I60" s="41"/>
      <c r="J60" s="39"/>
      <c r="K60" s="39"/>
      <c r="L60" s="39"/>
    </row>
    <row r="61">
      <c r="A61" s="38"/>
      <c r="B61" s="38"/>
      <c r="C61" s="38"/>
      <c r="H61" s="41"/>
      <c r="I61" s="41"/>
      <c r="J61" s="39"/>
      <c r="K61" s="39"/>
      <c r="L61" s="39"/>
    </row>
    <row r="62">
      <c r="H62" s="41"/>
      <c r="I62" s="41"/>
      <c r="J62" s="39"/>
      <c r="K62" s="39"/>
      <c r="L62" s="39"/>
    </row>
    <row r="63">
      <c r="H63" s="41"/>
      <c r="I63" s="41"/>
      <c r="J63" s="39"/>
      <c r="K63" s="39"/>
      <c r="L63" s="39"/>
    </row>
    <row r="64">
      <c r="H64" s="41"/>
      <c r="I64" s="41"/>
      <c r="J64" s="39"/>
      <c r="K64" s="39"/>
      <c r="L64" s="39"/>
    </row>
    <row r="65">
      <c r="H65" s="41"/>
      <c r="I65" s="41"/>
      <c r="J65" s="39"/>
      <c r="K65" s="39"/>
      <c r="L65" s="39"/>
    </row>
    <row r="66">
      <c r="H66" s="41"/>
      <c r="I66" s="41"/>
      <c r="J66" s="39"/>
      <c r="K66" s="39"/>
      <c r="L66" s="39"/>
    </row>
    <row r="67">
      <c r="H67" s="41"/>
      <c r="I67" s="41"/>
      <c r="J67" s="39"/>
      <c r="K67" s="39"/>
      <c r="L67" s="39"/>
    </row>
    <row r="68">
      <c r="H68" s="41"/>
      <c r="I68" s="41"/>
      <c r="J68" s="39"/>
      <c r="K68" s="39"/>
      <c r="L68" s="39"/>
    </row>
    <row r="69">
      <c r="H69" s="41"/>
      <c r="I69" s="41"/>
      <c r="J69" s="39"/>
      <c r="K69" s="39"/>
      <c r="L69" s="39"/>
    </row>
    <row r="70">
      <c r="H70" s="41"/>
      <c r="I70" s="41"/>
      <c r="J70" s="39"/>
      <c r="K70" s="39"/>
      <c r="L70" s="39"/>
    </row>
    <row r="71">
      <c r="H71" s="41"/>
      <c r="I71" s="41"/>
      <c r="J71" s="39"/>
      <c r="K71" s="39"/>
      <c r="L71" s="39"/>
    </row>
    <row r="72">
      <c r="H72" s="41"/>
      <c r="I72" s="41"/>
      <c r="J72" s="39"/>
      <c r="K72" s="39"/>
      <c r="L72" s="39"/>
    </row>
    <row r="73">
      <c r="H73" s="41"/>
      <c r="I73" s="41"/>
      <c r="J73" s="39"/>
      <c r="K73" s="39"/>
      <c r="L73" s="39"/>
    </row>
    <row r="74">
      <c r="H74" s="41"/>
      <c r="I74" s="41"/>
      <c r="J74" s="39"/>
      <c r="K74" s="39"/>
      <c r="L74" s="39"/>
    </row>
    <row r="75">
      <c r="H75" s="41"/>
      <c r="I75" s="41"/>
      <c r="J75" s="39"/>
      <c r="K75" s="39"/>
      <c r="L75" s="39"/>
    </row>
    <row r="76">
      <c r="H76" s="41"/>
      <c r="I76" s="41"/>
      <c r="J76" s="39"/>
      <c r="K76" s="39"/>
      <c r="L76" s="39"/>
    </row>
    <row r="77">
      <c r="H77" s="41"/>
      <c r="I77" s="41"/>
      <c r="J77" s="39"/>
      <c r="K77" s="39"/>
      <c r="L77" s="39"/>
    </row>
    <row r="78">
      <c r="H78" s="41"/>
      <c r="I78" s="41"/>
      <c r="J78" s="39"/>
      <c r="K78" s="39"/>
      <c r="L78" s="39"/>
    </row>
    <row r="79">
      <c r="H79" s="41"/>
      <c r="I79" s="41"/>
      <c r="J79" s="39"/>
      <c r="K79" s="39"/>
      <c r="L79" s="39"/>
    </row>
    <row r="80">
      <c r="H80" s="41"/>
      <c r="I80" s="41"/>
      <c r="J80" s="39"/>
      <c r="K80" s="39"/>
      <c r="L80" s="39"/>
    </row>
    <row r="81">
      <c r="H81" s="41"/>
      <c r="I81" s="41"/>
      <c r="J81" s="39"/>
      <c r="K81" s="39"/>
      <c r="L81" s="39"/>
    </row>
    <row r="82">
      <c r="H82" s="41"/>
      <c r="I82" s="41"/>
      <c r="J82" s="39"/>
      <c r="K82" s="39"/>
      <c r="L82" s="39"/>
    </row>
    <row r="83">
      <c r="H83" s="41"/>
      <c r="I83" s="41"/>
      <c r="J83" s="39"/>
      <c r="K83" s="39"/>
      <c r="L83" s="39"/>
    </row>
    <row r="84">
      <c r="H84" s="41"/>
      <c r="I84" s="41"/>
      <c r="J84" s="39"/>
      <c r="K84" s="39"/>
      <c r="L84" s="39"/>
    </row>
    <row r="85">
      <c r="H85" s="41"/>
      <c r="I85" s="41"/>
      <c r="J85" s="39"/>
      <c r="K85" s="39"/>
      <c r="L85" s="39"/>
    </row>
    <row r="86">
      <c r="H86" s="41"/>
      <c r="I86" s="41"/>
      <c r="J86" s="39"/>
      <c r="K86" s="39"/>
      <c r="L86" s="39"/>
    </row>
    <row r="87">
      <c r="H87" s="41"/>
      <c r="I87" s="41"/>
      <c r="J87" s="39"/>
      <c r="K87" s="39"/>
      <c r="L87" s="39"/>
    </row>
    <row r="88">
      <c r="H88" s="41"/>
      <c r="I88" s="41"/>
      <c r="J88" s="39"/>
      <c r="K88" s="39"/>
      <c r="L88" s="39"/>
    </row>
    <row r="89">
      <c r="H89" s="41"/>
      <c r="I89" s="41"/>
      <c r="J89" s="39"/>
      <c r="K89" s="39"/>
      <c r="L89" s="39"/>
    </row>
    <row r="90">
      <c r="H90" s="41"/>
      <c r="I90" s="41"/>
      <c r="J90" s="39"/>
      <c r="K90" s="39"/>
      <c r="L90" s="39"/>
    </row>
    <row r="91">
      <c r="H91" s="41"/>
      <c r="I91" s="41"/>
      <c r="J91" s="39"/>
      <c r="K91" s="39"/>
      <c r="L91" s="39"/>
    </row>
    <row r="92">
      <c r="H92" s="41"/>
      <c r="I92" s="41"/>
      <c r="J92" s="39"/>
      <c r="K92" s="39"/>
      <c r="L92" s="39"/>
    </row>
    <row r="93">
      <c r="H93" s="41"/>
      <c r="I93" s="41"/>
      <c r="J93" s="39"/>
      <c r="K93" s="39"/>
      <c r="L93" s="39"/>
    </row>
    <row r="94">
      <c r="H94" s="41"/>
      <c r="I94" s="41"/>
      <c r="J94" s="39"/>
      <c r="K94" s="39"/>
      <c r="L94" s="39"/>
    </row>
    <row r="95">
      <c r="H95" s="41"/>
      <c r="I95" s="41"/>
      <c r="J95" s="39"/>
      <c r="K95" s="39"/>
      <c r="L95" s="39"/>
    </row>
    <row r="96">
      <c r="H96" s="41"/>
      <c r="I96" s="41"/>
      <c r="J96" s="39"/>
      <c r="K96" s="39"/>
      <c r="L96" s="39"/>
    </row>
    <row r="97">
      <c r="H97" s="41"/>
      <c r="I97" s="41"/>
      <c r="J97" s="39"/>
      <c r="K97" s="39"/>
      <c r="L97" s="39"/>
    </row>
    <row r="98">
      <c r="H98" s="41"/>
      <c r="I98" s="41"/>
      <c r="J98" s="39"/>
      <c r="K98" s="39"/>
      <c r="L98" s="39"/>
    </row>
    <row r="99">
      <c r="H99" s="41"/>
      <c r="I99" s="41"/>
      <c r="J99" s="39"/>
      <c r="K99" s="39"/>
      <c r="L99" s="39"/>
    </row>
    <row r="100">
      <c r="H100" s="41"/>
      <c r="I100" s="41"/>
      <c r="J100" s="39"/>
      <c r="K100" s="39"/>
      <c r="L100" s="39"/>
    </row>
    <row r="101">
      <c r="H101" s="41"/>
      <c r="I101" s="41"/>
      <c r="J101" s="39"/>
      <c r="K101" s="39"/>
      <c r="L101" s="39"/>
    </row>
    <row r="102">
      <c r="H102" s="41"/>
      <c r="I102" s="41"/>
      <c r="J102" s="39"/>
      <c r="K102" s="39"/>
      <c r="L102" s="39"/>
    </row>
    <row r="103">
      <c r="H103" s="41"/>
      <c r="I103" s="41"/>
      <c r="J103" s="39"/>
      <c r="K103" s="39"/>
      <c r="L103" s="39"/>
    </row>
    <row r="104">
      <c r="H104" s="41"/>
      <c r="I104" s="41"/>
      <c r="J104" s="39"/>
      <c r="K104" s="39"/>
      <c r="L104" s="39"/>
    </row>
    <row r="105">
      <c r="H105" s="41"/>
      <c r="I105" s="41"/>
      <c r="J105" s="39"/>
      <c r="K105" s="39"/>
      <c r="L105" s="39"/>
    </row>
    <row r="106">
      <c r="H106" s="41"/>
      <c r="I106" s="41"/>
      <c r="J106" s="39"/>
      <c r="K106" s="39"/>
      <c r="L106" s="39"/>
    </row>
    <row r="107">
      <c r="H107" s="41"/>
      <c r="I107" s="41"/>
      <c r="J107" s="39"/>
      <c r="K107" s="39"/>
      <c r="L107" s="39"/>
    </row>
    <row r="108">
      <c r="H108" s="41"/>
      <c r="I108" s="41"/>
      <c r="J108" s="39"/>
      <c r="K108" s="39"/>
      <c r="L108" s="39"/>
    </row>
    <row r="109">
      <c r="H109" s="41"/>
      <c r="I109" s="41"/>
      <c r="J109" s="39"/>
      <c r="K109" s="39"/>
      <c r="L109" s="39"/>
    </row>
    <row r="110">
      <c r="H110" s="41"/>
      <c r="I110" s="41"/>
      <c r="J110" s="39"/>
      <c r="K110" s="39"/>
      <c r="L110" s="39"/>
    </row>
    <row r="111">
      <c r="H111" s="41"/>
      <c r="I111" s="41"/>
      <c r="J111" s="39"/>
      <c r="K111" s="39"/>
      <c r="L111" s="39"/>
    </row>
    <row r="112">
      <c r="H112" s="41"/>
      <c r="I112" s="41"/>
      <c r="J112" s="39"/>
      <c r="K112" s="39"/>
      <c r="L112" s="39"/>
    </row>
    <row r="113">
      <c r="H113" s="41"/>
      <c r="I113" s="41"/>
      <c r="J113" s="39"/>
      <c r="K113" s="39"/>
      <c r="L113" s="39"/>
    </row>
    <row r="114">
      <c r="H114" s="41"/>
      <c r="I114" s="41"/>
      <c r="J114" s="39"/>
      <c r="K114" s="39"/>
      <c r="L114" s="39"/>
    </row>
    <row r="115">
      <c r="H115" s="41"/>
      <c r="I115" s="41"/>
      <c r="J115" s="39"/>
      <c r="K115" s="39"/>
      <c r="L115" s="39"/>
    </row>
    <row r="116">
      <c r="H116" s="41"/>
      <c r="I116" s="41"/>
      <c r="J116" s="39"/>
      <c r="K116" s="39"/>
      <c r="L116" s="39"/>
    </row>
    <row r="117">
      <c r="H117" s="41"/>
      <c r="I117" s="41"/>
      <c r="J117" s="39"/>
      <c r="K117" s="39"/>
      <c r="L117" s="39"/>
    </row>
    <row r="118">
      <c r="H118" s="41"/>
      <c r="I118" s="41"/>
      <c r="J118" s="39"/>
      <c r="K118" s="39"/>
      <c r="L118" s="39"/>
    </row>
    <row r="119">
      <c r="H119" s="41"/>
      <c r="I119" s="41"/>
      <c r="J119" s="39"/>
      <c r="K119" s="39"/>
      <c r="L119" s="39"/>
    </row>
    <row r="120">
      <c r="H120" s="41"/>
      <c r="I120" s="41"/>
      <c r="J120" s="39"/>
      <c r="K120" s="39"/>
      <c r="L120" s="39"/>
    </row>
    <row r="121">
      <c r="H121" s="41"/>
      <c r="I121" s="41"/>
      <c r="J121" s="39"/>
      <c r="K121" s="39"/>
      <c r="L121" s="39"/>
    </row>
    <row r="122">
      <c r="H122" s="41"/>
      <c r="I122" s="41"/>
      <c r="J122" s="39"/>
      <c r="K122" s="39"/>
      <c r="L122" s="39"/>
    </row>
    <row r="123">
      <c r="H123" s="41"/>
      <c r="I123" s="41"/>
      <c r="J123" s="39"/>
      <c r="K123" s="39"/>
      <c r="L123" s="39"/>
    </row>
    <row r="124">
      <c r="H124" s="41"/>
      <c r="I124" s="41"/>
      <c r="J124" s="39"/>
      <c r="K124" s="39"/>
      <c r="L124" s="39"/>
    </row>
    <row r="125">
      <c r="H125" s="41"/>
      <c r="I125" s="41"/>
      <c r="J125" s="39"/>
      <c r="K125" s="39"/>
      <c r="L125" s="39"/>
    </row>
    <row r="126">
      <c r="H126" s="41"/>
      <c r="I126" s="41"/>
      <c r="J126" s="39"/>
      <c r="K126" s="39"/>
      <c r="L126" s="39"/>
    </row>
    <row r="127">
      <c r="H127" s="41"/>
      <c r="I127" s="41"/>
      <c r="J127" s="39"/>
      <c r="K127" s="39"/>
      <c r="L127" s="39"/>
    </row>
    <row r="128">
      <c r="H128" s="41"/>
      <c r="I128" s="41"/>
      <c r="J128" s="39"/>
      <c r="K128" s="39"/>
      <c r="L128" s="39"/>
    </row>
    <row r="129">
      <c r="H129" s="41"/>
      <c r="I129" s="41"/>
      <c r="J129" s="39"/>
      <c r="K129" s="39"/>
      <c r="L129" s="39"/>
    </row>
    <row r="130">
      <c r="H130" s="41"/>
      <c r="I130" s="41"/>
      <c r="J130" s="39"/>
      <c r="K130" s="39"/>
      <c r="L130" s="39"/>
    </row>
    <row r="131">
      <c r="H131" s="41"/>
      <c r="I131" s="41"/>
      <c r="J131" s="39"/>
      <c r="K131" s="39"/>
      <c r="L131" s="39"/>
    </row>
    <row r="132">
      <c r="H132" s="41"/>
      <c r="I132" s="41"/>
      <c r="J132" s="39"/>
      <c r="K132" s="39"/>
      <c r="L132" s="39"/>
    </row>
    <row r="133">
      <c r="H133" s="41"/>
      <c r="I133" s="41"/>
      <c r="J133" s="39"/>
      <c r="K133" s="39"/>
      <c r="L133" s="39"/>
    </row>
    <row r="134">
      <c r="H134" s="41"/>
      <c r="I134" s="41"/>
      <c r="J134" s="39"/>
      <c r="K134" s="39"/>
      <c r="L134" s="39"/>
    </row>
    <row r="135">
      <c r="H135" s="41"/>
      <c r="I135" s="41"/>
      <c r="J135" s="39"/>
      <c r="K135" s="39"/>
      <c r="L135" s="39"/>
    </row>
    <row r="136">
      <c r="H136" s="41"/>
      <c r="I136" s="41"/>
      <c r="J136" s="39"/>
      <c r="K136" s="39"/>
      <c r="L136" s="39"/>
    </row>
    <row r="137">
      <c r="H137" s="41"/>
      <c r="I137" s="41"/>
      <c r="J137" s="39"/>
      <c r="K137" s="39"/>
      <c r="L137" s="39"/>
    </row>
    <row r="138">
      <c r="H138" s="41"/>
      <c r="I138" s="41"/>
      <c r="J138" s="39"/>
      <c r="K138" s="39"/>
      <c r="L138" s="39"/>
    </row>
    <row r="139">
      <c r="H139" s="41"/>
      <c r="I139" s="41"/>
      <c r="J139" s="39"/>
      <c r="K139" s="39"/>
      <c r="L139" s="39"/>
    </row>
    <row r="140">
      <c r="H140" s="41"/>
      <c r="I140" s="41"/>
      <c r="J140" s="39"/>
      <c r="K140" s="39"/>
      <c r="L140" s="39"/>
    </row>
    <row r="141">
      <c r="H141" s="41"/>
      <c r="I141" s="41"/>
      <c r="J141" s="39"/>
      <c r="K141" s="39"/>
      <c r="L141" s="39"/>
    </row>
    <row r="142">
      <c r="H142" s="41"/>
      <c r="I142" s="41"/>
      <c r="J142" s="39"/>
      <c r="K142" s="39"/>
      <c r="L142" s="39"/>
    </row>
    <row r="143">
      <c r="H143" s="41"/>
      <c r="I143" s="41"/>
      <c r="J143" s="39"/>
      <c r="K143" s="39"/>
      <c r="L143" s="39"/>
    </row>
    <row r="144">
      <c r="H144" s="41"/>
      <c r="I144" s="41"/>
      <c r="J144" s="39"/>
      <c r="K144" s="39"/>
      <c r="L144" s="39"/>
    </row>
    <row r="145">
      <c r="H145" s="41"/>
      <c r="I145" s="41"/>
      <c r="J145" s="39"/>
      <c r="K145" s="39"/>
      <c r="L145" s="39"/>
    </row>
    <row r="146">
      <c r="H146" s="41"/>
      <c r="I146" s="41"/>
      <c r="J146" s="39"/>
      <c r="K146" s="39"/>
      <c r="L146" s="39"/>
    </row>
    <row r="147">
      <c r="H147" s="41"/>
      <c r="I147" s="41"/>
      <c r="J147" s="39"/>
      <c r="K147" s="39"/>
      <c r="L147" s="39"/>
    </row>
    <row r="148">
      <c r="H148" s="41"/>
      <c r="I148" s="41"/>
      <c r="J148" s="39"/>
      <c r="K148" s="39"/>
      <c r="L148" s="39"/>
    </row>
    <row r="149">
      <c r="H149" s="41"/>
      <c r="I149" s="41"/>
      <c r="J149" s="39"/>
      <c r="K149" s="39"/>
      <c r="L149" s="39"/>
    </row>
    <row r="150">
      <c r="H150" s="41"/>
      <c r="I150" s="41"/>
      <c r="J150" s="39"/>
      <c r="K150" s="39"/>
      <c r="L150" s="39"/>
    </row>
    <row r="151">
      <c r="H151" s="41"/>
      <c r="I151" s="41"/>
      <c r="J151" s="39"/>
      <c r="K151" s="39"/>
      <c r="L151" s="39"/>
    </row>
    <row r="152">
      <c r="H152" s="41"/>
      <c r="I152" s="41"/>
      <c r="J152" s="39"/>
      <c r="K152" s="39"/>
      <c r="L152" s="39"/>
    </row>
    <row r="153">
      <c r="H153" s="41"/>
      <c r="I153" s="41"/>
      <c r="J153" s="39"/>
      <c r="K153" s="39"/>
      <c r="L153" s="39"/>
    </row>
    <row r="154">
      <c r="H154" s="41"/>
      <c r="I154" s="41"/>
      <c r="J154" s="39"/>
      <c r="K154" s="39"/>
      <c r="L154" s="39"/>
    </row>
    <row r="155">
      <c r="H155" s="41"/>
      <c r="I155" s="41"/>
      <c r="J155" s="39"/>
      <c r="K155" s="39"/>
      <c r="L155" s="39"/>
    </row>
    <row r="156">
      <c r="H156" s="41"/>
      <c r="I156" s="41"/>
      <c r="J156" s="39"/>
      <c r="K156" s="39"/>
      <c r="L156" s="39"/>
    </row>
    <row r="157">
      <c r="H157" s="41"/>
      <c r="I157" s="41"/>
      <c r="J157" s="39"/>
      <c r="K157" s="39"/>
      <c r="L157" s="39"/>
    </row>
    <row r="158">
      <c r="H158" s="41"/>
      <c r="I158" s="41"/>
      <c r="J158" s="39"/>
      <c r="K158" s="39"/>
      <c r="L158" s="39"/>
    </row>
    <row r="159">
      <c r="H159" s="41"/>
      <c r="I159" s="41"/>
      <c r="J159" s="39"/>
      <c r="K159" s="39"/>
      <c r="L159" s="39"/>
    </row>
    <row r="160">
      <c r="H160" s="41"/>
      <c r="I160" s="41"/>
      <c r="J160" s="39"/>
      <c r="K160" s="39"/>
      <c r="L160" s="39"/>
    </row>
    <row r="161">
      <c r="H161" s="41"/>
      <c r="I161" s="41"/>
      <c r="J161" s="39"/>
      <c r="K161" s="39"/>
      <c r="L161" s="39"/>
    </row>
    <row r="162">
      <c r="H162" s="41"/>
      <c r="I162" s="41"/>
      <c r="J162" s="39"/>
      <c r="K162" s="39"/>
      <c r="L162" s="39"/>
    </row>
    <row r="163">
      <c r="H163" s="41"/>
      <c r="I163" s="41"/>
      <c r="J163" s="39"/>
      <c r="K163" s="39"/>
      <c r="L163" s="39"/>
    </row>
    <row r="164">
      <c r="H164" s="41"/>
      <c r="I164" s="41"/>
      <c r="J164" s="39"/>
      <c r="K164" s="39"/>
      <c r="L164" s="39"/>
    </row>
    <row r="165">
      <c r="H165" s="41"/>
      <c r="I165" s="41"/>
      <c r="J165" s="39"/>
      <c r="K165" s="39"/>
      <c r="L165" s="39"/>
    </row>
    <row r="166">
      <c r="H166" s="41"/>
      <c r="I166" s="41"/>
      <c r="J166" s="39"/>
      <c r="K166" s="39"/>
      <c r="L166" s="39"/>
    </row>
    <row r="167">
      <c r="H167" s="41"/>
      <c r="I167" s="41"/>
      <c r="J167" s="39"/>
      <c r="K167" s="39"/>
      <c r="L167" s="39"/>
    </row>
    <row r="168">
      <c r="H168" s="41"/>
      <c r="I168" s="41"/>
      <c r="J168" s="39"/>
      <c r="K168" s="39"/>
      <c r="L168" s="39"/>
    </row>
    <row r="169">
      <c r="H169" s="41"/>
      <c r="I169" s="41"/>
      <c r="J169" s="39"/>
      <c r="K169" s="39"/>
      <c r="L169" s="39"/>
    </row>
    <row r="170">
      <c r="H170" s="41"/>
      <c r="I170" s="41"/>
      <c r="J170" s="39"/>
      <c r="K170" s="39"/>
      <c r="L170" s="39"/>
    </row>
    <row r="171">
      <c r="H171" s="41"/>
      <c r="I171" s="41"/>
      <c r="J171" s="39"/>
      <c r="K171" s="39"/>
      <c r="L171" s="39"/>
    </row>
    <row r="172">
      <c r="H172" s="41"/>
      <c r="I172" s="41"/>
      <c r="J172" s="39"/>
      <c r="K172" s="39"/>
      <c r="L172" s="39"/>
    </row>
    <row r="173">
      <c r="H173" s="41"/>
      <c r="I173" s="41"/>
      <c r="J173" s="39"/>
      <c r="K173" s="39"/>
      <c r="L173" s="39"/>
    </row>
    <row r="174">
      <c r="H174" s="41"/>
      <c r="I174" s="41"/>
      <c r="J174" s="39"/>
      <c r="K174" s="39"/>
      <c r="L174" s="39"/>
    </row>
    <row r="175">
      <c r="H175" s="41"/>
      <c r="I175" s="41"/>
      <c r="J175" s="39"/>
      <c r="K175" s="39"/>
      <c r="L175" s="39"/>
    </row>
    <row r="176">
      <c r="H176" s="41"/>
      <c r="I176" s="41"/>
      <c r="J176" s="39"/>
      <c r="K176" s="39"/>
      <c r="L176" s="39"/>
    </row>
    <row r="177">
      <c r="H177" s="41"/>
      <c r="I177" s="41"/>
      <c r="J177" s="39"/>
      <c r="K177" s="39"/>
      <c r="L177" s="39"/>
    </row>
    <row r="178">
      <c r="H178" s="41"/>
      <c r="I178" s="41"/>
      <c r="J178" s="39"/>
      <c r="K178" s="39"/>
      <c r="L178" s="39"/>
    </row>
    <row r="179">
      <c r="H179" s="41"/>
      <c r="I179" s="41"/>
      <c r="J179" s="39"/>
      <c r="K179" s="39"/>
      <c r="L179" s="39"/>
    </row>
    <row r="180">
      <c r="H180" s="41"/>
      <c r="I180" s="41"/>
      <c r="J180" s="39"/>
      <c r="K180" s="39"/>
      <c r="L180" s="39"/>
    </row>
    <row r="181">
      <c r="H181" s="41"/>
      <c r="I181" s="41"/>
      <c r="J181" s="39"/>
      <c r="K181" s="39"/>
      <c r="L181" s="39"/>
    </row>
    <row r="182">
      <c r="H182" s="41"/>
      <c r="I182" s="41"/>
      <c r="J182" s="39"/>
      <c r="K182" s="39"/>
      <c r="L182" s="39"/>
    </row>
    <row r="183">
      <c r="H183" s="41"/>
      <c r="I183" s="41"/>
      <c r="J183" s="39"/>
      <c r="K183" s="39"/>
      <c r="L183" s="39"/>
    </row>
    <row r="184">
      <c r="H184" s="41"/>
      <c r="I184" s="41"/>
      <c r="J184" s="39"/>
      <c r="K184" s="39"/>
      <c r="L184" s="39"/>
    </row>
    <row r="185">
      <c r="H185" s="41"/>
      <c r="I185" s="41"/>
      <c r="J185" s="39"/>
      <c r="K185" s="39"/>
      <c r="L185" s="39"/>
    </row>
    <row r="186">
      <c r="H186" s="41"/>
      <c r="I186" s="41"/>
      <c r="J186" s="39"/>
      <c r="K186" s="39"/>
      <c r="L186" s="39"/>
    </row>
    <row r="187">
      <c r="H187" s="41"/>
      <c r="I187" s="41"/>
      <c r="J187" s="39"/>
      <c r="K187" s="39"/>
      <c r="L187" s="39"/>
    </row>
    <row r="188">
      <c r="H188" s="41"/>
      <c r="I188" s="41"/>
      <c r="J188" s="39"/>
      <c r="K188" s="39"/>
      <c r="L188" s="39"/>
    </row>
    <row r="189">
      <c r="H189" s="41"/>
      <c r="I189" s="41"/>
      <c r="J189" s="39"/>
      <c r="K189" s="39"/>
      <c r="L189" s="39"/>
    </row>
    <row r="190">
      <c r="H190" s="41"/>
      <c r="I190" s="41"/>
      <c r="J190" s="39"/>
      <c r="K190" s="39"/>
      <c r="L190" s="39"/>
    </row>
    <row r="191">
      <c r="H191" s="41"/>
      <c r="I191" s="41"/>
      <c r="J191" s="39"/>
      <c r="K191" s="39"/>
      <c r="L191" s="39"/>
    </row>
    <row r="192">
      <c r="H192" s="41"/>
      <c r="I192" s="41"/>
      <c r="J192" s="39"/>
      <c r="K192" s="39"/>
      <c r="L192" s="39"/>
    </row>
    <row r="193">
      <c r="H193" s="41"/>
      <c r="I193" s="41"/>
      <c r="J193" s="39"/>
      <c r="K193" s="39"/>
      <c r="L193" s="39"/>
    </row>
    <row r="194">
      <c r="H194" s="41"/>
      <c r="I194" s="41"/>
      <c r="J194" s="39"/>
      <c r="K194" s="39"/>
      <c r="L194" s="39"/>
    </row>
    <row r="195">
      <c r="H195" s="41"/>
      <c r="I195" s="41"/>
      <c r="J195" s="39"/>
      <c r="K195" s="39"/>
      <c r="L195" s="39"/>
    </row>
    <row r="196">
      <c r="H196" s="41"/>
      <c r="I196" s="41"/>
      <c r="J196" s="39"/>
      <c r="K196" s="39"/>
      <c r="L196" s="39"/>
    </row>
    <row r="197">
      <c r="H197" s="41"/>
      <c r="I197" s="41"/>
      <c r="J197" s="39"/>
      <c r="K197" s="39"/>
      <c r="L197" s="39"/>
    </row>
    <row r="198">
      <c r="H198" s="41"/>
      <c r="I198" s="41"/>
      <c r="J198" s="39"/>
      <c r="K198" s="39"/>
      <c r="L198" s="39"/>
    </row>
    <row r="199">
      <c r="H199" s="41"/>
      <c r="I199" s="41"/>
      <c r="J199" s="39"/>
      <c r="K199" s="39"/>
      <c r="L199" s="39"/>
    </row>
    <row r="200">
      <c r="H200" s="41"/>
      <c r="I200" s="41"/>
      <c r="J200" s="39"/>
      <c r="K200" s="39"/>
      <c r="L200" s="39"/>
    </row>
    <row r="201">
      <c r="H201" s="41"/>
      <c r="I201" s="41"/>
      <c r="J201" s="39"/>
      <c r="K201" s="39"/>
      <c r="L201" s="39"/>
    </row>
    <row r="202">
      <c r="H202" s="41"/>
      <c r="I202" s="41"/>
      <c r="J202" s="39"/>
      <c r="K202" s="39"/>
      <c r="L202" s="39"/>
    </row>
    <row r="203">
      <c r="H203" s="41"/>
      <c r="I203" s="41"/>
      <c r="J203" s="39"/>
      <c r="K203" s="39"/>
      <c r="L203" s="39"/>
    </row>
    <row r="204">
      <c r="H204" s="41"/>
      <c r="I204" s="41"/>
      <c r="J204" s="39"/>
      <c r="K204" s="39"/>
      <c r="L204" s="39"/>
    </row>
    <row r="205">
      <c r="H205" s="41"/>
      <c r="I205" s="41"/>
      <c r="J205" s="39"/>
      <c r="K205" s="39"/>
      <c r="L205" s="39"/>
    </row>
    <row r="206">
      <c r="H206" s="41"/>
      <c r="I206" s="41"/>
      <c r="J206" s="39"/>
      <c r="K206" s="39"/>
      <c r="L206" s="39"/>
    </row>
    <row r="207">
      <c r="H207" s="41"/>
      <c r="I207" s="41"/>
      <c r="J207" s="39"/>
      <c r="K207" s="39"/>
      <c r="L207" s="39"/>
    </row>
    <row r="208">
      <c r="H208" s="41"/>
      <c r="I208" s="41"/>
      <c r="J208" s="39"/>
      <c r="K208" s="39"/>
      <c r="L208" s="39"/>
    </row>
    <row r="209">
      <c r="H209" s="41"/>
      <c r="I209" s="41"/>
      <c r="J209" s="39"/>
      <c r="K209" s="39"/>
      <c r="L209" s="39"/>
    </row>
    <row r="210">
      <c r="H210" s="41"/>
      <c r="I210" s="41"/>
      <c r="J210" s="39"/>
      <c r="K210" s="39"/>
      <c r="L210" s="39"/>
    </row>
    <row r="211">
      <c r="H211" s="41"/>
      <c r="I211" s="41"/>
      <c r="J211" s="39"/>
      <c r="K211" s="39"/>
      <c r="L211" s="39"/>
    </row>
    <row r="212">
      <c r="H212" s="41"/>
      <c r="I212" s="41"/>
      <c r="J212" s="39"/>
      <c r="K212" s="39"/>
      <c r="L212" s="39"/>
    </row>
    <row r="213">
      <c r="H213" s="41"/>
      <c r="I213" s="41"/>
      <c r="J213" s="39"/>
      <c r="K213" s="39"/>
      <c r="L213" s="39"/>
    </row>
    <row r="214">
      <c r="H214" s="41"/>
      <c r="I214" s="41"/>
      <c r="J214" s="39"/>
      <c r="K214" s="39"/>
      <c r="L214" s="39"/>
    </row>
    <row r="215">
      <c r="H215" s="41"/>
      <c r="I215" s="41"/>
      <c r="J215" s="39"/>
      <c r="K215" s="39"/>
      <c r="L215" s="39"/>
    </row>
    <row r="216">
      <c r="H216" s="41"/>
      <c r="I216" s="41"/>
      <c r="J216" s="39"/>
      <c r="K216" s="39"/>
      <c r="L216" s="39"/>
    </row>
    <row r="217">
      <c r="H217" s="41"/>
      <c r="I217" s="41"/>
      <c r="J217" s="39"/>
      <c r="K217" s="39"/>
      <c r="L217" s="39"/>
    </row>
    <row r="218">
      <c r="H218" s="41"/>
      <c r="I218" s="41"/>
      <c r="J218" s="39"/>
      <c r="K218" s="39"/>
      <c r="L218" s="39"/>
    </row>
    <row r="219">
      <c r="H219" s="41"/>
      <c r="I219" s="41"/>
      <c r="J219" s="39"/>
      <c r="K219" s="39"/>
      <c r="L219" s="39"/>
    </row>
    <row r="220">
      <c r="H220" s="41"/>
      <c r="I220" s="41"/>
      <c r="J220" s="39"/>
      <c r="K220" s="39"/>
      <c r="L220" s="39"/>
    </row>
    <row r="221">
      <c r="H221" s="41"/>
      <c r="I221" s="41"/>
      <c r="J221" s="39"/>
      <c r="K221" s="39"/>
      <c r="L221" s="39"/>
    </row>
    <row r="222">
      <c r="H222" s="41"/>
      <c r="I222" s="41"/>
      <c r="J222" s="39"/>
      <c r="K222" s="39"/>
      <c r="L222" s="39"/>
    </row>
    <row r="223">
      <c r="H223" s="41"/>
      <c r="I223" s="41"/>
      <c r="J223" s="39"/>
      <c r="K223" s="39"/>
      <c r="L223" s="39"/>
    </row>
    <row r="224">
      <c r="H224" s="41"/>
      <c r="I224" s="41"/>
      <c r="J224" s="39"/>
      <c r="K224" s="39"/>
      <c r="L224" s="39"/>
    </row>
    <row r="225">
      <c r="H225" s="41"/>
      <c r="I225" s="41"/>
      <c r="J225" s="39"/>
      <c r="K225" s="39"/>
      <c r="L225" s="39"/>
    </row>
    <row r="226">
      <c r="H226" s="41"/>
      <c r="I226" s="41"/>
      <c r="J226" s="39"/>
      <c r="K226" s="39"/>
      <c r="L226" s="39"/>
    </row>
    <row r="227">
      <c r="H227" s="41"/>
      <c r="I227" s="41"/>
      <c r="J227" s="39"/>
      <c r="K227" s="39"/>
      <c r="L227" s="39"/>
    </row>
    <row r="228">
      <c r="H228" s="41"/>
      <c r="I228" s="41"/>
      <c r="J228" s="39"/>
      <c r="K228" s="39"/>
      <c r="L228" s="39"/>
    </row>
    <row r="229">
      <c r="H229" s="41"/>
      <c r="I229" s="41"/>
      <c r="J229" s="39"/>
      <c r="K229" s="39"/>
      <c r="L229" s="39"/>
    </row>
    <row r="230">
      <c r="H230" s="41"/>
      <c r="I230" s="41"/>
      <c r="J230" s="39"/>
      <c r="K230" s="39"/>
      <c r="L230" s="39"/>
    </row>
    <row r="231">
      <c r="H231" s="41"/>
      <c r="I231" s="41"/>
      <c r="J231" s="39"/>
      <c r="K231" s="39"/>
      <c r="L231" s="39"/>
    </row>
    <row r="232">
      <c r="H232" s="41"/>
      <c r="I232" s="41"/>
      <c r="J232" s="39"/>
      <c r="K232" s="39"/>
      <c r="L232" s="39"/>
    </row>
    <row r="233">
      <c r="H233" s="41"/>
      <c r="I233" s="41"/>
      <c r="J233" s="39"/>
      <c r="K233" s="39"/>
      <c r="L233" s="39"/>
    </row>
    <row r="234">
      <c r="H234" s="41"/>
      <c r="I234" s="41"/>
      <c r="J234" s="39"/>
      <c r="K234" s="39"/>
      <c r="L234" s="39"/>
    </row>
    <row r="235">
      <c r="H235" s="41"/>
      <c r="I235" s="41"/>
      <c r="J235" s="39"/>
      <c r="K235" s="39"/>
      <c r="L235" s="39"/>
    </row>
    <row r="236">
      <c r="H236" s="41"/>
      <c r="I236" s="41"/>
      <c r="J236" s="39"/>
      <c r="K236" s="39"/>
      <c r="L236" s="39"/>
    </row>
    <row r="237">
      <c r="H237" s="41"/>
      <c r="I237" s="41"/>
      <c r="J237" s="39"/>
      <c r="K237" s="39"/>
      <c r="L237" s="39"/>
    </row>
    <row r="238">
      <c r="H238" s="41"/>
      <c r="I238" s="41"/>
      <c r="J238" s="39"/>
      <c r="K238" s="39"/>
      <c r="L238" s="39"/>
    </row>
    <row r="239">
      <c r="H239" s="41"/>
      <c r="I239" s="41"/>
      <c r="J239" s="39"/>
      <c r="K239" s="39"/>
      <c r="L239" s="39"/>
    </row>
    <row r="240">
      <c r="H240" s="41"/>
      <c r="I240" s="41"/>
      <c r="J240" s="39"/>
      <c r="K240" s="39"/>
      <c r="L240" s="39"/>
    </row>
    <row r="241">
      <c r="H241" s="41"/>
      <c r="I241" s="41"/>
      <c r="J241" s="39"/>
      <c r="K241" s="39"/>
      <c r="L241" s="39"/>
    </row>
    <row r="242">
      <c r="H242" s="41"/>
      <c r="I242" s="41"/>
      <c r="J242" s="39"/>
      <c r="K242" s="39"/>
      <c r="L242" s="39"/>
    </row>
    <row r="243">
      <c r="H243" s="41"/>
      <c r="I243" s="41"/>
      <c r="J243" s="39"/>
      <c r="K243" s="39"/>
      <c r="L243" s="39"/>
    </row>
    <row r="244">
      <c r="H244" s="41"/>
      <c r="I244" s="41"/>
      <c r="J244" s="39"/>
      <c r="K244" s="39"/>
      <c r="L244" s="39"/>
    </row>
    <row r="245">
      <c r="H245" s="41"/>
      <c r="I245" s="41"/>
      <c r="J245" s="39"/>
      <c r="K245" s="39"/>
      <c r="L245" s="39"/>
    </row>
    <row r="246">
      <c r="H246" s="41"/>
      <c r="I246" s="41"/>
      <c r="J246" s="39"/>
      <c r="K246" s="39"/>
      <c r="L246" s="39"/>
    </row>
    <row r="247">
      <c r="H247" s="41"/>
      <c r="I247" s="41"/>
      <c r="J247" s="39"/>
      <c r="K247" s="39"/>
      <c r="L247" s="39"/>
    </row>
    <row r="248">
      <c r="H248" s="41"/>
      <c r="I248" s="41"/>
      <c r="J248" s="39"/>
      <c r="K248" s="39"/>
      <c r="L248" s="39"/>
    </row>
    <row r="249">
      <c r="H249" s="41"/>
      <c r="I249" s="41"/>
      <c r="J249" s="39"/>
      <c r="K249" s="39"/>
      <c r="L249" s="39"/>
    </row>
    <row r="250">
      <c r="H250" s="41"/>
      <c r="I250" s="41"/>
      <c r="J250" s="39"/>
      <c r="K250" s="39"/>
      <c r="L250" s="39"/>
    </row>
    <row r="251">
      <c r="H251" s="41"/>
      <c r="I251" s="41"/>
      <c r="J251" s="39"/>
      <c r="K251" s="39"/>
      <c r="L251" s="39"/>
    </row>
    <row r="252">
      <c r="H252" s="41"/>
      <c r="I252" s="41"/>
      <c r="J252" s="39"/>
      <c r="K252" s="39"/>
      <c r="L252" s="39"/>
    </row>
    <row r="253">
      <c r="H253" s="41"/>
      <c r="I253" s="41"/>
      <c r="J253" s="39"/>
      <c r="K253" s="39"/>
      <c r="L253" s="39"/>
    </row>
    <row r="254">
      <c r="H254" s="41"/>
      <c r="I254" s="41"/>
      <c r="J254" s="39"/>
      <c r="K254" s="39"/>
      <c r="L254" s="39"/>
    </row>
    <row r="255">
      <c r="H255" s="41"/>
      <c r="I255" s="41"/>
      <c r="J255" s="39"/>
      <c r="K255" s="39"/>
      <c r="L255" s="39"/>
    </row>
    <row r="256">
      <c r="H256" s="41"/>
      <c r="I256" s="41"/>
      <c r="J256" s="39"/>
      <c r="K256" s="39"/>
      <c r="L256" s="39"/>
    </row>
    <row r="257">
      <c r="H257" s="41"/>
      <c r="I257" s="41"/>
      <c r="J257" s="39"/>
      <c r="K257" s="39"/>
      <c r="L257" s="39"/>
    </row>
    <row r="258">
      <c r="H258" s="41"/>
      <c r="I258" s="41"/>
      <c r="J258" s="39"/>
      <c r="K258" s="39"/>
      <c r="L258" s="39"/>
    </row>
    <row r="259">
      <c r="H259" s="41"/>
      <c r="I259" s="41"/>
      <c r="J259" s="39"/>
      <c r="K259" s="39"/>
      <c r="L259" s="39"/>
    </row>
    <row r="260">
      <c r="H260" s="41"/>
      <c r="I260" s="41"/>
      <c r="J260" s="39"/>
      <c r="K260" s="39"/>
      <c r="L260" s="39"/>
    </row>
    <row r="261">
      <c r="H261" s="41"/>
      <c r="I261" s="41"/>
      <c r="J261" s="39"/>
      <c r="K261" s="39"/>
      <c r="L261" s="39"/>
    </row>
    <row r="262">
      <c r="H262" s="41"/>
      <c r="I262" s="41"/>
      <c r="J262" s="39"/>
      <c r="K262" s="39"/>
      <c r="L262" s="39"/>
    </row>
    <row r="263">
      <c r="H263" s="41"/>
      <c r="I263" s="41"/>
      <c r="J263" s="39"/>
      <c r="K263" s="39"/>
      <c r="L263" s="39"/>
    </row>
    <row r="264">
      <c r="H264" s="41"/>
      <c r="I264" s="41"/>
      <c r="J264" s="39"/>
      <c r="K264" s="39"/>
      <c r="L264" s="39"/>
    </row>
    <row r="265">
      <c r="H265" s="41"/>
      <c r="I265" s="41"/>
      <c r="J265" s="39"/>
      <c r="K265" s="39"/>
      <c r="L265" s="39"/>
    </row>
    <row r="266">
      <c r="H266" s="41"/>
      <c r="I266" s="41"/>
      <c r="J266" s="39"/>
      <c r="K266" s="39"/>
      <c r="L266" s="39"/>
    </row>
    <row r="267">
      <c r="H267" s="41"/>
      <c r="I267" s="41"/>
      <c r="J267" s="39"/>
      <c r="K267" s="39"/>
      <c r="L267" s="39"/>
    </row>
    <row r="268">
      <c r="H268" s="41"/>
      <c r="I268" s="41"/>
      <c r="J268" s="39"/>
      <c r="K268" s="39"/>
      <c r="L268" s="39"/>
    </row>
    <row r="269">
      <c r="H269" s="41"/>
      <c r="I269" s="41"/>
      <c r="J269" s="39"/>
      <c r="K269" s="39"/>
      <c r="L269" s="39"/>
    </row>
    <row r="270">
      <c r="H270" s="41"/>
      <c r="I270" s="41"/>
      <c r="J270" s="39"/>
      <c r="K270" s="39"/>
      <c r="L270" s="39"/>
    </row>
    <row r="271">
      <c r="H271" s="41"/>
      <c r="I271" s="41"/>
      <c r="J271" s="39"/>
      <c r="K271" s="39"/>
      <c r="L271" s="39"/>
    </row>
    <row r="272">
      <c r="H272" s="41"/>
      <c r="I272" s="41"/>
      <c r="J272" s="39"/>
      <c r="K272" s="39"/>
      <c r="L272" s="39"/>
    </row>
    <row r="273">
      <c r="H273" s="41"/>
      <c r="I273" s="41"/>
      <c r="J273" s="39"/>
      <c r="K273" s="39"/>
      <c r="L273" s="39"/>
    </row>
    <row r="274">
      <c r="H274" s="41"/>
      <c r="I274" s="41"/>
      <c r="J274" s="39"/>
      <c r="K274" s="39"/>
      <c r="L274" s="39"/>
    </row>
    <row r="275">
      <c r="H275" s="41"/>
      <c r="I275" s="41"/>
      <c r="J275" s="39"/>
      <c r="K275" s="39"/>
      <c r="L275" s="39"/>
    </row>
    <row r="276">
      <c r="H276" s="41"/>
      <c r="I276" s="41"/>
      <c r="J276" s="39"/>
      <c r="K276" s="39"/>
      <c r="L276" s="39"/>
    </row>
    <row r="277">
      <c r="H277" s="41"/>
      <c r="I277" s="41"/>
      <c r="J277" s="39"/>
      <c r="K277" s="39"/>
      <c r="L277" s="39"/>
    </row>
    <row r="278">
      <c r="H278" s="41"/>
      <c r="I278" s="41"/>
      <c r="J278" s="39"/>
      <c r="K278" s="39"/>
      <c r="L278" s="39"/>
    </row>
    <row r="279">
      <c r="H279" s="41"/>
      <c r="I279" s="41"/>
      <c r="J279" s="39"/>
      <c r="K279" s="39"/>
      <c r="L279" s="39"/>
    </row>
    <row r="280">
      <c r="H280" s="41"/>
      <c r="I280" s="41"/>
      <c r="J280" s="39"/>
      <c r="K280" s="39"/>
      <c r="L280" s="39"/>
    </row>
    <row r="281">
      <c r="H281" s="41"/>
      <c r="I281" s="41"/>
      <c r="J281" s="39"/>
      <c r="K281" s="39"/>
      <c r="L281" s="39"/>
    </row>
    <row r="282">
      <c r="H282" s="41"/>
      <c r="I282" s="41"/>
      <c r="J282" s="39"/>
      <c r="K282" s="39"/>
      <c r="L282" s="39"/>
    </row>
    <row r="283">
      <c r="H283" s="41"/>
      <c r="I283" s="41"/>
      <c r="J283" s="39"/>
      <c r="K283" s="39"/>
      <c r="L283" s="39"/>
    </row>
    <row r="284">
      <c r="H284" s="41"/>
      <c r="I284" s="41"/>
      <c r="J284" s="39"/>
      <c r="K284" s="39"/>
      <c r="L284" s="39"/>
    </row>
    <row r="285">
      <c r="H285" s="41"/>
      <c r="I285" s="41"/>
      <c r="J285" s="39"/>
      <c r="K285" s="39"/>
      <c r="L285" s="39"/>
    </row>
    <row r="286">
      <c r="H286" s="41"/>
      <c r="I286" s="41"/>
      <c r="J286" s="39"/>
      <c r="K286" s="39"/>
      <c r="L286" s="39"/>
    </row>
    <row r="287">
      <c r="H287" s="41"/>
      <c r="I287" s="41"/>
      <c r="J287" s="39"/>
      <c r="K287" s="39"/>
      <c r="L287" s="39"/>
    </row>
    <row r="288">
      <c r="H288" s="41"/>
      <c r="I288" s="41"/>
      <c r="J288" s="39"/>
      <c r="K288" s="39"/>
      <c r="L288" s="39"/>
    </row>
    <row r="289">
      <c r="H289" s="41"/>
      <c r="I289" s="41"/>
      <c r="J289" s="39"/>
      <c r="K289" s="39"/>
      <c r="L289" s="39"/>
    </row>
    <row r="290">
      <c r="H290" s="41"/>
      <c r="I290" s="41"/>
      <c r="J290" s="39"/>
      <c r="K290" s="39"/>
      <c r="L290" s="39"/>
    </row>
    <row r="291">
      <c r="H291" s="41"/>
      <c r="I291" s="41"/>
      <c r="J291" s="39"/>
      <c r="K291" s="39"/>
      <c r="L291" s="39"/>
    </row>
    <row r="292">
      <c r="H292" s="41"/>
      <c r="I292" s="41"/>
      <c r="J292" s="39"/>
      <c r="K292" s="39"/>
      <c r="L292" s="39"/>
    </row>
    <row r="293">
      <c r="H293" s="41"/>
      <c r="I293" s="41"/>
      <c r="J293" s="39"/>
      <c r="K293" s="39"/>
      <c r="L293" s="39"/>
    </row>
    <row r="294">
      <c r="H294" s="41"/>
      <c r="I294" s="41"/>
      <c r="J294" s="39"/>
      <c r="K294" s="39"/>
      <c r="L294" s="39"/>
    </row>
    <row r="295">
      <c r="H295" s="41"/>
      <c r="I295" s="41"/>
      <c r="J295" s="39"/>
      <c r="K295" s="39"/>
      <c r="L295" s="39"/>
    </row>
    <row r="296">
      <c r="H296" s="41"/>
      <c r="I296" s="41"/>
      <c r="J296" s="39"/>
      <c r="K296" s="39"/>
      <c r="L296" s="39"/>
    </row>
    <row r="297">
      <c r="H297" s="41"/>
      <c r="I297" s="41"/>
      <c r="J297" s="39"/>
      <c r="K297" s="39"/>
      <c r="L297" s="39"/>
    </row>
    <row r="298">
      <c r="H298" s="41"/>
      <c r="I298" s="41"/>
      <c r="J298" s="39"/>
      <c r="K298" s="39"/>
      <c r="L298" s="39"/>
    </row>
    <row r="299">
      <c r="H299" s="41"/>
      <c r="I299" s="41"/>
      <c r="J299" s="39"/>
      <c r="K299" s="39"/>
      <c r="L299" s="39"/>
    </row>
    <row r="300">
      <c r="H300" s="41"/>
      <c r="I300" s="41"/>
      <c r="J300" s="39"/>
      <c r="K300" s="39"/>
      <c r="L300" s="39"/>
    </row>
    <row r="301">
      <c r="H301" s="41"/>
      <c r="I301" s="41"/>
      <c r="J301" s="39"/>
      <c r="K301" s="39"/>
      <c r="L301" s="39"/>
    </row>
    <row r="302">
      <c r="H302" s="41"/>
      <c r="I302" s="41"/>
      <c r="J302" s="39"/>
      <c r="K302" s="39"/>
      <c r="L302" s="39"/>
    </row>
    <row r="303">
      <c r="H303" s="41"/>
      <c r="I303" s="41"/>
      <c r="J303" s="39"/>
      <c r="K303" s="39"/>
      <c r="L303" s="39"/>
    </row>
    <row r="304">
      <c r="H304" s="41"/>
      <c r="I304" s="41"/>
      <c r="J304" s="39"/>
      <c r="K304" s="39"/>
      <c r="L304" s="39"/>
    </row>
    <row r="305">
      <c r="H305" s="41"/>
      <c r="I305" s="41"/>
      <c r="J305" s="39"/>
      <c r="K305" s="39"/>
      <c r="L305" s="39"/>
    </row>
    <row r="306">
      <c r="H306" s="41"/>
      <c r="I306" s="41"/>
      <c r="J306" s="39"/>
      <c r="K306" s="39"/>
      <c r="L306" s="39"/>
    </row>
    <row r="307">
      <c r="H307" s="41"/>
      <c r="I307" s="41"/>
      <c r="J307" s="39"/>
      <c r="K307" s="39"/>
      <c r="L307" s="39"/>
    </row>
    <row r="308">
      <c r="H308" s="41"/>
      <c r="I308" s="41"/>
      <c r="J308" s="39"/>
      <c r="K308" s="39"/>
      <c r="L308" s="39"/>
    </row>
    <row r="309">
      <c r="H309" s="41"/>
      <c r="I309" s="41"/>
      <c r="J309" s="39"/>
      <c r="K309" s="39"/>
      <c r="L309" s="39"/>
    </row>
    <row r="310">
      <c r="H310" s="41"/>
      <c r="I310" s="41"/>
      <c r="J310" s="39"/>
      <c r="K310" s="39"/>
      <c r="L310" s="39"/>
    </row>
    <row r="311">
      <c r="H311" s="41"/>
      <c r="I311" s="41"/>
      <c r="J311" s="39"/>
      <c r="K311" s="39"/>
      <c r="L311" s="39"/>
    </row>
    <row r="312">
      <c r="H312" s="41"/>
      <c r="I312" s="41"/>
      <c r="J312" s="39"/>
      <c r="K312" s="39"/>
      <c r="L312" s="39"/>
    </row>
    <row r="313">
      <c r="H313" s="41"/>
      <c r="I313" s="41"/>
      <c r="J313" s="39"/>
      <c r="K313" s="39"/>
      <c r="L313" s="39"/>
    </row>
    <row r="314">
      <c r="H314" s="41"/>
      <c r="I314" s="41"/>
      <c r="J314" s="39"/>
      <c r="K314" s="39"/>
      <c r="L314" s="39"/>
    </row>
    <row r="315">
      <c r="H315" s="41"/>
      <c r="I315" s="41"/>
      <c r="J315" s="39"/>
      <c r="K315" s="39"/>
      <c r="L315" s="39"/>
    </row>
    <row r="316">
      <c r="H316" s="41"/>
      <c r="I316" s="41"/>
      <c r="J316" s="39"/>
      <c r="K316" s="39"/>
      <c r="L316" s="39"/>
    </row>
    <row r="317">
      <c r="H317" s="41"/>
      <c r="I317" s="41"/>
      <c r="J317" s="39"/>
      <c r="K317" s="39"/>
      <c r="L317" s="39"/>
    </row>
    <row r="318">
      <c r="H318" s="41"/>
      <c r="I318" s="41"/>
      <c r="J318" s="39"/>
      <c r="K318" s="39"/>
      <c r="L318" s="39"/>
    </row>
    <row r="319">
      <c r="H319" s="41"/>
      <c r="I319" s="41"/>
      <c r="J319" s="39"/>
      <c r="K319" s="39"/>
      <c r="L319" s="39"/>
    </row>
    <row r="320">
      <c r="H320" s="41"/>
      <c r="I320" s="41"/>
      <c r="J320" s="39"/>
      <c r="K320" s="39"/>
      <c r="L320" s="39"/>
    </row>
    <row r="321">
      <c r="H321" s="41"/>
      <c r="I321" s="41"/>
      <c r="J321" s="39"/>
      <c r="K321" s="39"/>
      <c r="L321" s="39"/>
    </row>
    <row r="322">
      <c r="H322" s="41"/>
      <c r="I322" s="41"/>
      <c r="J322" s="39"/>
      <c r="K322" s="39"/>
      <c r="L322" s="39"/>
    </row>
    <row r="323">
      <c r="H323" s="41"/>
      <c r="I323" s="41"/>
      <c r="J323" s="39"/>
      <c r="K323" s="39"/>
      <c r="L323" s="39"/>
    </row>
    <row r="324">
      <c r="H324" s="41"/>
      <c r="I324" s="41"/>
      <c r="J324" s="39"/>
      <c r="K324" s="39"/>
      <c r="L324" s="39"/>
    </row>
    <row r="325">
      <c r="H325" s="41"/>
      <c r="I325" s="41"/>
      <c r="J325" s="39"/>
      <c r="K325" s="39"/>
      <c r="L325" s="39"/>
    </row>
    <row r="326">
      <c r="H326" s="41"/>
      <c r="I326" s="41"/>
      <c r="J326" s="39"/>
      <c r="K326" s="39"/>
      <c r="L326" s="39"/>
    </row>
    <row r="327">
      <c r="H327" s="41"/>
      <c r="I327" s="41"/>
      <c r="J327" s="39"/>
      <c r="K327" s="39"/>
      <c r="L327" s="39"/>
    </row>
    <row r="328">
      <c r="H328" s="41"/>
      <c r="I328" s="41"/>
      <c r="J328" s="39"/>
      <c r="K328" s="39"/>
      <c r="L328" s="39"/>
    </row>
    <row r="329">
      <c r="H329" s="41"/>
      <c r="I329" s="41"/>
      <c r="J329" s="39"/>
      <c r="K329" s="39"/>
      <c r="L329" s="39"/>
    </row>
    <row r="330">
      <c r="H330" s="41"/>
      <c r="I330" s="41"/>
      <c r="J330" s="39"/>
      <c r="K330" s="39"/>
      <c r="L330" s="39"/>
    </row>
    <row r="331">
      <c r="H331" s="41"/>
      <c r="I331" s="41"/>
      <c r="J331" s="39"/>
      <c r="K331" s="39"/>
      <c r="L331" s="39"/>
    </row>
    <row r="332">
      <c r="H332" s="41"/>
      <c r="I332" s="41"/>
      <c r="J332" s="39"/>
      <c r="K332" s="39"/>
      <c r="L332" s="39"/>
    </row>
    <row r="333">
      <c r="H333" s="41"/>
      <c r="I333" s="41"/>
      <c r="J333" s="39"/>
      <c r="K333" s="39"/>
      <c r="L333" s="39"/>
    </row>
    <row r="334">
      <c r="H334" s="41"/>
      <c r="I334" s="41"/>
      <c r="J334" s="39"/>
      <c r="K334" s="39"/>
      <c r="L334" s="39"/>
    </row>
    <row r="335">
      <c r="H335" s="41"/>
      <c r="I335" s="41"/>
      <c r="J335" s="39"/>
      <c r="K335" s="39"/>
      <c r="L335" s="39"/>
    </row>
    <row r="336">
      <c r="H336" s="41"/>
      <c r="I336" s="41"/>
      <c r="J336" s="39"/>
      <c r="K336" s="39"/>
      <c r="L336" s="39"/>
    </row>
    <row r="337">
      <c r="H337" s="41"/>
      <c r="I337" s="41"/>
      <c r="J337" s="39"/>
      <c r="K337" s="39"/>
      <c r="L337" s="39"/>
    </row>
    <row r="338">
      <c r="H338" s="41"/>
      <c r="I338" s="41"/>
      <c r="J338" s="39"/>
      <c r="K338" s="39"/>
      <c r="L338" s="39"/>
    </row>
    <row r="339">
      <c r="H339" s="41"/>
      <c r="I339" s="41"/>
      <c r="J339" s="39"/>
      <c r="K339" s="39"/>
      <c r="L339" s="39"/>
    </row>
    <row r="340">
      <c r="H340" s="41"/>
      <c r="I340" s="41"/>
      <c r="J340" s="39"/>
      <c r="K340" s="39"/>
      <c r="L340" s="39"/>
    </row>
    <row r="341">
      <c r="H341" s="41"/>
      <c r="I341" s="41"/>
      <c r="J341" s="39"/>
      <c r="K341" s="39"/>
      <c r="L341" s="39"/>
    </row>
    <row r="342">
      <c r="H342" s="41"/>
      <c r="I342" s="41"/>
      <c r="J342" s="39"/>
      <c r="K342" s="39"/>
      <c r="L342" s="39"/>
    </row>
    <row r="343">
      <c r="H343" s="41"/>
      <c r="I343" s="41"/>
      <c r="J343" s="39"/>
      <c r="K343" s="39"/>
      <c r="L343" s="39"/>
    </row>
    <row r="344">
      <c r="H344" s="41"/>
      <c r="I344" s="41"/>
      <c r="J344" s="39"/>
      <c r="K344" s="39"/>
      <c r="L344" s="39"/>
    </row>
    <row r="345">
      <c r="H345" s="41"/>
      <c r="I345" s="41"/>
      <c r="J345" s="39"/>
      <c r="K345" s="39"/>
      <c r="L345" s="39"/>
    </row>
    <row r="346">
      <c r="H346" s="41"/>
      <c r="I346" s="41"/>
      <c r="J346" s="39"/>
      <c r="K346" s="39"/>
      <c r="L346" s="39"/>
    </row>
    <row r="347">
      <c r="H347" s="41"/>
      <c r="I347" s="41"/>
      <c r="J347" s="39"/>
      <c r="K347" s="39"/>
      <c r="L347" s="39"/>
    </row>
    <row r="348">
      <c r="H348" s="41"/>
      <c r="I348" s="41"/>
      <c r="J348" s="39"/>
      <c r="K348" s="39"/>
      <c r="L348" s="39"/>
    </row>
    <row r="349">
      <c r="H349" s="41"/>
      <c r="I349" s="41"/>
      <c r="J349" s="39"/>
      <c r="K349" s="39"/>
      <c r="L349" s="39"/>
    </row>
    <row r="350">
      <c r="H350" s="41"/>
      <c r="I350" s="41"/>
      <c r="J350" s="39"/>
      <c r="K350" s="39"/>
      <c r="L350" s="39"/>
    </row>
    <row r="351">
      <c r="H351" s="41"/>
      <c r="I351" s="41"/>
      <c r="J351" s="39"/>
      <c r="K351" s="39"/>
      <c r="L351" s="39"/>
    </row>
    <row r="352">
      <c r="H352" s="41"/>
      <c r="I352" s="41"/>
      <c r="J352" s="39"/>
      <c r="K352" s="39"/>
      <c r="L352" s="39"/>
    </row>
    <row r="353">
      <c r="H353" s="41"/>
      <c r="I353" s="41"/>
      <c r="J353" s="39"/>
      <c r="K353" s="39"/>
      <c r="L353" s="39"/>
    </row>
    <row r="354">
      <c r="H354" s="41"/>
      <c r="I354" s="41"/>
      <c r="J354" s="39"/>
      <c r="K354" s="39"/>
      <c r="L354" s="39"/>
    </row>
    <row r="355">
      <c r="H355" s="41"/>
      <c r="I355" s="41"/>
      <c r="J355" s="39"/>
      <c r="K355" s="39"/>
      <c r="L355" s="39"/>
    </row>
    <row r="356">
      <c r="H356" s="41"/>
      <c r="I356" s="41"/>
      <c r="J356" s="39"/>
      <c r="K356" s="39"/>
      <c r="L356" s="39"/>
    </row>
    <row r="357">
      <c r="H357" s="41"/>
      <c r="I357" s="41"/>
      <c r="J357" s="39"/>
      <c r="K357" s="39"/>
      <c r="L357" s="39"/>
    </row>
    <row r="358">
      <c r="H358" s="41"/>
      <c r="I358" s="41"/>
      <c r="J358" s="39"/>
      <c r="K358" s="39"/>
      <c r="L358" s="39"/>
    </row>
    <row r="359">
      <c r="H359" s="41"/>
      <c r="I359" s="41"/>
      <c r="J359" s="39"/>
      <c r="K359" s="39"/>
      <c r="L359" s="39"/>
    </row>
    <row r="360">
      <c r="H360" s="41"/>
      <c r="I360" s="41"/>
      <c r="J360" s="39"/>
      <c r="K360" s="39"/>
      <c r="L360" s="39"/>
    </row>
    <row r="361">
      <c r="H361" s="41"/>
      <c r="I361" s="41"/>
      <c r="J361" s="39"/>
      <c r="K361" s="39"/>
      <c r="L361" s="39"/>
    </row>
    <row r="362">
      <c r="H362" s="41"/>
      <c r="I362" s="41"/>
      <c r="J362" s="39"/>
      <c r="K362" s="39"/>
      <c r="L362" s="39"/>
    </row>
    <row r="363">
      <c r="H363" s="41"/>
      <c r="I363" s="41"/>
      <c r="J363" s="39"/>
      <c r="K363" s="39"/>
      <c r="L363" s="39"/>
    </row>
    <row r="364">
      <c r="H364" s="41"/>
      <c r="I364" s="41"/>
      <c r="J364" s="39"/>
      <c r="K364" s="39"/>
      <c r="L364" s="39"/>
    </row>
    <row r="365">
      <c r="H365" s="41"/>
      <c r="I365" s="41"/>
      <c r="J365" s="39"/>
      <c r="K365" s="39"/>
      <c r="L365" s="39"/>
    </row>
    <row r="366">
      <c r="H366" s="41"/>
      <c r="I366" s="41"/>
      <c r="J366" s="39"/>
      <c r="K366" s="39"/>
      <c r="L366" s="39"/>
    </row>
    <row r="367">
      <c r="H367" s="41"/>
      <c r="I367" s="41"/>
      <c r="J367" s="39"/>
      <c r="K367" s="39"/>
      <c r="L367" s="39"/>
    </row>
    <row r="368">
      <c r="H368" s="41"/>
      <c r="I368" s="41"/>
      <c r="J368" s="39"/>
      <c r="K368" s="39"/>
      <c r="L368" s="39"/>
    </row>
    <row r="369">
      <c r="H369" s="41"/>
      <c r="I369" s="41"/>
      <c r="J369" s="39"/>
      <c r="K369" s="39"/>
      <c r="L369" s="39"/>
    </row>
    <row r="370">
      <c r="H370" s="41"/>
      <c r="I370" s="41"/>
      <c r="J370" s="39"/>
      <c r="K370" s="39"/>
      <c r="L370" s="39"/>
    </row>
    <row r="371">
      <c r="H371" s="41"/>
      <c r="I371" s="41"/>
      <c r="J371" s="39"/>
      <c r="K371" s="39"/>
      <c r="L371" s="39"/>
    </row>
    <row r="372">
      <c r="H372" s="41"/>
      <c r="I372" s="41"/>
      <c r="J372" s="39"/>
      <c r="K372" s="39"/>
      <c r="L372" s="39"/>
    </row>
    <row r="373">
      <c r="H373" s="41"/>
      <c r="I373" s="41"/>
      <c r="J373" s="39"/>
      <c r="K373" s="39"/>
      <c r="L373" s="39"/>
    </row>
    <row r="374">
      <c r="H374" s="41"/>
      <c r="I374" s="41"/>
      <c r="J374" s="39"/>
      <c r="K374" s="39"/>
      <c r="L374" s="39"/>
    </row>
    <row r="375">
      <c r="H375" s="41"/>
      <c r="I375" s="41"/>
      <c r="J375" s="39"/>
      <c r="K375" s="39"/>
      <c r="L375" s="39"/>
    </row>
    <row r="376">
      <c r="H376" s="41"/>
      <c r="I376" s="41"/>
      <c r="J376" s="39"/>
      <c r="K376" s="39"/>
      <c r="L376" s="39"/>
    </row>
    <row r="377">
      <c r="H377" s="41"/>
      <c r="I377" s="41"/>
      <c r="J377" s="39"/>
      <c r="K377" s="39"/>
      <c r="L377" s="39"/>
    </row>
    <row r="378">
      <c r="H378" s="41"/>
      <c r="I378" s="41"/>
      <c r="J378" s="39"/>
      <c r="K378" s="39"/>
      <c r="L378" s="39"/>
    </row>
    <row r="379">
      <c r="H379" s="41"/>
      <c r="I379" s="41"/>
      <c r="J379" s="39"/>
      <c r="K379" s="39"/>
      <c r="L379" s="39"/>
    </row>
    <row r="380">
      <c r="H380" s="41"/>
      <c r="I380" s="41"/>
      <c r="J380" s="39"/>
      <c r="K380" s="39"/>
      <c r="L380" s="39"/>
    </row>
    <row r="381">
      <c r="H381" s="41"/>
      <c r="I381" s="41"/>
      <c r="J381" s="39"/>
      <c r="K381" s="39"/>
      <c r="L381" s="39"/>
    </row>
    <row r="382">
      <c r="H382" s="41"/>
      <c r="I382" s="41"/>
      <c r="J382" s="39"/>
      <c r="K382" s="39"/>
      <c r="L382" s="39"/>
    </row>
    <row r="383">
      <c r="H383" s="41"/>
      <c r="I383" s="41"/>
      <c r="J383" s="39"/>
      <c r="K383" s="39"/>
      <c r="L383" s="39"/>
    </row>
    <row r="384">
      <c r="H384" s="41"/>
      <c r="I384" s="41"/>
      <c r="J384" s="39"/>
      <c r="K384" s="39"/>
      <c r="L384" s="39"/>
    </row>
    <row r="385">
      <c r="H385" s="41"/>
      <c r="I385" s="41"/>
      <c r="J385" s="39"/>
      <c r="K385" s="39"/>
      <c r="L385" s="39"/>
    </row>
    <row r="386">
      <c r="H386" s="41"/>
      <c r="I386" s="41"/>
      <c r="J386" s="39"/>
      <c r="K386" s="39"/>
      <c r="L386" s="39"/>
    </row>
    <row r="387">
      <c r="H387" s="41"/>
      <c r="I387" s="41"/>
      <c r="J387" s="39"/>
      <c r="K387" s="39"/>
      <c r="L387" s="39"/>
    </row>
    <row r="388">
      <c r="H388" s="41"/>
      <c r="I388" s="41"/>
      <c r="J388" s="39"/>
      <c r="K388" s="39"/>
      <c r="L388" s="39"/>
    </row>
    <row r="389">
      <c r="H389" s="41"/>
      <c r="I389" s="41"/>
      <c r="J389" s="39"/>
      <c r="K389" s="39"/>
      <c r="L389" s="39"/>
    </row>
    <row r="390">
      <c r="H390" s="41"/>
      <c r="I390" s="41"/>
      <c r="J390" s="39"/>
      <c r="K390" s="39"/>
      <c r="L390" s="39"/>
    </row>
    <row r="391">
      <c r="H391" s="41"/>
      <c r="I391" s="41"/>
      <c r="J391" s="39"/>
      <c r="K391" s="39"/>
      <c r="L391" s="39"/>
    </row>
    <row r="392">
      <c r="H392" s="41"/>
      <c r="I392" s="41"/>
      <c r="J392" s="39"/>
      <c r="K392" s="39"/>
      <c r="L392" s="39"/>
    </row>
    <row r="393">
      <c r="H393" s="41"/>
      <c r="I393" s="41"/>
      <c r="J393" s="39"/>
      <c r="K393" s="39"/>
      <c r="L393" s="39"/>
    </row>
    <row r="394">
      <c r="H394" s="41"/>
      <c r="I394" s="41"/>
      <c r="J394" s="39"/>
      <c r="K394" s="39"/>
      <c r="L394" s="39"/>
    </row>
    <row r="395">
      <c r="H395" s="41"/>
      <c r="I395" s="41"/>
      <c r="J395" s="39"/>
      <c r="K395" s="39"/>
      <c r="L395" s="39"/>
    </row>
    <row r="396">
      <c r="H396" s="41"/>
      <c r="I396" s="41"/>
      <c r="J396" s="39"/>
      <c r="K396" s="39"/>
      <c r="L396" s="39"/>
    </row>
    <row r="397">
      <c r="H397" s="41"/>
      <c r="I397" s="41"/>
      <c r="J397" s="39"/>
      <c r="K397" s="39"/>
      <c r="L397" s="39"/>
    </row>
    <row r="398">
      <c r="H398" s="41"/>
      <c r="I398" s="41"/>
      <c r="J398" s="39"/>
      <c r="K398" s="39"/>
      <c r="L398" s="39"/>
    </row>
    <row r="399">
      <c r="H399" s="41"/>
      <c r="I399" s="41"/>
      <c r="J399" s="39"/>
      <c r="K399" s="39"/>
      <c r="L399" s="39"/>
    </row>
    <row r="400">
      <c r="H400" s="41"/>
      <c r="I400" s="41"/>
      <c r="J400" s="39"/>
      <c r="K400" s="39"/>
      <c r="L400" s="39"/>
    </row>
    <row r="401">
      <c r="H401" s="41"/>
      <c r="I401" s="41"/>
      <c r="J401" s="39"/>
      <c r="K401" s="39"/>
      <c r="L401" s="39"/>
    </row>
    <row r="402">
      <c r="H402" s="41"/>
      <c r="I402" s="41"/>
      <c r="J402" s="39"/>
      <c r="K402" s="39"/>
      <c r="L402" s="39"/>
    </row>
    <row r="403">
      <c r="H403" s="41"/>
      <c r="I403" s="41"/>
      <c r="J403" s="39"/>
      <c r="K403" s="39"/>
      <c r="L403" s="39"/>
    </row>
    <row r="404">
      <c r="H404" s="41"/>
      <c r="I404" s="41"/>
      <c r="J404" s="39"/>
      <c r="K404" s="39"/>
      <c r="L404" s="39"/>
    </row>
    <row r="405">
      <c r="H405" s="41"/>
      <c r="I405" s="41"/>
      <c r="J405" s="39"/>
      <c r="K405" s="39"/>
      <c r="L405" s="39"/>
    </row>
    <row r="406">
      <c r="H406" s="41"/>
      <c r="I406" s="41"/>
      <c r="J406" s="39"/>
      <c r="K406" s="39"/>
      <c r="L406" s="39"/>
    </row>
    <row r="407">
      <c r="H407" s="41"/>
      <c r="I407" s="41"/>
      <c r="J407" s="39"/>
      <c r="K407" s="39"/>
      <c r="L407" s="39"/>
    </row>
    <row r="408">
      <c r="H408" s="41"/>
      <c r="I408" s="41"/>
      <c r="J408" s="39"/>
      <c r="K408" s="39"/>
      <c r="L408" s="39"/>
    </row>
    <row r="409">
      <c r="H409" s="41"/>
      <c r="I409" s="41"/>
      <c r="J409" s="39"/>
      <c r="K409" s="39"/>
      <c r="L409" s="39"/>
    </row>
    <row r="410">
      <c r="H410" s="41"/>
      <c r="I410" s="41"/>
      <c r="J410" s="39"/>
      <c r="K410" s="39"/>
      <c r="L410" s="39"/>
    </row>
    <row r="411">
      <c r="H411" s="41"/>
      <c r="I411" s="41"/>
      <c r="J411" s="39"/>
      <c r="K411" s="39"/>
      <c r="L411" s="39"/>
    </row>
    <row r="412">
      <c r="H412" s="41"/>
      <c r="I412" s="41"/>
      <c r="J412" s="39"/>
      <c r="K412" s="39"/>
      <c r="L412" s="39"/>
    </row>
    <row r="413">
      <c r="H413" s="41"/>
      <c r="I413" s="41"/>
      <c r="J413" s="39"/>
      <c r="K413" s="39"/>
      <c r="L413" s="39"/>
    </row>
    <row r="414">
      <c r="H414" s="41"/>
      <c r="I414" s="41"/>
      <c r="J414" s="39"/>
      <c r="K414" s="39"/>
      <c r="L414" s="39"/>
    </row>
    <row r="415">
      <c r="H415" s="41"/>
      <c r="I415" s="41"/>
      <c r="J415" s="39"/>
      <c r="K415" s="39"/>
      <c r="L415" s="39"/>
    </row>
    <row r="416">
      <c r="H416" s="41"/>
      <c r="I416" s="41"/>
      <c r="J416" s="39"/>
      <c r="K416" s="39"/>
      <c r="L416" s="39"/>
    </row>
    <row r="417">
      <c r="H417" s="41"/>
      <c r="I417" s="41"/>
      <c r="J417" s="39"/>
      <c r="K417" s="39"/>
      <c r="L417" s="39"/>
    </row>
    <row r="418">
      <c r="H418" s="41"/>
      <c r="I418" s="41"/>
      <c r="J418" s="39"/>
      <c r="K418" s="39"/>
      <c r="L418" s="39"/>
    </row>
    <row r="419">
      <c r="H419" s="41"/>
      <c r="I419" s="41"/>
      <c r="J419" s="39"/>
      <c r="K419" s="39"/>
      <c r="L419" s="39"/>
    </row>
    <row r="420">
      <c r="H420" s="41"/>
      <c r="I420" s="41"/>
      <c r="J420" s="39"/>
      <c r="K420" s="39"/>
      <c r="L420" s="39"/>
    </row>
    <row r="421">
      <c r="H421" s="41"/>
      <c r="I421" s="41"/>
      <c r="J421" s="39"/>
      <c r="K421" s="39"/>
      <c r="L421" s="39"/>
    </row>
    <row r="422">
      <c r="H422" s="41"/>
      <c r="I422" s="41"/>
      <c r="J422" s="39"/>
      <c r="K422" s="39"/>
      <c r="L422" s="39"/>
    </row>
    <row r="423">
      <c r="H423" s="41"/>
      <c r="I423" s="41"/>
      <c r="J423" s="39"/>
      <c r="K423" s="39"/>
      <c r="L423" s="39"/>
    </row>
    <row r="424">
      <c r="H424" s="41"/>
      <c r="I424" s="41"/>
      <c r="J424" s="39"/>
      <c r="K424" s="39"/>
      <c r="L424" s="39"/>
    </row>
    <row r="425">
      <c r="H425" s="41"/>
      <c r="I425" s="41"/>
      <c r="J425" s="39"/>
      <c r="K425" s="39"/>
      <c r="L425" s="39"/>
    </row>
    <row r="426">
      <c r="H426" s="41"/>
      <c r="I426" s="41"/>
      <c r="J426" s="39"/>
      <c r="K426" s="39"/>
      <c r="L426" s="39"/>
    </row>
    <row r="427">
      <c r="H427" s="41"/>
      <c r="I427" s="41"/>
      <c r="J427" s="39"/>
      <c r="K427" s="39"/>
      <c r="L427" s="39"/>
    </row>
    <row r="428">
      <c r="H428" s="41"/>
      <c r="I428" s="41"/>
      <c r="J428" s="39"/>
      <c r="K428" s="39"/>
      <c r="L428" s="39"/>
    </row>
    <row r="429">
      <c r="H429" s="41"/>
      <c r="I429" s="41"/>
      <c r="J429" s="39"/>
      <c r="K429" s="39"/>
      <c r="L429" s="39"/>
    </row>
    <row r="430">
      <c r="H430" s="41"/>
      <c r="I430" s="41"/>
      <c r="J430" s="39"/>
      <c r="K430" s="39"/>
      <c r="L430" s="39"/>
    </row>
    <row r="431">
      <c r="H431" s="41"/>
      <c r="I431" s="41"/>
      <c r="J431" s="39"/>
      <c r="K431" s="39"/>
      <c r="L431" s="39"/>
    </row>
    <row r="432">
      <c r="H432" s="41"/>
      <c r="I432" s="41"/>
      <c r="J432" s="39"/>
      <c r="K432" s="39"/>
      <c r="L432" s="39"/>
    </row>
    <row r="433">
      <c r="H433" s="41"/>
      <c r="I433" s="41"/>
      <c r="J433" s="39"/>
      <c r="K433" s="39"/>
      <c r="L433" s="39"/>
    </row>
    <row r="434">
      <c r="H434" s="41"/>
      <c r="I434" s="41"/>
      <c r="J434" s="39"/>
      <c r="K434" s="39"/>
      <c r="L434" s="39"/>
    </row>
    <row r="435">
      <c r="H435" s="41"/>
      <c r="I435" s="41"/>
      <c r="J435" s="39"/>
      <c r="K435" s="39"/>
      <c r="L435" s="39"/>
    </row>
    <row r="436">
      <c r="H436" s="41"/>
      <c r="I436" s="41"/>
      <c r="J436" s="39"/>
      <c r="K436" s="39"/>
      <c r="L436" s="39"/>
    </row>
    <row r="437">
      <c r="H437" s="41"/>
      <c r="I437" s="41"/>
      <c r="J437" s="39"/>
      <c r="K437" s="39"/>
      <c r="L437" s="39"/>
    </row>
    <row r="438">
      <c r="H438" s="41"/>
      <c r="I438" s="41"/>
      <c r="J438" s="39"/>
      <c r="K438" s="39"/>
      <c r="L438" s="39"/>
    </row>
    <row r="439">
      <c r="H439" s="41"/>
      <c r="I439" s="41"/>
      <c r="J439" s="39"/>
      <c r="K439" s="39"/>
      <c r="L439" s="39"/>
    </row>
    <row r="440">
      <c r="H440" s="41"/>
      <c r="I440" s="41"/>
      <c r="J440" s="39"/>
      <c r="K440" s="39"/>
      <c r="L440" s="39"/>
    </row>
    <row r="441">
      <c r="H441" s="41"/>
      <c r="I441" s="41"/>
      <c r="J441" s="39"/>
      <c r="K441" s="39"/>
      <c r="L441" s="39"/>
    </row>
    <row r="442">
      <c r="H442" s="41"/>
      <c r="I442" s="41"/>
      <c r="J442" s="39"/>
      <c r="K442" s="39"/>
      <c r="L442" s="39"/>
    </row>
    <row r="443">
      <c r="H443" s="41"/>
      <c r="I443" s="41"/>
      <c r="J443" s="39"/>
      <c r="K443" s="39"/>
      <c r="L443" s="39"/>
    </row>
    <row r="444">
      <c r="H444" s="41"/>
      <c r="I444" s="41"/>
      <c r="J444" s="39"/>
      <c r="K444" s="39"/>
      <c r="L444" s="39"/>
    </row>
    <row r="445">
      <c r="H445" s="41"/>
      <c r="I445" s="41"/>
      <c r="J445" s="39"/>
      <c r="K445" s="39"/>
      <c r="L445" s="39"/>
    </row>
    <row r="446">
      <c r="H446" s="41"/>
      <c r="I446" s="41"/>
      <c r="J446" s="39"/>
      <c r="K446" s="39"/>
      <c r="L446" s="39"/>
    </row>
    <row r="447">
      <c r="H447" s="41"/>
      <c r="I447" s="41"/>
      <c r="J447" s="39"/>
      <c r="K447" s="39"/>
      <c r="L447" s="39"/>
    </row>
    <row r="448">
      <c r="H448" s="41"/>
      <c r="I448" s="41"/>
      <c r="J448" s="39"/>
      <c r="K448" s="39"/>
      <c r="L448" s="39"/>
    </row>
    <row r="449">
      <c r="H449" s="41"/>
      <c r="I449" s="41"/>
      <c r="J449" s="39"/>
      <c r="K449" s="39"/>
      <c r="L449" s="39"/>
    </row>
    <row r="450">
      <c r="H450" s="41"/>
      <c r="I450" s="41"/>
      <c r="J450" s="39"/>
      <c r="K450" s="39"/>
      <c r="L450" s="39"/>
    </row>
    <row r="451">
      <c r="H451" s="41"/>
      <c r="I451" s="41"/>
      <c r="J451" s="39"/>
      <c r="K451" s="39"/>
      <c r="L451" s="39"/>
    </row>
    <row r="452">
      <c r="H452" s="41"/>
      <c r="I452" s="41"/>
      <c r="J452" s="39"/>
      <c r="K452" s="39"/>
      <c r="L452" s="39"/>
    </row>
    <row r="453">
      <c r="H453" s="41"/>
      <c r="I453" s="41"/>
      <c r="J453" s="39"/>
      <c r="K453" s="39"/>
      <c r="L453" s="39"/>
    </row>
    <row r="454">
      <c r="H454" s="41"/>
      <c r="I454" s="41"/>
      <c r="J454" s="39"/>
      <c r="K454" s="39"/>
      <c r="L454" s="39"/>
    </row>
    <row r="455">
      <c r="H455" s="41"/>
      <c r="I455" s="41"/>
      <c r="J455" s="39"/>
      <c r="K455" s="39"/>
      <c r="L455" s="39"/>
    </row>
    <row r="456">
      <c r="H456" s="41"/>
      <c r="I456" s="41"/>
      <c r="J456" s="39"/>
      <c r="K456" s="39"/>
      <c r="L456" s="39"/>
    </row>
    <row r="457">
      <c r="H457" s="41"/>
      <c r="I457" s="41"/>
      <c r="J457" s="39"/>
      <c r="K457" s="39"/>
      <c r="L457" s="39"/>
    </row>
    <row r="458">
      <c r="H458" s="41"/>
      <c r="I458" s="41"/>
      <c r="J458" s="39"/>
      <c r="K458" s="39"/>
      <c r="L458" s="39"/>
    </row>
    <row r="459">
      <c r="H459" s="41"/>
      <c r="I459" s="41"/>
      <c r="J459" s="39"/>
      <c r="K459" s="39"/>
      <c r="L459" s="39"/>
    </row>
    <row r="460">
      <c r="H460" s="41"/>
      <c r="I460" s="41"/>
      <c r="J460" s="39"/>
      <c r="K460" s="39"/>
      <c r="L460" s="39"/>
    </row>
    <row r="461">
      <c r="H461" s="41"/>
      <c r="I461" s="41"/>
      <c r="J461" s="39"/>
      <c r="K461" s="39"/>
      <c r="L461" s="39"/>
    </row>
    <row r="462">
      <c r="H462" s="41"/>
      <c r="I462" s="41"/>
      <c r="J462" s="39"/>
      <c r="K462" s="39"/>
      <c r="L462" s="39"/>
    </row>
    <row r="463">
      <c r="H463" s="41"/>
      <c r="I463" s="41"/>
      <c r="J463" s="39"/>
      <c r="K463" s="39"/>
      <c r="L463" s="39"/>
    </row>
    <row r="464">
      <c r="H464" s="41"/>
      <c r="I464" s="41"/>
      <c r="J464" s="39"/>
      <c r="K464" s="39"/>
      <c r="L464" s="39"/>
    </row>
    <row r="465">
      <c r="H465" s="41"/>
      <c r="I465" s="41"/>
      <c r="J465" s="39"/>
      <c r="K465" s="39"/>
      <c r="L465" s="39"/>
    </row>
    <row r="466">
      <c r="H466" s="41"/>
      <c r="I466" s="41"/>
      <c r="J466" s="39"/>
      <c r="K466" s="39"/>
      <c r="L466" s="39"/>
    </row>
    <row r="467">
      <c r="H467" s="41"/>
      <c r="I467" s="41"/>
      <c r="J467" s="39"/>
      <c r="K467" s="39"/>
      <c r="L467" s="39"/>
    </row>
    <row r="468">
      <c r="H468" s="41"/>
      <c r="I468" s="41"/>
      <c r="J468" s="39"/>
      <c r="K468" s="39"/>
      <c r="L468" s="39"/>
    </row>
    <row r="469">
      <c r="H469" s="41"/>
      <c r="I469" s="41"/>
      <c r="J469" s="39"/>
      <c r="K469" s="39"/>
      <c r="L469" s="39"/>
    </row>
    <row r="470">
      <c r="H470" s="41"/>
      <c r="I470" s="41"/>
      <c r="J470" s="39"/>
      <c r="K470" s="39"/>
      <c r="L470" s="39"/>
    </row>
    <row r="471">
      <c r="H471" s="41"/>
      <c r="I471" s="41"/>
      <c r="J471" s="39"/>
      <c r="K471" s="39"/>
      <c r="L471" s="39"/>
    </row>
    <row r="472">
      <c r="H472" s="41"/>
      <c r="I472" s="41"/>
      <c r="J472" s="39"/>
      <c r="K472" s="39"/>
      <c r="L472" s="39"/>
    </row>
    <row r="473">
      <c r="H473" s="41"/>
      <c r="I473" s="41"/>
      <c r="J473" s="39"/>
      <c r="K473" s="39"/>
      <c r="L473" s="39"/>
    </row>
    <row r="474">
      <c r="H474" s="41"/>
      <c r="I474" s="41"/>
      <c r="J474" s="39"/>
      <c r="K474" s="39"/>
      <c r="L474" s="39"/>
    </row>
    <row r="475">
      <c r="H475" s="41"/>
      <c r="I475" s="41"/>
      <c r="J475" s="39"/>
      <c r="K475" s="39"/>
      <c r="L475" s="39"/>
    </row>
    <row r="476">
      <c r="H476" s="41"/>
      <c r="I476" s="41"/>
      <c r="J476" s="39"/>
      <c r="K476" s="39"/>
      <c r="L476" s="39"/>
    </row>
    <row r="477">
      <c r="H477" s="41"/>
      <c r="I477" s="41"/>
      <c r="J477" s="39"/>
      <c r="K477" s="39"/>
      <c r="L477" s="39"/>
    </row>
    <row r="478">
      <c r="H478" s="41"/>
      <c r="I478" s="41"/>
      <c r="J478" s="39"/>
      <c r="K478" s="39"/>
      <c r="L478" s="39"/>
    </row>
    <row r="479">
      <c r="H479" s="41"/>
      <c r="I479" s="41"/>
      <c r="J479" s="39"/>
      <c r="K479" s="39"/>
      <c r="L479" s="39"/>
    </row>
    <row r="480">
      <c r="H480" s="41"/>
      <c r="I480" s="41"/>
      <c r="J480" s="39"/>
      <c r="K480" s="39"/>
      <c r="L480" s="39"/>
    </row>
    <row r="481">
      <c r="H481" s="41"/>
      <c r="I481" s="41"/>
      <c r="J481" s="39"/>
      <c r="K481" s="39"/>
      <c r="L481" s="39"/>
    </row>
    <row r="482">
      <c r="H482" s="41"/>
      <c r="I482" s="41"/>
      <c r="J482" s="39"/>
      <c r="K482" s="39"/>
      <c r="L482" s="39"/>
    </row>
    <row r="483">
      <c r="H483" s="41"/>
      <c r="I483" s="41"/>
      <c r="J483" s="39"/>
      <c r="K483" s="39"/>
      <c r="L483" s="39"/>
    </row>
    <row r="484">
      <c r="H484" s="41"/>
      <c r="I484" s="41"/>
      <c r="J484" s="39"/>
      <c r="K484" s="39"/>
      <c r="L484" s="39"/>
    </row>
    <row r="485">
      <c r="H485" s="41"/>
      <c r="I485" s="41"/>
      <c r="J485" s="39"/>
      <c r="K485" s="39"/>
      <c r="L485" s="39"/>
    </row>
    <row r="486">
      <c r="H486" s="41"/>
      <c r="I486" s="41"/>
      <c r="J486" s="39"/>
      <c r="K486" s="39"/>
      <c r="L486" s="39"/>
    </row>
    <row r="487">
      <c r="H487" s="41"/>
      <c r="I487" s="41"/>
      <c r="J487" s="39"/>
      <c r="K487" s="39"/>
      <c r="L487" s="39"/>
    </row>
    <row r="488">
      <c r="H488" s="41"/>
      <c r="I488" s="41"/>
      <c r="J488" s="39"/>
      <c r="K488" s="39"/>
      <c r="L488" s="39"/>
    </row>
    <row r="489">
      <c r="H489" s="41"/>
      <c r="I489" s="41"/>
      <c r="J489" s="39"/>
      <c r="K489" s="39"/>
      <c r="L489" s="39"/>
    </row>
    <row r="490">
      <c r="H490" s="41"/>
      <c r="I490" s="41"/>
      <c r="J490" s="39"/>
      <c r="K490" s="39"/>
      <c r="L490" s="39"/>
    </row>
    <row r="491">
      <c r="H491" s="41"/>
      <c r="I491" s="41"/>
      <c r="J491" s="39"/>
      <c r="K491" s="39"/>
      <c r="L491" s="39"/>
    </row>
    <row r="492">
      <c r="H492" s="41"/>
      <c r="I492" s="41"/>
      <c r="J492" s="39"/>
      <c r="K492" s="39"/>
      <c r="L492" s="39"/>
    </row>
    <row r="493">
      <c r="H493" s="41"/>
      <c r="I493" s="41"/>
      <c r="J493" s="39"/>
      <c r="K493" s="39"/>
      <c r="L493" s="39"/>
    </row>
    <row r="494">
      <c r="H494" s="41"/>
      <c r="I494" s="41"/>
      <c r="J494" s="39"/>
      <c r="K494" s="39"/>
      <c r="L494" s="39"/>
    </row>
    <row r="495">
      <c r="H495" s="41"/>
      <c r="I495" s="41"/>
      <c r="J495" s="39"/>
      <c r="K495" s="39"/>
      <c r="L495" s="39"/>
    </row>
    <row r="496">
      <c r="H496" s="41"/>
      <c r="I496" s="41"/>
      <c r="J496" s="39"/>
      <c r="K496" s="39"/>
      <c r="L496" s="39"/>
    </row>
    <row r="497">
      <c r="H497" s="41"/>
      <c r="I497" s="41"/>
      <c r="J497" s="39"/>
      <c r="K497" s="39"/>
      <c r="L497" s="39"/>
    </row>
    <row r="498">
      <c r="H498" s="41"/>
      <c r="I498" s="41"/>
      <c r="J498" s="39"/>
      <c r="K498" s="39"/>
      <c r="L498" s="39"/>
    </row>
    <row r="499">
      <c r="H499" s="41"/>
      <c r="I499" s="41"/>
      <c r="J499" s="39"/>
      <c r="K499" s="39"/>
      <c r="L499" s="39"/>
    </row>
    <row r="500">
      <c r="H500" s="41"/>
      <c r="I500" s="41"/>
      <c r="J500" s="39"/>
      <c r="K500" s="39"/>
      <c r="L500" s="39"/>
    </row>
    <row r="501">
      <c r="H501" s="41"/>
      <c r="I501" s="41"/>
      <c r="J501" s="39"/>
      <c r="K501" s="39"/>
      <c r="L501" s="39"/>
    </row>
    <row r="502">
      <c r="H502" s="41"/>
      <c r="I502" s="41"/>
      <c r="J502" s="39"/>
      <c r="K502" s="39"/>
      <c r="L502" s="39"/>
    </row>
    <row r="503">
      <c r="H503" s="41"/>
      <c r="I503" s="41"/>
      <c r="J503" s="39"/>
      <c r="K503" s="39"/>
      <c r="L503" s="39"/>
    </row>
    <row r="504">
      <c r="H504" s="41"/>
      <c r="I504" s="41"/>
      <c r="J504" s="39"/>
      <c r="K504" s="39"/>
      <c r="L504" s="39"/>
    </row>
    <row r="505">
      <c r="H505" s="41"/>
      <c r="I505" s="41"/>
      <c r="J505" s="39"/>
      <c r="K505" s="39"/>
      <c r="L505" s="39"/>
    </row>
    <row r="506">
      <c r="H506" s="41"/>
      <c r="I506" s="41"/>
      <c r="J506" s="39"/>
      <c r="K506" s="39"/>
      <c r="L506" s="39"/>
    </row>
    <row r="507">
      <c r="H507" s="41"/>
      <c r="I507" s="41"/>
      <c r="J507" s="39"/>
      <c r="K507" s="39"/>
      <c r="L507" s="39"/>
    </row>
    <row r="508">
      <c r="H508" s="41"/>
      <c r="I508" s="41"/>
      <c r="J508" s="39"/>
      <c r="K508" s="39"/>
      <c r="L508" s="39"/>
    </row>
    <row r="509">
      <c r="H509" s="41"/>
      <c r="I509" s="41"/>
      <c r="J509" s="39"/>
      <c r="K509" s="39"/>
      <c r="L509" s="39"/>
    </row>
    <row r="510">
      <c r="H510" s="41"/>
      <c r="I510" s="41"/>
      <c r="J510" s="39"/>
      <c r="K510" s="39"/>
      <c r="L510" s="39"/>
    </row>
    <row r="511">
      <c r="H511" s="41"/>
      <c r="I511" s="41"/>
      <c r="J511" s="39"/>
      <c r="K511" s="39"/>
      <c r="L511" s="39"/>
    </row>
    <row r="512">
      <c r="H512" s="41"/>
      <c r="I512" s="41"/>
      <c r="J512" s="39"/>
      <c r="K512" s="39"/>
      <c r="L512" s="39"/>
    </row>
    <row r="513">
      <c r="H513" s="41"/>
      <c r="I513" s="41"/>
      <c r="J513" s="39"/>
      <c r="K513" s="39"/>
      <c r="L513" s="39"/>
    </row>
    <row r="514">
      <c r="H514" s="41"/>
      <c r="I514" s="41"/>
      <c r="J514" s="39"/>
      <c r="K514" s="39"/>
      <c r="L514" s="39"/>
    </row>
    <row r="515">
      <c r="H515" s="41"/>
      <c r="I515" s="41"/>
      <c r="J515" s="39"/>
      <c r="K515" s="39"/>
      <c r="L515" s="39"/>
    </row>
    <row r="516">
      <c r="H516" s="41"/>
      <c r="I516" s="41"/>
      <c r="J516" s="39"/>
      <c r="K516" s="39"/>
      <c r="L516" s="39"/>
    </row>
    <row r="517">
      <c r="H517" s="41"/>
      <c r="I517" s="41"/>
      <c r="J517" s="39"/>
      <c r="K517" s="39"/>
      <c r="L517" s="39"/>
    </row>
    <row r="518">
      <c r="H518" s="41"/>
      <c r="I518" s="41"/>
      <c r="J518" s="39"/>
      <c r="K518" s="39"/>
      <c r="L518" s="39"/>
    </row>
    <row r="519">
      <c r="H519" s="41"/>
      <c r="I519" s="41"/>
      <c r="J519" s="39"/>
      <c r="K519" s="39"/>
      <c r="L519" s="39"/>
    </row>
    <row r="520">
      <c r="H520" s="41"/>
      <c r="I520" s="41"/>
      <c r="J520" s="39"/>
      <c r="K520" s="39"/>
      <c r="L520" s="39"/>
    </row>
    <row r="521">
      <c r="H521" s="41"/>
      <c r="I521" s="41"/>
      <c r="J521" s="39"/>
      <c r="K521" s="39"/>
      <c r="L521" s="39"/>
    </row>
    <row r="522">
      <c r="H522" s="41"/>
      <c r="I522" s="41"/>
      <c r="J522" s="39"/>
      <c r="K522" s="39"/>
      <c r="L522" s="39"/>
    </row>
    <row r="523">
      <c r="H523" s="41"/>
      <c r="I523" s="41"/>
      <c r="J523" s="39"/>
      <c r="K523" s="39"/>
      <c r="L523" s="39"/>
    </row>
    <row r="524">
      <c r="H524" s="41"/>
      <c r="I524" s="41"/>
      <c r="J524" s="39"/>
      <c r="K524" s="39"/>
      <c r="L524" s="39"/>
    </row>
    <row r="525">
      <c r="H525" s="41"/>
      <c r="I525" s="41"/>
      <c r="J525" s="39"/>
      <c r="K525" s="39"/>
      <c r="L525" s="39"/>
    </row>
    <row r="526">
      <c r="H526" s="41"/>
      <c r="I526" s="41"/>
      <c r="J526" s="39"/>
      <c r="K526" s="39"/>
      <c r="L526" s="39"/>
    </row>
    <row r="527">
      <c r="H527" s="41"/>
      <c r="I527" s="41"/>
      <c r="J527" s="39"/>
      <c r="K527" s="39"/>
      <c r="L527" s="39"/>
    </row>
    <row r="528">
      <c r="H528" s="41"/>
      <c r="I528" s="41"/>
      <c r="J528" s="39"/>
      <c r="K528" s="39"/>
      <c r="L528" s="39"/>
    </row>
    <row r="529">
      <c r="H529" s="41"/>
      <c r="I529" s="41"/>
      <c r="J529" s="39"/>
      <c r="K529" s="39"/>
      <c r="L529" s="39"/>
    </row>
    <row r="530">
      <c r="H530" s="41"/>
      <c r="I530" s="41"/>
      <c r="J530" s="39"/>
      <c r="K530" s="39"/>
      <c r="L530" s="39"/>
    </row>
    <row r="531">
      <c r="H531" s="41"/>
      <c r="I531" s="41"/>
      <c r="J531" s="39"/>
      <c r="K531" s="39"/>
      <c r="L531" s="39"/>
    </row>
    <row r="532">
      <c r="H532" s="41"/>
      <c r="I532" s="41"/>
      <c r="J532" s="39"/>
      <c r="K532" s="39"/>
      <c r="L532" s="39"/>
    </row>
    <row r="533">
      <c r="H533" s="41"/>
      <c r="I533" s="41"/>
      <c r="J533" s="39"/>
      <c r="K533" s="39"/>
      <c r="L533" s="39"/>
    </row>
    <row r="534">
      <c r="H534" s="41"/>
      <c r="I534" s="41"/>
      <c r="J534" s="39"/>
      <c r="K534" s="39"/>
      <c r="L534" s="39"/>
    </row>
    <row r="535">
      <c r="H535" s="41"/>
      <c r="I535" s="41"/>
      <c r="J535" s="39"/>
      <c r="K535" s="39"/>
      <c r="L535" s="39"/>
    </row>
    <row r="536">
      <c r="H536" s="41"/>
      <c r="I536" s="41"/>
      <c r="J536" s="39"/>
      <c r="K536" s="39"/>
      <c r="L536" s="39"/>
    </row>
    <row r="537">
      <c r="H537" s="41"/>
      <c r="I537" s="41"/>
      <c r="J537" s="39"/>
      <c r="K537" s="39"/>
      <c r="L537" s="39"/>
    </row>
    <row r="538">
      <c r="H538" s="41"/>
      <c r="I538" s="41"/>
      <c r="J538" s="39"/>
      <c r="K538" s="39"/>
      <c r="L538" s="39"/>
    </row>
    <row r="539">
      <c r="H539" s="41"/>
      <c r="I539" s="41"/>
      <c r="J539" s="39"/>
      <c r="K539" s="39"/>
      <c r="L539" s="39"/>
    </row>
    <row r="540">
      <c r="H540" s="41"/>
      <c r="I540" s="41"/>
      <c r="J540" s="39"/>
      <c r="K540" s="39"/>
      <c r="L540" s="39"/>
    </row>
    <row r="541">
      <c r="H541" s="41"/>
      <c r="I541" s="41"/>
      <c r="J541" s="39"/>
      <c r="K541" s="39"/>
      <c r="L541" s="39"/>
    </row>
    <row r="542">
      <c r="H542" s="41"/>
      <c r="I542" s="41"/>
      <c r="J542" s="39"/>
      <c r="K542" s="39"/>
      <c r="L542" s="39"/>
    </row>
    <row r="543">
      <c r="H543" s="41"/>
      <c r="I543" s="41"/>
      <c r="J543" s="39"/>
      <c r="K543" s="39"/>
      <c r="L543" s="39"/>
    </row>
    <row r="544">
      <c r="H544" s="41"/>
      <c r="I544" s="41"/>
      <c r="J544" s="39"/>
      <c r="K544" s="39"/>
      <c r="L544" s="39"/>
    </row>
    <row r="545">
      <c r="H545" s="41"/>
      <c r="I545" s="41"/>
      <c r="J545" s="39"/>
      <c r="K545" s="39"/>
      <c r="L545" s="39"/>
    </row>
    <row r="546">
      <c r="H546" s="41"/>
      <c r="I546" s="41"/>
      <c r="J546" s="39"/>
      <c r="K546" s="39"/>
      <c r="L546" s="39"/>
    </row>
    <row r="547">
      <c r="H547" s="41"/>
      <c r="I547" s="41"/>
      <c r="J547" s="39"/>
      <c r="K547" s="39"/>
      <c r="L547" s="39"/>
    </row>
    <row r="548">
      <c r="H548" s="41"/>
      <c r="I548" s="41"/>
      <c r="J548" s="39"/>
      <c r="K548" s="39"/>
      <c r="L548" s="39"/>
    </row>
    <row r="549">
      <c r="H549" s="41"/>
      <c r="I549" s="41"/>
      <c r="J549" s="39"/>
      <c r="K549" s="39"/>
      <c r="L549" s="39"/>
    </row>
    <row r="550">
      <c r="H550" s="41"/>
      <c r="I550" s="41"/>
      <c r="J550" s="39"/>
      <c r="K550" s="39"/>
      <c r="L550" s="39"/>
    </row>
    <row r="551">
      <c r="H551" s="41"/>
      <c r="I551" s="41"/>
      <c r="J551" s="39"/>
      <c r="K551" s="39"/>
      <c r="L551" s="39"/>
    </row>
    <row r="552">
      <c r="H552" s="41"/>
      <c r="I552" s="41"/>
      <c r="J552" s="39"/>
      <c r="K552" s="39"/>
      <c r="L552" s="39"/>
    </row>
    <row r="553">
      <c r="H553" s="41"/>
      <c r="I553" s="41"/>
      <c r="J553" s="39"/>
      <c r="K553" s="39"/>
      <c r="L553" s="39"/>
    </row>
    <row r="554">
      <c r="H554" s="41"/>
      <c r="I554" s="41"/>
      <c r="J554" s="39"/>
      <c r="K554" s="39"/>
      <c r="L554" s="39"/>
    </row>
    <row r="555">
      <c r="H555" s="41"/>
      <c r="I555" s="41"/>
      <c r="J555" s="39"/>
      <c r="K555" s="39"/>
      <c r="L555" s="39"/>
    </row>
    <row r="556">
      <c r="H556" s="41"/>
      <c r="I556" s="41"/>
      <c r="J556" s="39"/>
      <c r="K556" s="39"/>
      <c r="L556" s="39"/>
    </row>
    <row r="557">
      <c r="H557" s="41"/>
      <c r="I557" s="41"/>
      <c r="J557" s="39"/>
      <c r="K557" s="39"/>
      <c r="L557" s="39"/>
    </row>
    <row r="558">
      <c r="H558" s="41"/>
      <c r="I558" s="41"/>
      <c r="J558" s="39"/>
      <c r="K558" s="39"/>
      <c r="L558" s="39"/>
    </row>
    <row r="559">
      <c r="H559" s="41"/>
      <c r="I559" s="41"/>
      <c r="J559" s="39"/>
      <c r="K559" s="39"/>
      <c r="L559" s="39"/>
    </row>
    <row r="560">
      <c r="H560" s="41"/>
      <c r="I560" s="41"/>
      <c r="J560" s="39"/>
      <c r="K560" s="39"/>
      <c r="L560" s="39"/>
    </row>
    <row r="561">
      <c r="H561" s="41"/>
      <c r="I561" s="41"/>
      <c r="J561" s="39"/>
      <c r="K561" s="39"/>
      <c r="L561" s="39"/>
    </row>
    <row r="562">
      <c r="H562" s="41"/>
      <c r="I562" s="41"/>
      <c r="J562" s="39"/>
      <c r="K562" s="39"/>
      <c r="L562" s="39"/>
    </row>
    <row r="563">
      <c r="H563" s="41"/>
      <c r="I563" s="41"/>
      <c r="J563" s="39"/>
      <c r="K563" s="39"/>
      <c r="L563" s="39"/>
    </row>
    <row r="564">
      <c r="H564" s="41"/>
      <c r="I564" s="41"/>
      <c r="J564" s="39"/>
      <c r="K564" s="39"/>
      <c r="L564" s="39"/>
    </row>
    <row r="565">
      <c r="H565" s="41"/>
      <c r="I565" s="41"/>
      <c r="J565" s="39"/>
      <c r="K565" s="39"/>
      <c r="L565" s="39"/>
    </row>
    <row r="566">
      <c r="H566" s="41"/>
      <c r="I566" s="41"/>
      <c r="J566" s="39"/>
      <c r="K566" s="39"/>
      <c r="L566" s="39"/>
    </row>
    <row r="567">
      <c r="H567" s="41"/>
      <c r="I567" s="41"/>
      <c r="J567" s="39"/>
      <c r="K567" s="39"/>
      <c r="L567" s="39"/>
    </row>
    <row r="568">
      <c r="H568" s="41"/>
      <c r="I568" s="41"/>
      <c r="J568" s="39"/>
      <c r="K568" s="39"/>
      <c r="L568" s="39"/>
    </row>
    <row r="569">
      <c r="H569" s="41"/>
      <c r="I569" s="41"/>
      <c r="J569" s="39"/>
      <c r="K569" s="39"/>
      <c r="L569" s="39"/>
    </row>
    <row r="570">
      <c r="H570" s="41"/>
      <c r="I570" s="41"/>
      <c r="J570" s="39"/>
      <c r="K570" s="39"/>
      <c r="L570" s="39"/>
    </row>
    <row r="571">
      <c r="H571" s="41"/>
      <c r="I571" s="41"/>
      <c r="J571" s="39"/>
      <c r="K571" s="39"/>
      <c r="L571" s="39"/>
    </row>
    <row r="572">
      <c r="H572" s="41"/>
      <c r="I572" s="41"/>
      <c r="J572" s="39"/>
      <c r="K572" s="39"/>
      <c r="L572" s="39"/>
    </row>
    <row r="573">
      <c r="H573" s="41"/>
      <c r="I573" s="41"/>
      <c r="J573" s="39"/>
      <c r="K573" s="39"/>
      <c r="L573" s="39"/>
    </row>
    <row r="574">
      <c r="H574" s="41"/>
      <c r="I574" s="41"/>
      <c r="J574" s="39"/>
      <c r="K574" s="39"/>
      <c r="L574" s="39"/>
    </row>
    <row r="575">
      <c r="H575" s="41"/>
      <c r="I575" s="41"/>
      <c r="J575" s="39"/>
      <c r="K575" s="39"/>
      <c r="L575" s="39"/>
    </row>
    <row r="576">
      <c r="H576" s="41"/>
      <c r="I576" s="41"/>
      <c r="J576" s="39"/>
      <c r="K576" s="39"/>
      <c r="L576" s="39"/>
    </row>
    <row r="577">
      <c r="H577" s="41"/>
      <c r="I577" s="41"/>
      <c r="J577" s="39"/>
      <c r="K577" s="39"/>
      <c r="L577" s="39"/>
    </row>
    <row r="578">
      <c r="H578" s="41"/>
      <c r="I578" s="41"/>
      <c r="J578" s="39"/>
      <c r="K578" s="39"/>
      <c r="L578" s="39"/>
    </row>
    <row r="579">
      <c r="H579" s="41"/>
      <c r="I579" s="41"/>
      <c r="J579" s="39"/>
      <c r="K579" s="39"/>
      <c r="L579" s="39"/>
    </row>
    <row r="580">
      <c r="H580" s="41"/>
      <c r="I580" s="41"/>
      <c r="J580" s="39"/>
      <c r="K580" s="39"/>
      <c r="L580" s="39"/>
    </row>
    <row r="581">
      <c r="H581" s="41"/>
      <c r="I581" s="41"/>
      <c r="J581" s="39"/>
      <c r="K581" s="39"/>
      <c r="L581" s="39"/>
    </row>
    <row r="582">
      <c r="H582" s="41"/>
      <c r="I582" s="41"/>
      <c r="J582" s="39"/>
      <c r="K582" s="39"/>
      <c r="L582" s="39"/>
    </row>
    <row r="583">
      <c r="H583" s="41"/>
      <c r="I583" s="41"/>
      <c r="J583" s="39"/>
      <c r="K583" s="39"/>
      <c r="L583" s="39"/>
    </row>
    <row r="584">
      <c r="H584" s="41"/>
      <c r="I584" s="41"/>
      <c r="J584" s="39"/>
      <c r="K584" s="39"/>
      <c r="L584" s="39"/>
    </row>
    <row r="585">
      <c r="H585" s="41"/>
      <c r="I585" s="41"/>
      <c r="J585" s="39"/>
      <c r="K585" s="39"/>
      <c r="L585" s="39"/>
    </row>
    <row r="586">
      <c r="H586" s="41"/>
      <c r="I586" s="41"/>
      <c r="J586" s="39"/>
      <c r="K586" s="39"/>
      <c r="L586" s="39"/>
    </row>
    <row r="587">
      <c r="H587" s="41"/>
      <c r="I587" s="41"/>
      <c r="J587" s="39"/>
      <c r="K587" s="39"/>
      <c r="L587" s="39"/>
    </row>
    <row r="588">
      <c r="H588" s="41"/>
      <c r="I588" s="41"/>
      <c r="J588" s="39"/>
      <c r="K588" s="39"/>
      <c r="L588" s="39"/>
    </row>
    <row r="589">
      <c r="H589" s="41"/>
      <c r="I589" s="41"/>
      <c r="J589" s="39"/>
      <c r="K589" s="39"/>
      <c r="L589" s="39"/>
    </row>
    <row r="590">
      <c r="H590" s="41"/>
      <c r="I590" s="41"/>
      <c r="J590" s="39"/>
      <c r="K590" s="39"/>
      <c r="L590" s="39"/>
    </row>
    <row r="591">
      <c r="H591" s="41"/>
      <c r="I591" s="41"/>
      <c r="J591" s="39"/>
      <c r="K591" s="39"/>
      <c r="L591" s="39"/>
    </row>
    <row r="592">
      <c r="H592" s="41"/>
      <c r="I592" s="41"/>
      <c r="J592" s="39"/>
      <c r="K592" s="39"/>
      <c r="L592" s="39"/>
    </row>
    <row r="593">
      <c r="H593" s="41"/>
      <c r="I593" s="41"/>
      <c r="J593" s="39"/>
      <c r="K593" s="39"/>
      <c r="L593" s="39"/>
    </row>
    <row r="594">
      <c r="H594" s="41"/>
      <c r="I594" s="41"/>
      <c r="J594" s="39"/>
      <c r="K594" s="39"/>
      <c r="L594" s="39"/>
    </row>
    <row r="595">
      <c r="H595" s="41"/>
      <c r="I595" s="41"/>
      <c r="J595" s="39"/>
      <c r="K595" s="39"/>
      <c r="L595" s="39"/>
    </row>
    <row r="596">
      <c r="H596" s="41"/>
      <c r="I596" s="41"/>
      <c r="J596" s="39"/>
      <c r="K596" s="39"/>
      <c r="L596" s="39"/>
    </row>
    <row r="597">
      <c r="H597" s="41"/>
      <c r="I597" s="41"/>
      <c r="J597" s="39"/>
      <c r="K597" s="39"/>
      <c r="L597" s="39"/>
    </row>
    <row r="598">
      <c r="H598" s="41"/>
      <c r="I598" s="41"/>
      <c r="J598" s="39"/>
      <c r="K598" s="39"/>
      <c r="L598" s="39"/>
    </row>
    <row r="599">
      <c r="H599" s="41"/>
      <c r="I599" s="41"/>
      <c r="J599" s="39"/>
      <c r="K599" s="39"/>
      <c r="L599" s="39"/>
    </row>
    <row r="600">
      <c r="H600" s="41"/>
      <c r="I600" s="41"/>
      <c r="J600" s="39"/>
      <c r="K600" s="39"/>
      <c r="L600" s="39"/>
    </row>
    <row r="601">
      <c r="H601" s="41"/>
      <c r="I601" s="41"/>
      <c r="J601" s="39"/>
      <c r="K601" s="39"/>
      <c r="L601" s="39"/>
    </row>
    <row r="602">
      <c r="H602" s="41"/>
      <c r="I602" s="41"/>
      <c r="J602" s="39"/>
      <c r="K602" s="39"/>
      <c r="L602" s="39"/>
    </row>
    <row r="603">
      <c r="H603" s="41"/>
      <c r="I603" s="41"/>
      <c r="J603" s="39"/>
      <c r="K603" s="39"/>
      <c r="L603" s="39"/>
    </row>
    <row r="604">
      <c r="H604" s="41"/>
      <c r="I604" s="41"/>
      <c r="J604" s="39"/>
      <c r="K604" s="39"/>
      <c r="L604" s="39"/>
    </row>
    <row r="605">
      <c r="H605" s="41"/>
      <c r="I605" s="41"/>
      <c r="J605" s="39"/>
      <c r="K605" s="39"/>
      <c r="L605" s="39"/>
    </row>
    <row r="606">
      <c r="H606" s="41"/>
      <c r="I606" s="41"/>
      <c r="J606" s="39"/>
      <c r="K606" s="39"/>
      <c r="L606" s="39"/>
    </row>
    <row r="607">
      <c r="H607" s="41"/>
      <c r="I607" s="41"/>
      <c r="J607" s="39"/>
      <c r="K607" s="39"/>
      <c r="L607" s="39"/>
    </row>
    <row r="608">
      <c r="H608" s="41"/>
      <c r="I608" s="41"/>
      <c r="J608" s="39"/>
      <c r="K608" s="39"/>
      <c r="L608" s="39"/>
    </row>
    <row r="609">
      <c r="H609" s="41"/>
      <c r="I609" s="41"/>
      <c r="J609" s="39"/>
      <c r="K609" s="39"/>
      <c r="L609" s="39"/>
    </row>
    <row r="610">
      <c r="H610" s="41"/>
      <c r="I610" s="41"/>
      <c r="J610" s="39"/>
      <c r="K610" s="39"/>
      <c r="L610" s="39"/>
    </row>
    <row r="611">
      <c r="H611" s="41"/>
      <c r="I611" s="41"/>
      <c r="J611" s="39"/>
      <c r="K611" s="39"/>
      <c r="L611" s="39"/>
    </row>
    <row r="612">
      <c r="H612" s="41"/>
      <c r="I612" s="41"/>
      <c r="J612" s="39"/>
      <c r="K612" s="39"/>
      <c r="L612" s="39"/>
    </row>
    <row r="613">
      <c r="H613" s="41"/>
      <c r="I613" s="41"/>
      <c r="J613" s="39"/>
      <c r="K613" s="39"/>
      <c r="L613" s="39"/>
    </row>
    <row r="614">
      <c r="H614" s="41"/>
      <c r="I614" s="41"/>
      <c r="J614" s="39"/>
      <c r="K614" s="39"/>
      <c r="L614" s="39"/>
    </row>
    <row r="615">
      <c r="H615" s="41"/>
      <c r="I615" s="41"/>
      <c r="J615" s="39"/>
      <c r="K615" s="39"/>
      <c r="L615" s="39"/>
    </row>
    <row r="616">
      <c r="H616" s="41"/>
      <c r="I616" s="41"/>
      <c r="J616" s="39"/>
      <c r="K616" s="39"/>
      <c r="L616" s="39"/>
    </row>
    <row r="617">
      <c r="H617" s="41"/>
      <c r="I617" s="41"/>
      <c r="J617" s="39"/>
      <c r="K617" s="39"/>
      <c r="L617" s="39"/>
    </row>
    <row r="618">
      <c r="H618" s="41"/>
      <c r="I618" s="41"/>
      <c r="J618" s="39"/>
      <c r="K618" s="39"/>
      <c r="L618" s="39"/>
    </row>
    <row r="619">
      <c r="H619" s="41"/>
      <c r="I619" s="41"/>
      <c r="J619" s="39"/>
      <c r="K619" s="39"/>
      <c r="L619" s="39"/>
    </row>
    <row r="620">
      <c r="H620" s="41"/>
      <c r="I620" s="41"/>
      <c r="J620" s="39"/>
      <c r="K620" s="39"/>
      <c r="L620" s="39"/>
    </row>
    <row r="621">
      <c r="H621" s="41"/>
      <c r="I621" s="41"/>
      <c r="J621" s="39"/>
      <c r="K621" s="39"/>
      <c r="L621" s="39"/>
    </row>
    <row r="622">
      <c r="H622" s="41"/>
      <c r="I622" s="41"/>
      <c r="J622" s="39"/>
      <c r="K622" s="39"/>
      <c r="L622" s="39"/>
    </row>
    <row r="623">
      <c r="H623" s="41"/>
      <c r="I623" s="41"/>
      <c r="J623" s="39"/>
      <c r="K623" s="39"/>
      <c r="L623" s="39"/>
    </row>
    <row r="624">
      <c r="H624" s="41"/>
      <c r="I624" s="41"/>
      <c r="J624" s="39"/>
      <c r="K624" s="39"/>
      <c r="L624" s="39"/>
    </row>
    <row r="625">
      <c r="H625" s="41"/>
      <c r="I625" s="41"/>
      <c r="J625" s="39"/>
      <c r="K625" s="39"/>
      <c r="L625" s="39"/>
    </row>
    <row r="626">
      <c r="H626" s="41"/>
      <c r="I626" s="41"/>
      <c r="J626" s="39"/>
      <c r="K626" s="39"/>
      <c r="L626" s="39"/>
    </row>
    <row r="627">
      <c r="H627" s="41"/>
      <c r="I627" s="41"/>
      <c r="J627" s="39"/>
      <c r="K627" s="39"/>
      <c r="L627" s="39"/>
    </row>
    <row r="628">
      <c r="H628" s="41"/>
      <c r="I628" s="41"/>
      <c r="J628" s="39"/>
      <c r="K628" s="39"/>
      <c r="L628" s="39"/>
    </row>
    <row r="629">
      <c r="H629" s="41"/>
      <c r="I629" s="41"/>
      <c r="J629" s="39"/>
      <c r="K629" s="39"/>
      <c r="L629" s="39"/>
    </row>
    <row r="630">
      <c r="H630" s="41"/>
      <c r="I630" s="41"/>
      <c r="J630" s="39"/>
      <c r="K630" s="39"/>
      <c r="L630" s="39"/>
    </row>
    <row r="631">
      <c r="H631" s="41"/>
      <c r="I631" s="41"/>
      <c r="J631" s="39"/>
      <c r="K631" s="39"/>
      <c r="L631" s="39"/>
    </row>
    <row r="632">
      <c r="H632" s="41"/>
      <c r="I632" s="41"/>
      <c r="J632" s="39"/>
      <c r="K632" s="39"/>
      <c r="L632" s="39"/>
    </row>
    <row r="633">
      <c r="H633" s="41"/>
      <c r="I633" s="41"/>
      <c r="J633" s="39"/>
      <c r="K633" s="39"/>
      <c r="L633" s="39"/>
    </row>
    <row r="634">
      <c r="H634" s="41"/>
      <c r="I634" s="41"/>
      <c r="J634" s="39"/>
      <c r="K634" s="39"/>
      <c r="L634" s="39"/>
    </row>
    <row r="635">
      <c r="H635" s="41"/>
      <c r="I635" s="41"/>
      <c r="J635" s="39"/>
      <c r="K635" s="39"/>
      <c r="L635" s="39"/>
    </row>
    <row r="636">
      <c r="H636" s="41"/>
      <c r="I636" s="41"/>
      <c r="J636" s="39"/>
      <c r="K636" s="39"/>
      <c r="L636" s="39"/>
    </row>
    <row r="637">
      <c r="H637" s="41"/>
      <c r="I637" s="41"/>
      <c r="J637" s="39"/>
      <c r="K637" s="39"/>
      <c r="L637" s="39"/>
    </row>
    <row r="638">
      <c r="H638" s="41"/>
      <c r="I638" s="41"/>
      <c r="J638" s="39"/>
      <c r="K638" s="39"/>
      <c r="L638" s="39"/>
    </row>
    <row r="639">
      <c r="H639" s="41"/>
      <c r="I639" s="41"/>
      <c r="J639" s="39"/>
      <c r="K639" s="39"/>
      <c r="L639" s="39"/>
    </row>
    <row r="640">
      <c r="H640" s="41"/>
      <c r="I640" s="41"/>
      <c r="J640" s="39"/>
      <c r="K640" s="39"/>
      <c r="L640" s="39"/>
    </row>
    <row r="641">
      <c r="H641" s="41"/>
      <c r="I641" s="41"/>
      <c r="J641" s="39"/>
      <c r="K641" s="39"/>
      <c r="L641" s="39"/>
    </row>
    <row r="642">
      <c r="H642" s="41"/>
      <c r="I642" s="41"/>
      <c r="J642" s="39"/>
      <c r="K642" s="39"/>
      <c r="L642" s="39"/>
    </row>
    <row r="643">
      <c r="H643" s="41"/>
      <c r="I643" s="41"/>
      <c r="J643" s="39"/>
      <c r="K643" s="39"/>
      <c r="L643" s="39"/>
    </row>
    <row r="644">
      <c r="H644" s="41"/>
      <c r="I644" s="41"/>
      <c r="J644" s="39"/>
      <c r="K644" s="39"/>
      <c r="L644" s="39"/>
    </row>
    <row r="645">
      <c r="H645" s="41"/>
      <c r="I645" s="41"/>
      <c r="J645" s="39"/>
      <c r="K645" s="39"/>
      <c r="L645" s="39"/>
    </row>
    <row r="646">
      <c r="H646" s="41"/>
      <c r="I646" s="41"/>
      <c r="J646" s="39"/>
      <c r="K646" s="39"/>
      <c r="L646" s="39"/>
    </row>
    <row r="647">
      <c r="H647" s="41"/>
      <c r="I647" s="41"/>
      <c r="J647" s="39"/>
      <c r="K647" s="39"/>
      <c r="L647" s="39"/>
    </row>
    <row r="648">
      <c r="H648" s="41"/>
      <c r="I648" s="41"/>
      <c r="J648" s="39"/>
      <c r="K648" s="39"/>
      <c r="L648" s="39"/>
    </row>
    <row r="649">
      <c r="H649" s="41"/>
      <c r="I649" s="41"/>
      <c r="J649" s="39"/>
      <c r="K649" s="39"/>
      <c r="L649" s="39"/>
    </row>
    <row r="650">
      <c r="H650" s="41"/>
      <c r="I650" s="41"/>
      <c r="J650" s="39"/>
      <c r="K650" s="39"/>
      <c r="L650" s="39"/>
    </row>
    <row r="651">
      <c r="H651" s="41"/>
      <c r="I651" s="41"/>
      <c r="J651" s="39"/>
      <c r="K651" s="39"/>
      <c r="L651" s="39"/>
    </row>
    <row r="652">
      <c r="H652" s="41"/>
      <c r="I652" s="41"/>
      <c r="J652" s="39"/>
      <c r="K652" s="39"/>
      <c r="L652" s="39"/>
    </row>
    <row r="653">
      <c r="H653" s="41"/>
      <c r="I653" s="41"/>
      <c r="J653" s="39"/>
      <c r="K653" s="39"/>
      <c r="L653" s="39"/>
    </row>
    <row r="654">
      <c r="H654" s="41"/>
      <c r="I654" s="41"/>
      <c r="J654" s="39"/>
      <c r="K654" s="39"/>
      <c r="L654" s="39"/>
    </row>
    <row r="655">
      <c r="H655" s="41"/>
      <c r="I655" s="41"/>
      <c r="J655" s="39"/>
      <c r="K655" s="39"/>
      <c r="L655" s="39"/>
    </row>
    <row r="656">
      <c r="H656" s="41"/>
      <c r="I656" s="41"/>
      <c r="J656" s="39"/>
      <c r="K656" s="39"/>
      <c r="L656" s="39"/>
    </row>
    <row r="657">
      <c r="H657" s="41"/>
      <c r="I657" s="41"/>
      <c r="J657" s="39"/>
      <c r="K657" s="39"/>
      <c r="L657" s="39"/>
    </row>
    <row r="658">
      <c r="H658" s="41"/>
      <c r="I658" s="41"/>
      <c r="J658" s="39"/>
      <c r="K658" s="39"/>
      <c r="L658" s="39"/>
    </row>
    <row r="659">
      <c r="H659" s="41"/>
      <c r="I659" s="41"/>
      <c r="J659" s="39"/>
      <c r="K659" s="39"/>
      <c r="L659" s="39"/>
    </row>
    <row r="660">
      <c r="H660" s="41"/>
      <c r="I660" s="41"/>
      <c r="J660" s="39"/>
      <c r="K660" s="39"/>
      <c r="L660" s="39"/>
    </row>
    <row r="661">
      <c r="H661" s="41"/>
      <c r="I661" s="41"/>
      <c r="J661" s="39"/>
      <c r="K661" s="39"/>
      <c r="L661" s="39"/>
    </row>
    <row r="662">
      <c r="H662" s="41"/>
      <c r="I662" s="41"/>
      <c r="J662" s="39"/>
      <c r="K662" s="39"/>
      <c r="L662" s="39"/>
    </row>
    <row r="663">
      <c r="H663" s="41"/>
      <c r="I663" s="41"/>
      <c r="J663" s="39"/>
      <c r="K663" s="39"/>
      <c r="L663" s="39"/>
    </row>
    <row r="664">
      <c r="H664" s="41"/>
      <c r="I664" s="41"/>
      <c r="J664" s="39"/>
      <c r="K664" s="39"/>
      <c r="L664" s="39"/>
    </row>
    <row r="665">
      <c r="H665" s="41"/>
      <c r="I665" s="41"/>
      <c r="J665" s="39"/>
      <c r="K665" s="39"/>
      <c r="L665" s="39"/>
    </row>
    <row r="666">
      <c r="H666" s="41"/>
      <c r="I666" s="41"/>
      <c r="J666" s="39"/>
      <c r="K666" s="39"/>
      <c r="L666" s="39"/>
    </row>
    <row r="667">
      <c r="H667" s="41"/>
      <c r="I667" s="41"/>
      <c r="J667" s="39"/>
      <c r="K667" s="39"/>
      <c r="L667" s="39"/>
    </row>
    <row r="668">
      <c r="H668" s="41"/>
      <c r="I668" s="41"/>
      <c r="J668" s="39"/>
      <c r="K668" s="39"/>
      <c r="L668" s="39"/>
    </row>
    <row r="669">
      <c r="H669" s="41"/>
      <c r="I669" s="41"/>
      <c r="J669" s="39"/>
      <c r="K669" s="39"/>
      <c r="L669" s="39"/>
    </row>
    <row r="670">
      <c r="H670" s="41"/>
      <c r="I670" s="41"/>
      <c r="J670" s="39"/>
      <c r="K670" s="39"/>
      <c r="L670" s="39"/>
    </row>
    <row r="671">
      <c r="H671" s="41"/>
      <c r="I671" s="41"/>
      <c r="J671" s="39"/>
      <c r="K671" s="39"/>
      <c r="L671" s="39"/>
    </row>
    <row r="672">
      <c r="H672" s="41"/>
      <c r="I672" s="41"/>
      <c r="J672" s="39"/>
      <c r="K672" s="39"/>
      <c r="L672" s="39"/>
    </row>
    <row r="673">
      <c r="H673" s="41"/>
      <c r="I673" s="41"/>
      <c r="J673" s="39"/>
      <c r="K673" s="39"/>
      <c r="L673" s="39"/>
    </row>
    <row r="674">
      <c r="H674" s="41"/>
      <c r="I674" s="41"/>
      <c r="J674" s="39"/>
      <c r="K674" s="39"/>
      <c r="L674" s="39"/>
    </row>
    <row r="675">
      <c r="H675" s="41"/>
      <c r="I675" s="41"/>
      <c r="J675" s="39"/>
      <c r="K675" s="39"/>
      <c r="L675" s="39"/>
    </row>
    <row r="676">
      <c r="H676" s="41"/>
      <c r="I676" s="41"/>
      <c r="J676" s="39"/>
      <c r="K676" s="39"/>
      <c r="L676" s="39"/>
    </row>
    <row r="677">
      <c r="H677" s="41"/>
      <c r="I677" s="41"/>
      <c r="J677" s="39"/>
      <c r="K677" s="39"/>
      <c r="L677" s="39"/>
    </row>
    <row r="678">
      <c r="H678" s="41"/>
      <c r="I678" s="41"/>
      <c r="J678" s="39"/>
      <c r="K678" s="39"/>
      <c r="L678" s="39"/>
    </row>
    <row r="679">
      <c r="H679" s="41"/>
      <c r="I679" s="41"/>
      <c r="J679" s="39"/>
      <c r="K679" s="39"/>
      <c r="L679" s="39"/>
    </row>
    <row r="680">
      <c r="H680" s="41"/>
      <c r="I680" s="41"/>
      <c r="J680" s="39"/>
      <c r="K680" s="39"/>
      <c r="L680" s="39"/>
    </row>
    <row r="681">
      <c r="H681" s="41"/>
      <c r="I681" s="41"/>
      <c r="J681" s="39"/>
      <c r="K681" s="39"/>
      <c r="L681" s="39"/>
    </row>
    <row r="682">
      <c r="H682" s="41"/>
      <c r="I682" s="41"/>
      <c r="J682" s="39"/>
      <c r="K682" s="39"/>
      <c r="L682" s="39"/>
    </row>
    <row r="683">
      <c r="H683" s="41"/>
      <c r="I683" s="41"/>
      <c r="J683" s="39"/>
      <c r="K683" s="39"/>
      <c r="L683" s="39"/>
    </row>
    <row r="684">
      <c r="H684" s="41"/>
      <c r="I684" s="41"/>
      <c r="J684" s="39"/>
      <c r="K684" s="39"/>
      <c r="L684" s="39"/>
    </row>
    <row r="685">
      <c r="H685" s="41"/>
      <c r="I685" s="41"/>
      <c r="J685" s="39"/>
      <c r="K685" s="39"/>
      <c r="L685" s="39"/>
    </row>
    <row r="686">
      <c r="H686" s="41"/>
      <c r="I686" s="41"/>
      <c r="J686" s="39"/>
      <c r="K686" s="39"/>
      <c r="L686" s="39"/>
    </row>
    <row r="687">
      <c r="H687" s="41"/>
      <c r="I687" s="41"/>
      <c r="J687" s="39"/>
      <c r="K687" s="39"/>
      <c r="L687" s="39"/>
    </row>
    <row r="688">
      <c r="H688" s="41"/>
      <c r="I688" s="41"/>
      <c r="J688" s="39"/>
      <c r="K688" s="39"/>
      <c r="L688" s="39"/>
    </row>
    <row r="689">
      <c r="H689" s="41"/>
      <c r="I689" s="41"/>
      <c r="J689" s="39"/>
      <c r="K689" s="39"/>
      <c r="L689" s="39"/>
    </row>
    <row r="690">
      <c r="H690" s="41"/>
      <c r="I690" s="41"/>
      <c r="J690" s="39"/>
      <c r="K690" s="39"/>
      <c r="L690" s="39"/>
    </row>
    <row r="691">
      <c r="H691" s="41"/>
      <c r="I691" s="41"/>
      <c r="J691" s="39"/>
      <c r="K691" s="39"/>
      <c r="L691" s="39"/>
    </row>
    <row r="692">
      <c r="H692" s="41"/>
      <c r="I692" s="41"/>
      <c r="J692" s="39"/>
      <c r="K692" s="39"/>
      <c r="L692" s="39"/>
    </row>
    <row r="693">
      <c r="H693" s="41"/>
      <c r="I693" s="41"/>
      <c r="J693" s="39"/>
      <c r="K693" s="39"/>
      <c r="L693" s="39"/>
    </row>
    <row r="694">
      <c r="H694" s="41"/>
      <c r="I694" s="41"/>
      <c r="J694" s="39"/>
      <c r="K694" s="39"/>
      <c r="L694" s="39"/>
    </row>
    <row r="695">
      <c r="H695" s="41"/>
      <c r="I695" s="41"/>
      <c r="J695" s="39"/>
      <c r="K695" s="39"/>
      <c r="L695" s="39"/>
    </row>
    <row r="696">
      <c r="H696" s="41"/>
      <c r="I696" s="41"/>
      <c r="J696" s="39"/>
      <c r="K696" s="39"/>
      <c r="L696" s="39"/>
    </row>
    <row r="697">
      <c r="H697" s="41"/>
      <c r="I697" s="41"/>
      <c r="J697" s="39"/>
      <c r="K697" s="39"/>
      <c r="L697" s="39"/>
    </row>
    <row r="698">
      <c r="H698" s="41"/>
      <c r="I698" s="41"/>
      <c r="J698" s="39"/>
      <c r="K698" s="39"/>
      <c r="L698" s="39"/>
    </row>
    <row r="699">
      <c r="H699" s="41"/>
      <c r="I699" s="41"/>
      <c r="J699" s="39"/>
      <c r="K699" s="39"/>
      <c r="L699" s="39"/>
    </row>
    <row r="700">
      <c r="H700" s="41"/>
      <c r="I700" s="41"/>
      <c r="J700" s="39"/>
      <c r="K700" s="39"/>
      <c r="L700" s="39"/>
    </row>
    <row r="701">
      <c r="H701" s="41"/>
      <c r="I701" s="41"/>
      <c r="J701" s="39"/>
      <c r="K701" s="39"/>
      <c r="L701" s="39"/>
    </row>
    <row r="702">
      <c r="H702" s="41"/>
      <c r="I702" s="41"/>
      <c r="J702" s="39"/>
      <c r="K702" s="39"/>
      <c r="L702" s="39"/>
    </row>
    <row r="703">
      <c r="H703" s="41"/>
      <c r="I703" s="41"/>
      <c r="J703" s="39"/>
      <c r="K703" s="39"/>
      <c r="L703" s="39"/>
    </row>
    <row r="704">
      <c r="H704" s="41"/>
      <c r="I704" s="41"/>
      <c r="J704" s="39"/>
      <c r="K704" s="39"/>
      <c r="L704" s="39"/>
    </row>
    <row r="705">
      <c r="H705" s="41"/>
      <c r="I705" s="41"/>
      <c r="J705" s="39"/>
      <c r="K705" s="39"/>
      <c r="L705" s="39"/>
    </row>
    <row r="706">
      <c r="H706" s="41"/>
      <c r="I706" s="41"/>
      <c r="J706" s="39"/>
      <c r="K706" s="39"/>
      <c r="L706" s="39"/>
    </row>
    <row r="707">
      <c r="H707" s="41"/>
      <c r="I707" s="41"/>
      <c r="J707" s="39"/>
      <c r="K707" s="39"/>
      <c r="L707" s="39"/>
    </row>
    <row r="708">
      <c r="H708" s="41"/>
      <c r="I708" s="41"/>
      <c r="J708" s="39"/>
      <c r="K708" s="39"/>
      <c r="L708" s="39"/>
    </row>
    <row r="709">
      <c r="H709" s="41"/>
      <c r="I709" s="41"/>
      <c r="J709" s="39"/>
      <c r="K709" s="39"/>
      <c r="L709" s="39"/>
    </row>
    <row r="710">
      <c r="H710" s="41"/>
      <c r="I710" s="41"/>
      <c r="J710" s="39"/>
      <c r="K710" s="39"/>
      <c r="L710" s="39"/>
    </row>
    <row r="711">
      <c r="H711" s="41"/>
      <c r="I711" s="41"/>
      <c r="J711" s="39"/>
      <c r="K711" s="39"/>
      <c r="L711" s="39"/>
    </row>
    <row r="712">
      <c r="H712" s="41"/>
      <c r="I712" s="41"/>
      <c r="J712" s="39"/>
      <c r="K712" s="39"/>
      <c r="L712" s="39"/>
    </row>
    <row r="713">
      <c r="H713" s="41"/>
      <c r="I713" s="41"/>
      <c r="J713" s="39"/>
      <c r="K713" s="39"/>
      <c r="L713" s="39"/>
    </row>
    <row r="714">
      <c r="H714" s="41"/>
      <c r="I714" s="41"/>
      <c r="J714" s="39"/>
      <c r="K714" s="39"/>
      <c r="L714" s="39"/>
    </row>
    <row r="715">
      <c r="H715" s="41"/>
      <c r="I715" s="41"/>
      <c r="J715" s="39"/>
      <c r="K715" s="39"/>
      <c r="L715" s="39"/>
    </row>
    <row r="716">
      <c r="H716" s="41"/>
      <c r="I716" s="41"/>
      <c r="J716" s="39"/>
      <c r="K716" s="39"/>
      <c r="L716" s="39"/>
    </row>
    <row r="717">
      <c r="H717" s="41"/>
      <c r="I717" s="41"/>
      <c r="J717" s="39"/>
      <c r="K717" s="39"/>
      <c r="L717" s="39"/>
    </row>
    <row r="718">
      <c r="H718" s="41"/>
      <c r="I718" s="41"/>
      <c r="J718" s="39"/>
      <c r="K718" s="39"/>
      <c r="L718" s="39"/>
    </row>
    <row r="719">
      <c r="H719" s="41"/>
      <c r="I719" s="41"/>
      <c r="J719" s="39"/>
      <c r="K719" s="39"/>
      <c r="L719" s="39"/>
    </row>
    <row r="720">
      <c r="H720" s="41"/>
      <c r="I720" s="41"/>
      <c r="J720" s="39"/>
      <c r="K720" s="39"/>
      <c r="L720" s="39"/>
    </row>
    <row r="721">
      <c r="H721" s="41"/>
      <c r="I721" s="41"/>
      <c r="J721" s="39"/>
      <c r="K721" s="39"/>
      <c r="L721" s="39"/>
    </row>
    <row r="722">
      <c r="H722" s="41"/>
      <c r="I722" s="41"/>
      <c r="J722" s="39"/>
      <c r="K722" s="39"/>
      <c r="L722" s="39"/>
    </row>
    <row r="723">
      <c r="H723" s="41"/>
      <c r="I723" s="41"/>
      <c r="J723" s="39"/>
      <c r="K723" s="39"/>
      <c r="L723" s="39"/>
    </row>
    <row r="724">
      <c r="H724" s="41"/>
      <c r="I724" s="41"/>
      <c r="J724" s="39"/>
      <c r="K724" s="39"/>
      <c r="L724" s="39"/>
    </row>
    <row r="725">
      <c r="H725" s="41"/>
      <c r="I725" s="41"/>
      <c r="J725" s="39"/>
      <c r="K725" s="39"/>
      <c r="L725" s="39"/>
    </row>
    <row r="726">
      <c r="H726" s="41"/>
      <c r="I726" s="41"/>
      <c r="J726" s="39"/>
      <c r="K726" s="39"/>
      <c r="L726" s="39"/>
    </row>
    <row r="727">
      <c r="H727" s="41"/>
      <c r="I727" s="41"/>
      <c r="J727" s="39"/>
      <c r="K727" s="39"/>
      <c r="L727" s="39"/>
    </row>
    <row r="728">
      <c r="H728" s="41"/>
      <c r="I728" s="41"/>
      <c r="J728" s="39"/>
      <c r="K728" s="39"/>
      <c r="L728" s="39"/>
    </row>
    <row r="729">
      <c r="H729" s="41"/>
      <c r="I729" s="41"/>
      <c r="J729" s="39"/>
      <c r="K729" s="39"/>
      <c r="L729" s="39"/>
    </row>
    <row r="730">
      <c r="H730" s="41"/>
      <c r="I730" s="41"/>
      <c r="J730" s="39"/>
      <c r="K730" s="39"/>
      <c r="L730" s="39"/>
    </row>
    <row r="731">
      <c r="H731" s="41"/>
      <c r="I731" s="41"/>
      <c r="J731" s="39"/>
      <c r="K731" s="39"/>
      <c r="L731" s="39"/>
    </row>
    <row r="732">
      <c r="H732" s="41"/>
      <c r="I732" s="41"/>
      <c r="J732" s="39"/>
      <c r="K732" s="39"/>
      <c r="L732" s="39"/>
    </row>
    <row r="733">
      <c r="H733" s="41"/>
      <c r="I733" s="41"/>
      <c r="J733" s="39"/>
      <c r="K733" s="39"/>
      <c r="L733" s="39"/>
    </row>
    <row r="734">
      <c r="H734" s="41"/>
      <c r="I734" s="41"/>
      <c r="J734" s="39"/>
      <c r="K734" s="39"/>
      <c r="L734" s="39"/>
    </row>
    <row r="735">
      <c r="H735" s="41"/>
      <c r="I735" s="41"/>
      <c r="J735" s="39"/>
      <c r="K735" s="39"/>
      <c r="L735" s="39"/>
    </row>
    <row r="736">
      <c r="H736" s="41"/>
      <c r="I736" s="41"/>
      <c r="J736" s="39"/>
      <c r="K736" s="39"/>
      <c r="L736" s="39"/>
    </row>
    <row r="737">
      <c r="H737" s="41"/>
      <c r="I737" s="41"/>
      <c r="J737" s="39"/>
      <c r="K737" s="39"/>
      <c r="L737" s="39"/>
    </row>
    <row r="738">
      <c r="H738" s="41"/>
      <c r="I738" s="41"/>
      <c r="J738" s="39"/>
      <c r="K738" s="39"/>
      <c r="L738" s="39"/>
    </row>
    <row r="739">
      <c r="H739" s="41"/>
      <c r="I739" s="41"/>
      <c r="J739" s="39"/>
      <c r="K739" s="39"/>
      <c r="L739" s="39"/>
    </row>
    <row r="740">
      <c r="H740" s="41"/>
      <c r="I740" s="41"/>
      <c r="J740" s="39"/>
      <c r="K740" s="39"/>
      <c r="L740" s="39"/>
    </row>
    <row r="741">
      <c r="H741" s="41"/>
      <c r="I741" s="41"/>
      <c r="J741" s="39"/>
      <c r="K741" s="39"/>
      <c r="L741" s="39"/>
    </row>
    <row r="742">
      <c r="H742" s="41"/>
      <c r="I742" s="41"/>
      <c r="J742" s="39"/>
      <c r="K742" s="39"/>
      <c r="L742" s="39"/>
    </row>
    <row r="743">
      <c r="H743" s="41"/>
      <c r="I743" s="41"/>
      <c r="J743" s="39"/>
      <c r="K743" s="39"/>
      <c r="L743" s="39"/>
    </row>
    <row r="744">
      <c r="H744" s="41"/>
      <c r="I744" s="41"/>
      <c r="J744" s="39"/>
      <c r="K744" s="39"/>
      <c r="L744" s="39"/>
    </row>
    <row r="745">
      <c r="H745" s="41"/>
      <c r="I745" s="41"/>
      <c r="J745" s="39"/>
      <c r="K745" s="39"/>
      <c r="L745" s="39"/>
    </row>
    <row r="746">
      <c r="H746" s="41"/>
      <c r="I746" s="41"/>
      <c r="J746" s="39"/>
      <c r="K746" s="39"/>
      <c r="L746" s="39"/>
    </row>
    <row r="747">
      <c r="H747" s="41"/>
      <c r="I747" s="41"/>
      <c r="J747" s="39"/>
      <c r="K747" s="39"/>
      <c r="L747" s="39"/>
    </row>
    <row r="748">
      <c r="H748" s="41"/>
      <c r="I748" s="41"/>
      <c r="J748" s="39"/>
      <c r="K748" s="39"/>
      <c r="L748" s="39"/>
    </row>
    <row r="749">
      <c r="H749" s="41"/>
      <c r="I749" s="41"/>
      <c r="J749" s="39"/>
      <c r="K749" s="39"/>
      <c r="L749" s="39"/>
    </row>
    <row r="750">
      <c r="H750" s="41"/>
      <c r="I750" s="41"/>
      <c r="J750" s="39"/>
      <c r="K750" s="39"/>
      <c r="L750" s="39"/>
    </row>
    <row r="751">
      <c r="H751" s="41"/>
      <c r="I751" s="41"/>
      <c r="J751" s="39"/>
      <c r="K751" s="39"/>
      <c r="L751" s="39"/>
    </row>
    <row r="752">
      <c r="H752" s="41"/>
      <c r="I752" s="41"/>
      <c r="J752" s="39"/>
      <c r="K752" s="39"/>
      <c r="L752" s="39"/>
    </row>
    <row r="753">
      <c r="H753" s="41"/>
      <c r="I753" s="41"/>
      <c r="J753" s="39"/>
      <c r="K753" s="39"/>
      <c r="L753" s="39"/>
    </row>
    <row r="754">
      <c r="H754" s="41"/>
      <c r="I754" s="41"/>
      <c r="J754" s="39"/>
      <c r="K754" s="39"/>
      <c r="L754" s="39"/>
    </row>
    <row r="755">
      <c r="H755" s="41"/>
      <c r="I755" s="41"/>
      <c r="J755" s="39"/>
      <c r="K755" s="39"/>
      <c r="L755" s="39"/>
    </row>
    <row r="756">
      <c r="H756" s="41"/>
      <c r="I756" s="41"/>
      <c r="J756" s="39"/>
      <c r="K756" s="39"/>
      <c r="L756" s="39"/>
    </row>
    <row r="757">
      <c r="H757" s="41"/>
      <c r="I757" s="41"/>
      <c r="J757" s="39"/>
      <c r="K757" s="39"/>
      <c r="L757" s="39"/>
    </row>
    <row r="758">
      <c r="H758" s="41"/>
      <c r="I758" s="41"/>
      <c r="J758" s="39"/>
      <c r="K758" s="39"/>
      <c r="L758" s="39"/>
    </row>
    <row r="759">
      <c r="H759" s="41"/>
      <c r="I759" s="41"/>
      <c r="J759" s="39"/>
      <c r="K759" s="39"/>
      <c r="L759" s="39"/>
    </row>
    <row r="760">
      <c r="H760" s="41"/>
      <c r="I760" s="41"/>
      <c r="J760" s="39"/>
      <c r="K760" s="39"/>
      <c r="L760" s="39"/>
    </row>
    <row r="761">
      <c r="H761" s="41"/>
      <c r="I761" s="41"/>
      <c r="J761" s="39"/>
      <c r="K761" s="39"/>
      <c r="L761" s="39"/>
    </row>
    <row r="762">
      <c r="H762" s="41"/>
      <c r="I762" s="41"/>
      <c r="J762" s="39"/>
      <c r="K762" s="39"/>
      <c r="L762" s="39"/>
    </row>
    <row r="763">
      <c r="H763" s="41"/>
      <c r="I763" s="41"/>
      <c r="J763" s="39"/>
      <c r="K763" s="39"/>
      <c r="L763" s="39"/>
    </row>
    <row r="764">
      <c r="H764" s="41"/>
      <c r="I764" s="41"/>
      <c r="J764" s="39"/>
      <c r="K764" s="39"/>
      <c r="L764" s="39"/>
    </row>
    <row r="765">
      <c r="H765" s="41"/>
      <c r="I765" s="41"/>
      <c r="J765" s="39"/>
      <c r="K765" s="39"/>
      <c r="L765" s="39"/>
    </row>
    <row r="766">
      <c r="H766" s="41"/>
      <c r="I766" s="41"/>
      <c r="J766" s="39"/>
      <c r="K766" s="39"/>
      <c r="L766" s="39"/>
    </row>
    <row r="767">
      <c r="H767" s="41"/>
      <c r="I767" s="41"/>
      <c r="J767" s="39"/>
      <c r="K767" s="39"/>
      <c r="L767" s="39"/>
    </row>
    <row r="768">
      <c r="H768" s="41"/>
      <c r="I768" s="41"/>
      <c r="J768" s="39"/>
      <c r="K768" s="39"/>
      <c r="L768" s="39"/>
    </row>
    <row r="769">
      <c r="H769" s="41"/>
      <c r="I769" s="41"/>
      <c r="J769" s="39"/>
      <c r="K769" s="39"/>
      <c r="L769" s="39"/>
    </row>
    <row r="770">
      <c r="H770" s="41"/>
      <c r="I770" s="41"/>
      <c r="J770" s="39"/>
      <c r="K770" s="39"/>
      <c r="L770" s="39"/>
    </row>
    <row r="771">
      <c r="H771" s="41"/>
      <c r="I771" s="41"/>
      <c r="J771" s="39"/>
      <c r="K771" s="39"/>
      <c r="L771" s="39"/>
    </row>
    <row r="772">
      <c r="H772" s="41"/>
      <c r="I772" s="41"/>
      <c r="J772" s="39"/>
      <c r="K772" s="39"/>
      <c r="L772" s="39"/>
    </row>
    <row r="773">
      <c r="H773" s="41"/>
      <c r="I773" s="41"/>
      <c r="J773" s="39"/>
      <c r="K773" s="39"/>
      <c r="L773" s="39"/>
    </row>
    <row r="774">
      <c r="H774" s="41"/>
      <c r="I774" s="41"/>
      <c r="J774" s="39"/>
      <c r="K774" s="39"/>
      <c r="L774" s="39"/>
    </row>
    <row r="775">
      <c r="H775" s="41"/>
      <c r="I775" s="41"/>
      <c r="J775" s="39"/>
      <c r="K775" s="39"/>
      <c r="L775" s="39"/>
    </row>
    <row r="776">
      <c r="H776" s="41"/>
      <c r="I776" s="41"/>
      <c r="J776" s="39"/>
      <c r="K776" s="39"/>
      <c r="L776" s="39"/>
    </row>
    <row r="777">
      <c r="H777" s="41"/>
      <c r="I777" s="41"/>
      <c r="J777" s="39"/>
      <c r="K777" s="39"/>
      <c r="L777" s="39"/>
    </row>
    <row r="778">
      <c r="H778" s="41"/>
      <c r="I778" s="41"/>
      <c r="J778" s="39"/>
      <c r="K778" s="39"/>
      <c r="L778" s="39"/>
    </row>
    <row r="779">
      <c r="H779" s="41"/>
      <c r="I779" s="41"/>
      <c r="J779" s="39"/>
      <c r="K779" s="39"/>
      <c r="L779" s="39"/>
    </row>
    <row r="780">
      <c r="H780" s="41"/>
      <c r="I780" s="41"/>
      <c r="J780" s="39"/>
      <c r="K780" s="39"/>
      <c r="L780" s="39"/>
    </row>
    <row r="781">
      <c r="H781" s="41"/>
      <c r="I781" s="41"/>
      <c r="J781" s="39"/>
      <c r="K781" s="39"/>
      <c r="L781" s="39"/>
    </row>
    <row r="782">
      <c r="H782" s="41"/>
      <c r="I782" s="41"/>
      <c r="J782" s="39"/>
      <c r="K782" s="39"/>
      <c r="L782" s="39"/>
    </row>
    <row r="783">
      <c r="H783" s="41"/>
      <c r="I783" s="41"/>
      <c r="J783" s="39"/>
      <c r="K783" s="39"/>
      <c r="L783" s="39"/>
    </row>
    <row r="784">
      <c r="H784" s="41"/>
      <c r="I784" s="41"/>
      <c r="J784" s="39"/>
      <c r="K784" s="39"/>
      <c r="L784" s="39"/>
    </row>
    <row r="785">
      <c r="H785" s="41"/>
      <c r="I785" s="41"/>
      <c r="J785" s="39"/>
      <c r="K785" s="39"/>
      <c r="L785" s="39"/>
    </row>
    <row r="786">
      <c r="H786" s="41"/>
      <c r="I786" s="41"/>
      <c r="J786" s="39"/>
      <c r="K786" s="39"/>
      <c r="L786" s="39"/>
    </row>
    <row r="787">
      <c r="H787" s="41"/>
      <c r="I787" s="41"/>
      <c r="J787" s="39"/>
      <c r="K787" s="39"/>
      <c r="L787" s="39"/>
    </row>
    <row r="788">
      <c r="H788" s="41"/>
      <c r="I788" s="41"/>
      <c r="J788" s="39"/>
      <c r="K788" s="39"/>
      <c r="L788" s="39"/>
    </row>
    <row r="789">
      <c r="H789" s="41"/>
      <c r="I789" s="41"/>
      <c r="J789" s="39"/>
      <c r="K789" s="39"/>
      <c r="L789" s="39"/>
    </row>
    <row r="790">
      <c r="H790" s="41"/>
      <c r="I790" s="41"/>
      <c r="J790" s="39"/>
      <c r="K790" s="39"/>
      <c r="L790" s="39"/>
    </row>
    <row r="791">
      <c r="H791" s="41"/>
      <c r="I791" s="41"/>
      <c r="J791" s="39"/>
      <c r="K791" s="39"/>
      <c r="L791" s="39"/>
    </row>
    <row r="792">
      <c r="H792" s="41"/>
      <c r="I792" s="41"/>
      <c r="J792" s="39"/>
      <c r="K792" s="39"/>
      <c r="L792" s="39"/>
    </row>
    <row r="793">
      <c r="H793" s="41"/>
      <c r="I793" s="41"/>
      <c r="J793" s="39"/>
      <c r="K793" s="39"/>
      <c r="L793" s="39"/>
    </row>
    <row r="794">
      <c r="H794" s="41"/>
      <c r="I794" s="41"/>
      <c r="J794" s="39"/>
      <c r="K794" s="39"/>
      <c r="L794" s="39"/>
    </row>
    <row r="795">
      <c r="H795" s="41"/>
      <c r="I795" s="41"/>
      <c r="J795" s="39"/>
      <c r="K795" s="39"/>
      <c r="L795" s="39"/>
    </row>
    <row r="796">
      <c r="H796" s="41"/>
      <c r="I796" s="41"/>
      <c r="J796" s="39"/>
      <c r="K796" s="39"/>
      <c r="L796" s="39"/>
    </row>
    <row r="797">
      <c r="H797" s="41"/>
      <c r="I797" s="41"/>
      <c r="J797" s="39"/>
      <c r="K797" s="39"/>
      <c r="L797" s="39"/>
    </row>
    <row r="798">
      <c r="H798" s="41"/>
      <c r="I798" s="41"/>
      <c r="J798" s="39"/>
      <c r="K798" s="39"/>
      <c r="L798" s="39"/>
    </row>
    <row r="799">
      <c r="H799" s="41"/>
      <c r="I799" s="41"/>
      <c r="J799" s="39"/>
      <c r="K799" s="39"/>
      <c r="L799" s="39"/>
    </row>
    <row r="800">
      <c r="H800" s="41"/>
      <c r="I800" s="41"/>
      <c r="J800" s="39"/>
      <c r="K800" s="39"/>
      <c r="L800" s="39"/>
    </row>
    <row r="801">
      <c r="H801" s="41"/>
      <c r="I801" s="41"/>
      <c r="J801" s="39"/>
      <c r="K801" s="39"/>
      <c r="L801" s="39"/>
    </row>
    <row r="802">
      <c r="H802" s="41"/>
      <c r="I802" s="41"/>
      <c r="J802" s="39"/>
      <c r="K802" s="39"/>
      <c r="L802" s="39"/>
    </row>
    <row r="803">
      <c r="H803" s="41"/>
      <c r="I803" s="41"/>
      <c r="J803" s="39"/>
      <c r="K803" s="39"/>
      <c r="L803" s="39"/>
    </row>
    <row r="804">
      <c r="H804" s="41"/>
      <c r="I804" s="41"/>
      <c r="J804" s="39"/>
      <c r="K804" s="39"/>
      <c r="L804" s="39"/>
    </row>
    <row r="805">
      <c r="H805" s="41"/>
      <c r="I805" s="41"/>
      <c r="J805" s="39"/>
      <c r="K805" s="39"/>
      <c r="L805" s="39"/>
    </row>
    <row r="806">
      <c r="H806" s="41"/>
      <c r="I806" s="41"/>
      <c r="J806" s="39"/>
      <c r="K806" s="39"/>
      <c r="L806" s="39"/>
    </row>
    <row r="807">
      <c r="H807" s="41"/>
      <c r="I807" s="41"/>
      <c r="J807" s="39"/>
      <c r="K807" s="39"/>
      <c r="L807" s="39"/>
    </row>
    <row r="808">
      <c r="H808" s="41"/>
      <c r="I808" s="41"/>
      <c r="J808" s="39"/>
      <c r="K808" s="39"/>
      <c r="L808" s="39"/>
    </row>
    <row r="809">
      <c r="H809" s="41"/>
      <c r="I809" s="41"/>
      <c r="J809" s="39"/>
      <c r="K809" s="39"/>
      <c r="L809" s="39"/>
    </row>
    <row r="810">
      <c r="H810" s="41"/>
      <c r="I810" s="41"/>
      <c r="J810" s="39"/>
      <c r="K810" s="39"/>
      <c r="L810" s="39"/>
    </row>
    <row r="811">
      <c r="H811" s="41"/>
      <c r="I811" s="41"/>
      <c r="J811" s="39"/>
      <c r="K811" s="39"/>
      <c r="L811" s="39"/>
    </row>
    <row r="812">
      <c r="H812" s="41"/>
      <c r="I812" s="41"/>
      <c r="J812" s="39"/>
      <c r="K812" s="39"/>
      <c r="L812" s="39"/>
    </row>
    <row r="813">
      <c r="H813" s="41"/>
      <c r="I813" s="41"/>
      <c r="J813" s="39"/>
      <c r="K813" s="39"/>
      <c r="L813" s="39"/>
    </row>
    <row r="814">
      <c r="H814" s="41"/>
      <c r="I814" s="41"/>
      <c r="J814" s="39"/>
      <c r="K814" s="39"/>
      <c r="L814" s="39"/>
    </row>
    <row r="815">
      <c r="H815" s="41"/>
      <c r="I815" s="41"/>
      <c r="J815" s="39"/>
      <c r="K815" s="39"/>
      <c r="L815" s="39"/>
    </row>
    <row r="816">
      <c r="H816" s="41"/>
      <c r="I816" s="41"/>
      <c r="J816" s="39"/>
      <c r="K816" s="39"/>
      <c r="L816" s="39"/>
    </row>
    <row r="817">
      <c r="H817" s="41"/>
      <c r="I817" s="41"/>
      <c r="J817" s="39"/>
      <c r="K817" s="39"/>
      <c r="L817" s="39"/>
    </row>
    <row r="818">
      <c r="H818" s="41"/>
      <c r="I818" s="41"/>
      <c r="J818" s="39"/>
      <c r="K818" s="39"/>
      <c r="L818" s="39"/>
    </row>
    <row r="819">
      <c r="H819" s="41"/>
      <c r="I819" s="41"/>
      <c r="J819" s="39"/>
      <c r="K819" s="39"/>
      <c r="L819" s="39"/>
    </row>
    <row r="820">
      <c r="H820" s="41"/>
      <c r="I820" s="41"/>
      <c r="J820" s="39"/>
      <c r="K820" s="39"/>
      <c r="L820" s="39"/>
    </row>
    <row r="821">
      <c r="H821" s="41"/>
      <c r="I821" s="41"/>
      <c r="J821" s="39"/>
      <c r="K821" s="39"/>
      <c r="L821" s="39"/>
    </row>
    <row r="822">
      <c r="H822" s="41"/>
      <c r="I822" s="41"/>
      <c r="J822" s="39"/>
      <c r="K822" s="39"/>
      <c r="L822" s="39"/>
    </row>
    <row r="823">
      <c r="H823" s="41"/>
      <c r="I823" s="41"/>
      <c r="J823" s="39"/>
      <c r="K823" s="39"/>
      <c r="L823" s="39"/>
    </row>
    <row r="824">
      <c r="H824" s="41"/>
      <c r="I824" s="41"/>
      <c r="J824" s="39"/>
      <c r="K824" s="39"/>
      <c r="L824" s="39"/>
    </row>
    <row r="825">
      <c r="H825" s="41"/>
      <c r="I825" s="41"/>
      <c r="J825" s="39"/>
      <c r="K825" s="39"/>
      <c r="L825" s="39"/>
    </row>
    <row r="826">
      <c r="H826" s="41"/>
      <c r="I826" s="41"/>
      <c r="J826" s="39"/>
      <c r="K826" s="39"/>
      <c r="L826" s="39"/>
    </row>
    <row r="827">
      <c r="H827" s="41"/>
      <c r="I827" s="41"/>
      <c r="J827" s="39"/>
      <c r="K827" s="39"/>
      <c r="L827" s="39"/>
    </row>
    <row r="828">
      <c r="H828" s="41"/>
      <c r="I828" s="41"/>
      <c r="J828" s="39"/>
      <c r="K828" s="39"/>
      <c r="L828" s="39"/>
    </row>
    <row r="829">
      <c r="H829" s="41"/>
      <c r="I829" s="41"/>
      <c r="J829" s="39"/>
      <c r="K829" s="39"/>
      <c r="L829" s="39"/>
    </row>
    <row r="830">
      <c r="H830" s="41"/>
      <c r="I830" s="41"/>
      <c r="J830" s="39"/>
      <c r="K830" s="39"/>
      <c r="L830" s="39"/>
    </row>
    <row r="831">
      <c r="H831" s="41"/>
      <c r="I831" s="41"/>
      <c r="J831" s="39"/>
      <c r="K831" s="39"/>
      <c r="L831" s="39"/>
    </row>
    <row r="832">
      <c r="H832" s="41"/>
      <c r="I832" s="41"/>
      <c r="J832" s="39"/>
      <c r="K832" s="39"/>
      <c r="L832" s="39"/>
    </row>
    <row r="833">
      <c r="H833" s="41"/>
      <c r="I833" s="41"/>
      <c r="J833" s="39"/>
      <c r="K833" s="39"/>
      <c r="L833" s="39"/>
    </row>
    <row r="834">
      <c r="H834" s="41"/>
      <c r="I834" s="41"/>
      <c r="J834" s="39"/>
      <c r="K834" s="39"/>
      <c r="L834" s="39"/>
    </row>
    <row r="835">
      <c r="H835" s="41"/>
      <c r="I835" s="41"/>
      <c r="J835" s="39"/>
      <c r="K835" s="39"/>
      <c r="L835" s="39"/>
    </row>
    <row r="836">
      <c r="H836" s="41"/>
      <c r="I836" s="41"/>
      <c r="J836" s="39"/>
      <c r="K836" s="39"/>
      <c r="L836" s="39"/>
    </row>
    <row r="837">
      <c r="H837" s="41"/>
      <c r="I837" s="41"/>
      <c r="J837" s="39"/>
      <c r="K837" s="39"/>
      <c r="L837" s="39"/>
    </row>
    <row r="838">
      <c r="H838" s="41"/>
      <c r="I838" s="41"/>
      <c r="J838" s="39"/>
      <c r="K838" s="39"/>
      <c r="L838" s="39"/>
    </row>
    <row r="839">
      <c r="H839" s="41"/>
      <c r="I839" s="41"/>
      <c r="J839" s="39"/>
      <c r="K839" s="39"/>
      <c r="L839" s="39"/>
    </row>
    <row r="840">
      <c r="H840" s="41"/>
      <c r="I840" s="41"/>
      <c r="J840" s="39"/>
      <c r="K840" s="39"/>
      <c r="L840" s="39"/>
    </row>
    <row r="841">
      <c r="H841" s="41"/>
      <c r="I841" s="41"/>
      <c r="J841" s="39"/>
      <c r="K841" s="39"/>
      <c r="L841" s="39"/>
    </row>
    <row r="842">
      <c r="H842" s="41"/>
      <c r="I842" s="41"/>
      <c r="J842" s="39"/>
      <c r="K842" s="39"/>
      <c r="L842" s="39"/>
    </row>
    <row r="843">
      <c r="H843" s="41"/>
      <c r="I843" s="41"/>
      <c r="J843" s="39"/>
      <c r="K843" s="39"/>
      <c r="L843" s="39"/>
    </row>
    <row r="844">
      <c r="H844" s="41"/>
      <c r="I844" s="41"/>
      <c r="J844" s="39"/>
      <c r="K844" s="39"/>
      <c r="L844" s="39"/>
    </row>
    <row r="845">
      <c r="H845" s="41"/>
      <c r="I845" s="41"/>
      <c r="J845" s="39"/>
      <c r="K845" s="39"/>
      <c r="L845" s="39"/>
    </row>
    <row r="846">
      <c r="H846" s="41"/>
      <c r="I846" s="41"/>
      <c r="J846" s="39"/>
      <c r="K846" s="39"/>
      <c r="L846" s="39"/>
    </row>
    <row r="847">
      <c r="H847" s="41"/>
      <c r="I847" s="41"/>
      <c r="J847" s="39"/>
      <c r="K847" s="39"/>
      <c r="L847" s="39"/>
    </row>
    <row r="848">
      <c r="H848" s="41"/>
      <c r="I848" s="41"/>
      <c r="J848" s="39"/>
      <c r="K848" s="39"/>
      <c r="L848" s="39"/>
    </row>
    <row r="849">
      <c r="H849" s="41"/>
      <c r="I849" s="41"/>
      <c r="J849" s="39"/>
      <c r="K849" s="39"/>
      <c r="L849" s="39"/>
    </row>
    <row r="850">
      <c r="H850" s="41"/>
      <c r="I850" s="41"/>
      <c r="J850" s="39"/>
      <c r="K850" s="39"/>
      <c r="L850" s="39"/>
    </row>
    <row r="851">
      <c r="H851" s="41"/>
      <c r="I851" s="41"/>
      <c r="J851" s="39"/>
      <c r="K851" s="39"/>
      <c r="L851" s="39"/>
    </row>
    <row r="852">
      <c r="H852" s="41"/>
      <c r="I852" s="41"/>
      <c r="J852" s="39"/>
      <c r="K852" s="39"/>
      <c r="L852" s="39"/>
    </row>
    <row r="853">
      <c r="H853" s="41"/>
      <c r="I853" s="41"/>
      <c r="J853" s="39"/>
      <c r="K853" s="39"/>
      <c r="L853" s="39"/>
    </row>
    <row r="854">
      <c r="H854" s="41"/>
      <c r="I854" s="41"/>
      <c r="J854" s="39"/>
      <c r="K854" s="39"/>
      <c r="L854" s="39"/>
    </row>
    <row r="855">
      <c r="H855" s="41"/>
      <c r="I855" s="41"/>
      <c r="J855" s="39"/>
      <c r="K855" s="39"/>
      <c r="L855" s="39"/>
    </row>
    <row r="856">
      <c r="H856" s="41"/>
      <c r="I856" s="41"/>
      <c r="J856" s="39"/>
      <c r="K856" s="39"/>
      <c r="L856" s="39"/>
    </row>
    <row r="857">
      <c r="H857" s="41"/>
      <c r="I857" s="41"/>
      <c r="J857" s="39"/>
      <c r="K857" s="39"/>
      <c r="L857" s="39"/>
    </row>
    <row r="858">
      <c r="H858" s="41"/>
      <c r="I858" s="41"/>
      <c r="J858" s="39"/>
      <c r="K858" s="39"/>
      <c r="L858" s="39"/>
    </row>
    <row r="859">
      <c r="H859" s="41"/>
      <c r="I859" s="41"/>
      <c r="J859" s="39"/>
      <c r="K859" s="39"/>
      <c r="L859" s="39"/>
    </row>
    <row r="860">
      <c r="H860" s="41"/>
      <c r="I860" s="41"/>
      <c r="J860" s="39"/>
      <c r="K860" s="39"/>
      <c r="L860" s="39"/>
    </row>
    <row r="861">
      <c r="H861" s="41"/>
      <c r="I861" s="41"/>
      <c r="J861" s="39"/>
      <c r="K861" s="39"/>
      <c r="L861" s="39"/>
    </row>
    <row r="862">
      <c r="H862" s="41"/>
      <c r="I862" s="41"/>
      <c r="J862" s="39"/>
      <c r="K862" s="39"/>
      <c r="L862" s="39"/>
    </row>
    <row r="863">
      <c r="H863" s="41"/>
      <c r="I863" s="41"/>
      <c r="J863" s="39"/>
      <c r="K863" s="39"/>
      <c r="L863" s="39"/>
    </row>
    <row r="864">
      <c r="H864" s="41"/>
      <c r="I864" s="41"/>
      <c r="J864" s="39"/>
      <c r="K864" s="39"/>
      <c r="L864" s="39"/>
    </row>
    <row r="865">
      <c r="H865" s="41"/>
      <c r="I865" s="41"/>
      <c r="J865" s="39"/>
      <c r="K865" s="39"/>
      <c r="L865" s="39"/>
    </row>
    <row r="866">
      <c r="H866" s="41"/>
      <c r="I866" s="41"/>
      <c r="J866" s="39"/>
      <c r="K866" s="39"/>
      <c r="L866" s="39"/>
    </row>
    <row r="867">
      <c r="H867" s="41"/>
      <c r="I867" s="41"/>
      <c r="J867" s="39"/>
      <c r="K867" s="39"/>
      <c r="L867" s="39"/>
    </row>
    <row r="868">
      <c r="H868" s="41"/>
      <c r="I868" s="41"/>
      <c r="J868" s="39"/>
      <c r="K868" s="39"/>
      <c r="L868" s="39"/>
    </row>
    <row r="869">
      <c r="H869" s="41"/>
      <c r="I869" s="41"/>
      <c r="J869" s="39"/>
      <c r="K869" s="39"/>
      <c r="L869" s="39"/>
    </row>
    <row r="870">
      <c r="H870" s="41"/>
      <c r="I870" s="41"/>
      <c r="J870" s="39"/>
      <c r="K870" s="39"/>
      <c r="L870" s="39"/>
    </row>
    <row r="871">
      <c r="H871" s="41"/>
      <c r="I871" s="41"/>
      <c r="J871" s="39"/>
      <c r="K871" s="39"/>
      <c r="L871" s="39"/>
    </row>
    <row r="872">
      <c r="H872" s="41"/>
      <c r="I872" s="41"/>
      <c r="J872" s="39"/>
      <c r="K872" s="39"/>
      <c r="L872" s="39"/>
    </row>
    <row r="873">
      <c r="H873" s="41"/>
      <c r="I873" s="41"/>
      <c r="J873" s="39"/>
      <c r="K873" s="39"/>
      <c r="L873" s="39"/>
    </row>
    <row r="874">
      <c r="H874" s="41"/>
      <c r="I874" s="41"/>
      <c r="J874" s="39"/>
      <c r="K874" s="39"/>
      <c r="L874" s="39"/>
    </row>
    <row r="875">
      <c r="H875" s="41"/>
      <c r="I875" s="41"/>
      <c r="J875" s="39"/>
      <c r="K875" s="39"/>
      <c r="L875" s="39"/>
    </row>
    <row r="876">
      <c r="H876" s="41"/>
      <c r="I876" s="41"/>
      <c r="J876" s="39"/>
      <c r="K876" s="39"/>
      <c r="L876" s="39"/>
    </row>
    <row r="877">
      <c r="H877" s="41"/>
      <c r="I877" s="41"/>
      <c r="J877" s="39"/>
      <c r="K877" s="39"/>
      <c r="L877" s="39"/>
    </row>
    <row r="878">
      <c r="H878" s="41"/>
      <c r="I878" s="41"/>
      <c r="J878" s="39"/>
      <c r="K878" s="39"/>
      <c r="L878" s="39"/>
    </row>
    <row r="879">
      <c r="H879" s="41"/>
      <c r="I879" s="41"/>
      <c r="J879" s="39"/>
      <c r="K879" s="39"/>
      <c r="L879" s="39"/>
    </row>
    <row r="880">
      <c r="H880" s="41"/>
      <c r="I880" s="41"/>
      <c r="J880" s="39"/>
      <c r="K880" s="39"/>
      <c r="L880" s="39"/>
    </row>
    <row r="881">
      <c r="H881" s="41"/>
      <c r="I881" s="41"/>
      <c r="J881" s="39"/>
      <c r="K881" s="39"/>
      <c r="L881" s="39"/>
    </row>
    <row r="882">
      <c r="H882" s="41"/>
      <c r="I882" s="41"/>
      <c r="J882" s="39"/>
      <c r="K882" s="39"/>
      <c r="L882" s="39"/>
    </row>
    <row r="883">
      <c r="H883" s="41"/>
      <c r="I883" s="41"/>
      <c r="J883" s="39"/>
      <c r="K883" s="39"/>
      <c r="L883" s="39"/>
    </row>
    <row r="884">
      <c r="H884" s="41"/>
      <c r="I884" s="41"/>
      <c r="J884" s="39"/>
      <c r="K884" s="39"/>
      <c r="L884" s="39"/>
    </row>
    <row r="885">
      <c r="H885" s="41"/>
      <c r="I885" s="41"/>
      <c r="J885" s="39"/>
      <c r="K885" s="39"/>
      <c r="L885" s="39"/>
    </row>
    <row r="886">
      <c r="H886" s="41"/>
      <c r="I886" s="41"/>
      <c r="J886" s="39"/>
      <c r="K886" s="39"/>
      <c r="L886" s="39"/>
    </row>
    <row r="887">
      <c r="H887" s="41"/>
      <c r="I887" s="41"/>
      <c r="J887" s="39"/>
      <c r="K887" s="39"/>
      <c r="L887" s="39"/>
    </row>
    <row r="888">
      <c r="H888" s="41"/>
      <c r="I888" s="41"/>
      <c r="J888" s="39"/>
      <c r="K888" s="39"/>
      <c r="L888" s="39"/>
    </row>
    <row r="889">
      <c r="H889" s="41"/>
      <c r="I889" s="41"/>
      <c r="J889" s="39"/>
      <c r="K889" s="39"/>
      <c r="L889" s="39"/>
    </row>
    <row r="890">
      <c r="H890" s="41"/>
      <c r="I890" s="41"/>
      <c r="J890" s="39"/>
      <c r="K890" s="39"/>
      <c r="L890" s="39"/>
    </row>
    <row r="891">
      <c r="H891" s="41"/>
      <c r="I891" s="41"/>
      <c r="J891" s="39"/>
      <c r="K891" s="39"/>
      <c r="L891" s="39"/>
    </row>
    <row r="892">
      <c r="H892" s="41"/>
      <c r="I892" s="41"/>
      <c r="J892" s="39"/>
      <c r="K892" s="39"/>
      <c r="L892" s="39"/>
    </row>
    <row r="893">
      <c r="H893" s="41"/>
      <c r="I893" s="41"/>
      <c r="J893" s="39"/>
      <c r="K893" s="39"/>
      <c r="L893" s="39"/>
    </row>
    <row r="894">
      <c r="H894" s="41"/>
      <c r="I894" s="41"/>
      <c r="J894" s="39"/>
      <c r="K894" s="39"/>
      <c r="L894" s="39"/>
    </row>
    <row r="895">
      <c r="H895" s="41"/>
      <c r="I895" s="41"/>
      <c r="J895" s="39"/>
      <c r="K895" s="39"/>
      <c r="L895" s="39"/>
    </row>
    <row r="896">
      <c r="H896" s="41"/>
      <c r="I896" s="41"/>
      <c r="J896" s="39"/>
      <c r="K896" s="39"/>
      <c r="L896" s="39"/>
    </row>
    <row r="897">
      <c r="H897" s="41"/>
      <c r="I897" s="41"/>
      <c r="J897" s="39"/>
      <c r="K897" s="39"/>
      <c r="L897" s="39"/>
    </row>
    <row r="898">
      <c r="H898" s="41"/>
      <c r="I898" s="41"/>
      <c r="J898" s="39"/>
      <c r="K898" s="39"/>
      <c r="L898" s="39"/>
    </row>
    <row r="899">
      <c r="H899" s="41"/>
      <c r="I899" s="41"/>
      <c r="J899" s="39"/>
      <c r="K899" s="39"/>
      <c r="L899" s="39"/>
    </row>
    <row r="900">
      <c r="H900" s="41"/>
      <c r="I900" s="41"/>
      <c r="J900" s="39"/>
      <c r="K900" s="39"/>
      <c r="L900" s="39"/>
    </row>
    <row r="901">
      <c r="H901" s="41"/>
      <c r="I901" s="41"/>
      <c r="J901" s="39"/>
      <c r="K901" s="39"/>
      <c r="L901" s="39"/>
    </row>
    <row r="902">
      <c r="H902" s="41"/>
      <c r="I902" s="41"/>
      <c r="J902" s="39"/>
      <c r="K902" s="39"/>
      <c r="L902" s="39"/>
    </row>
    <row r="903">
      <c r="H903" s="41"/>
      <c r="I903" s="41"/>
      <c r="J903" s="39"/>
      <c r="K903" s="39"/>
      <c r="L903" s="39"/>
    </row>
    <row r="904">
      <c r="H904" s="41"/>
      <c r="I904" s="41"/>
      <c r="J904" s="39"/>
      <c r="K904" s="39"/>
      <c r="L904" s="39"/>
    </row>
    <row r="905">
      <c r="H905" s="41"/>
      <c r="I905" s="41"/>
      <c r="J905" s="39"/>
      <c r="K905" s="39"/>
      <c r="L905" s="39"/>
    </row>
    <row r="906">
      <c r="H906" s="41"/>
      <c r="I906" s="41"/>
      <c r="J906" s="39"/>
      <c r="K906" s="39"/>
      <c r="L906" s="39"/>
    </row>
    <row r="907">
      <c r="H907" s="41"/>
      <c r="I907" s="41"/>
      <c r="J907" s="39"/>
      <c r="K907" s="39"/>
      <c r="L907" s="39"/>
    </row>
    <row r="908">
      <c r="H908" s="41"/>
      <c r="I908" s="41"/>
      <c r="J908" s="39"/>
      <c r="K908" s="39"/>
      <c r="L908" s="39"/>
    </row>
    <row r="909">
      <c r="H909" s="41"/>
      <c r="I909" s="41"/>
      <c r="J909" s="39"/>
      <c r="K909" s="39"/>
      <c r="L909" s="39"/>
    </row>
    <row r="910">
      <c r="H910" s="41"/>
      <c r="I910" s="41"/>
      <c r="J910" s="39"/>
      <c r="K910" s="39"/>
      <c r="L910" s="39"/>
    </row>
    <row r="911">
      <c r="H911" s="41"/>
      <c r="I911" s="41"/>
      <c r="J911" s="39"/>
      <c r="K911" s="39"/>
      <c r="L911" s="39"/>
    </row>
    <row r="912">
      <c r="H912" s="41"/>
      <c r="I912" s="41"/>
      <c r="J912" s="39"/>
      <c r="K912" s="39"/>
      <c r="L912" s="39"/>
    </row>
    <row r="913">
      <c r="H913" s="41"/>
      <c r="I913" s="41"/>
      <c r="J913" s="39"/>
      <c r="K913" s="39"/>
      <c r="L913" s="39"/>
    </row>
    <row r="914">
      <c r="H914" s="41"/>
      <c r="I914" s="41"/>
      <c r="J914" s="39"/>
      <c r="K914" s="39"/>
      <c r="L914" s="39"/>
    </row>
    <row r="915">
      <c r="H915" s="41"/>
      <c r="I915" s="41"/>
      <c r="J915" s="39"/>
      <c r="K915" s="39"/>
      <c r="L915" s="39"/>
    </row>
    <row r="916">
      <c r="H916" s="41"/>
      <c r="I916" s="41"/>
      <c r="J916" s="39"/>
      <c r="K916" s="39"/>
      <c r="L916" s="39"/>
    </row>
    <row r="917">
      <c r="H917" s="41"/>
      <c r="I917" s="41"/>
      <c r="J917" s="39"/>
      <c r="K917" s="39"/>
      <c r="L917" s="39"/>
    </row>
    <row r="918">
      <c r="H918" s="41"/>
      <c r="I918" s="41"/>
      <c r="J918" s="39"/>
      <c r="K918" s="39"/>
      <c r="L918" s="39"/>
    </row>
    <row r="919">
      <c r="H919" s="41"/>
      <c r="I919" s="41"/>
      <c r="J919" s="39"/>
      <c r="K919" s="39"/>
      <c r="L919" s="39"/>
    </row>
    <row r="920">
      <c r="H920" s="41"/>
      <c r="I920" s="41"/>
      <c r="J920" s="39"/>
      <c r="K920" s="39"/>
      <c r="L920" s="39"/>
    </row>
    <row r="921">
      <c r="H921" s="41"/>
      <c r="I921" s="41"/>
      <c r="J921" s="39"/>
      <c r="K921" s="39"/>
      <c r="L921" s="39"/>
    </row>
    <row r="922">
      <c r="H922" s="41"/>
      <c r="I922" s="41"/>
      <c r="J922" s="39"/>
      <c r="K922" s="39"/>
      <c r="L922" s="39"/>
    </row>
    <row r="923">
      <c r="H923" s="41"/>
      <c r="I923" s="41"/>
      <c r="J923" s="39"/>
      <c r="K923" s="39"/>
      <c r="L923" s="39"/>
    </row>
    <row r="924">
      <c r="H924" s="41"/>
      <c r="I924" s="41"/>
      <c r="J924" s="39"/>
      <c r="K924" s="39"/>
      <c r="L924" s="39"/>
    </row>
    <row r="925">
      <c r="H925" s="41"/>
      <c r="I925" s="41"/>
      <c r="J925" s="39"/>
      <c r="K925" s="39"/>
      <c r="L925" s="39"/>
    </row>
    <row r="926">
      <c r="H926" s="41"/>
      <c r="I926" s="41"/>
      <c r="J926" s="39"/>
      <c r="K926" s="39"/>
      <c r="L926" s="39"/>
    </row>
    <row r="927">
      <c r="H927" s="41"/>
      <c r="I927" s="41"/>
      <c r="J927" s="39"/>
      <c r="K927" s="39"/>
      <c r="L927" s="39"/>
    </row>
    <row r="928">
      <c r="H928" s="41"/>
      <c r="I928" s="41"/>
      <c r="J928" s="39"/>
      <c r="K928" s="39"/>
      <c r="L928" s="39"/>
    </row>
    <row r="929">
      <c r="H929" s="41"/>
      <c r="I929" s="41"/>
      <c r="J929" s="39"/>
      <c r="K929" s="39"/>
      <c r="L929" s="39"/>
    </row>
    <row r="930">
      <c r="H930" s="41"/>
      <c r="I930" s="41"/>
      <c r="J930" s="39"/>
      <c r="K930" s="39"/>
      <c r="L930" s="39"/>
    </row>
    <row r="931">
      <c r="H931" s="41"/>
      <c r="I931" s="41"/>
      <c r="J931" s="39"/>
      <c r="K931" s="39"/>
      <c r="L931" s="39"/>
    </row>
    <row r="932">
      <c r="H932" s="41"/>
      <c r="I932" s="41"/>
      <c r="J932" s="39"/>
      <c r="K932" s="39"/>
      <c r="L932" s="39"/>
    </row>
    <row r="933">
      <c r="H933" s="41"/>
      <c r="I933" s="41"/>
      <c r="J933" s="39"/>
      <c r="K933" s="39"/>
      <c r="L933" s="39"/>
    </row>
    <row r="934">
      <c r="H934" s="41"/>
      <c r="I934" s="41"/>
      <c r="J934" s="39"/>
      <c r="K934" s="39"/>
      <c r="L934" s="39"/>
    </row>
    <row r="935">
      <c r="H935" s="41"/>
      <c r="I935" s="41"/>
      <c r="J935" s="39"/>
      <c r="K935" s="39"/>
      <c r="L935" s="39"/>
    </row>
    <row r="936">
      <c r="H936" s="41"/>
      <c r="I936" s="41"/>
      <c r="J936" s="39"/>
      <c r="K936" s="39"/>
      <c r="L936" s="39"/>
    </row>
    <row r="937">
      <c r="H937" s="41"/>
      <c r="I937" s="41"/>
      <c r="J937" s="39"/>
      <c r="K937" s="39"/>
      <c r="L937" s="39"/>
    </row>
    <row r="938">
      <c r="H938" s="41"/>
      <c r="I938" s="41"/>
      <c r="J938" s="39"/>
      <c r="K938" s="39"/>
      <c r="L938" s="39"/>
    </row>
    <row r="939">
      <c r="H939" s="41"/>
      <c r="I939" s="41"/>
      <c r="J939" s="39"/>
      <c r="K939" s="39"/>
      <c r="L939" s="39"/>
    </row>
    <row r="940">
      <c r="H940" s="41"/>
      <c r="I940" s="41"/>
      <c r="J940" s="39"/>
      <c r="K940" s="39"/>
      <c r="L940" s="39"/>
    </row>
    <row r="941">
      <c r="H941" s="41"/>
      <c r="I941" s="41"/>
      <c r="J941" s="39"/>
      <c r="K941" s="39"/>
      <c r="L941" s="39"/>
    </row>
    <row r="942">
      <c r="H942" s="41"/>
      <c r="I942" s="41"/>
      <c r="J942" s="39"/>
      <c r="K942" s="39"/>
      <c r="L942" s="39"/>
    </row>
    <row r="943">
      <c r="H943" s="41"/>
      <c r="I943" s="41"/>
      <c r="J943" s="39"/>
      <c r="K943" s="39"/>
      <c r="L943" s="39"/>
    </row>
    <row r="944">
      <c r="H944" s="41"/>
      <c r="I944" s="41"/>
      <c r="J944" s="39"/>
      <c r="K944" s="39"/>
      <c r="L944" s="39"/>
    </row>
    <row r="945">
      <c r="H945" s="41"/>
      <c r="I945" s="41"/>
      <c r="J945" s="39"/>
      <c r="K945" s="39"/>
      <c r="L945" s="39"/>
    </row>
    <row r="946">
      <c r="H946" s="41"/>
      <c r="I946" s="41"/>
      <c r="J946" s="39"/>
      <c r="K946" s="39"/>
      <c r="L946" s="39"/>
    </row>
    <row r="947">
      <c r="H947" s="41"/>
      <c r="I947" s="41"/>
      <c r="J947" s="39"/>
      <c r="K947" s="39"/>
      <c r="L947" s="39"/>
    </row>
    <row r="948">
      <c r="H948" s="41"/>
      <c r="I948" s="41"/>
      <c r="J948" s="39"/>
      <c r="K948" s="39"/>
      <c r="L948" s="39"/>
    </row>
    <row r="949">
      <c r="H949" s="41"/>
      <c r="I949" s="41"/>
      <c r="J949" s="39"/>
      <c r="K949" s="39"/>
      <c r="L949" s="39"/>
    </row>
    <row r="950">
      <c r="H950" s="41"/>
      <c r="I950" s="41"/>
      <c r="J950" s="39"/>
      <c r="K950" s="39"/>
      <c r="L950" s="39"/>
    </row>
    <row r="951">
      <c r="H951" s="41"/>
      <c r="I951" s="41"/>
      <c r="J951" s="39"/>
      <c r="K951" s="39"/>
      <c r="L951" s="39"/>
    </row>
    <row r="952">
      <c r="H952" s="41"/>
      <c r="I952" s="41"/>
      <c r="J952" s="39"/>
      <c r="K952" s="39"/>
      <c r="L952" s="39"/>
    </row>
    <row r="953">
      <c r="H953" s="41"/>
      <c r="I953" s="41"/>
      <c r="J953" s="39"/>
      <c r="K953" s="39"/>
      <c r="L953" s="39"/>
    </row>
    <row r="954">
      <c r="H954" s="41"/>
      <c r="I954" s="41"/>
      <c r="J954" s="39"/>
      <c r="K954" s="39"/>
      <c r="L954" s="39"/>
    </row>
    <row r="955">
      <c r="H955" s="41"/>
      <c r="I955" s="41"/>
      <c r="J955" s="39"/>
      <c r="K955" s="39"/>
      <c r="L955" s="39"/>
    </row>
    <row r="956">
      <c r="H956" s="41"/>
      <c r="I956" s="41"/>
      <c r="J956" s="39"/>
      <c r="K956" s="39"/>
      <c r="L956" s="39"/>
    </row>
    <row r="957">
      <c r="H957" s="41"/>
      <c r="I957" s="41"/>
      <c r="J957" s="39"/>
      <c r="K957" s="39"/>
      <c r="L957" s="39"/>
    </row>
    <row r="958">
      <c r="H958" s="41"/>
      <c r="I958" s="41"/>
      <c r="J958" s="39"/>
      <c r="K958" s="39"/>
      <c r="L958" s="39"/>
    </row>
    <row r="959">
      <c r="H959" s="41"/>
      <c r="I959" s="41"/>
      <c r="J959" s="39"/>
      <c r="K959" s="39"/>
      <c r="L959" s="39"/>
    </row>
    <row r="960">
      <c r="H960" s="41"/>
      <c r="I960" s="41"/>
      <c r="J960" s="39"/>
      <c r="K960" s="39"/>
      <c r="L960" s="39"/>
    </row>
    <row r="961">
      <c r="H961" s="41"/>
      <c r="I961" s="41"/>
      <c r="J961" s="39"/>
      <c r="K961" s="39"/>
      <c r="L961" s="39"/>
    </row>
    <row r="962">
      <c r="H962" s="41"/>
      <c r="I962" s="41"/>
      <c r="J962" s="39"/>
      <c r="K962" s="39"/>
      <c r="L962" s="39"/>
    </row>
    <row r="963">
      <c r="H963" s="41"/>
      <c r="I963" s="41"/>
      <c r="J963" s="39"/>
      <c r="K963" s="39"/>
      <c r="L963" s="39"/>
    </row>
    <row r="964">
      <c r="H964" s="41"/>
      <c r="I964" s="41"/>
      <c r="J964" s="39"/>
      <c r="K964" s="39"/>
      <c r="L964" s="39"/>
    </row>
    <row r="965">
      <c r="H965" s="41"/>
      <c r="I965" s="41"/>
      <c r="J965" s="39"/>
      <c r="K965" s="39"/>
      <c r="L965" s="39"/>
    </row>
    <row r="966">
      <c r="H966" s="41"/>
      <c r="I966" s="41"/>
      <c r="J966" s="39"/>
      <c r="K966" s="39"/>
      <c r="L966" s="39"/>
    </row>
    <row r="967">
      <c r="H967" s="41"/>
      <c r="I967" s="41"/>
      <c r="J967" s="39"/>
      <c r="K967" s="39"/>
      <c r="L967" s="39"/>
    </row>
    <row r="968">
      <c r="H968" s="41"/>
      <c r="I968" s="41"/>
      <c r="J968" s="39"/>
      <c r="K968" s="39"/>
      <c r="L968" s="39"/>
    </row>
    <row r="969">
      <c r="H969" s="41"/>
      <c r="I969" s="41"/>
      <c r="J969" s="39"/>
      <c r="K969" s="39"/>
      <c r="L969" s="39"/>
    </row>
    <row r="970">
      <c r="H970" s="41"/>
      <c r="I970" s="41"/>
      <c r="J970" s="39"/>
      <c r="K970" s="39"/>
      <c r="L970" s="39"/>
    </row>
    <row r="971">
      <c r="H971" s="41"/>
      <c r="I971" s="41"/>
      <c r="J971" s="39"/>
      <c r="K971" s="39"/>
      <c r="L971" s="39"/>
    </row>
    <row r="972">
      <c r="H972" s="41"/>
      <c r="I972" s="41"/>
      <c r="J972" s="39"/>
      <c r="K972" s="39"/>
      <c r="L972" s="39"/>
    </row>
    <row r="973">
      <c r="H973" s="41"/>
      <c r="I973" s="41"/>
      <c r="J973" s="39"/>
      <c r="K973" s="39"/>
      <c r="L973" s="39"/>
    </row>
    <row r="974">
      <c r="H974" s="41"/>
      <c r="I974" s="41"/>
      <c r="J974" s="39"/>
      <c r="K974" s="39"/>
      <c r="L974" s="39"/>
    </row>
    <row r="975">
      <c r="H975" s="41"/>
      <c r="I975" s="41"/>
      <c r="J975" s="39"/>
      <c r="K975" s="39"/>
      <c r="L975" s="39"/>
    </row>
    <row r="976">
      <c r="H976" s="41"/>
      <c r="I976" s="41"/>
      <c r="J976" s="39"/>
      <c r="K976" s="39"/>
      <c r="L976" s="39"/>
    </row>
    <row r="977">
      <c r="H977" s="41"/>
      <c r="I977" s="41"/>
      <c r="J977" s="39"/>
      <c r="K977" s="39"/>
      <c r="L977" s="39"/>
    </row>
    <row r="978">
      <c r="H978" s="41"/>
      <c r="I978" s="41"/>
      <c r="J978" s="39"/>
      <c r="K978" s="39"/>
      <c r="L978" s="39"/>
    </row>
    <row r="979">
      <c r="H979" s="41"/>
      <c r="I979" s="41"/>
      <c r="J979" s="39"/>
      <c r="K979" s="39"/>
      <c r="L979" s="39"/>
    </row>
    <row r="980">
      <c r="H980" s="41"/>
      <c r="I980" s="41"/>
      <c r="J980" s="39"/>
      <c r="K980" s="39"/>
      <c r="L980" s="39"/>
    </row>
    <row r="981">
      <c r="H981" s="41"/>
      <c r="I981" s="41"/>
      <c r="J981" s="39"/>
      <c r="K981" s="39"/>
      <c r="L981" s="39"/>
    </row>
    <row r="982">
      <c r="H982" s="41"/>
      <c r="I982" s="41"/>
      <c r="J982" s="39"/>
      <c r="K982" s="39"/>
      <c r="L982" s="39"/>
    </row>
    <row r="983">
      <c r="H983" s="41"/>
      <c r="I983" s="41"/>
      <c r="J983" s="39"/>
      <c r="K983" s="39"/>
      <c r="L983" s="39"/>
    </row>
    <row r="984">
      <c r="H984" s="41"/>
      <c r="I984" s="41"/>
      <c r="J984" s="39"/>
      <c r="K984" s="39"/>
      <c r="L984" s="39"/>
    </row>
    <row r="985">
      <c r="H985" s="41"/>
      <c r="I985" s="41"/>
      <c r="J985" s="39"/>
      <c r="K985" s="39"/>
      <c r="L985" s="39"/>
    </row>
    <row r="986">
      <c r="H986" s="41"/>
      <c r="I986" s="41"/>
      <c r="J986" s="39"/>
      <c r="K986" s="39"/>
      <c r="L986" s="39"/>
    </row>
    <row r="987">
      <c r="H987" s="41"/>
      <c r="I987" s="41"/>
      <c r="J987" s="39"/>
      <c r="K987" s="39"/>
      <c r="L987" s="39"/>
    </row>
    <row r="988">
      <c r="H988" s="41"/>
      <c r="I988" s="41"/>
      <c r="J988" s="39"/>
      <c r="K988" s="39"/>
      <c r="L988" s="39"/>
    </row>
    <row r="989">
      <c r="H989" s="41"/>
      <c r="I989" s="41"/>
      <c r="J989" s="39"/>
      <c r="K989" s="39"/>
      <c r="L989" s="39"/>
    </row>
    <row r="990">
      <c r="H990" s="41"/>
      <c r="I990" s="41"/>
      <c r="J990" s="39"/>
      <c r="K990" s="39"/>
      <c r="L990" s="39"/>
    </row>
    <row r="991">
      <c r="H991" s="41"/>
      <c r="I991" s="41"/>
      <c r="J991" s="39"/>
      <c r="K991" s="39"/>
      <c r="L991" s="39"/>
    </row>
    <row r="992">
      <c r="H992" s="41"/>
      <c r="I992" s="41"/>
      <c r="J992" s="39"/>
      <c r="K992" s="39"/>
      <c r="L992" s="39"/>
    </row>
    <row r="993">
      <c r="H993" s="41"/>
      <c r="I993" s="41"/>
      <c r="J993" s="39"/>
      <c r="K993" s="39"/>
      <c r="L993" s="39"/>
    </row>
    <row r="994">
      <c r="H994" s="41"/>
      <c r="I994" s="41"/>
      <c r="J994" s="39"/>
      <c r="K994" s="39"/>
      <c r="L994" s="39"/>
    </row>
    <row r="995">
      <c r="H995" s="41"/>
      <c r="I995" s="41"/>
      <c r="J995" s="39"/>
      <c r="K995" s="39"/>
      <c r="L995" s="39"/>
    </row>
    <row r="996">
      <c r="H996" s="41"/>
      <c r="I996" s="41"/>
      <c r="J996" s="39"/>
      <c r="K996" s="39"/>
      <c r="L996" s="39"/>
    </row>
    <row r="997">
      <c r="H997" s="41"/>
      <c r="I997" s="41"/>
      <c r="J997" s="39"/>
      <c r="K997" s="39"/>
      <c r="L997" s="39"/>
    </row>
    <row r="998">
      <c r="H998" s="41"/>
      <c r="I998" s="41"/>
      <c r="J998" s="39"/>
      <c r="K998" s="39"/>
      <c r="L998" s="39"/>
    </row>
    <row r="999">
      <c r="H999" s="41"/>
      <c r="I999" s="41"/>
      <c r="J999" s="39"/>
      <c r="K999" s="39"/>
      <c r="L999" s="39"/>
    </row>
    <row r="1000">
      <c r="H1000" s="41"/>
      <c r="I1000" s="41"/>
      <c r="J1000" s="39"/>
      <c r="K1000" s="39"/>
      <c r="L1000" s="39"/>
    </row>
    <row r="1001">
      <c r="H1001" s="41"/>
      <c r="I1001" s="41"/>
      <c r="J1001" s="39"/>
      <c r="K1001" s="39"/>
      <c r="L1001" s="39"/>
    </row>
    <row r="1002">
      <c r="H1002" s="41"/>
      <c r="I1002" s="41"/>
      <c r="J1002" s="39"/>
      <c r="K1002" s="39"/>
      <c r="L1002" s="39"/>
    </row>
    <row r="1003">
      <c r="H1003" s="41"/>
      <c r="I1003" s="41"/>
      <c r="J1003" s="39"/>
      <c r="K1003" s="39"/>
      <c r="L1003" s="39"/>
    </row>
    <row r="1004">
      <c r="H1004" s="41"/>
      <c r="I1004" s="41"/>
      <c r="J1004" s="39"/>
      <c r="K1004" s="39"/>
      <c r="L1004" s="39"/>
    </row>
    <row r="1005">
      <c r="H1005" s="41"/>
      <c r="I1005" s="41"/>
      <c r="J1005" s="39"/>
      <c r="K1005" s="39"/>
      <c r="L1005" s="39"/>
    </row>
    <row r="1006">
      <c r="H1006" s="41"/>
      <c r="I1006" s="41"/>
      <c r="J1006" s="39"/>
      <c r="K1006" s="39"/>
      <c r="L1006" s="39"/>
    </row>
    <row r="1007">
      <c r="H1007" s="41"/>
      <c r="I1007" s="41"/>
      <c r="J1007" s="39"/>
      <c r="K1007" s="39"/>
      <c r="L1007" s="39"/>
    </row>
    <row r="1008">
      <c r="H1008" s="41"/>
      <c r="I1008" s="41"/>
      <c r="J1008" s="39"/>
      <c r="K1008" s="39"/>
      <c r="L1008" s="39"/>
    </row>
    <row r="1009">
      <c r="H1009" s="41"/>
      <c r="I1009" s="41"/>
      <c r="J1009" s="39"/>
      <c r="K1009" s="39"/>
      <c r="L1009" s="39"/>
    </row>
    <row r="1010">
      <c r="H1010" s="41"/>
      <c r="I1010" s="41"/>
      <c r="J1010" s="39"/>
      <c r="K1010" s="39"/>
      <c r="L1010" s="39"/>
    </row>
    <row r="1011">
      <c r="H1011" s="41"/>
      <c r="I1011" s="41"/>
      <c r="J1011" s="39"/>
      <c r="K1011" s="39"/>
      <c r="L1011" s="39"/>
    </row>
    <row r="1012">
      <c r="H1012" s="41"/>
      <c r="I1012" s="41"/>
      <c r="J1012" s="39"/>
      <c r="K1012" s="39"/>
      <c r="L1012" s="39"/>
    </row>
    <row r="1013">
      <c r="H1013" s="41"/>
      <c r="I1013" s="41"/>
      <c r="J1013" s="39"/>
      <c r="K1013" s="39"/>
      <c r="L1013" s="39"/>
    </row>
    <row r="1014">
      <c r="H1014" s="41"/>
      <c r="I1014" s="41"/>
      <c r="J1014" s="39"/>
      <c r="K1014" s="39"/>
      <c r="L1014" s="39"/>
    </row>
    <row r="1015">
      <c r="H1015" s="41"/>
      <c r="I1015" s="41"/>
      <c r="J1015" s="39"/>
      <c r="K1015" s="39"/>
      <c r="L1015" s="39"/>
    </row>
    <row r="1016">
      <c r="H1016" s="41"/>
      <c r="I1016" s="41"/>
      <c r="J1016" s="39"/>
      <c r="K1016" s="39"/>
      <c r="L1016" s="39"/>
    </row>
    <row r="1017">
      <c r="H1017" s="41"/>
      <c r="I1017" s="41"/>
      <c r="J1017" s="39"/>
      <c r="K1017" s="39"/>
      <c r="L1017" s="3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topLeftCell="F1" activePane="topRight" state="frozen"/>
      <selection activeCell="G2" sqref="G2" pane="topRight"/>
    </sheetView>
  </sheetViews>
  <sheetFormatPr customHeight="1" defaultColWidth="12.63" defaultRowHeight="15.75"/>
  <cols>
    <col customWidth="1" min="1" max="1" width="17.5"/>
    <col customWidth="1" hidden="1" min="2" max="2" width="27.63"/>
    <col customWidth="1" hidden="1" min="3" max="3" width="18.63"/>
    <col customWidth="1" hidden="1" min="4" max="4" width="21.75"/>
    <col customWidth="1" min="5" max="5" width="43.88"/>
    <col customWidth="1" min="6" max="6" width="84.13"/>
    <col customWidth="1" min="7" max="8" width="19.38"/>
    <col customWidth="1" min="11" max="11" width="17.13"/>
    <col customWidth="1" min="12" max="12" width="40.75"/>
    <col customWidth="1" min="13" max="13" width="21.25"/>
  </cols>
  <sheetData>
    <row r="1">
      <c r="A1" s="7" t="s">
        <v>201</v>
      </c>
      <c r="B1" s="7" t="s">
        <v>202</v>
      </c>
      <c r="C1" s="7" t="s">
        <v>203</v>
      </c>
      <c r="D1" s="7" t="s">
        <v>204</v>
      </c>
      <c r="E1" s="7" t="s">
        <v>205</v>
      </c>
      <c r="F1" s="7" t="s">
        <v>206</v>
      </c>
      <c r="G1" s="8" t="s">
        <v>345</v>
      </c>
      <c r="H1" s="8" t="s">
        <v>209</v>
      </c>
      <c r="I1" s="9" t="s">
        <v>210</v>
      </c>
      <c r="J1" s="9" t="s">
        <v>212</v>
      </c>
      <c r="K1" s="7" t="s">
        <v>309</v>
      </c>
      <c r="L1" s="7" t="s">
        <v>346</v>
      </c>
      <c r="M1" s="7" t="s">
        <v>347</v>
      </c>
      <c r="N1" s="7" t="s">
        <v>345</v>
      </c>
      <c r="O1" s="7" t="s">
        <v>209</v>
      </c>
      <c r="P1" s="11"/>
      <c r="Q1" s="12"/>
      <c r="R1" s="12"/>
      <c r="S1" s="12"/>
      <c r="T1" s="12"/>
      <c r="U1" s="12"/>
      <c r="V1" s="12"/>
      <c r="W1" s="12"/>
      <c r="X1" s="12"/>
      <c r="Y1" s="12"/>
      <c r="Z1" s="12"/>
      <c r="AA1" s="12"/>
      <c r="AB1" s="12"/>
    </row>
    <row r="2" hidden="1">
      <c r="A2" s="13" t="s">
        <v>219</v>
      </c>
      <c r="B2" s="13"/>
      <c r="C2" s="13" t="s">
        <v>220</v>
      </c>
      <c r="D2" s="14"/>
      <c r="E2" s="15" t="s">
        <v>221</v>
      </c>
      <c r="F2" s="15" t="s">
        <v>222</v>
      </c>
      <c r="G2" s="18">
        <v>0.0</v>
      </c>
      <c r="H2" s="18">
        <v>0.0</v>
      </c>
      <c r="I2" s="18">
        <v>30.0</v>
      </c>
      <c r="J2" s="18">
        <v>60.0</v>
      </c>
      <c r="K2" s="3">
        <v>4.0</v>
      </c>
      <c r="M2" s="19"/>
    </row>
    <row r="3" hidden="1">
      <c r="A3" s="20" t="s">
        <v>223</v>
      </c>
      <c r="B3" s="20"/>
      <c r="C3" s="20" t="s">
        <v>224</v>
      </c>
      <c r="D3" s="20" t="s">
        <v>225</v>
      </c>
      <c r="E3" s="21" t="s">
        <v>226</v>
      </c>
      <c r="F3" s="22" t="s">
        <v>227</v>
      </c>
      <c r="G3" s="18">
        <v>0.0</v>
      </c>
      <c r="H3" s="18">
        <v>0.0</v>
      </c>
      <c r="I3" s="18">
        <v>5.0</v>
      </c>
      <c r="J3" s="18">
        <v>9.0</v>
      </c>
      <c r="K3" s="18">
        <v>1.0</v>
      </c>
      <c r="L3" s="18"/>
      <c r="M3" s="19"/>
    </row>
    <row r="4" hidden="1">
      <c r="A4" s="31" t="s">
        <v>243</v>
      </c>
      <c r="B4" s="31" t="s">
        <v>232</v>
      </c>
      <c r="C4" s="31" t="s">
        <v>244</v>
      </c>
      <c r="D4" s="31" t="s">
        <v>225</v>
      </c>
      <c r="E4" s="32" t="s">
        <v>245</v>
      </c>
      <c r="F4" s="32" t="s">
        <v>246</v>
      </c>
      <c r="G4" s="18">
        <v>0.0</v>
      </c>
      <c r="H4" s="18">
        <v>0.0</v>
      </c>
      <c r="I4" s="18">
        <v>5.0</v>
      </c>
      <c r="J4" s="18">
        <v>9.0</v>
      </c>
      <c r="K4" s="18">
        <v>5.0</v>
      </c>
      <c r="L4" s="18" t="s">
        <v>348</v>
      </c>
      <c r="M4" s="19"/>
    </row>
    <row r="5" hidden="1">
      <c r="A5" s="20" t="s">
        <v>223</v>
      </c>
      <c r="B5" s="20"/>
      <c r="C5" s="20" t="s">
        <v>224</v>
      </c>
      <c r="D5" s="20" t="s">
        <v>228</v>
      </c>
      <c r="E5" s="21" t="s">
        <v>229</v>
      </c>
      <c r="F5" s="21" t="s">
        <v>230</v>
      </c>
      <c r="G5" s="18">
        <v>500.0</v>
      </c>
      <c r="H5" s="18">
        <v>1000.0</v>
      </c>
      <c r="I5" s="18">
        <v>10.0</v>
      </c>
      <c r="J5" s="18">
        <v>18.0</v>
      </c>
      <c r="K5" s="18">
        <v>3.0</v>
      </c>
      <c r="L5" s="18"/>
      <c r="M5" s="19"/>
    </row>
    <row r="6" hidden="1">
      <c r="A6" s="13" t="s">
        <v>219</v>
      </c>
      <c r="B6" s="13"/>
      <c r="C6" s="13" t="s">
        <v>220</v>
      </c>
      <c r="D6" s="14"/>
      <c r="E6" s="15" t="s">
        <v>349</v>
      </c>
      <c r="F6" s="15" t="s">
        <v>350</v>
      </c>
      <c r="G6" s="18">
        <v>200.0</v>
      </c>
      <c r="H6" s="18">
        <v>500.0</v>
      </c>
      <c r="I6" s="18">
        <v>3.0</v>
      </c>
      <c r="J6" s="18">
        <v>5.0</v>
      </c>
      <c r="K6" s="18">
        <v>2.0</v>
      </c>
      <c r="L6" s="18"/>
      <c r="M6" s="19"/>
      <c r="N6" s="82"/>
      <c r="O6" s="82"/>
    </row>
    <row r="7">
      <c r="A7" s="23" t="s">
        <v>231</v>
      </c>
      <c r="B7" s="23" t="s">
        <v>232</v>
      </c>
      <c r="C7" s="23"/>
      <c r="D7" s="23" t="s">
        <v>233</v>
      </c>
      <c r="E7" s="24" t="s">
        <v>234</v>
      </c>
      <c r="F7" s="24" t="s">
        <v>235</v>
      </c>
      <c r="G7" s="18">
        <v>1000.0</v>
      </c>
      <c r="H7" s="18">
        <v>1000.0</v>
      </c>
      <c r="I7" s="18">
        <v>7.0</v>
      </c>
      <c r="J7" s="18">
        <v>14.0</v>
      </c>
      <c r="K7" s="18">
        <v>1.0</v>
      </c>
      <c r="L7" s="18" t="s">
        <v>351</v>
      </c>
      <c r="M7" s="19"/>
      <c r="N7" s="82">
        <v>100000.0</v>
      </c>
      <c r="O7" s="82">
        <v>1500000.0</v>
      </c>
      <c r="S7" s="25"/>
      <c r="T7" s="25"/>
      <c r="U7" s="25"/>
      <c r="V7" s="25"/>
      <c r="W7" s="25"/>
      <c r="X7" s="25"/>
      <c r="Y7" s="25"/>
      <c r="Z7" s="25"/>
      <c r="AA7" s="25"/>
      <c r="AB7" s="25"/>
    </row>
    <row r="8" hidden="1">
      <c r="A8" s="20" t="s">
        <v>223</v>
      </c>
      <c r="B8" s="20"/>
      <c r="C8" s="20" t="s">
        <v>224</v>
      </c>
      <c r="D8" s="20" t="s">
        <v>228</v>
      </c>
      <c r="E8" s="22" t="s">
        <v>237</v>
      </c>
      <c r="F8" s="22" t="s">
        <v>352</v>
      </c>
      <c r="G8" s="18">
        <v>750.0</v>
      </c>
      <c r="H8" s="18">
        <v>750.0</v>
      </c>
      <c r="I8" s="18">
        <v>7.0</v>
      </c>
      <c r="J8" s="18">
        <v>30.0</v>
      </c>
      <c r="K8" s="18">
        <v>1.0</v>
      </c>
      <c r="L8" s="18" t="s">
        <v>353</v>
      </c>
      <c r="M8" s="19"/>
      <c r="N8" s="82"/>
      <c r="O8" s="82"/>
    </row>
    <row r="9" hidden="1">
      <c r="A9" s="20" t="s">
        <v>223</v>
      </c>
      <c r="B9" s="20"/>
      <c r="C9" s="20" t="s">
        <v>224</v>
      </c>
      <c r="D9" s="20" t="s">
        <v>225</v>
      </c>
      <c r="E9" s="22" t="s">
        <v>239</v>
      </c>
      <c r="F9" s="22" t="s">
        <v>240</v>
      </c>
      <c r="G9" s="18">
        <v>0.0</v>
      </c>
      <c r="H9" s="18">
        <v>1000.0</v>
      </c>
      <c r="I9" s="18">
        <v>14.0</v>
      </c>
      <c r="J9" s="18">
        <v>28.0</v>
      </c>
      <c r="K9" s="18">
        <v>10.0</v>
      </c>
      <c r="L9" s="18"/>
      <c r="M9" s="19"/>
      <c r="N9" s="82"/>
      <c r="O9" s="82"/>
    </row>
    <row r="10" hidden="1">
      <c r="A10" s="20" t="s">
        <v>223</v>
      </c>
      <c r="B10" s="20"/>
      <c r="C10" s="20" t="s">
        <v>224</v>
      </c>
      <c r="D10" s="20" t="s">
        <v>228</v>
      </c>
      <c r="E10" s="22" t="s">
        <v>248</v>
      </c>
      <c r="F10" s="22" t="s">
        <v>249</v>
      </c>
      <c r="G10" s="3">
        <v>0.0</v>
      </c>
      <c r="H10" s="3">
        <v>0.0</v>
      </c>
      <c r="I10" s="18">
        <v>7.0</v>
      </c>
      <c r="J10" s="18">
        <v>14.0</v>
      </c>
      <c r="K10" s="18">
        <v>1.0</v>
      </c>
      <c r="L10" s="18"/>
      <c r="M10" s="19"/>
      <c r="N10" s="82"/>
      <c r="O10" s="82"/>
    </row>
    <row r="11" hidden="1">
      <c r="A11" s="33" t="s">
        <v>252</v>
      </c>
      <c r="B11" s="33" t="s">
        <v>253</v>
      </c>
      <c r="C11" s="33" t="s">
        <v>232</v>
      </c>
      <c r="D11" s="33" t="s">
        <v>254</v>
      </c>
      <c r="E11" s="34" t="s">
        <v>255</v>
      </c>
      <c r="F11" s="34" t="s">
        <v>354</v>
      </c>
      <c r="G11" s="18">
        <v>2750.0</v>
      </c>
      <c r="H11" s="18">
        <v>5000.0</v>
      </c>
      <c r="I11" s="18">
        <v>18.0</v>
      </c>
      <c r="J11" s="18">
        <v>24.0</v>
      </c>
      <c r="K11" s="18">
        <v>4.0</v>
      </c>
      <c r="L11" s="18" t="s">
        <v>355</v>
      </c>
      <c r="M11" s="19"/>
      <c r="N11" s="82"/>
      <c r="O11" s="82"/>
      <c r="S11" s="35"/>
      <c r="T11" s="35"/>
      <c r="U11" s="35"/>
      <c r="V11" s="35"/>
      <c r="W11" s="35"/>
      <c r="X11" s="35"/>
      <c r="Y11" s="35"/>
      <c r="Z11" s="35"/>
      <c r="AA11" s="35"/>
      <c r="AB11" s="35"/>
    </row>
    <row r="12" hidden="1">
      <c r="A12" s="13" t="s">
        <v>219</v>
      </c>
      <c r="B12" s="13"/>
      <c r="C12" s="13" t="s">
        <v>220</v>
      </c>
      <c r="D12" s="13" t="s">
        <v>254</v>
      </c>
      <c r="E12" s="15" t="s">
        <v>291</v>
      </c>
      <c r="F12" s="16" t="s">
        <v>292</v>
      </c>
      <c r="G12" s="18">
        <v>3500.0</v>
      </c>
      <c r="H12" s="18">
        <v>3500.0</v>
      </c>
      <c r="I12" s="18">
        <v>20.0</v>
      </c>
      <c r="J12" s="18">
        <v>40.0</v>
      </c>
      <c r="K12" s="18">
        <v>6.0</v>
      </c>
      <c r="L12" s="18"/>
      <c r="M12" s="19"/>
      <c r="N12" s="82"/>
      <c r="O12" s="82"/>
    </row>
    <row r="13" hidden="1">
      <c r="A13" s="13" t="s">
        <v>219</v>
      </c>
      <c r="B13" s="13"/>
      <c r="C13" s="13" t="s">
        <v>220</v>
      </c>
      <c r="D13" s="13" t="s">
        <v>254</v>
      </c>
      <c r="E13" s="15" t="s">
        <v>286</v>
      </c>
      <c r="F13" s="16" t="s">
        <v>287</v>
      </c>
      <c r="G13" s="18">
        <v>1000.0</v>
      </c>
      <c r="H13" s="18">
        <v>1000.0</v>
      </c>
      <c r="I13" s="18">
        <v>20.0</v>
      </c>
      <c r="J13" s="18">
        <v>40.0</v>
      </c>
      <c r="K13" s="18">
        <v>3.0</v>
      </c>
      <c r="L13" s="18"/>
      <c r="M13" s="19"/>
      <c r="N13" s="82"/>
      <c r="O13" s="82"/>
    </row>
    <row r="14" hidden="1">
      <c r="A14" s="13" t="s">
        <v>219</v>
      </c>
      <c r="B14" s="13"/>
      <c r="C14" s="13" t="s">
        <v>220</v>
      </c>
      <c r="D14" s="14"/>
      <c r="E14" s="16" t="s">
        <v>257</v>
      </c>
      <c r="F14" s="16" t="s">
        <v>258</v>
      </c>
      <c r="G14" s="18">
        <v>2000.0</v>
      </c>
      <c r="H14" s="18">
        <v>3000.0</v>
      </c>
      <c r="I14" s="18">
        <v>30.0</v>
      </c>
      <c r="J14" s="18">
        <v>180.0</v>
      </c>
      <c r="K14" s="18">
        <v>12.0</v>
      </c>
      <c r="L14" s="18"/>
      <c r="M14" s="19"/>
      <c r="N14" s="82"/>
      <c r="O14" s="82"/>
    </row>
    <row r="15" hidden="1">
      <c r="A15" s="20" t="s">
        <v>223</v>
      </c>
      <c r="B15" s="20"/>
      <c r="C15" s="20" t="s">
        <v>224</v>
      </c>
      <c r="D15" s="20" t="s">
        <v>254</v>
      </c>
      <c r="E15" s="22" t="s">
        <v>356</v>
      </c>
      <c r="F15" s="22" t="s">
        <v>357</v>
      </c>
      <c r="G15" s="18">
        <v>15000.0</v>
      </c>
      <c r="H15" s="18">
        <v>25000.0</v>
      </c>
      <c r="I15" s="18">
        <v>1.0</v>
      </c>
      <c r="J15" s="18">
        <v>14.0</v>
      </c>
      <c r="K15" s="18">
        <v>1.0</v>
      </c>
      <c r="L15" s="18"/>
      <c r="M15" s="19"/>
      <c r="N15" s="82"/>
      <c r="O15" s="82"/>
    </row>
    <row r="16" hidden="1">
      <c r="A16" s="20" t="s">
        <v>223</v>
      </c>
      <c r="B16" s="20" t="s">
        <v>224</v>
      </c>
      <c r="C16" s="20" t="s">
        <v>232</v>
      </c>
      <c r="D16" s="20" t="s">
        <v>254</v>
      </c>
      <c r="E16" s="22" t="s">
        <v>260</v>
      </c>
      <c r="F16" s="22" t="s">
        <v>261</v>
      </c>
      <c r="G16" s="18">
        <v>0.0</v>
      </c>
      <c r="H16" s="18">
        <v>0.0</v>
      </c>
      <c r="I16" s="18">
        <v>80.0</v>
      </c>
      <c r="J16" s="18">
        <v>96.0</v>
      </c>
      <c r="K16" s="18">
        <v>3.0</v>
      </c>
      <c r="L16" s="18"/>
      <c r="M16" s="19"/>
      <c r="N16" s="82"/>
      <c r="O16" s="82"/>
    </row>
    <row r="17" hidden="1">
      <c r="A17" s="33" t="s">
        <v>252</v>
      </c>
      <c r="B17" s="33" t="s">
        <v>253</v>
      </c>
      <c r="C17" s="33" t="s">
        <v>232</v>
      </c>
      <c r="D17" s="33" t="s">
        <v>254</v>
      </c>
      <c r="E17" s="34" t="s">
        <v>262</v>
      </c>
      <c r="F17" s="34" t="s">
        <v>263</v>
      </c>
      <c r="G17" s="18">
        <v>10000.0</v>
      </c>
      <c r="H17" s="18">
        <v>12500.0</v>
      </c>
      <c r="I17" s="18">
        <v>110.0</v>
      </c>
      <c r="J17" s="18">
        <v>130.0</v>
      </c>
      <c r="K17" s="18">
        <v>10.0</v>
      </c>
      <c r="L17" s="18" t="s">
        <v>358</v>
      </c>
      <c r="M17" s="83" t="b">
        <v>1</v>
      </c>
      <c r="N17" s="82"/>
      <c r="O17" s="82"/>
      <c r="S17" s="35"/>
      <c r="T17" s="35"/>
      <c r="U17" s="35"/>
      <c r="V17" s="35"/>
      <c r="W17" s="35"/>
      <c r="X17" s="35"/>
      <c r="Y17" s="35"/>
      <c r="Z17" s="35"/>
      <c r="AA17" s="35"/>
      <c r="AB17" s="35"/>
    </row>
    <row r="18" hidden="1">
      <c r="A18" s="33" t="s">
        <v>252</v>
      </c>
      <c r="B18" s="33" t="s">
        <v>253</v>
      </c>
      <c r="C18" s="33" t="s">
        <v>232</v>
      </c>
      <c r="D18" s="33" t="s">
        <v>254</v>
      </c>
      <c r="E18" s="34" t="s">
        <v>267</v>
      </c>
      <c r="F18" s="34" t="s">
        <v>268</v>
      </c>
      <c r="G18" s="18">
        <v>5000.0</v>
      </c>
      <c r="H18" s="18">
        <v>15000.0</v>
      </c>
      <c r="I18" s="18">
        <v>30.0</v>
      </c>
      <c r="J18" s="18">
        <v>120.0</v>
      </c>
      <c r="K18" s="18">
        <v>6.0</v>
      </c>
      <c r="L18" s="18" t="s">
        <v>358</v>
      </c>
      <c r="M18" s="83" t="b">
        <v>1</v>
      </c>
      <c r="N18" s="82"/>
      <c r="O18" s="82"/>
      <c r="S18" s="35"/>
      <c r="T18" s="35"/>
      <c r="U18" s="35"/>
      <c r="V18" s="35"/>
      <c r="W18" s="35"/>
      <c r="X18" s="35"/>
      <c r="Y18" s="35"/>
      <c r="Z18" s="35"/>
      <c r="AA18" s="35"/>
      <c r="AB18" s="35"/>
    </row>
    <row r="19" hidden="1">
      <c r="A19" s="33" t="s">
        <v>252</v>
      </c>
      <c r="B19" s="33" t="s">
        <v>253</v>
      </c>
      <c r="C19" s="33" t="s">
        <v>232</v>
      </c>
      <c r="D19" s="33" t="s">
        <v>254</v>
      </c>
      <c r="E19" s="34" t="s">
        <v>269</v>
      </c>
      <c r="F19" s="36"/>
      <c r="G19" s="18">
        <v>4000.0</v>
      </c>
      <c r="H19" s="18">
        <v>5500.0</v>
      </c>
      <c r="I19" s="18">
        <v>30.0</v>
      </c>
      <c r="J19" s="18">
        <v>40.0</v>
      </c>
      <c r="K19" s="18">
        <v>3.0</v>
      </c>
      <c r="L19" s="18" t="s">
        <v>358</v>
      </c>
      <c r="M19" s="83" t="b">
        <v>1</v>
      </c>
      <c r="N19" s="82">
        <v>0.0</v>
      </c>
      <c r="O19" s="82">
        <v>250000.0</v>
      </c>
      <c r="S19" s="35"/>
      <c r="T19" s="35"/>
      <c r="U19" s="35"/>
      <c r="V19" s="35"/>
      <c r="W19" s="35"/>
      <c r="X19" s="35"/>
      <c r="Y19" s="35"/>
      <c r="Z19" s="35"/>
      <c r="AA19" s="35"/>
      <c r="AB19" s="35"/>
    </row>
    <row r="20">
      <c r="A20" s="23" t="s">
        <v>231</v>
      </c>
      <c r="B20" s="23" t="s">
        <v>253</v>
      </c>
      <c r="C20" s="23" t="s">
        <v>232</v>
      </c>
      <c r="D20" s="23" t="s">
        <v>254</v>
      </c>
      <c r="E20" s="24" t="s">
        <v>270</v>
      </c>
      <c r="F20" s="24" t="s">
        <v>271</v>
      </c>
      <c r="G20" s="18">
        <v>17000.0</v>
      </c>
      <c r="H20" s="18">
        <v>25000.0</v>
      </c>
      <c r="I20" s="18">
        <v>60.0</v>
      </c>
      <c r="J20" s="18">
        <v>90.0</v>
      </c>
      <c r="K20" s="3">
        <v>3.0</v>
      </c>
      <c r="L20" s="18" t="s">
        <v>358</v>
      </c>
      <c r="M20" s="83" t="b">
        <v>1</v>
      </c>
      <c r="N20" s="82"/>
      <c r="O20" s="82"/>
      <c r="S20" s="25"/>
      <c r="T20" s="25"/>
      <c r="U20" s="25"/>
      <c r="V20" s="25"/>
      <c r="W20" s="25"/>
      <c r="X20" s="25"/>
      <c r="Y20" s="25"/>
      <c r="Z20" s="25"/>
      <c r="AA20" s="25"/>
      <c r="AB20" s="25"/>
    </row>
    <row r="21" hidden="1">
      <c r="A21" s="33" t="s">
        <v>252</v>
      </c>
      <c r="B21" s="33" t="s">
        <v>253</v>
      </c>
      <c r="C21" s="33" t="s">
        <v>232</v>
      </c>
      <c r="D21" s="33" t="s">
        <v>254</v>
      </c>
      <c r="E21" s="34" t="s">
        <v>274</v>
      </c>
      <c r="F21" s="34" t="s">
        <v>359</v>
      </c>
      <c r="G21" s="18">
        <v>5000.0</v>
      </c>
      <c r="H21" s="18">
        <v>15000.0</v>
      </c>
      <c r="I21" s="18">
        <v>30.0</v>
      </c>
      <c r="J21" s="18">
        <v>120.0</v>
      </c>
      <c r="K21" s="18">
        <v>6.0</v>
      </c>
      <c r="L21" s="18" t="s">
        <v>358</v>
      </c>
      <c r="M21" s="83" t="b">
        <v>1</v>
      </c>
      <c r="N21" s="82"/>
      <c r="O21" s="82"/>
      <c r="S21" s="35"/>
      <c r="T21" s="35"/>
      <c r="U21" s="35"/>
      <c r="V21" s="35"/>
      <c r="W21" s="35"/>
      <c r="X21" s="35"/>
      <c r="Y21" s="35"/>
      <c r="Z21" s="35"/>
      <c r="AA21" s="35"/>
      <c r="AB21" s="35"/>
    </row>
    <row r="22">
      <c r="A22" s="23" t="s">
        <v>231</v>
      </c>
      <c r="B22" s="23" t="s">
        <v>253</v>
      </c>
      <c r="C22" s="23" t="s">
        <v>232</v>
      </c>
      <c r="D22" s="23" t="s">
        <v>254</v>
      </c>
      <c r="E22" s="24" t="s">
        <v>272</v>
      </c>
      <c r="F22" s="24" t="s">
        <v>273</v>
      </c>
      <c r="G22" s="18">
        <v>26500.0</v>
      </c>
      <c r="H22" s="18">
        <v>26500.0</v>
      </c>
      <c r="I22" s="18">
        <v>60.0</v>
      </c>
      <c r="J22" s="18">
        <v>90.0</v>
      </c>
      <c r="K22" s="18">
        <v>3.0</v>
      </c>
      <c r="L22" s="18" t="s">
        <v>358</v>
      </c>
      <c r="M22" s="83" t="b">
        <v>1</v>
      </c>
      <c r="N22" s="82">
        <v>50000.0</v>
      </c>
      <c r="O22" s="82">
        <v>500000.0</v>
      </c>
      <c r="P22" s="3" t="s">
        <v>360</v>
      </c>
      <c r="S22" s="25"/>
      <c r="T22" s="25"/>
      <c r="U22" s="25"/>
      <c r="V22" s="25"/>
      <c r="W22" s="25"/>
      <c r="X22" s="25"/>
      <c r="Y22" s="25"/>
      <c r="Z22" s="25"/>
      <c r="AA22" s="25"/>
      <c r="AB22" s="25"/>
    </row>
    <row r="23" hidden="1">
      <c r="A23" s="20" t="s">
        <v>223</v>
      </c>
      <c r="B23" s="20"/>
      <c r="C23" s="20" t="s">
        <v>224</v>
      </c>
      <c r="D23" s="20" t="s">
        <v>228</v>
      </c>
      <c r="E23" s="22" t="s">
        <v>276</v>
      </c>
      <c r="F23" s="22" t="s">
        <v>277</v>
      </c>
      <c r="G23" s="18">
        <v>0.0</v>
      </c>
      <c r="H23" s="18">
        <v>0.0</v>
      </c>
      <c r="I23" s="18">
        <v>14.0</v>
      </c>
      <c r="J23" s="18">
        <v>90.0</v>
      </c>
      <c r="K23" s="18">
        <v>15.0</v>
      </c>
      <c r="L23" s="18"/>
      <c r="M23" s="19"/>
      <c r="N23" s="82">
        <v>250000.0</v>
      </c>
      <c r="O23" s="82">
        <v>2000000.0</v>
      </c>
    </row>
    <row r="24" hidden="1">
      <c r="A24" s="20" t="s">
        <v>223</v>
      </c>
      <c r="B24" s="20"/>
      <c r="C24" s="20"/>
      <c r="D24" s="20"/>
      <c r="E24" s="22" t="s">
        <v>306</v>
      </c>
      <c r="F24" s="22" t="s">
        <v>361</v>
      </c>
      <c r="G24" s="18">
        <v>0.0</v>
      </c>
      <c r="H24" s="18">
        <v>0.0</v>
      </c>
      <c r="I24" s="18">
        <v>5.0</v>
      </c>
      <c r="J24" s="18">
        <v>14.0</v>
      </c>
      <c r="K24" s="18">
        <v>5.0</v>
      </c>
      <c r="L24" s="18"/>
      <c r="M24" s="19"/>
    </row>
    <row r="25" hidden="1">
      <c r="A25" s="31" t="s">
        <v>243</v>
      </c>
      <c r="B25" s="31" t="s">
        <v>232</v>
      </c>
      <c r="C25" s="31" t="s">
        <v>244</v>
      </c>
      <c r="D25" s="31" t="s">
        <v>225</v>
      </c>
      <c r="E25" s="32" t="s">
        <v>278</v>
      </c>
      <c r="F25" s="32" t="s">
        <v>279</v>
      </c>
      <c r="G25" s="18">
        <v>0.0</v>
      </c>
      <c r="H25" s="18">
        <v>0.0</v>
      </c>
      <c r="I25" s="18">
        <v>7.0</v>
      </c>
      <c r="J25" s="18">
        <v>7.0</v>
      </c>
      <c r="K25" s="18">
        <v>5.0</v>
      </c>
      <c r="L25" s="18"/>
      <c r="M25" s="19"/>
    </row>
    <row r="26" hidden="1">
      <c r="A26" s="13" t="s">
        <v>219</v>
      </c>
      <c r="B26" s="13"/>
      <c r="C26" s="13" t="s">
        <v>220</v>
      </c>
      <c r="D26" s="14"/>
      <c r="E26" s="16" t="s">
        <v>284</v>
      </c>
      <c r="F26" s="16" t="s">
        <v>285</v>
      </c>
      <c r="G26" s="18">
        <v>1000.0</v>
      </c>
      <c r="H26" s="18">
        <v>1000.0</v>
      </c>
      <c r="I26" s="18">
        <v>7.0</v>
      </c>
      <c r="J26" s="18">
        <v>7.0</v>
      </c>
      <c r="K26" s="18">
        <v>1.0</v>
      </c>
      <c r="L26" s="18"/>
      <c r="M26" s="19"/>
    </row>
    <row r="27" hidden="1">
      <c r="A27" s="31" t="s">
        <v>243</v>
      </c>
      <c r="B27" s="31" t="s">
        <v>232</v>
      </c>
      <c r="C27" s="31" t="s">
        <v>288</v>
      </c>
      <c r="D27" s="31" t="s">
        <v>228</v>
      </c>
      <c r="E27" s="32" t="s">
        <v>299</v>
      </c>
      <c r="F27" s="32" t="s">
        <v>300</v>
      </c>
      <c r="G27" s="37">
        <v>1000.0</v>
      </c>
      <c r="H27" s="18">
        <v>3000.0</v>
      </c>
      <c r="I27" s="18">
        <v>7.0</v>
      </c>
      <c r="J27" s="18">
        <v>7.0</v>
      </c>
      <c r="K27" s="18">
        <v>1.0</v>
      </c>
      <c r="L27" s="18"/>
      <c r="M27" s="19"/>
    </row>
    <row r="28" hidden="1">
      <c r="A28" s="31" t="s">
        <v>243</v>
      </c>
      <c r="B28" s="31" t="s">
        <v>253</v>
      </c>
      <c r="C28" s="31" t="s">
        <v>288</v>
      </c>
      <c r="D28" s="31" t="s">
        <v>254</v>
      </c>
      <c r="E28" s="32" t="s">
        <v>362</v>
      </c>
      <c r="F28" s="32" t="s">
        <v>363</v>
      </c>
      <c r="G28" s="18">
        <v>39000.0</v>
      </c>
      <c r="H28" s="18">
        <v>77000.0</v>
      </c>
      <c r="I28" s="18">
        <v>90.0</v>
      </c>
      <c r="J28" s="18">
        <v>120.0</v>
      </c>
      <c r="K28" s="18">
        <v>3.0</v>
      </c>
      <c r="L28" s="18" t="s">
        <v>364</v>
      </c>
      <c r="M28" s="19"/>
    </row>
    <row r="29" hidden="1">
      <c r="A29" s="31" t="s">
        <v>243</v>
      </c>
      <c r="B29" s="31" t="s">
        <v>232</v>
      </c>
      <c r="C29" s="31" t="s">
        <v>296</v>
      </c>
      <c r="D29" s="31" t="s">
        <v>225</v>
      </c>
      <c r="E29" s="32" t="s">
        <v>297</v>
      </c>
      <c r="F29" s="32" t="s">
        <v>298</v>
      </c>
      <c r="G29" s="18">
        <v>0.0</v>
      </c>
      <c r="H29" s="18">
        <v>0.0</v>
      </c>
      <c r="I29" s="18">
        <v>7.0</v>
      </c>
      <c r="J29" s="18">
        <v>30.0</v>
      </c>
      <c r="K29" s="18">
        <v>8.0</v>
      </c>
      <c r="L29" s="18"/>
      <c r="M29" s="19"/>
    </row>
    <row r="30" hidden="1">
      <c r="A30" s="31" t="s">
        <v>243</v>
      </c>
      <c r="B30" s="31" t="s">
        <v>232</v>
      </c>
      <c r="C30" s="31" t="s">
        <v>293</v>
      </c>
      <c r="D30" s="31" t="s">
        <v>225</v>
      </c>
      <c r="E30" s="32" t="s">
        <v>302</v>
      </c>
      <c r="F30" s="32" t="s">
        <v>303</v>
      </c>
      <c r="G30" s="18">
        <v>0.0</v>
      </c>
      <c r="H30" s="18">
        <v>10000.0</v>
      </c>
      <c r="I30" s="18">
        <v>14.0</v>
      </c>
      <c r="J30" s="18">
        <v>30.0</v>
      </c>
      <c r="K30" s="18">
        <v>8.0</v>
      </c>
      <c r="L30" s="18"/>
      <c r="M30" s="19"/>
    </row>
    <row r="31" hidden="1">
      <c r="A31" s="31" t="s">
        <v>243</v>
      </c>
      <c r="B31" s="31" t="s">
        <v>293</v>
      </c>
      <c r="C31" s="31" t="s">
        <v>232</v>
      </c>
      <c r="D31" s="31" t="s">
        <v>228</v>
      </c>
      <c r="E31" s="32" t="s">
        <v>304</v>
      </c>
      <c r="F31" s="32" t="s">
        <v>305</v>
      </c>
      <c r="G31" s="18">
        <v>0.0</v>
      </c>
      <c r="H31" s="18">
        <v>0.0</v>
      </c>
      <c r="I31" s="18">
        <v>14.0</v>
      </c>
      <c r="J31" s="18">
        <v>30.0</v>
      </c>
      <c r="K31" s="18">
        <v>10.0</v>
      </c>
      <c r="L31" s="18"/>
      <c r="M31" s="19"/>
    </row>
    <row r="32" hidden="1">
      <c r="A32" s="20" t="s">
        <v>223</v>
      </c>
      <c r="B32" s="20"/>
      <c r="C32" s="20" t="s">
        <v>224</v>
      </c>
      <c r="D32" s="20" t="s">
        <v>228</v>
      </c>
      <c r="E32" s="22" t="s">
        <v>365</v>
      </c>
      <c r="F32" s="22" t="s">
        <v>366</v>
      </c>
      <c r="G32" s="18">
        <f>520000 * 0.25</f>
        <v>130000</v>
      </c>
      <c r="H32" s="18">
        <v>130000.0</v>
      </c>
      <c r="I32" s="18">
        <v>14.0</v>
      </c>
      <c r="J32" s="18">
        <v>90.0</v>
      </c>
      <c r="K32" s="18">
        <v>3.0</v>
      </c>
      <c r="L32" s="18"/>
      <c r="M32" s="19"/>
    </row>
    <row r="33" hidden="1">
      <c r="A33" s="38"/>
      <c r="B33" s="38"/>
      <c r="C33" s="38"/>
      <c r="D33" s="38"/>
      <c r="E33" s="38"/>
      <c r="F33" s="38"/>
      <c r="G33" s="39"/>
      <c r="H33" s="39"/>
      <c r="I33" s="39"/>
      <c r="J33" s="39"/>
      <c r="K33" s="39"/>
      <c r="L33" s="39"/>
    </row>
    <row r="34" hidden="1">
      <c r="A34" s="38"/>
      <c r="B34" s="38"/>
      <c r="C34" s="38"/>
      <c r="D34" s="38"/>
      <c r="E34" s="38"/>
      <c r="G34" s="39"/>
      <c r="H34" s="39"/>
      <c r="I34" s="39"/>
      <c r="J34" s="39"/>
      <c r="K34" s="39"/>
      <c r="L34" s="39"/>
    </row>
    <row r="35" hidden="1">
      <c r="A35" s="38"/>
      <c r="B35" s="38"/>
      <c r="C35" s="38"/>
      <c r="D35" s="38"/>
      <c r="E35" s="38"/>
      <c r="G35" s="39"/>
      <c r="H35" s="39"/>
      <c r="I35" s="39"/>
      <c r="J35" s="39"/>
      <c r="K35" s="39"/>
      <c r="L35" s="39"/>
    </row>
    <row r="36" hidden="1">
      <c r="A36" s="38"/>
      <c r="B36" s="38"/>
      <c r="C36" s="38"/>
      <c r="D36" s="38"/>
      <c r="E36" s="38"/>
      <c r="F36" s="38"/>
      <c r="G36" s="39"/>
      <c r="H36" s="39"/>
      <c r="I36" s="39"/>
      <c r="J36" s="39"/>
      <c r="K36" s="39"/>
      <c r="L36" s="39"/>
    </row>
    <row r="37" hidden="1">
      <c r="A37" s="38"/>
      <c r="B37" s="38"/>
      <c r="C37" s="38"/>
      <c r="D37" s="38"/>
      <c r="E37" s="38"/>
      <c r="G37" s="39"/>
      <c r="H37" s="39"/>
      <c r="I37" s="39"/>
      <c r="J37" s="39"/>
      <c r="K37" s="39"/>
      <c r="L37" s="39"/>
    </row>
    <row r="38" hidden="1">
      <c r="A38" s="38"/>
      <c r="B38" s="38"/>
      <c r="C38" s="38"/>
      <c r="D38" s="38"/>
      <c r="E38" s="38"/>
      <c r="F38" s="38"/>
      <c r="G38" s="39"/>
      <c r="H38" s="39"/>
      <c r="I38" s="39"/>
      <c r="J38" s="39"/>
      <c r="K38" s="39"/>
      <c r="L38" s="39"/>
    </row>
    <row r="39" hidden="1">
      <c r="A39" s="38"/>
      <c r="B39" s="38"/>
      <c r="C39" s="38"/>
      <c r="D39" s="38"/>
      <c r="E39" s="38"/>
      <c r="F39" s="38"/>
      <c r="G39" s="39"/>
      <c r="H39" s="39"/>
      <c r="I39" s="39"/>
      <c r="J39" s="39"/>
      <c r="K39" s="39"/>
      <c r="L39" s="39"/>
    </row>
    <row r="40" hidden="1">
      <c r="G40" s="39"/>
      <c r="H40" s="39"/>
      <c r="I40" s="39"/>
      <c r="J40" s="39"/>
      <c r="K40" s="39"/>
      <c r="L40" s="39"/>
    </row>
    <row r="41" hidden="1">
      <c r="G41" s="39"/>
      <c r="H41" s="39"/>
      <c r="I41" s="39"/>
      <c r="J41" s="39"/>
      <c r="K41" s="39"/>
      <c r="L41" s="39"/>
    </row>
    <row r="42" hidden="1">
      <c r="G42" s="39"/>
      <c r="H42" s="39"/>
      <c r="I42" s="39"/>
      <c r="J42" s="39"/>
      <c r="K42" s="39"/>
      <c r="L42" s="39"/>
    </row>
    <row r="43" hidden="1">
      <c r="G43" s="39"/>
      <c r="H43" s="39"/>
      <c r="I43" s="39"/>
      <c r="J43" s="39"/>
      <c r="K43" s="39"/>
      <c r="L43" s="39"/>
    </row>
    <row r="44" hidden="1">
      <c r="G44" s="39"/>
      <c r="H44" s="39"/>
      <c r="I44" s="39"/>
      <c r="J44" s="39"/>
      <c r="K44" s="39"/>
      <c r="L44" s="39"/>
    </row>
    <row r="45" hidden="1">
      <c r="G45" s="39"/>
      <c r="H45" s="39"/>
      <c r="I45" s="39"/>
      <c r="J45" s="39"/>
      <c r="K45" s="39"/>
      <c r="L45" s="39"/>
    </row>
    <row r="46" hidden="1">
      <c r="G46" s="39"/>
      <c r="H46" s="39"/>
      <c r="I46" s="39"/>
      <c r="J46" s="39"/>
      <c r="K46" s="39"/>
      <c r="L46" s="39"/>
    </row>
    <row r="47" hidden="1">
      <c r="G47" s="39"/>
      <c r="H47" s="39"/>
      <c r="I47" s="39"/>
      <c r="J47" s="39"/>
      <c r="K47" s="39"/>
      <c r="L47" s="39"/>
    </row>
    <row r="48" hidden="1">
      <c r="G48" s="39"/>
      <c r="H48" s="39"/>
      <c r="I48" s="39"/>
      <c r="J48" s="39"/>
    </row>
    <row r="49" hidden="1">
      <c r="G49" s="39"/>
      <c r="H49" s="39"/>
      <c r="I49" s="39"/>
      <c r="J49" s="39"/>
    </row>
    <row r="50" hidden="1">
      <c r="G50" s="39"/>
      <c r="H50" s="39"/>
      <c r="I50" s="39"/>
      <c r="J50" s="39"/>
    </row>
    <row r="51" hidden="1">
      <c r="G51" s="40"/>
      <c r="H51" s="40"/>
      <c r="I51" s="39"/>
      <c r="J51" s="39"/>
    </row>
    <row r="52" hidden="1">
      <c r="I52" s="39"/>
      <c r="J52" s="39"/>
    </row>
    <row r="53" hidden="1">
      <c r="G53" s="40"/>
      <c r="H53" s="40"/>
      <c r="I53" s="39"/>
      <c r="J53" s="39"/>
    </row>
    <row r="54" hidden="1">
      <c r="G54" s="40"/>
      <c r="H54" s="40"/>
      <c r="I54" s="39"/>
      <c r="J54" s="39"/>
    </row>
    <row r="55" hidden="1">
      <c r="G55" s="40"/>
      <c r="H55" s="40"/>
      <c r="I55" s="39"/>
      <c r="J55" s="39"/>
    </row>
    <row r="56" hidden="1">
      <c r="A56" s="38"/>
      <c r="B56" s="38"/>
      <c r="C56" s="38"/>
      <c r="G56" s="41"/>
      <c r="H56" s="41"/>
      <c r="I56" s="39"/>
      <c r="J56" s="39"/>
    </row>
    <row r="57" hidden="1">
      <c r="A57" s="38"/>
      <c r="B57" s="38"/>
      <c r="C57" s="38"/>
      <c r="G57" s="41"/>
      <c r="H57" s="41"/>
      <c r="I57" s="39"/>
      <c r="J57" s="39"/>
    </row>
    <row r="58" hidden="1">
      <c r="A58" s="38"/>
      <c r="B58" s="38"/>
      <c r="C58" s="38"/>
      <c r="G58" s="41"/>
      <c r="H58" s="41"/>
      <c r="I58" s="39"/>
      <c r="J58" s="39"/>
    </row>
    <row r="59" hidden="1">
      <c r="A59" s="38"/>
      <c r="B59" s="38"/>
      <c r="C59" s="38"/>
      <c r="G59" s="41"/>
      <c r="H59" s="41"/>
      <c r="I59" s="39"/>
      <c r="J59" s="39"/>
    </row>
    <row r="60" hidden="1">
      <c r="G60" s="41"/>
      <c r="H60" s="41"/>
      <c r="I60" s="39"/>
      <c r="J60" s="39"/>
    </row>
    <row r="61" hidden="1">
      <c r="G61" s="41"/>
      <c r="H61" s="41"/>
      <c r="I61" s="39"/>
      <c r="J61" s="39"/>
    </row>
    <row r="62" hidden="1">
      <c r="G62" s="41"/>
      <c r="H62" s="41"/>
      <c r="I62" s="39"/>
      <c r="J62" s="39"/>
    </row>
    <row r="63" hidden="1">
      <c r="G63" s="41"/>
      <c r="H63" s="41"/>
      <c r="I63" s="39"/>
      <c r="J63" s="39"/>
    </row>
    <row r="64" hidden="1">
      <c r="G64" s="41"/>
      <c r="H64" s="41"/>
      <c r="I64" s="39"/>
      <c r="J64" s="39"/>
    </row>
    <row r="65" hidden="1">
      <c r="G65" s="41"/>
      <c r="H65" s="41"/>
      <c r="I65" s="39"/>
      <c r="J65" s="39"/>
    </row>
    <row r="66" hidden="1">
      <c r="G66" s="41"/>
      <c r="H66" s="41"/>
      <c r="I66" s="39"/>
      <c r="J66" s="39"/>
    </row>
    <row r="67" hidden="1">
      <c r="G67" s="41"/>
      <c r="H67" s="41"/>
      <c r="I67" s="39"/>
      <c r="J67" s="39"/>
    </row>
    <row r="68" hidden="1">
      <c r="G68" s="41"/>
      <c r="H68" s="41"/>
      <c r="I68" s="39"/>
      <c r="J68" s="39"/>
    </row>
    <row r="69" hidden="1">
      <c r="G69" s="41"/>
      <c r="H69" s="41"/>
      <c r="I69" s="39"/>
      <c r="J69" s="39"/>
    </row>
    <row r="70" hidden="1">
      <c r="G70" s="41"/>
      <c r="H70" s="41"/>
      <c r="I70" s="39"/>
      <c r="J70" s="39"/>
    </row>
    <row r="71" hidden="1">
      <c r="G71" s="41"/>
      <c r="H71" s="41"/>
      <c r="I71" s="39"/>
      <c r="J71" s="39"/>
    </row>
    <row r="72" hidden="1">
      <c r="G72" s="41"/>
      <c r="H72" s="41"/>
      <c r="I72" s="39"/>
      <c r="J72" s="39"/>
    </row>
    <row r="73" hidden="1">
      <c r="G73" s="41"/>
      <c r="H73" s="41"/>
      <c r="I73" s="39"/>
      <c r="J73" s="39"/>
    </row>
    <row r="74" hidden="1">
      <c r="G74" s="41"/>
      <c r="H74" s="41"/>
      <c r="I74" s="39"/>
      <c r="J74" s="39"/>
    </row>
    <row r="75" hidden="1">
      <c r="G75" s="41"/>
      <c r="H75" s="41"/>
      <c r="I75" s="39"/>
      <c r="J75" s="39"/>
    </row>
    <row r="76" hidden="1">
      <c r="G76" s="41"/>
      <c r="H76" s="41"/>
      <c r="I76" s="39"/>
      <c r="J76" s="39"/>
    </row>
    <row r="77" hidden="1">
      <c r="G77" s="41"/>
      <c r="H77" s="41"/>
      <c r="I77" s="39"/>
      <c r="J77" s="39"/>
    </row>
    <row r="78" hidden="1">
      <c r="G78" s="41"/>
      <c r="H78" s="41"/>
      <c r="I78" s="39"/>
      <c r="J78" s="39"/>
    </row>
    <row r="79" hidden="1">
      <c r="G79" s="41"/>
      <c r="H79" s="41"/>
      <c r="I79" s="39"/>
      <c r="J79" s="39"/>
    </row>
    <row r="80" hidden="1">
      <c r="G80" s="41"/>
      <c r="H80" s="41"/>
      <c r="I80" s="39"/>
      <c r="J80" s="39"/>
    </row>
    <row r="81" hidden="1">
      <c r="G81" s="41"/>
      <c r="H81" s="41"/>
      <c r="I81" s="39"/>
      <c r="J81" s="39"/>
    </row>
    <row r="82" hidden="1">
      <c r="G82" s="41"/>
      <c r="H82" s="41"/>
      <c r="I82" s="39"/>
      <c r="J82" s="39"/>
    </row>
    <row r="83" hidden="1">
      <c r="G83" s="41"/>
      <c r="H83" s="41"/>
      <c r="I83" s="39"/>
      <c r="J83" s="39"/>
    </row>
    <row r="84" hidden="1">
      <c r="G84" s="41"/>
      <c r="H84" s="41"/>
      <c r="I84" s="39"/>
      <c r="J84" s="39"/>
    </row>
    <row r="85" hidden="1">
      <c r="G85" s="41"/>
      <c r="H85" s="41"/>
      <c r="I85" s="39"/>
      <c r="J85" s="39"/>
    </row>
    <row r="86" hidden="1">
      <c r="G86" s="41"/>
      <c r="H86" s="41"/>
      <c r="I86" s="39"/>
      <c r="J86" s="39"/>
    </row>
    <row r="87" hidden="1">
      <c r="G87" s="41"/>
      <c r="H87" s="41"/>
      <c r="I87" s="39"/>
      <c r="J87" s="39"/>
    </row>
    <row r="88" hidden="1">
      <c r="G88" s="41"/>
      <c r="H88" s="41"/>
      <c r="I88" s="39"/>
      <c r="J88" s="39"/>
    </row>
    <row r="89" hidden="1">
      <c r="G89" s="41"/>
      <c r="H89" s="41"/>
      <c r="I89" s="39"/>
      <c r="J89" s="39"/>
    </row>
    <row r="90" hidden="1">
      <c r="G90" s="41"/>
      <c r="H90" s="41"/>
      <c r="I90" s="39"/>
      <c r="J90" s="39"/>
    </row>
    <row r="91" hidden="1">
      <c r="G91" s="41"/>
      <c r="H91" s="41"/>
      <c r="I91" s="39"/>
      <c r="J91" s="39"/>
    </row>
    <row r="92" hidden="1">
      <c r="G92" s="41"/>
      <c r="H92" s="41"/>
      <c r="I92" s="39"/>
      <c r="J92" s="39"/>
    </row>
    <row r="93" hidden="1">
      <c r="G93" s="41"/>
      <c r="H93" s="41"/>
      <c r="I93" s="39"/>
      <c r="J93" s="39"/>
    </row>
    <row r="94" hidden="1">
      <c r="G94" s="41"/>
      <c r="H94" s="41"/>
      <c r="I94" s="39"/>
      <c r="J94" s="39"/>
    </row>
    <row r="95" hidden="1">
      <c r="G95" s="41"/>
      <c r="H95" s="41"/>
      <c r="I95" s="39"/>
      <c r="J95" s="39"/>
    </row>
    <row r="96" hidden="1">
      <c r="G96" s="41"/>
      <c r="H96" s="41"/>
      <c r="I96" s="39"/>
      <c r="J96" s="39"/>
    </row>
    <row r="97" hidden="1">
      <c r="G97" s="41"/>
      <c r="H97" s="41"/>
      <c r="I97" s="39"/>
      <c r="J97" s="39"/>
    </row>
    <row r="98" hidden="1">
      <c r="G98" s="41"/>
      <c r="H98" s="41"/>
      <c r="I98" s="39"/>
      <c r="J98" s="39"/>
    </row>
    <row r="99" hidden="1">
      <c r="G99" s="41"/>
      <c r="H99" s="41"/>
      <c r="I99" s="39"/>
      <c r="J99" s="39"/>
    </row>
    <row r="100" hidden="1">
      <c r="G100" s="41"/>
      <c r="H100" s="41"/>
      <c r="I100" s="39"/>
      <c r="J100" s="39"/>
    </row>
    <row r="101" hidden="1">
      <c r="G101" s="41"/>
      <c r="H101" s="41"/>
      <c r="I101" s="39"/>
      <c r="J101" s="39"/>
    </row>
    <row r="102" hidden="1">
      <c r="G102" s="41"/>
      <c r="H102" s="41"/>
      <c r="I102" s="39"/>
      <c r="J102" s="39"/>
    </row>
    <row r="103" hidden="1">
      <c r="G103" s="41"/>
      <c r="H103" s="41"/>
      <c r="I103" s="39"/>
      <c r="J103" s="39"/>
    </row>
    <row r="104" hidden="1">
      <c r="G104" s="41"/>
      <c r="H104" s="41"/>
      <c r="I104" s="39"/>
      <c r="J104" s="39"/>
    </row>
    <row r="105" hidden="1">
      <c r="G105" s="41"/>
      <c r="H105" s="41"/>
      <c r="I105" s="39"/>
      <c r="J105" s="39"/>
    </row>
    <row r="106" hidden="1">
      <c r="G106" s="41"/>
      <c r="H106" s="41"/>
      <c r="I106" s="39"/>
      <c r="J106" s="39"/>
    </row>
    <row r="107" hidden="1">
      <c r="G107" s="41"/>
      <c r="H107" s="41"/>
      <c r="I107" s="39"/>
      <c r="J107" s="39"/>
    </row>
    <row r="108" hidden="1">
      <c r="G108" s="41"/>
      <c r="H108" s="41"/>
      <c r="I108" s="39"/>
      <c r="J108" s="39"/>
    </row>
    <row r="109" hidden="1">
      <c r="G109" s="41"/>
      <c r="H109" s="41"/>
      <c r="I109" s="39"/>
      <c r="J109" s="39"/>
    </row>
    <row r="110" hidden="1">
      <c r="G110" s="41"/>
      <c r="H110" s="41"/>
      <c r="I110" s="39"/>
      <c r="J110" s="39"/>
    </row>
    <row r="111" hidden="1">
      <c r="G111" s="41"/>
      <c r="H111" s="41"/>
      <c r="I111" s="39"/>
      <c r="J111" s="39"/>
    </row>
    <row r="112" hidden="1">
      <c r="G112" s="41"/>
      <c r="H112" s="41"/>
      <c r="I112" s="39"/>
      <c r="J112" s="39"/>
    </row>
    <row r="113" hidden="1">
      <c r="G113" s="41"/>
      <c r="H113" s="41"/>
      <c r="I113" s="39"/>
      <c r="J113" s="39"/>
    </row>
    <row r="114" hidden="1">
      <c r="G114" s="41"/>
      <c r="H114" s="41"/>
      <c r="I114" s="39"/>
      <c r="J114" s="39"/>
    </row>
    <row r="115" hidden="1">
      <c r="G115" s="41"/>
      <c r="H115" s="41"/>
      <c r="I115" s="39"/>
      <c r="J115" s="39"/>
    </row>
    <row r="116" hidden="1">
      <c r="G116" s="41"/>
      <c r="H116" s="41"/>
      <c r="I116" s="39"/>
      <c r="J116" s="39"/>
    </row>
    <row r="117" hidden="1">
      <c r="G117" s="41"/>
      <c r="H117" s="41"/>
      <c r="I117" s="39"/>
      <c r="J117" s="39"/>
    </row>
    <row r="118" hidden="1">
      <c r="G118" s="41"/>
      <c r="H118" s="41"/>
      <c r="I118" s="39"/>
      <c r="J118" s="39"/>
    </row>
    <row r="119" hidden="1">
      <c r="G119" s="41"/>
      <c r="H119" s="41"/>
      <c r="I119" s="39"/>
      <c r="J119" s="39"/>
    </row>
    <row r="120" hidden="1">
      <c r="G120" s="41"/>
      <c r="H120" s="41"/>
      <c r="I120" s="39"/>
      <c r="J120" s="39"/>
    </row>
    <row r="121" hidden="1">
      <c r="G121" s="41"/>
      <c r="H121" s="41"/>
      <c r="I121" s="39"/>
      <c r="J121" s="39"/>
    </row>
    <row r="122" hidden="1">
      <c r="G122" s="41"/>
      <c r="H122" s="41"/>
      <c r="I122" s="39"/>
      <c r="J122" s="39"/>
    </row>
    <row r="123" hidden="1">
      <c r="G123" s="41"/>
      <c r="H123" s="41"/>
      <c r="I123" s="39"/>
      <c r="J123" s="39"/>
    </row>
    <row r="124" hidden="1">
      <c r="G124" s="41"/>
      <c r="H124" s="41"/>
      <c r="I124" s="39"/>
      <c r="J124" s="39"/>
    </row>
    <row r="125" hidden="1">
      <c r="G125" s="41"/>
      <c r="H125" s="41"/>
      <c r="I125" s="39"/>
      <c r="J125" s="39"/>
    </row>
    <row r="126" hidden="1">
      <c r="G126" s="41"/>
      <c r="H126" s="41"/>
      <c r="I126" s="39"/>
      <c r="J126" s="39"/>
    </row>
    <row r="127" hidden="1">
      <c r="G127" s="41"/>
      <c r="H127" s="41"/>
      <c r="I127" s="39"/>
      <c r="J127" s="39"/>
    </row>
    <row r="128" hidden="1">
      <c r="G128" s="41"/>
      <c r="H128" s="41"/>
      <c r="I128" s="39"/>
      <c r="J128" s="39"/>
    </row>
    <row r="129" hidden="1">
      <c r="G129" s="41"/>
      <c r="H129" s="41"/>
      <c r="I129" s="39"/>
      <c r="J129" s="39"/>
    </row>
    <row r="130" hidden="1">
      <c r="G130" s="41"/>
      <c r="H130" s="41"/>
      <c r="I130" s="39"/>
      <c r="J130" s="39"/>
    </row>
    <row r="131" hidden="1">
      <c r="G131" s="41"/>
      <c r="H131" s="41"/>
      <c r="I131" s="39"/>
      <c r="J131" s="39"/>
    </row>
    <row r="132" hidden="1">
      <c r="G132" s="41"/>
      <c r="H132" s="41"/>
      <c r="I132" s="39"/>
      <c r="J132" s="39"/>
    </row>
    <row r="133" hidden="1">
      <c r="G133" s="41"/>
      <c r="H133" s="41"/>
      <c r="I133" s="39"/>
      <c r="J133" s="39"/>
    </row>
    <row r="134" hidden="1">
      <c r="G134" s="41"/>
      <c r="H134" s="41"/>
      <c r="I134" s="39"/>
      <c r="J134" s="39"/>
    </row>
    <row r="135" hidden="1">
      <c r="G135" s="41"/>
      <c r="H135" s="41"/>
      <c r="I135" s="39"/>
      <c r="J135" s="39"/>
    </row>
    <row r="136" hidden="1">
      <c r="G136" s="41"/>
      <c r="H136" s="41"/>
      <c r="I136" s="39"/>
      <c r="J136" s="39"/>
    </row>
    <row r="137" hidden="1">
      <c r="G137" s="41"/>
      <c r="H137" s="41"/>
      <c r="I137" s="39"/>
      <c r="J137" s="39"/>
    </row>
    <row r="138" hidden="1">
      <c r="G138" s="41"/>
      <c r="H138" s="41"/>
      <c r="I138" s="39"/>
      <c r="J138" s="39"/>
    </row>
    <row r="139" hidden="1">
      <c r="G139" s="41"/>
      <c r="H139" s="41"/>
      <c r="I139" s="39"/>
      <c r="J139" s="39"/>
    </row>
    <row r="140" hidden="1">
      <c r="G140" s="41"/>
      <c r="H140" s="41"/>
      <c r="I140" s="39"/>
      <c r="J140" s="39"/>
    </row>
    <row r="141" hidden="1">
      <c r="G141" s="41"/>
      <c r="H141" s="41"/>
      <c r="I141" s="39"/>
      <c r="J141" s="39"/>
    </row>
    <row r="142" hidden="1">
      <c r="G142" s="41"/>
      <c r="H142" s="41"/>
      <c r="I142" s="39"/>
      <c r="J142" s="39"/>
    </row>
    <row r="143" hidden="1">
      <c r="G143" s="41"/>
      <c r="H143" s="41"/>
      <c r="I143" s="39"/>
      <c r="J143" s="39"/>
    </row>
    <row r="144" hidden="1">
      <c r="G144" s="41"/>
      <c r="H144" s="41"/>
      <c r="I144" s="39"/>
      <c r="J144" s="39"/>
    </row>
    <row r="145" hidden="1">
      <c r="G145" s="41"/>
      <c r="H145" s="41"/>
      <c r="I145" s="39"/>
      <c r="J145" s="39"/>
    </row>
    <row r="146" hidden="1">
      <c r="G146" s="41"/>
      <c r="H146" s="41"/>
      <c r="I146" s="39"/>
      <c r="J146" s="39"/>
    </row>
    <row r="147" hidden="1">
      <c r="G147" s="41"/>
      <c r="H147" s="41"/>
      <c r="I147" s="39"/>
      <c r="J147" s="39"/>
    </row>
    <row r="148" hidden="1">
      <c r="G148" s="41"/>
      <c r="H148" s="41"/>
      <c r="I148" s="39"/>
      <c r="J148" s="39"/>
    </row>
    <row r="149" hidden="1">
      <c r="G149" s="41"/>
      <c r="H149" s="41"/>
      <c r="I149" s="39"/>
      <c r="J149" s="39"/>
    </row>
    <row r="150" hidden="1">
      <c r="G150" s="41"/>
      <c r="H150" s="41"/>
      <c r="I150" s="39"/>
      <c r="J150" s="39"/>
    </row>
    <row r="151" hidden="1">
      <c r="G151" s="41"/>
      <c r="H151" s="41"/>
      <c r="I151" s="39"/>
      <c r="J151" s="39"/>
    </row>
    <row r="152" hidden="1">
      <c r="G152" s="41"/>
      <c r="H152" s="41"/>
      <c r="I152" s="39"/>
      <c r="J152" s="39"/>
    </row>
    <row r="153" hidden="1">
      <c r="G153" s="41"/>
      <c r="H153" s="41"/>
      <c r="I153" s="39"/>
      <c r="J153" s="39"/>
    </row>
    <row r="154" hidden="1">
      <c r="G154" s="41"/>
      <c r="H154" s="41"/>
      <c r="I154" s="39"/>
      <c r="J154" s="39"/>
    </row>
    <row r="155" hidden="1">
      <c r="G155" s="41"/>
      <c r="H155" s="41"/>
      <c r="I155" s="39"/>
      <c r="J155" s="39"/>
    </row>
    <row r="156" hidden="1">
      <c r="G156" s="41"/>
      <c r="H156" s="41"/>
      <c r="I156" s="39"/>
      <c r="J156" s="39"/>
    </row>
    <row r="157" hidden="1">
      <c r="G157" s="41"/>
      <c r="H157" s="41"/>
      <c r="I157" s="39"/>
      <c r="J157" s="39"/>
    </row>
    <row r="158" hidden="1">
      <c r="G158" s="41"/>
      <c r="H158" s="41"/>
      <c r="I158" s="39"/>
      <c r="J158" s="39"/>
    </row>
    <row r="159" hidden="1">
      <c r="G159" s="41"/>
      <c r="H159" s="41"/>
      <c r="I159" s="39"/>
      <c r="J159" s="39"/>
    </row>
    <row r="160" hidden="1">
      <c r="G160" s="41"/>
      <c r="H160" s="41"/>
      <c r="I160" s="39"/>
      <c r="J160" s="39"/>
    </row>
    <row r="161" hidden="1">
      <c r="G161" s="41"/>
      <c r="H161" s="41"/>
      <c r="I161" s="39"/>
      <c r="J161" s="39"/>
    </row>
    <row r="162" hidden="1">
      <c r="G162" s="41"/>
      <c r="H162" s="41"/>
      <c r="I162" s="39"/>
      <c r="J162" s="39"/>
    </row>
    <row r="163" hidden="1">
      <c r="G163" s="41"/>
      <c r="H163" s="41"/>
      <c r="I163" s="39"/>
      <c r="J163" s="39"/>
    </row>
    <row r="164" hidden="1">
      <c r="G164" s="41"/>
      <c r="H164" s="41"/>
      <c r="I164" s="39"/>
      <c r="J164" s="39"/>
    </row>
    <row r="165" hidden="1">
      <c r="G165" s="41"/>
      <c r="H165" s="41"/>
      <c r="I165" s="39"/>
      <c r="J165" s="39"/>
    </row>
    <row r="166" hidden="1">
      <c r="G166" s="41"/>
      <c r="H166" s="41"/>
      <c r="I166" s="39"/>
      <c r="J166" s="39"/>
    </row>
    <row r="167" hidden="1">
      <c r="G167" s="41"/>
      <c r="H167" s="41"/>
      <c r="I167" s="39"/>
      <c r="J167" s="39"/>
    </row>
    <row r="168" hidden="1">
      <c r="G168" s="41"/>
      <c r="H168" s="41"/>
      <c r="I168" s="39"/>
      <c r="J168" s="39"/>
    </row>
    <row r="169" hidden="1">
      <c r="G169" s="41"/>
      <c r="H169" s="41"/>
      <c r="I169" s="39"/>
      <c r="J169" s="39"/>
    </row>
    <row r="170" hidden="1">
      <c r="G170" s="41"/>
      <c r="H170" s="41"/>
      <c r="I170" s="39"/>
      <c r="J170" s="39"/>
    </row>
    <row r="171" hidden="1">
      <c r="G171" s="41"/>
      <c r="H171" s="41"/>
      <c r="I171" s="39"/>
      <c r="J171" s="39"/>
    </row>
    <row r="172" hidden="1">
      <c r="G172" s="41"/>
      <c r="H172" s="41"/>
      <c r="I172" s="39"/>
      <c r="J172" s="39"/>
    </row>
    <row r="173" hidden="1">
      <c r="G173" s="41"/>
      <c r="H173" s="41"/>
      <c r="I173" s="39"/>
      <c r="J173" s="39"/>
    </row>
    <row r="174" hidden="1">
      <c r="G174" s="41"/>
      <c r="H174" s="41"/>
      <c r="I174" s="39"/>
      <c r="J174" s="39"/>
    </row>
    <row r="175" hidden="1">
      <c r="G175" s="41"/>
      <c r="H175" s="41"/>
      <c r="I175" s="39"/>
      <c r="J175" s="39"/>
    </row>
    <row r="176" hidden="1">
      <c r="G176" s="41"/>
      <c r="H176" s="41"/>
      <c r="I176" s="39"/>
      <c r="J176" s="39"/>
    </row>
    <row r="177" hidden="1">
      <c r="G177" s="41"/>
      <c r="H177" s="41"/>
      <c r="I177" s="39"/>
      <c r="J177" s="39"/>
    </row>
    <row r="178" hidden="1">
      <c r="G178" s="41"/>
      <c r="H178" s="41"/>
      <c r="I178" s="39"/>
      <c r="J178" s="39"/>
    </row>
    <row r="179" hidden="1">
      <c r="G179" s="41"/>
      <c r="H179" s="41"/>
      <c r="I179" s="39"/>
      <c r="J179" s="39"/>
    </row>
    <row r="180" hidden="1">
      <c r="G180" s="41"/>
      <c r="H180" s="41"/>
      <c r="I180" s="39"/>
      <c r="J180" s="39"/>
    </row>
    <row r="181" hidden="1">
      <c r="G181" s="41"/>
      <c r="H181" s="41"/>
      <c r="I181" s="39"/>
      <c r="J181" s="39"/>
    </row>
    <row r="182" hidden="1">
      <c r="G182" s="41"/>
      <c r="H182" s="41"/>
      <c r="I182" s="39"/>
      <c r="J182" s="39"/>
    </row>
    <row r="183" hidden="1">
      <c r="G183" s="41"/>
      <c r="H183" s="41"/>
      <c r="I183" s="39"/>
      <c r="J183" s="39"/>
    </row>
    <row r="184" hidden="1">
      <c r="G184" s="41"/>
      <c r="H184" s="41"/>
      <c r="I184" s="39"/>
      <c r="J184" s="39"/>
    </row>
    <row r="185" hidden="1">
      <c r="G185" s="41"/>
      <c r="H185" s="41"/>
      <c r="I185" s="39"/>
      <c r="J185" s="39"/>
    </row>
    <row r="186" hidden="1">
      <c r="G186" s="41"/>
      <c r="H186" s="41"/>
      <c r="I186" s="39"/>
      <c r="J186" s="39"/>
    </row>
    <row r="187" hidden="1">
      <c r="G187" s="41"/>
      <c r="H187" s="41"/>
      <c r="I187" s="39"/>
      <c r="J187" s="39"/>
    </row>
    <row r="188" hidden="1">
      <c r="G188" s="41"/>
      <c r="H188" s="41"/>
      <c r="I188" s="39"/>
      <c r="J188" s="39"/>
    </row>
    <row r="189" hidden="1">
      <c r="G189" s="41"/>
      <c r="H189" s="41"/>
      <c r="I189" s="39"/>
      <c r="J189" s="39"/>
    </row>
    <row r="190" hidden="1">
      <c r="G190" s="41"/>
      <c r="H190" s="41"/>
      <c r="I190" s="39"/>
      <c r="J190" s="39"/>
    </row>
    <row r="191" hidden="1">
      <c r="G191" s="41"/>
      <c r="H191" s="41"/>
      <c r="I191" s="39"/>
      <c r="J191" s="39"/>
    </row>
    <row r="192" hidden="1">
      <c r="G192" s="41"/>
      <c r="H192" s="41"/>
      <c r="I192" s="39"/>
      <c r="J192" s="39"/>
    </row>
    <row r="193" hidden="1">
      <c r="G193" s="41"/>
      <c r="H193" s="41"/>
      <c r="I193" s="39"/>
      <c r="J193" s="39"/>
    </row>
    <row r="194" hidden="1">
      <c r="G194" s="41"/>
      <c r="H194" s="41"/>
      <c r="I194" s="39"/>
      <c r="J194" s="39"/>
    </row>
    <row r="195" hidden="1">
      <c r="G195" s="41"/>
      <c r="H195" s="41"/>
      <c r="I195" s="39"/>
      <c r="J195" s="39"/>
    </row>
    <row r="196" hidden="1">
      <c r="G196" s="41"/>
      <c r="H196" s="41"/>
      <c r="I196" s="39"/>
      <c r="J196" s="39"/>
    </row>
    <row r="197" hidden="1">
      <c r="G197" s="41"/>
      <c r="H197" s="41"/>
      <c r="I197" s="39"/>
      <c r="J197" s="39"/>
    </row>
    <row r="198" hidden="1">
      <c r="G198" s="41"/>
      <c r="H198" s="41"/>
      <c r="I198" s="39"/>
      <c r="J198" s="39"/>
    </row>
    <row r="199" hidden="1">
      <c r="G199" s="41"/>
      <c r="H199" s="41"/>
      <c r="I199" s="39"/>
      <c r="J199" s="39"/>
    </row>
    <row r="200" hidden="1">
      <c r="G200" s="41"/>
      <c r="H200" s="41"/>
      <c r="I200" s="39"/>
      <c r="J200" s="39"/>
    </row>
    <row r="201" hidden="1">
      <c r="G201" s="41"/>
      <c r="H201" s="41"/>
      <c r="I201" s="39"/>
      <c r="J201" s="39"/>
    </row>
    <row r="202" hidden="1">
      <c r="G202" s="41"/>
      <c r="H202" s="41"/>
      <c r="I202" s="39"/>
      <c r="J202" s="39"/>
    </row>
    <row r="203" hidden="1">
      <c r="G203" s="41"/>
      <c r="H203" s="41"/>
      <c r="I203" s="39"/>
      <c r="J203" s="39"/>
    </row>
    <row r="204" hidden="1">
      <c r="G204" s="41"/>
      <c r="H204" s="41"/>
      <c r="I204" s="39"/>
      <c r="J204" s="39"/>
    </row>
    <row r="205" hidden="1">
      <c r="G205" s="41"/>
      <c r="H205" s="41"/>
      <c r="I205" s="39"/>
      <c r="J205" s="39"/>
    </row>
    <row r="206" hidden="1">
      <c r="G206" s="41"/>
      <c r="H206" s="41"/>
      <c r="I206" s="39"/>
      <c r="J206" s="39"/>
    </row>
    <row r="207" hidden="1">
      <c r="G207" s="41"/>
      <c r="H207" s="41"/>
      <c r="I207" s="39"/>
      <c r="J207" s="39"/>
    </row>
    <row r="208" hidden="1">
      <c r="G208" s="41"/>
      <c r="H208" s="41"/>
      <c r="I208" s="39"/>
      <c r="J208" s="39"/>
    </row>
    <row r="209" hidden="1">
      <c r="G209" s="41"/>
      <c r="H209" s="41"/>
      <c r="I209" s="39"/>
      <c r="J209" s="39"/>
    </row>
    <row r="210" hidden="1">
      <c r="G210" s="41"/>
      <c r="H210" s="41"/>
      <c r="I210" s="39"/>
      <c r="J210" s="39"/>
    </row>
    <row r="211" hidden="1">
      <c r="G211" s="41"/>
      <c r="H211" s="41"/>
      <c r="I211" s="39"/>
      <c r="J211" s="39"/>
    </row>
    <row r="212" hidden="1">
      <c r="G212" s="41"/>
      <c r="H212" s="41"/>
      <c r="I212" s="39"/>
      <c r="J212" s="39"/>
    </row>
    <row r="213" hidden="1">
      <c r="G213" s="41"/>
      <c r="H213" s="41"/>
      <c r="I213" s="39"/>
      <c r="J213" s="39"/>
    </row>
    <row r="214" hidden="1">
      <c r="G214" s="41"/>
      <c r="H214" s="41"/>
      <c r="I214" s="39"/>
      <c r="J214" s="39"/>
    </row>
    <row r="215" hidden="1">
      <c r="G215" s="41"/>
      <c r="H215" s="41"/>
      <c r="I215" s="39"/>
      <c r="J215" s="39"/>
    </row>
    <row r="216" hidden="1">
      <c r="G216" s="41"/>
      <c r="H216" s="41"/>
      <c r="I216" s="39"/>
      <c r="J216" s="39"/>
    </row>
    <row r="217" hidden="1">
      <c r="G217" s="41"/>
      <c r="H217" s="41"/>
      <c r="I217" s="39"/>
      <c r="J217" s="39"/>
    </row>
    <row r="218" hidden="1">
      <c r="G218" s="41"/>
      <c r="H218" s="41"/>
      <c r="I218" s="39"/>
      <c r="J218" s="39"/>
    </row>
    <row r="219" hidden="1">
      <c r="G219" s="41"/>
      <c r="H219" s="41"/>
      <c r="I219" s="39"/>
      <c r="J219" s="39"/>
    </row>
    <row r="220" hidden="1">
      <c r="G220" s="41"/>
      <c r="H220" s="41"/>
      <c r="I220" s="39"/>
      <c r="J220" s="39"/>
    </row>
    <row r="221" hidden="1">
      <c r="G221" s="41"/>
      <c r="H221" s="41"/>
      <c r="I221" s="39"/>
      <c r="J221" s="39"/>
    </row>
    <row r="222" hidden="1">
      <c r="G222" s="41"/>
      <c r="H222" s="41"/>
      <c r="I222" s="39"/>
      <c r="J222" s="39"/>
    </row>
    <row r="223" hidden="1">
      <c r="G223" s="41"/>
      <c r="H223" s="41"/>
      <c r="I223" s="39"/>
      <c r="J223" s="39"/>
    </row>
    <row r="224" hidden="1">
      <c r="G224" s="41"/>
      <c r="H224" s="41"/>
      <c r="I224" s="39"/>
      <c r="J224" s="39"/>
    </row>
    <row r="225" hidden="1">
      <c r="G225" s="41"/>
      <c r="H225" s="41"/>
      <c r="I225" s="39"/>
      <c r="J225" s="39"/>
    </row>
    <row r="226" hidden="1">
      <c r="G226" s="41"/>
      <c r="H226" s="41"/>
      <c r="I226" s="39"/>
      <c r="J226" s="39"/>
    </row>
    <row r="227" hidden="1">
      <c r="G227" s="41"/>
      <c r="H227" s="41"/>
      <c r="I227" s="39"/>
      <c r="J227" s="39"/>
    </row>
    <row r="228" hidden="1">
      <c r="G228" s="41"/>
      <c r="H228" s="41"/>
      <c r="I228" s="39"/>
      <c r="J228" s="39"/>
    </row>
    <row r="229" hidden="1">
      <c r="G229" s="41"/>
      <c r="H229" s="41"/>
      <c r="I229" s="39"/>
      <c r="J229" s="39"/>
    </row>
    <row r="230" hidden="1">
      <c r="G230" s="41"/>
      <c r="H230" s="41"/>
      <c r="I230" s="39"/>
      <c r="J230" s="39"/>
    </row>
    <row r="231" hidden="1">
      <c r="G231" s="41"/>
      <c r="H231" s="41"/>
      <c r="I231" s="39"/>
      <c r="J231" s="39"/>
    </row>
    <row r="232" hidden="1">
      <c r="G232" s="41"/>
      <c r="H232" s="41"/>
      <c r="I232" s="39"/>
      <c r="J232" s="39"/>
    </row>
    <row r="233" hidden="1">
      <c r="G233" s="41"/>
      <c r="H233" s="41"/>
      <c r="I233" s="39"/>
      <c r="J233" s="39"/>
    </row>
    <row r="234" hidden="1">
      <c r="G234" s="41"/>
      <c r="H234" s="41"/>
      <c r="I234" s="39"/>
      <c r="J234" s="39"/>
    </row>
    <row r="235" hidden="1">
      <c r="G235" s="41"/>
      <c r="H235" s="41"/>
      <c r="I235" s="39"/>
      <c r="J235" s="39"/>
    </row>
    <row r="236" hidden="1">
      <c r="G236" s="41"/>
      <c r="H236" s="41"/>
      <c r="I236" s="39"/>
      <c r="J236" s="39"/>
    </row>
    <row r="237" hidden="1">
      <c r="G237" s="41"/>
      <c r="H237" s="41"/>
      <c r="I237" s="39"/>
      <c r="J237" s="39"/>
    </row>
    <row r="238" hidden="1">
      <c r="G238" s="41"/>
      <c r="H238" s="41"/>
      <c r="I238" s="39"/>
      <c r="J238" s="39"/>
    </row>
    <row r="239" hidden="1">
      <c r="G239" s="41"/>
      <c r="H239" s="41"/>
      <c r="I239" s="39"/>
      <c r="J239" s="39"/>
    </row>
    <row r="240" hidden="1">
      <c r="G240" s="41"/>
      <c r="H240" s="41"/>
      <c r="I240" s="39"/>
      <c r="J240" s="39"/>
    </row>
    <row r="241" hidden="1">
      <c r="G241" s="41"/>
      <c r="H241" s="41"/>
      <c r="I241" s="39"/>
      <c r="J241" s="39"/>
    </row>
    <row r="242" hidden="1">
      <c r="G242" s="41"/>
      <c r="H242" s="41"/>
      <c r="I242" s="39"/>
      <c r="J242" s="39"/>
    </row>
    <row r="243" hidden="1">
      <c r="G243" s="41"/>
      <c r="H243" s="41"/>
      <c r="I243" s="39"/>
      <c r="J243" s="39"/>
    </row>
    <row r="244" hidden="1">
      <c r="G244" s="41"/>
      <c r="H244" s="41"/>
      <c r="I244" s="39"/>
      <c r="J244" s="39"/>
    </row>
    <row r="245" hidden="1">
      <c r="G245" s="41"/>
      <c r="H245" s="41"/>
      <c r="I245" s="39"/>
      <c r="J245" s="39"/>
    </row>
    <row r="246" hidden="1">
      <c r="G246" s="41"/>
      <c r="H246" s="41"/>
      <c r="I246" s="39"/>
      <c r="J246" s="39"/>
    </row>
    <row r="247" hidden="1">
      <c r="G247" s="41"/>
      <c r="H247" s="41"/>
      <c r="I247" s="39"/>
      <c r="J247" s="39"/>
    </row>
    <row r="248" hidden="1">
      <c r="G248" s="41"/>
      <c r="H248" s="41"/>
      <c r="I248" s="39"/>
      <c r="J248" s="39"/>
    </row>
    <row r="249" hidden="1">
      <c r="G249" s="41"/>
      <c r="H249" s="41"/>
      <c r="I249" s="39"/>
      <c r="J249" s="39"/>
    </row>
    <row r="250" hidden="1">
      <c r="G250" s="41"/>
      <c r="H250" s="41"/>
      <c r="I250" s="39"/>
      <c r="J250" s="39"/>
    </row>
    <row r="251" hidden="1">
      <c r="G251" s="41"/>
      <c r="H251" s="41"/>
      <c r="I251" s="39"/>
      <c r="J251" s="39"/>
    </row>
    <row r="252" hidden="1">
      <c r="G252" s="41"/>
      <c r="H252" s="41"/>
      <c r="I252" s="39"/>
      <c r="J252" s="39"/>
    </row>
    <row r="253" hidden="1">
      <c r="G253" s="41"/>
      <c r="H253" s="41"/>
      <c r="I253" s="39"/>
      <c r="J253" s="39"/>
    </row>
    <row r="254" hidden="1">
      <c r="G254" s="41"/>
      <c r="H254" s="41"/>
      <c r="I254" s="39"/>
      <c r="J254" s="39"/>
    </row>
    <row r="255" hidden="1">
      <c r="G255" s="41"/>
      <c r="H255" s="41"/>
      <c r="I255" s="39"/>
      <c r="J255" s="39"/>
    </row>
    <row r="256" hidden="1">
      <c r="G256" s="41"/>
      <c r="H256" s="41"/>
      <c r="I256" s="39"/>
      <c r="J256" s="39"/>
    </row>
    <row r="257" hidden="1">
      <c r="G257" s="41"/>
      <c r="H257" s="41"/>
      <c r="I257" s="39"/>
      <c r="J257" s="39"/>
    </row>
    <row r="258" hidden="1">
      <c r="G258" s="41"/>
      <c r="H258" s="41"/>
      <c r="I258" s="39"/>
      <c r="J258" s="39"/>
    </row>
    <row r="259" hidden="1">
      <c r="G259" s="41"/>
      <c r="H259" s="41"/>
      <c r="I259" s="39"/>
      <c r="J259" s="39"/>
    </row>
    <row r="260" hidden="1">
      <c r="G260" s="41"/>
      <c r="H260" s="41"/>
      <c r="I260" s="39"/>
      <c r="J260" s="39"/>
    </row>
    <row r="261" hidden="1">
      <c r="G261" s="41"/>
      <c r="H261" s="41"/>
      <c r="I261" s="39"/>
      <c r="J261" s="39"/>
    </row>
    <row r="262" hidden="1">
      <c r="G262" s="41"/>
      <c r="H262" s="41"/>
      <c r="I262" s="39"/>
      <c r="J262" s="39"/>
    </row>
    <row r="263" hidden="1">
      <c r="G263" s="41"/>
      <c r="H263" s="41"/>
      <c r="I263" s="39"/>
      <c r="J263" s="39"/>
    </row>
    <row r="264" hidden="1">
      <c r="G264" s="41"/>
      <c r="H264" s="41"/>
      <c r="I264" s="39"/>
      <c r="J264" s="39"/>
    </row>
    <row r="265" hidden="1">
      <c r="G265" s="41"/>
      <c r="H265" s="41"/>
      <c r="I265" s="39"/>
      <c r="J265" s="39"/>
    </row>
    <row r="266" hidden="1">
      <c r="G266" s="41"/>
      <c r="H266" s="41"/>
      <c r="I266" s="39"/>
      <c r="J266" s="39"/>
    </row>
    <row r="267" hidden="1">
      <c r="G267" s="41"/>
      <c r="H267" s="41"/>
      <c r="I267" s="39"/>
      <c r="J267" s="39"/>
    </row>
    <row r="268" hidden="1">
      <c r="G268" s="41"/>
      <c r="H268" s="41"/>
      <c r="I268" s="39"/>
      <c r="J268" s="39"/>
    </row>
    <row r="269" hidden="1">
      <c r="G269" s="41"/>
      <c r="H269" s="41"/>
      <c r="I269" s="39"/>
      <c r="J269" s="39"/>
    </row>
    <row r="270" hidden="1">
      <c r="G270" s="41"/>
      <c r="H270" s="41"/>
      <c r="I270" s="39"/>
      <c r="J270" s="39"/>
    </row>
    <row r="271" hidden="1">
      <c r="G271" s="41"/>
      <c r="H271" s="41"/>
      <c r="I271" s="39"/>
      <c r="J271" s="39"/>
    </row>
    <row r="272" hidden="1">
      <c r="G272" s="41"/>
      <c r="H272" s="41"/>
      <c r="I272" s="39"/>
      <c r="J272" s="39"/>
    </row>
    <row r="273" hidden="1">
      <c r="G273" s="41"/>
      <c r="H273" s="41"/>
      <c r="I273" s="39"/>
      <c r="J273" s="39"/>
    </row>
    <row r="274" hidden="1">
      <c r="G274" s="41"/>
      <c r="H274" s="41"/>
      <c r="I274" s="39"/>
      <c r="J274" s="39"/>
    </row>
    <row r="275" hidden="1">
      <c r="G275" s="41"/>
      <c r="H275" s="41"/>
      <c r="I275" s="39"/>
      <c r="J275" s="39"/>
    </row>
    <row r="276" hidden="1">
      <c r="G276" s="41"/>
      <c r="H276" s="41"/>
      <c r="I276" s="39"/>
      <c r="J276" s="39"/>
    </row>
    <row r="277" hidden="1">
      <c r="G277" s="41"/>
      <c r="H277" s="41"/>
      <c r="I277" s="39"/>
      <c r="J277" s="39"/>
    </row>
    <row r="278" hidden="1">
      <c r="G278" s="41"/>
      <c r="H278" s="41"/>
      <c r="I278" s="39"/>
      <c r="J278" s="39"/>
    </row>
    <row r="279" hidden="1">
      <c r="G279" s="41"/>
      <c r="H279" s="41"/>
      <c r="I279" s="39"/>
      <c r="J279" s="39"/>
    </row>
    <row r="280" hidden="1">
      <c r="G280" s="41"/>
      <c r="H280" s="41"/>
      <c r="I280" s="39"/>
      <c r="J280" s="39"/>
    </row>
    <row r="281" hidden="1">
      <c r="G281" s="41"/>
      <c r="H281" s="41"/>
      <c r="I281" s="39"/>
      <c r="J281" s="39"/>
    </row>
    <row r="282" hidden="1">
      <c r="G282" s="41"/>
      <c r="H282" s="41"/>
      <c r="I282" s="39"/>
      <c r="J282" s="39"/>
    </row>
    <row r="283" hidden="1">
      <c r="G283" s="41"/>
      <c r="H283" s="41"/>
      <c r="I283" s="39"/>
      <c r="J283" s="39"/>
    </row>
    <row r="284" hidden="1">
      <c r="G284" s="41"/>
      <c r="H284" s="41"/>
      <c r="I284" s="39"/>
      <c r="J284" s="39"/>
    </row>
    <row r="285" hidden="1">
      <c r="G285" s="41"/>
      <c r="H285" s="41"/>
      <c r="I285" s="39"/>
      <c r="J285" s="39"/>
    </row>
    <row r="286" hidden="1">
      <c r="G286" s="41"/>
      <c r="H286" s="41"/>
      <c r="I286" s="39"/>
      <c r="J286" s="39"/>
    </row>
    <row r="287" hidden="1">
      <c r="G287" s="41"/>
      <c r="H287" s="41"/>
      <c r="I287" s="39"/>
      <c r="J287" s="39"/>
    </row>
    <row r="288" hidden="1">
      <c r="G288" s="41"/>
      <c r="H288" s="41"/>
      <c r="I288" s="39"/>
      <c r="J288" s="39"/>
    </row>
    <row r="289" hidden="1">
      <c r="G289" s="41"/>
      <c r="H289" s="41"/>
      <c r="I289" s="39"/>
      <c r="J289" s="39"/>
    </row>
    <row r="290" hidden="1">
      <c r="G290" s="41"/>
      <c r="H290" s="41"/>
      <c r="I290" s="39"/>
      <c r="J290" s="39"/>
    </row>
    <row r="291" hidden="1">
      <c r="G291" s="41"/>
      <c r="H291" s="41"/>
      <c r="I291" s="39"/>
      <c r="J291" s="39"/>
    </row>
    <row r="292" hidden="1">
      <c r="G292" s="41"/>
      <c r="H292" s="41"/>
      <c r="I292" s="39"/>
      <c r="J292" s="39"/>
    </row>
    <row r="293" hidden="1">
      <c r="G293" s="41"/>
      <c r="H293" s="41"/>
      <c r="I293" s="39"/>
      <c r="J293" s="39"/>
    </row>
    <row r="294" hidden="1">
      <c r="G294" s="41"/>
      <c r="H294" s="41"/>
      <c r="I294" s="39"/>
      <c r="J294" s="39"/>
    </row>
    <row r="295" hidden="1">
      <c r="G295" s="41"/>
      <c r="H295" s="41"/>
      <c r="I295" s="39"/>
      <c r="J295" s="39"/>
    </row>
    <row r="296" hidden="1">
      <c r="G296" s="41"/>
      <c r="H296" s="41"/>
      <c r="I296" s="39"/>
      <c r="J296" s="39"/>
    </row>
    <row r="297" hidden="1">
      <c r="G297" s="41"/>
      <c r="H297" s="41"/>
      <c r="I297" s="39"/>
      <c r="J297" s="39"/>
    </row>
    <row r="298" hidden="1">
      <c r="G298" s="41"/>
      <c r="H298" s="41"/>
      <c r="I298" s="39"/>
      <c r="J298" s="39"/>
    </row>
    <row r="299" hidden="1">
      <c r="G299" s="41"/>
      <c r="H299" s="41"/>
      <c r="I299" s="39"/>
      <c r="J299" s="39"/>
    </row>
    <row r="300" hidden="1">
      <c r="G300" s="41"/>
      <c r="H300" s="41"/>
      <c r="I300" s="39"/>
      <c r="J300" s="39"/>
    </row>
    <row r="301" hidden="1">
      <c r="G301" s="41"/>
      <c r="H301" s="41"/>
      <c r="I301" s="39"/>
      <c r="J301" s="39"/>
    </row>
    <row r="302" hidden="1">
      <c r="G302" s="41"/>
      <c r="H302" s="41"/>
      <c r="I302" s="39"/>
      <c r="J302" s="39"/>
    </row>
    <row r="303" hidden="1">
      <c r="G303" s="41"/>
      <c r="H303" s="41"/>
      <c r="I303" s="39"/>
      <c r="J303" s="39"/>
    </row>
    <row r="304" hidden="1">
      <c r="G304" s="41"/>
      <c r="H304" s="41"/>
      <c r="I304" s="39"/>
      <c r="J304" s="39"/>
    </row>
    <row r="305" hidden="1">
      <c r="G305" s="41"/>
      <c r="H305" s="41"/>
      <c r="I305" s="39"/>
      <c r="J305" s="39"/>
    </row>
    <row r="306" hidden="1">
      <c r="G306" s="41"/>
      <c r="H306" s="41"/>
      <c r="I306" s="39"/>
      <c r="J306" s="39"/>
    </row>
    <row r="307" hidden="1">
      <c r="G307" s="41"/>
      <c r="H307" s="41"/>
      <c r="I307" s="39"/>
      <c r="J307" s="39"/>
    </row>
    <row r="308" hidden="1">
      <c r="G308" s="41"/>
      <c r="H308" s="41"/>
      <c r="I308" s="39"/>
      <c r="J308" s="39"/>
    </row>
    <row r="309" hidden="1">
      <c r="G309" s="41"/>
      <c r="H309" s="41"/>
      <c r="I309" s="39"/>
      <c r="J309" s="39"/>
    </row>
    <row r="310" hidden="1">
      <c r="G310" s="41"/>
      <c r="H310" s="41"/>
      <c r="I310" s="39"/>
      <c r="J310" s="39"/>
    </row>
    <row r="311" hidden="1">
      <c r="G311" s="41"/>
      <c r="H311" s="41"/>
      <c r="I311" s="39"/>
      <c r="J311" s="39"/>
    </row>
    <row r="312" hidden="1">
      <c r="G312" s="41"/>
      <c r="H312" s="41"/>
      <c r="I312" s="39"/>
      <c r="J312" s="39"/>
    </row>
    <row r="313" hidden="1">
      <c r="G313" s="41"/>
      <c r="H313" s="41"/>
      <c r="I313" s="39"/>
      <c r="J313" s="39"/>
    </row>
    <row r="314" hidden="1">
      <c r="G314" s="41"/>
      <c r="H314" s="41"/>
      <c r="I314" s="39"/>
      <c r="J314" s="39"/>
    </row>
    <row r="315" hidden="1">
      <c r="G315" s="41"/>
      <c r="H315" s="41"/>
      <c r="I315" s="39"/>
      <c r="J315" s="39"/>
    </row>
    <row r="316" hidden="1">
      <c r="G316" s="41"/>
      <c r="H316" s="41"/>
      <c r="I316" s="39"/>
      <c r="J316" s="39"/>
    </row>
    <row r="317" hidden="1">
      <c r="G317" s="41"/>
      <c r="H317" s="41"/>
      <c r="I317" s="39"/>
      <c r="J317" s="39"/>
    </row>
    <row r="318" hidden="1">
      <c r="G318" s="41"/>
      <c r="H318" s="41"/>
      <c r="I318" s="39"/>
      <c r="J318" s="39"/>
    </row>
    <row r="319" hidden="1">
      <c r="G319" s="41"/>
      <c r="H319" s="41"/>
      <c r="I319" s="39"/>
      <c r="J319" s="39"/>
    </row>
    <row r="320" hidden="1">
      <c r="G320" s="41"/>
      <c r="H320" s="41"/>
      <c r="I320" s="39"/>
      <c r="J320" s="39"/>
    </row>
    <row r="321" hidden="1">
      <c r="G321" s="41"/>
      <c r="H321" s="41"/>
      <c r="I321" s="39"/>
      <c r="J321" s="39"/>
    </row>
    <row r="322" hidden="1">
      <c r="G322" s="41"/>
      <c r="H322" s="41"/>
      <c r="I322" s="39"/>
      <c r="J322" s="39"/>
    </row>
    <row r="323" hidden="1">
      <c r="G323" s="41"/>
      <c r="H323" s="41"/>
      <c r="I323" s="39"/>
      <c r="J323" s="39"/>
    </row>
    <row r="324" hidden="1">
      <c r="G324" s="41"/>
      <c r="H324" s="41"/>
      <c r="I324" s="39"/>
      <c r="J324" s="39"/>
    </row>
    <row r="325" hidden="1">
      <c r="G325" s="41"/>
      <c r="H325" s="41"/>
      <c r="I325" s="39"/>
      <c r="J325" s="39"/>
    </row>
    <row r="326" hidden="1">
      <c r="G326" s="41"/>
      <c r="H326" s="41"/>
      <c r="I326" s="39"/>
      <c r="J326" s="39"/>
    </row>
    <row r="327" hidden="1">
      <c r="G327" s="41"/>
      <c r="H327" s="41"/>
      <c r="I327" s="39"/>
      <c r="J327" s="39"/>
    </row>
    <row r="328" hidden="1">
      <c r="G328" s="41"/>
      <c r="H328" s="41"/>
      <c r="I328" s="39"/>
      <c r="J328" s="39"/>
    </row>
    <row r="329" hidden="1">
      <c r="G329" s="41"/>
      <c r="H329" s="41"/>
      <c r="I329" s="39"/>
      <c r="J329" s="39"/>
    </row>
    <row r="330" hidden="1">
      <c r="G330" s="41"/>
      <c r="H330" s="41"/>
      <c r="I330" s="39"/>
      <c r="J330" s="39"/>
    </row>
    <row r="331" hidden="1">
      <c r="G331" s="41"/>
      <c r="H331" s="41"/>
      <c r="I331" s="39"/>
      <c r="J331" s="39"/>
    </row>
    <row r="332" hidden="1">
      <c r="G332" s="41"/>
      <c r="H332" s="41"/>
      <c r="I332" s="39"/>
      <c r="J332" s="39"/>
    </row>
    <row r="333" hidden="1">
      <c r="G333" s="41"/>
      <c r="H333" s="41"/>
      <c r="I333" s="39"/>
      <c r="J333" s="39"/>
    </row>
    <row r="334" hidden="1">
      <c r="G334" s="41"/>
      <c r="H334" s="41"/>
      <c r="I334" s="39"/>
      <c r="J334" s="39"/>
    </row>
    <row r="335" hidden="1">
      <c r="G335" s="41"/>
      <c r="H335" s="41"/>
      <c r="I335" s="39"/>
      <c r="J335" s="39"/>
    </row>
    <row r="336" hidden="1">
      <c r="G336" s="41"/>
      <c r="H336" s="41"/>
      <c r="I336" s="39"/>
      <c r="J336" s="39"/>
    </row>
    <row r="337" hidden="1">
      <c r="G337" s="41"/>
      <c r="H337" s="41"/>
      <c r="I337" s="39"/>
      <c r="J337" s="39"/>
    </row>
    <row r="338" hidden="1">
      <c r="G338" s="41"/>
      <c r="H338" s="41"/>
      <c r="I338" s="39"/>
      <c r="J338" s="39"/>
    </row>
    <row r="339" hidden="1">
      <c r="G339" s="41"/>
      <c r="H339" s="41"/>
      <c r="I339" s="39"/>
      <c r="J339" s="39"/>
    </row>
    <row r="340" hidden="1">
      <c r="G340" s="41"/>
      <c r="H340" s="41"/>
      <c r="I340" s="39"/>
      <c r="J340" s="39"/>
    </row>
    <row r="341" hidden="1">
      <c r="G341" s="41"/>
      <c r="H341" s="41"/>
      <c r="I341" s="39"/>
      <c r="J341" s="39"/>
    </row>
    <row r="342" hidden="1">
      <c r="G342" s="41"/>
      <c r="H342" s="41"/>
      <c r="I342" s="39"/>
      <c r="J342" s="39"/>
    </row>
    <row r="343" hidden="1">
      <c r="G343" s="41"/>
      <c r="H343" s="41"/>
      <c r="I343" s="39"/>
      <c r="J343" s="39"/>
    </row>
    <row r="344" hidden="1">
      <c r="G344" s="41"/>
      <c r="H344" s="41"/>
      <c r="I344" s="39"/>
      <c r="J344" s="39"/>
    </row>
    <row r="345" hidden="1">
      <c r="G345" s="41"/>
      <c r="H345" s="41"/>
      <c r="I345" s="39"/>
      <c r="J345" s="39"/>
    </row>
    <row r="346" hidden="1">
      <c r="G346" s="41"/>
      <c r="H346" s="41"/>
      <c r="I346" s="39"/>
      <c r="J346" s="39"/>
    </row>
    <row r="347" hidden="1">
      <c r="G347" s="41"/>
      <c r="H347" s="41"/>
      <c r="I347" s="39"/>
      <c r="J347" s="39"/>
    </row>
    <row r="348" hidden="1">
      <c r="G348" s="41"/>
      <c r="H348" s="41"/>
      <c r="I348" s="39"/>
      <c r="J348" s="39"/>
    </row>
    <row r="349" hidden="1">
      <c r="G349" s="41"/>
      <c r="H349" s="41"/>
      <c r="I349" s="39"/>
      <c r="J349" s="39"/>
    </row>
    <row r="350" hidden="1">
      <c r="G350" s="41"/>
      <c r="H350" s="41"/>
      <c r="I350" s="39"/>
      <c r="J350" s="39"/>
    </row>
    <row r="351" hidden="1">
      <c r="G351" s="41"/>
      <c r="H351" s="41"/>
      <c r="I351" s="39"/>
      <c r="J351" s="39"/>
    </row>
    <row r="352" hidden="1">
      <c r="G352" s="41"/>
      <c r="H352" s="41"/>
      <c r="I352" s="39"/>
      <c r="J352" s="39"/>
    </row>
    <row r="353" hidden="1">
      <c r="G353" s="41"/>
      <c r="H353" s="41"/>
      <c r="I353" s="39"/>
      <c r="J353" s="39"/>
    </row>
    <row r="354" hidden="1">
      <c r="G354" s="41"/>
      <c r="H354" s="41"/>
      <c r="I354" s="39"/>
      <c r="J354" s="39"/>
    </row>
    <row r="355" hidden="1">
      <c r="G355" s="41"/>
      <c r="H355" s="41"/>
      <c r="I355" s="39"/>
      <c r="J355" s="39"/>
    </row>
    <row r="356" hidden="1">
      <c r="G356" s="41"/>
      <c r="H356" s="41"/>
      <c r="I356" s="39"/>
      <c r="J356" s="39"/>
    </row>
    <row r="357" hidden="1">
      <c r="G357" s="41"/>
      <c r="H357" s="41"/>
      <c r="I357" s="39"/>
      <c r="J357" s="39"/>
    </row>
    <row r="358" hidden="1">
      <c r="G358" s="41"/>
      <c r="H358" s="41"/>
      <c r="I358" s="39"/>
      <c r="J358" s="39"/>
    </row>
    <row r="359" hidden="1">
      <c r="G359" s="41"/>
      <c r="H359" s="41"/>
      <c r="I359" s="39"/>
      <c r="J359" s="39"/>
    </row>
    <row r="360" hidden="1">
      <c r="G360" s="41"/>
      <c r="H360" s="41"/>
      <c r="I360" s="39"/>
      <c r="J360" s="39"/>
    </row>
    <row r="361" hidden="1">
      <c r="G361" s="41"/>
      <c r="H361" s="41"/>
      <c r="I361" s="39"/>
      <c r="J361" s="39"/>
    </row>
    <row r="362" hidden="1">
      <c r="G362" s="41"/>
      <c r="H362" s="41"/>
      <c r="I362" s="39"/>
      <c r="J362" s="39"/>
    </row>
    <row r="363" hidden="1">
      <c r="G363" s="41"/>
      <c r="H363" s="41"/>
      <c r="I363" s="39"/>
      <c r="J363" s="39"/>
    </row>
    <row r="364" hidden="1">
      <c r="G364" s="41"/>
      <c r="H364" s="41"/>
      <c r="I364" s="39"/>
      <c r="J364" s="39"/>
    </row>
    <row r="365" hidden="1">
      <c r="G365" s="41"/>
      <c r="H365" s="41"/>
      <c r="I365" s="39"/>
      <c r="J365" s="39"/>
    </row>
    <row r="366" hidden="1">
      <c r="G366" s="41"/>
      <c r="H366" s="41"/>
      <c r="I366" s="39"/>
      <c r="J366" s="39"/>
    </row>
    <row r="367" hidden="1">
      <c r="G367" s="41"/>
      <c r="H367" s="41"/>
      <c r="I367" s="39"/>
      <c r="J367" s="39"/>
    </row>
    <row r="368" hidden="1">
      <c r="G368" s="41"/>
      <c r="H368" s="41"/>
      <c r="I368" s="39"/>
      <c r="J368" s="39"/>
    </row>
    <row r="369" hidden="1">
      <c r="G369" s="41"/>
      <c r="H369" s="41"/>
      <c r="I369" s="39"/>
      <c r="J369" s="39"/>
    </row>
    <row r="370" hidden="1">
      <c r="G370" s="41"/>
      <c r="H370" s="41"/>
      <c r="I370" s="39"/>
      <c r="J370" s="39"/>
    </row>
    <row r="371" hidden="1">
      <c r="G371" s="41"/>
      <c r="H371" s="41"/>
      <c r="I371" s="39"/>
      <c r="J371" s="39"/>
    </row>
    <row r="372" hidden="1">
      <c r="G372" s="41"/>
      <c r="H372" s="41"/>
      <c r="I372" s="39"/>
      <c r="J372" s="39"/>
    </row>
    <row r="373" hidden="1">
      <c r="G373" s="41"/>
      <c r="H373" s="41"/>
      <c r="I373" s="39"/>
      <c r="J373" s="39"/>
    </row>
    <row r="374" hidden="1">
      <c r="G374" s="41"/>
      <c r="H374" s="41"/>
      <c r="I374" s="39"/>
      <c r="J374" s="39"/>
    </row>
    <row r="375" hidden="1">
      <c r="G375" s="41"/>
      <c r="H375" s="41"/>
      <c r="I375" s="39"/>
      <c r="J375" s="39"/>
    </row>
    <row r="376" hidden="1">
      <c r="G376" s="41"/>
      <c r="H376" s="41"/>
      <c r="I376" s="39"/>
      <c r="J376" s="39"/>
    </row>
    <row r="377" hidden="1">
      <c r="G377" s="41"/>
      <c r="H377" s="41"/>
      <c r="I377" s="39"/>
      <c r="J377" s="39"/>
    </row>
    <row r="378" hidden="1">
      <c r="G378" s="41"/>
      <c r="H378" s="41"/>
      <c r="I378" s="39"/>
      <c r="J378" s="39"/>
    </row>
    <row r="379" hidden="1">
      <c r="G379" s="41"/>
      <c r="H379" s="41"/>
      <c r="I379" s="39"/>
      <c r="J379" s="39"/>
    </row>
    <row r="380" hidden="1">
      <c r="G380" s="41"/>
      <c r="H380" s="41"/>
      <c r="I380" s="39"/>
      <c r="J380" s="39"/>
    </row>
    <row r="381" hidden="1">
      <c r="G381" s="41"/>
      <c r="H381" s="41"/>
      <c r="I381" s="39"/>
      <c r="J381" s="39"/>
    </row>
    <row r="382" hidden="1">
      <c r="G382" s="41"/>
      <c r="H382" s="41"/>
      <c r="I382" s="39"/>
      <c r="J382" s="39"/>
    </row>
    <row r="383" hidden="1">
      <c r="G383" s="41"/>
      <c r="H383" s="41"/>
      <c r="I383" s="39"/>
      <c r="J383" s="39"/>
    </row>
    <row r="384" hidden="1">
      <c r="G384" s="41"/>
      <c r="H384" s="41"/>
      <c r="I384" s="39"/>
      <c r="J384" s="39"/>
    </row>
    <row r="385" hidden="1">
      <c r="G385" s="41"/>
      <c r="H385" s="41"/>
      <c r="I385" s="39"/>
      <c r="J385" s="39"/>
    </row>
    <row r="386" hidden="1">
      <c r="G386" s="41"/>
      <c r="H386" s="41"/>
      <c r="I386" s="39"/>
      <c r="J386" s="39"/>
    </row>
    <row r="387" hidden="1">
      <c r="G387" s="41"/>
      <c r="H387" s="41"/>
      <c r="I387" s="39"/>
      <c r="J387" s="39"/>
    </row>
    <row r="388" hidden="1">
      <c r="G388" s="41"/>
      <c r="H388" s="41"/>
      <c r="I388" s="39"/>
      <c r="J388" s="39"/>
    </row>
    <row r="389" hidden="1">
      <c r="G389" s="41"/>
      <c r="H389" s="41"/>
      <c r="I389" s="39"/>
      <c r="J389" s="39"/>
    </row>
    <row r="390" hidden="1">
      <c r="G390" s="41"/>
      <c r="H390" s="41"/>
      <c r="I390" s="39"/>
      <c r="J390" s="39"/>
    </row>
    <row r="391" hidden="1">
      <c r="G391" s="41"/>
      <c r="H391" s="41"/>
      <c r="I391" s="39"/>
      <c r="J391" s="39"/>
    </row>
    <row r="392" hidden="1">
      <c r="G392" s="41"/>
      <c r="H392" s="41"/>
      <c r="I392" s="39"/>
      <c r="J392" s="39"/>
    </row>
    <row r="393" hidden="1">
      <c r="G393" s="41"/>
      <c r="H393" s="41"/>
      <c r="I393" s="39"/>
      <c r="J393" s="39"/>
    </row>
    <row r="394" hidden="1">
      <c r="G394" s="41"/>
      <c r="H394" s="41"/>
      <c r="I394" s="39"/>
      <c r="J394" s="39"/>
    </row>
    <row r="395" hidden="1">
      <c r="G395" s="41"/>
      <c r="H395" s="41"/>
      <c r="I395" s="39"/>
      <c r="J395" s="39"/>
    </row>
    <row r="396" hidden="1">
      <c r="G396" s="41"/>
      <c r="H396" s="41"/>
      <c r="I396" s="39"/>
      <c r="J396" s="39"/>
    </row>
    <row r="397" hidden="1">
      <c r="G397" s="41"/>
      <c r="H397" s="41"/>
      <c r="I397" s="39"/>
      <c r="J397" s="39"/>
    </row>
    <row r="398" hidden="1">
      <c r="G398" s="41"/>
      <c r="H398" s="41"/>
      <c r="I398" s="39"/>
      <c r="J398" s="39"/>
    </row>
    <row r="399" hidden="1">
      <c r="G399" s="41"/>
      <c r="H399" s="41"/>
      <c r="I399" s="39"/>
      <c r="J399" s="39"/>
    </row>
    <row r="400" hidden="1">
      <c r="G400" s="41"/>
      <c r="H400" s="41"/>
      <c r="I400" s="39"/>
      <c r="J400" s="39"/>
    </row>
    <row r="401" hidden="1">
      <c r="G401" s="41"/>
      <c r="H401" s="41"/>
      <c r="I401" s="39"/>
      <c r="J401" s="39"/>
    </row>
    <row r="402" hidden="1">
      <c r="G402" s="41"/>
      <c r="H402" s="41"/>
      <c r="I402" s="39"/>
      <c r="J402" s="39"/>
    </row>
    <row r="403" hidden="1">
      <c r="G403" s="41"/>
      <c r="H403" s="41"/>
      <c r="I403" s="39"/>
      <c r="J403" s="39"/>
    </row>
    <row r="404" hidden="1">
      <c r="G404" s="41"/>
      <c r="H404" s="41"/>
      <c r="I404" s="39"/>
      <c r="J404" s="39"/>
    </row>
    <row r="405" hidden="1">
      <c r="G405" s="41"/>
      <c r="H405" s="41"/>
      <c r="I405" s="39"/>
      <c r="J405" s="39"/>
    </row>
    <row r="406" hidden="1">
      <c r="G406" s="41"/>
      <c r="H406" s="41"/>
      <c r="I406" s="39"/>
      <c r="J406" s="39"/>
    </row>
    <row r="407" hidden="1">
      <c r="G407" s="41"/>
      <c r="H407" s="41"/>
      <c r="I407" s="39"/>
      <c r="J407" s="39"/>
    </row>
    <row r="408" hidden="1">
      <c r="G408" s="41"/>
      <c r="H408" s="41"/>
      <c r="I408" s="39"/>
      <c r="J408" s="39"/>
    </row>
    <row r="409" hidden="1">
      <c r="G409" s="41"/>
      <c r="H409" s="41"/>
      <c r="I409" s="39"/>
      <c r="J409" s="39"/>
    </row>
    <row r="410" hidden="1">
      <c r="G410" s="41"/>
      <c r="H410" s="41"/>
      <c r="I410" s="39"/>
      <c r="J410" s="39"/>
    </row>
    <row r="411" hidden="1">
      <c r="G411" s="41"/>
      <c r="H411" s="41"/>
      <c r="I411" s="39"/>
      <c r="J411" s="39"/>
    </row>
    <row r="412" hidden="1">
      <c r="G412" s="41"/>
      <c r="H412" s="41"/>
      <c r="I412" s="39"/>
      <c r="J412" s="39"/>
    </row>
    <row r="413" hidden="1">
      <c r="G413" s="41"/>
      <c r="H413" s="41"/>
      <c r="I413" s="39"/>
      <c r="J413" s="39"/>
    </row>
    <row r="414" hidden="1">
      <c r="G414" s="41"/>
      <c r="H414" s="41"/>
      <c r="I414" s="39"/>
      <c r="J414" s="39"/>
    </row>
    <row r="415" hidden="1">
      <c r="G415" s="41"/>
      <c r="H415" s="41"/>
      <c r="I415" s="39"/>
      <c r="J415" s="39"/>
    </row>
    <row r="416" hidden="1">
      <c r="G416" s="41"/>
      <c r="H416" s="41"/>
      <c r="I416" s="39"/>
      <c r="J416" s="39"/>
    </row>
    <row r="417" hidden="1">
      <c r="G417" s="41"/>
      <c r="H417" s="41"/>
      <c r="I417" s="39"/>
      <c r="J417" s="39"/>
    </row>
    <row r="418" hidden="1">
      <c r="G418" s="41"/>
      <c r="H418" s="41"/>
      <c r="I418" s="39"/>
      <c r="J418" s="39"/>
    </row>
    <row r="419" hidden="1">
      <c r="G419" s="41"/>
      <c r="H419" s="41"/>
      <c r="I419" s="39"/>
      <c r="J419" s="39"/>
    </row>
    <row r="420" hidden="1">
      <c r="G420" s="41"/>
      <c r="H420" s="41"/>
      <c r="I420" s="39"/>
      <c r="J420" s="39"/>
    </row>
    <row r="421" hidden="1">
      <c r="G421" s="41"/>
      <c r="H421" s="41"/>
      <c r="I421" s="39"/>
      <c r="J421" s="39"/>
    </row>
    <row r="422" hidden="1">
      <c r="G422" s="41"/>
      <c r="H422" s="41"/>
      <c r="I422" s="39"/>
      <c r="J422" s="39"/>
    </row>
    <row r="423" hidden="1">
      <c r="G423" s="41"/>
      <c r="H423" s="41"/>
      <c r="I423" s="39"/>
      <c r="J423" s="39"/>
    </row>
    <row r="424" hidden="1">
      <c r="G424" s="41"/>
      <c r="H424" s="41"/>
      <c r="I424" s="39"/>
      <c r="J424" s="39"/>
    </row>
    <row r="425" hidden="1">
      <c r="G425" s="41"/>
      <c r="H425" s="41"/>
      <c r="I425" s="39"/>
      <c r="J425" s="39"/>
    </row>
    <row r="426" hidden="1">
      <c r="G426" s="41"/>
      <c r="H426" s="41"/>
      <c r="I426" s="39"/>
      <c r="J426" s="39"/>
    </row>
    <row r="427" hidden="1">
      <c r="G427" s="41"/>
      <c r="H427" s="41"/>
      <c r="I427" s="39"/>
      <c r="J427" s="39"/>
    </row>
    <row r="428" hidden="1">
      <c r="G428" s="41"/>
      <c r="H428" s="41"/>
      <c r="I428" s="39"/>
      <c r="J428" s="39"/>
    </row>
    <row r="429" hidden="1">
      <c r="G429" s="41"/>
      <c r="H429" s="41"/>
      <c r="I429" s="39"/>
      <c r="J429" s="39"/>
    </row>
    <row r="430" hidden="1">
      <c r="G430" s="41"/>
      <c r="H430" s="41"/>
      <c r="I430" s="39"/>
      <c r="J430" s="39"/>
    </row>
    <row r="431" hidden="1">
      <c r="G431" s="41"/>
      <c r="H431" s="41"/>
      <c r="I431" s="39"/>
      <c r="J431" s="39"/>
    </row>
    <row r="432" hidden="1">
      <c r="G432" s="41"/>
      <c r="H432" s="41"/>
      <c r="I432" s="39"/>
      <c r="J432" s="39"/>
    </row>
    <row r="433" hidden="1">
      <c r="G433" s="41"/>
      <c r="H433" s="41"/>
      <c r="I433" s="39"/>
      <c r="J433" s="39"/>
    </row>
    <row r="434" hidden="1">
      <c r="G434" s="41"/>
      <c r="H434" s="41"/>
      <c r="I434" s="39"/>
      <c r="J434" s="39"/>
    </row>
    <row r="435" hidden="1">
      <c r="G435" s="41"/>
      <c r="H435" s="41"/>
      <c r="I435" s="39"/>
      <c r="J435" s="39"/>
    </row>
    <row r="436" hidden="1">
      <c r="G436" s="41"/>
      <c r="H436" s="41"/>
      <c r="I436" s="39"/>
      <c r="J436" s="39"/>
    </row>
    <row r="437" hidden="1">
      <c r="G437" s="41"/>
      <c r="H437" s="41"/>
      <c r="I437" s="39"/>
      <c r="J437" s="39"/>
    </row>
    <row r="438" hidden="1">
      <c r="G438" s="41"/>
      <c r="H438" s="41"/>
      <c r="I438" s="39"/>
      <c r="J438" s="39"/>
    </row>
    <row r="439" hidden="1">
      <c r="G439" s="41"/>
      <c r="H439" s="41"/>
      <c r="I439" s="39"/>
      <c r="J439" s="39"/>
    </row>
    <row r="440" hidden="1">
      <c r="G440" s="41"/>
      <c r="H440" s="41"/>
      <c r="I440" s="39"/>
      <c r="J440" s="39"/>
    </row>
    <row r="441" hidden="1">
      <c r="G441" s="41"/>
      <c r="H441" s="41"/>
      <c r="I441" s="39"/>
      <c r="J441" s="39"/>
    </row>
    <row r="442" hidden="1">
      <c r="G442" s="41"/>
      <c r="H442" s="41"/>
      <c r="I442" s="39"/>
      <c r="J442" s="39"/>
    </row>
    <row r="443" hidden="1">
      <c r="G443" s="41"/>
      <c r="H443" s="41"/>
      <c r="I443" s="39"/>
      <c r="J443" s="39"/>
    </row>
    <row r="444" hidden="1">
      <c r="G444" s="41"/>
      <c r="H444" s="41"/>
      <c r="I444" s="39"/>
      <c r="J444" s="39"/>
    </row>
    <row r="445" hidden="1">
      <c r="G445" s="41"/>
      <c r="H445" s="41"/>
      <c r="I445" s="39"/>
      <c r="J445" s="39"/>
    </row>
    <row r="446" hidden="1">
      <c r="G446" s="41"/>
      <c r="H446" s="41"/>
      <c r="I446" s="39"/>
      <c r="J446" s="39"/>
    </row>
    <row r="447" hidden="1">
      <c r="G447" s="41"/>
      <c r="H447" s="41"/>
      <c r="I447" s="39"/>
      <c r="J447" s="39"/>
    </row>
    <row r="448" hidden="1">
      <c r="G448" s="41"/>
      <c r="H448" s="41"/>
      <c r="I448" s="39"/>
      <c r="J448" s="39"/>
    </row>
    <row r="449" hidden="1">
      <c r="G449" s="41"/>
      <c r="H449" s="41"/>
      <c r="I449" s="39"/>
      <c r="J449" s="39"/>
    </row>
    <row r="450" hidden="1">
      <c r="G450" s="41"/>
      <c r="H450" s="41"/>
      <c r="I450" s="39"/>
      <c r="J450" s="39"/>
    </row>
    <row r="451" hidden="1">
      <c r="G451" s="41"/>
      <c r="H451" s="41"/>
      <c r="I451" s="39"/>
      <c r="J451" s="39"/>
    </row>
    <row r="452" hidden="1">
      <c r="G452" s="41"/>
      <c r="H452" s="41"/>
      <c r="I452" s="39"/>
      <c r="J452" s="39"/>
    </row>
    <row r="453" hidden="1">
      <c r="G453" s="41"/>
      <c r="H453" s="41"/>
      <c r="I453" s="39"/>
      <c r="J453" s="39"/>
    </row>
    <row r="454" hidden="1">
      <c r="G454" s="41"/>
      <c r="H454" s="41"/>
      <c r="I454" s="39"/>
      <c r="J454" s="39"/>
    </row>
    <row r="455" hidden="1">
      <c r="G455" s="41"/>
      <c r="H455" s="41"/>
      <c r="I455" s="39"/>
      <c r="J455" s="39"/>
    </row>
    <row r="456" hidden="1">
      <c r="G456" s="41"/>
      <c r="H456" s="41"/>
      <c r="I456" s="39"/>
      <c r="J456" s="39"/>
    </row>
    <row r="457" hidden="1">
      <c r="G457" s="41"/>
      <c r="H457" s="41"/>
      <c r="I457" s="39"/>
      <c r="J457" s="39"/>
    </row>
    <row r="458" hidden="1">
      <c r="G458" s="41"/>
      <c r="H458" s="41"/>
      <c r="I458" s="39"/>
      <c r="J458" s="39"/>
    </row>
    <row r="459" hidden="1">
      <c r="G459" s="41"/>
      <c r="H459" s="41"/>
      <c r="I459" s="39"/>
      <c r="J459" s="39"/>
    </row>
    <row r="460" hidden="1">
      <c r="G460" s="41"/>
      <c r="H460" s="41"/>
      <c r="I460" s="39"/>
      <c r="J460" s="39"/>
    </row>
    <row r="461" hidden="1">
      <c r="G461" s="41"/>
      <c r="H461" s="41"/>
      <c r="I461" s="39"/>
      <c r="J461" s="39"/>
    </row>
    <row r="462" hidden="1">
      <c r="G462" s="41"/>
      <c r="H462" s="41"/>
      <c r="I462" s="39"/>
      <c r="J462" s="39"/>
    </row>
    <row r="463" hidden="1">
      <c r="G463" s="41"/>
      <c r="H463" s="41"/>
      <c r="I463" s="39"/>
      <c r="J463" s="39"/>
    </row>
    <row r="464" hidden="1">
      <c r="G464" s="41"/>
      <c r="H464" s="41"/>
      <c r="I464" s="39"/>
      <c r="J464" s="39"/>
    </row>
    <row r="465" hidden="1">
      <c r="G465" s="41"/>
      <c r="H465" s="41"/>
      <c r="I465" s="39"/>
      <c r="J465" s="39"/>
    </row>
    <row r="466" hidden="1">
      <c r="G466" s="41"/>
      <c r="H466" s="41"/>
      <c r="I466" s="39"/>
      <c r="J466" s="39"/>
    </row>
    <row r="467" hidden="1">
      <c r="G467" s="41"/>
      <c r="H467" s="41"/>
      <c r="I467" s="39"/>
      <c r="J467" s="39"/>
    </row>
    <row r="468" hidden="1">
      <c r="G468" s="41"/>
      <c r="H468" s="41"/>
      <c r="I468" s="39"/>
      <c r="J468" s="39"/>
    </row>
    <row r="469" hidden="1">
      <c r="G469" s="41"/>
      <c r="H469" s="41"/>
      <c r="I469" s="39"/>
      <c r="J469" s="39"/>
    </row>
    <row r="470" hidden="1">
      <c r="G470" s="41"/>
      <c r="H470" s="41"/>
      <c r="I470" s="39"/>
      <c r="J470" s="39"/>
    </row>
    <row r="471" hidden="1">
      <c r="G471" s="41"/>
      <c r="H471" s="41"/>
      <c r="I471" s="39"/>
      <c r="J471" s="39"/>
    </row>
    <row r="472" hidden="1">
      <c r="G472" s="41"/>
      <c r="H472" s="41"/>
      <c r="I472" s="39"/>
      <c r="J472" s="39"/>
    </row>
    <row r="473" hidden="1">
      <c r="G473" s="41"/>
      <c r="H473" s="41"/>
      <c r="I473" s="39"/>
      <c r="J473" s="39"/>
    </row>
    <row r="474" hidden="1">
      <c r="G474" s="41"/>
      <c r="H474" s="41"/>
      <c r="I474" s="39"/>
      <c r="J474" s="39"/>
    </row>
    <row r="475" hidden="1">
      <c r="G475" s="41"/>
      <c r="H475" s="41"/>
      <c r="I475" s="39"/>
      <c r="J475" s="39"/>
    </row>
    <row r="476" hidden="1">
      <c r="G476" s="41"/>
      <c r="H476" s="41"/>
      <c r="I476" s="39"/>
      <c r="J476" s="39"/>
    </row>
    <row r="477" hidden="1">
      <c r="G477" s="41"/>
      <c r="H477" s="41"/>
      <c r="I477" s="39"/>
      <c r="J477" s="39"/>
    </row>
    <row r="478" hidden="1">
      <c r="G478" s="41"/>
      <c r="H478" s="41"/>
      <c r="I478" s="39"/>
      <c r="J478" s="39"/>
    </row>
    <row r="479" hidden="1">
      <c r="G479" s="41"/>
      <c r="H479" s="41"/>
      <c r="I479" s="39"/>
      <c r="J479" s="39"/>
    </row>
    <row r="480" hidden="1">
      <c r="G480" s="41"/>
      <c r="H480" s="41"/>
      <c r="I480" s="39"/>
      <c r="J480" s="39"/>
    </row>
    <row r="481" hidden="1">
      <c r="G481" s="41"/>
      <c r="H481" s="41"/>
      <c r="I481" s="39"/>
      <c r="J481" s="39"/>
    </row>
    <row r="482" hidden="1">
      <c r="G482" s="41"/>
      <c r="H482" s="41"/>
      <c r="I482" s="39"/>
      <c r="J482" s="39"/>
    </row>
    <row r="483" hidden="1">
      <c r="G483" s="41"/>
      <c r="H483" s="41"/>
      <c r="I483" s="39"/>
      <c r="J483" s="39"/>
    </row>
    <row r="484" hidden="1">
      <c r="G484" s="41"/>
      <c r="H484" s="41"/>
      <c r="I484" s="39"/>
      <c r="J484" s="39"/>
    </row>
    <row r="485" hidden="1">
      <c r="G485" s="41"/>
      <c r="H485" s="41"/>
      <c r="I485" s="39"/>
      <c r="J485" s="39"/>
    </row>
    <row r="486" hidden="1">
      <c r="G486" s="41"/>
      <c r="H486" s="41"/>
      <c r="I486" s="39"/>
      <c r="J486" s="39"/>
    </row>
    <row r="487" hidden="1">
      <c r="G487" s="41"/>
      <c r="H487" s="41"/>
      <c r="I487" s="39"/>
      <c r="J487" s="39"/>
    </row>
    <row r="488" hidden="1">
      <c r="G488" s="41"/>
      <c r="H488" s="41"/>
      <c r="I488" s="39"/>
      <c r="J488" s="39"/>
    </row>
    <row r="489" hidden="1">
      <c r="G489" s="41"/>
      <c r="H489" s="41"/>
      <c r="I489" s="39"/>
      <c r="J489" s="39"/>
    </row>
    <row r="490" hidden="1">
      <c r="G490" s="41"/>
      <c r="H490" s="41"/>
      <c r="I490" s="39"/>
      <c r="J490" s="39"/>
    </row>
    <row r="491" hidden="1">
      <c r="G491" s="41"/>
      <c r="H491" s="41"/>
      <c r="I491" s="39"/>
      <c r="J491" s="39"/>
    </row>
    <row r="492" hidden="1">
      <c r="G492" s="41"/>
      <c r="H492" s="41"/>
      <c r="I492" s="39"/>
      <c r="J492" s="39"/>
    </row>
    <row r="493" hidden="1">
      <c r="G493" s="41"/>
      <c r="H493" s="41"/>
      <c r="I493" s="39"/>
      <c r="J493" s="39"/>
    </row>
    <row r="494" hidden="1">
      <c r="G494" s="41"/>
      <c r="H494" s="41"/>
      <c r="I494" s="39"/>
      <c r="J494" s="39"/>
    </row>
    <row r="495" hidden="1">
      <c r="G495" s="41"/>
      <c r="H495" s="41"/>
      <c r="I495" s="39"/>
      <c r="J495" s="39"/>
    </row>
    <row r="496" hidden="1">
      <c r="G496" s="41"/>
      <c r="H496" s="41"/>
      <c r="I496" s="39"/>
      <c r="J496" s="39"/>
    </row>
    <row r="497" hidden="1">
      <c r="G497" s="41"/>
      <c r="H497" s="41"/>
      <c r="I497" s="39"/>
      <c r="J497" s="39"/>
    </row>
    <row r="498" hidden="1">
      <c r="G498" s="41"/>
      <c r="H498" s="41"/>
      <c r="I498" s="39"/>
      <c r="J498" s="39"/>
    </row>
    <row r="499" hidden="1">
      <c r="G499" s="41"/>
      <c r="H499" s="41"/>
      <c r="I499" s="39"/>
      <c r="J499" s="39"/>
    </row>
    <row r="500" hidden="1">
      <c r="G500" s="41"/>
      <c r="H500" s="41"/>
      <c r="I500" s="39"/>
      <c r="J500" s="39"/>
    </row>
    <row r="501" hidden="1">
      <c r="G501" s="41"/>
      <c r="H501" s="41"/>
      <c r="I501" s="39"/>
      <c r="J501" s="39"/>
    </row>
    <row r="502" hidden="1">
      <c r="G502" s="41"/>
      <c r="H502" s="41"/>
      <c r="I502" s="39"/>
      <c r="J502" s="39"/>
    </row>
    <row r="503" hidden="1">
      <c r="G503" s="41"/>
      <c r="H503" s="41"/>
      <c r="I503" s="39"/>
      <c r="J503" s="39"/>
    </row>
    <row r="504" hidden="1">
      <c r="G504" s="41"/>
      <c r="H504" s="41"/>
      <c r="I504" s="39"/>
      <c r="J504" s="39"/>
    </row>
    <row r="505" hidden="1">
      <c r="G505" s="41"/>
      <c r="H505" s="41"/>
      <c r="I505" s="39"/>
      <c r="J505" s="39"/>
    </row>
    <row r="506" hidden="1">
      <c r="G506" s="41"/>
      <c r="H506" s="41"/>
      <c r="I506" s="39"/>
      <c r="J506" s="39"/>
    </row>
    <row r="507" hidden="1">
      <c r="G507" s="41"/>
      <c r="H507" s="41"/>
      <c r="I507" s="39"/>
      <c r="J507" s="39"/>
    </row>
    <row r="508" hidden="1">
      <c r="G508" s="41"/>
      <c r="H508" s="41"/>
      <c r="I508" s="39"/>
      <c r="J508" s="39"/>
    </row>
    <row r="509" hidden="1">
      <c r="G509" s="41"/>
      <c r="H509" s="41"/>
      <c r="I509" s="39"/>
      <c r="J509" s="39"/>
    </row>
    <row r="510" hidden="1">
      <c r="G510" s="41"/>
      <c r="H510" s="41"/>
      <c r="I510" s="39"/>
      <c r="J510" s="39"/>
    </row>
    <row r="511" hidden="1">
      <c r="G511" s="41"/>
      <c r="H511" s="41"/>
      <c r="I511" s="39"/>
      <c r="J511" s="39"/>
    </row>
    <row r="512" hidden="1">
      <c r="G512" s="41"/>
      <c r="H512" s="41"/>
      <c r="I512" s="39"/>
      <c r="J512" s="39"/>
    </row>
    <row r="513" hidden="1">
      <c r="G513" s="41"/>
      <c r="H513" s="41"/>
      <c r="I513" s="39"/>
      <c r="J513" s="39"/>
    </row>
    <row r="514" hidden="1">
      <c r="G514" s="41"/>
      <c r="H514" s="41"/>
      <c r="I514" s="39"/>
      <c r="J514" s="39"/>
    </row>
    <row r="515" hidden="1">
      <c r="G515" s="41"/>
      <c r="H515" s="41"/>
      <c r="I515" s="39"/>
      <c r="J515" s="39"/>
    </row>
    <row r="516" hidden="1">
      <c r="G516" s="41"/>
      <c r="H516" s="41"/>
      <c r="I516" s="39"/>
      <c r="J516" s="39"/>
    </row>
    <row r="517" hidden="1">
      <c r="G517" s="41"/>
      <c r="H517" s="41"/>
      <c r="I517" s="39"/>
      <c r="J517" s="39"/>
    </row>
    <row r="518" hidden="1">
      <c r="G518" s="41"/>
      <c r="H518" s="41"/>
      <c r="I518" s="39"/>
      <c r="J518" s="39"/>
    </row>
    <row r="519" hidden="1">
      <c r="G519" s="41"/>
      <c r="H519" s="41"/>
      <c r="I519" s="39"/>
      <c r="J519" s="39"/>
    </row>
    <row r="520" hidden="1">
      <c r="G520" s="41"/>
      <c r="H520" s="41"/>
      <c r="I520" s="39"/>
      <c r="J520" s="39"/>
    </row>
    <row r="521" hidden="1">
      <c r="G521" s="41"/>
      <c r="H521" s="41"/>
      <c r="I521" s="39"/>
      <c r="J521" s="39"/>
    </row>
    <row r="522" hidden="1">
      <c r="G522" s="41"/>
      <c r="H522" s="41"/>
      <c r="I522" s="39"/>
      <c r="J522" s="39"/>
    </row>
    <row r="523" hidden="1">
      <c r="G523" s="41"/>
      <c r="H523" s="41"/>
      <c r="I523" s="39"/>
      <c r="J523" s="39"/>
    </row>
    <row r="524" hidden="1">
      <c r="G524" s="41"/>
      <c r="H524" s="41"/>
      <c r="I524" s="39"/>
      <c r="J524" s="39"/>
    </row>
    <row r="525" hidden="1">
      <c r="G525" s="41"/>
      <c r="H525" s="41"/>
      <c r="I525" s="39"/>
      <c r="J525" s="39"/>
    </row>
    <row r="526" hidden="1">
      <c r="G526" s="41"/>
      <c r="H526" s="41"/>
      <c r="I526" s="39"/>
      <c r="J526" s="39"/>
    </row>
    <row r="527" hidden="1">
      <c r="G527" s="41"/>
      <c r="H527" s="41"/>
      <c r="I527" s="39"/>
      <c r="J527" s="39"/>
    </row>
    <row r="528" hidden="1">
      <c r="G528" s="41"/>
      <c r="H528" s="41"/>
      <c r="I528" s="39"/>
      <c r="J528" s="39"/>
    </row>
    <row r="529" hidden="1">
      <c r="G529" s="41"/>
      <c r="H529" s="41"/>
      <c r="I529" s="39"/>
      <c r="J529" s="39"/>
    </row>
    <row r="530" hidden="1">
      <c r="G530" s="41"/>
      <c r="H530" s="41"/>
      <c r="I530" s="39"/>
      <c r="J530" s="39"/>
    </row>
    <row r="531" hidden="1">
      <c r="G531" s="41"/>
      <c r="H531" s="41"/>
      <c r="I531" s="39"/>
      <c r="J531" s="39"/>
    </row>
    <row r="532" hidden="1">
      <c r="G532" s="41"/>
      <c r="H532" s="41"/>
      <c r="I532" s="39"/>
      <c r="J532" s="39"/>
    </row>
    <row r="533" hidden="1">
      <c r="G533" s="41"/>
      <c r="H533" s="41"/>
      <c r="I533" s="39"/>
      <c r="J533" s="39"/>
    </row>
    <row r="534" hidden="1">
      <c r="G534" s="41"/>
      <c r="H534" s="41"/>
      <c r="I534" s="39"/>
      <c r="J534" s="39"/>
    </row>
    <row r="535" hidden="1">
      <c r="G535" s="41"/>
      <c r="H535" s="41"/>
      <c r="I535" s="39"/>
      <c r="J535" s="39"/>
    </row>
    <row r="536" hidden="1">
      <c r="G536" s="41"/>
      <c r="H536" s="41"/>
      <c r="I536" s="39"/>
      <c r="J536" s="39"/>
    </row>
    <row r="537" hidden="1">
      <c r="G537" s="41"/>
      <c r="H537" s="41"/>
      <c r="I537" s="39"/>
      <c r="J537" s="39"/>
    </row>
    <row r="538" hidden="1">
      <c r="G538" s="41"/>
      <c r="H538" s="41"/>
      <c r="I538" s="39"/>
      <c r="J538" s="39"/>
    </row>
    <row r="539" hidden="1">
      <c r="G539" s="41"/>
      <c r="H539" s="41"/>
      <c r="I539" s="39"/>
      <c r="J539" s="39"/>
    </row>
    <row r="540" hidden="1">
      <c r="G540" s="41"/>
      <c r="H540" s="41"/>
      <c r="I540" s="39"/>
      <c r="J540" s="39"/>
    </row>
    <row r="541" hidden="1">
      <c r="G541" s="41"/>
      <c r="H541" s="41"/>
      <c r="I541" s="39"/>
      <c r="J541" s="39"/>
    </row>
    <row r="542" hidden="1">
      <c r="G542" s="41"/>
      <c r="H542" s="41"/>
      <c r="I542" s="39"/>
      <c r="J542" s="39"/>
    </row>
    <row r="543" hidden="1">
      <c r="G543" s="41"/>
      <c r="H543" s="41"/>
      <c r="I543" s="39"/>
      <c r="J543" s="39"/>
    </row>
    <row r="544" hidden="1">
      <c r="G544" s="41"/>
      <c r="H544" s="41"/>
      <c r="I544" s="39"/>
      <c r="J544" s="39"/>
    </row>
    <row r="545" hidden="1">
      <c r="G545" s="41"/>
      <c r="H545" s="41"/>
      <c r="I545" s="39"/>
      <c r="J545" s="39"/>
    </row>
    <row r="546" hidden="1">
      <c r="G546" s="41"/>
      <c r="H546" s="41"/>
      <c r="I546" s="39"/>
      <c r="J546" s="39"/>
    </row>
    <row r="547" hidden="1">
      <c r="G547" s="41"/>
      <c r="H547" s="41"/>
      <c r="I547" s="39"/>
      <c r="J547" s="39"/>
    </row>
    <row r="548" hidden="1">
      <c r="G548" s="41"/>
      <c r="H548" s="41"/>
      <c r="I548" s="39"/>
      <c r="J548" s="39"/>
    </row>
    <row r="549" hidden="1">
      <c r="G549" s="41"/>
      <c r="H549" s="41"/>
      <c r="I549" s="39"/>
      <c r="J549" s="39"/>
    </row>
    <row r="550" hidden="1">
      <c r="G550" s="41"/>
      <c r="H550" s="41"/>
      <c r="I550" s="39"/>
      <c r="J550" s="39"/>
    </row>
    <row r="551" hidden="1">
      <c r="G551" s="41"/>
      <c r="H551" s="41"/>
      <c r="I551" s="39"/>
      <c r="J551" s="39"/>
    </row>
    <row r="552" hidden="1">
      <c r="G552" s="41"/>
      <c r="H552" s="41"/>
      <c r="I552" s="39"/>
      <c r="J552" s="39"/>
    </row>
    <row r="553" hidden="1">
      <c r="G553" s="41"/>
      <c r="H553" s="41"/>
      <c r="I553" s="39"/>
      <c r="J553" s="39"/>
    </row>
    <row r="554" hidden="1">
      <c r="G554" s="41"/>
      <c r="H554" s="41"/>
      <c r="I554" s="39"/>
      <c r="J554" s="39"/>
    </row>
    <row r="555" hidden="1">
      <c r="G555" s="41"/>
      <c r="H555" s="41"/>
      <c r="I555" s="39"/>
      <c r="J555" s="39"/>
    </row>
    <row r="556" hidden="1">
      <c r="G556" s="41"/>
      <c r="H556" s="41"/>
      <c r="I556" s="39"/>
      <c r="J556" s="39"/>
    </row>
    <row r="557" hidden="1">
      <c r="G557" s="41"/>
      <c r="H557" s="41"/>
      <c r="I557" s="39"/>
      <c r="J557" s="39"/>
    </row>
    <row r="558" hidden="1">
      <c r="G558" s="41"/>
      <c r="H558" s="41"/>
      <c r="I558" s="39"/>
      <c r="J558" s="39"/>
    </row>
    <row r="559" hidden="1">
      <c r="G559" s="41"/>
      <c r="H559" s="41"/>
      <c r="I559" s="39"/>
      <c r="J559" s="39"/>
    </row>
    <row r="560" hidden="1">
      <c r="G560" s="41"/>
      <c r="H560" s="41"/>
      <c r="I560" s="39"/>
      <c r="J560" s="39"/>
    </row>
    <row r="561" hidden="1">
      <c r="G561" s="41"/>
      <c r="H561" s="41"/>
      <c r="I561" s="39"/>
      <c r="J561" s="39"/>
    </row>
    <row r="562" hidden="1">
      <c r="G562" s="41"/>
      <c r="H562" s="41"/>
      <c r="I562" s="39"/>
      <c r="J562" s="39"/>
    </row>
    <row r="563" hidden="1">
      <c r="G563" s="41"/>
      <c r="H563" s="41"/>
      <c r="I563" s="39"/>
      <c r="J563" s="39"/>
    </row>
    <row r="564" hidden="1">
      <c r="G564" s="41"/>
      <c r="H564" s="41"/>
      <c r="I564" s="39"/>
      <c r="J564" s="39"/>
    </row>
    <row r="565" hidden="1">
      <c r="G565" s="41"/>
      <c r="H565" s="41"/>
      <c r="I565" s="39"/>
      <c r="J565" s="39"/>
    </row>
    <row r="566" hidden="1">
      <c r="G566" s="41"/>
      <c r="H566" s="41"/>
      <c r="I566" s="39"/>
      <c r="J566" s="39"/>
    </row>
    <row r="567" hidden="1">
      <c r="G567" s="41"/>
      <c r="H567" s="41"/>
      <c r="I567" s="39"/>
      <c r="J567" s="39"/>
    </row>
    <row r="568" hidden="1">
      <c r="G568" s="41"/>
      <c r="H568" s="41"/>
      <c r="I568" s="39"/>
      <c r="J568" s="39"/>
    </row>
    <row r="569" hidden="1">
      <c r="G569" s="41"/>
      <c r="H569" s="41"/>
      <c r="I569" s="39"/>
      <c r="J569" s="39"/>
    </row>
    <row r="570" hidden="1">
      <c r="G570" s="41"/>
      <c r="H570" s="41"/>
      <c r="I570" s="39"/>
      <c r="J570" s="39"/>
    </row>
    <row r="571" hidden="1">
      <c r="G571" s="41"/>
      <c r="H571" s="41"/>
      <c r="I571" s="39"/>
      <c r="J571" s="39"/>
    </row>
    <row r="572" hidden="1">
      <c r="G572" s="41"/>
      <c r="H572" s="41"/>
      <c r="I572" s="39"/>
      <c r="J572" s="39"/>
    </row>
    <row r="573" hidden="1">
      <c r="G573" s="41"/>
      <c r="H573" s="41"/>
      <c r="I573" s="39"/>
      <c r="J573" s="39"/>
    </row>
    <row r="574" hidden="1">
      <c r="G574" s="41"/>
      <c r="H574" s="41"/>
      <c r="I574" s="39"/>
      <c r="J574" s="39"/>
    </row>
    <row r="575" hidden="1">
      <c r="G575" s="41"/>
      <c r="H575" s="41"/>
      <c r="I575" s="39"/>
      <c r="J575" s="39"/>
    </row>
    <row r="576" hidden="1">
      <c r="G576" s="41"/>
      <c r="H576" s="41"/>
      <c r="I576" s="39"/>
      <c r="J576" s="39"/>
    </row>
    <row r="577" hidden="1">
      <c r="G577" s="41"/>
      <c r="H577" s="41"/>
      <c r="I577" s="39"/>
      <c r="J577" s="39"/>
    </row>
    <row r="578" hidden="1">
      <c r="G578" s="41"/>
      <c r="H578" s="41"/>
      <c r="I578" s="39"/>
      <c r="J578" s="39"/>
    </row>
    <row r="579" hidden="1">
      <c r="G579" s="41"/>
      <c r="H579" s="41"/>
      <c r="I579" s="39"/>
      <c r="J579" s="39"/>
    </row>
    <row r="580" hidden="1">
      <c r="G580" s="41"/>
      <c r="H580" s="41"/>
      <c r="I580" s="39"/>
      <c r="J580" s="39"/>
    </row>
    <row r="581" hidden="1">
      <c r="G581" s="41"/>
      <c r="H581" s="41"/>
      <c r="I581" s="39"/>
      <c r="J581" s="39"/>
    </row>
    <row r="582" hidden="1">
      <c r="G582" s="41"/>
      <c r="H582" s="41"/>
      <c r="I582" s="39"/>
      <c r="J582" s="39"/>
    </row>
    <row r="583" hidden="1">
      <c r="G583" s="41"/>
      <c r="H583" s="41"/>
      <c r="I583" s="39"/>
      <c r="J583" s="39"/>
    </row>
    <row r="584" hidden="1">
      <c r="G584" s="41"/>
      <c r="H584" s="41"/>
      <c r="I584" s="39"/>
      <c r="J584" s="39"/>
    </row>
    <row r="585" hidden="1">
      <c r="G585" s="41"/>
      <c r="H585" s="41"/>
      <c r="I585" s="39"/>
      <c r="J585" s="39"/>
    </row>
    <row r="586" hidden="1">
      <c r="G586" s="41"/>
      <c r="H586" s="41"/>
      <c r="I586" s="39"/>
      <c r="J586" s="39"/>
    </row>
    <row r="587" hidden="1">
      <c r="G587" s="41"/>
      <c r="H587" s="41"/>
      <c r="I587" s="39"/>
      <c r="J587" s="39"/>
    </row>
    <row r="588" hidden="1">
      <c r="G588" s="41"/>
      <c r="H588" s="41"/>
      <c r="I588" s="39"/>
      <c r="J588" s="39"/>
    </row>
    <row r="589" hidden="1">
      <c r="G589" s="41"/>
      <c r="H589" s="41"/>
      <c r="I589" s="39"/>
      <c r="J589" s="39"/>
    </row>
    <row r="590" hidden="1">
      <c r="G590" s="41"/>
      <c r="H590" s="41"/>
      <c r="I590" s="39"/>
      <c r="J590" s="39"/>
    </row>
    <row r="591" hidden="1">
      <c r="G591" s="41"/>
      <c r="H591" s="41"/>
      <c r="I591" s="39"/>
      <c r="J591" s="39"/>
    </row>
    <row r="592" hidden="1">
      <c r="G592" s="41"/>
      <c r="H592" s="41"/>
      <c r="I592" s="39"/>
      <c r="J592" s="39"/>
    </row>
    <row r="593" hidden="1">
      <c r="G593" s="41"/>
      <c r="H593" s="41"/>
      <c r="I593" s="39"/>
      <c r="J593" s="39"/>
    </row>
    <row r="594" hidden="1">
      <c r="G594" s="41"/>
      <c r="H594" s="41"/>
      <c r="I594" s="39"/>
      <c r="J594" s="39"/>
    </row>
    <row r="595" hidden="1">
      <c r="G595" s="41"/>
      <c r="H595" s="41"/>
      <c r="I595" s="39"/>
      <c r="J595" s="39"/>
    </row>
    <row r="596" hidden="1">
      <c r="G596" s="41"/>
      <c r="H596" s="41"/>
      <c r="I596" s="39"/>
      <c r="J596" s="39"/>
    </row>
    <row r="597" hidden="1">
      <c r="G597" s="41"/>
      <c r="H597" s="41"/>
      <c r="I597" s="39"/>
      <c r="J597" s="39"/>
    </row>
    <row r="598" hidden="1">
      <c r="G598" s="41"/>
      <c r="H598" s="41"/>
      <c r="I598" s="39"/>
      <c r="J598" s="39"/>
    </row>
    <row r="599" hidden="1">
      <c r="G599" s="41"/>
      <c r="H599" s="41"/>
      <c r="I599" s="39"/>
      <c r="J599" s="39"/>
    </row>
    <row r="600" hidden="1">
      <c r="G600" s="41"/>
      <c r="H600" s="41"/>
      <c r="I600" s="39"/>
      <c r="J600" s="39"/>
    </row>
    <row r="601" hidden="1">
      <c r="G601" s="41"/>
      <c r="H601" s="41"/>
      <c r="I601" s="39"/>
      <c r="J601" s="39"/>
    </row>
    <row r="602" hidden="1">
      <c r="G602" s="41"/>
      <c r="H602" s="41"/>
      <c r="I602" s="39"/>
      <c r="J602" s="39"/>
    </row>
    <row r="603" hidden="1">
      <c r="G603" s="41"/>
      <c r="H603" s="41"/>
      <c r="I603" s="39"/>
      <c r="J603" s="39"/>
    </row>
    <row r="604" hidden="1">
      <c r="G604" s="41"/>
      <c r="H604" s="41"/>
      <c r="I604" s="39"/>
      <c r="J604" s="39"/>
    </row>
    <row r="605" hidden="1">
      <c r="G605" s="41"/>
      <c r="H605" s="41"/>
      <c r="I605" s="39"/>
      <c r="J605" s="39"/>
    </row>
    <row r="606" hidden="1">
      <c r="G606" s="41"/>
      <c r="H606" s="41"/>
      <c r="I606" s="39"/>
      <c r="J606" s="39"/>
    </row>
    <row r="607" hidden="1">
      <c r="G607" s="41"/>
      <c r="H607" s="41"/>
      <c r="I607" s="39"/>
      <c r="J607" s="39"/>
    </row>
    <row r="608" hidden="1">
      <c r="G608" s="41"/>
      <c r="H608" s="41"/>
      <c r="I608" s="39"/>
      <c r="J608" s="39"/>
    </row>
    <row r="609" hidden="1">
      <c r="G609" s="41"/>
      <c r="H609" s="41"/>
      <c r="I609" s="39"/>
      <c r="J609" s="39"/>
    </row>
    <row r="610" hidden="1">
      <c r="G610" s="41"/>
      <c r="H610" s="41"/>
      <c r="I610" s="39"/>
      <c r="J610" s="39"/>
    </row>
    <row r="611" hidden="1">
      <c r="G611" s="41"/>
      <c r="H611" s="41"/>
      <c r="I611" s="39"/>
      <c r="J611" s="39"/>
    </row>
    <row r="612" hidden="1">
      <c r="G612" s="41"/>
      <c r="H612" s="41"/>
      <c r="I612" s="39"/>
      <c r="J612" s="39"/>
    </row>
    <row r="613" hidden="1">
      <c r="G613" s="41"/>
      <c r="H613" s="41"/>
      <c r="I613" s="39"/>
      <c r="J613" s="39"/>
    </row>
    <row r="614" hidden="1">
      <c r="G614" s="41"/>
      <c r="H614" s="41"/>
      <c r="I614" s="39"/>
      <c r="J614" s="39"/>
    </row>
    <row r="615" hidden="1">
      <c r="G615" s="41"/>
      <c r="H615" s="41"/>
      <c r="I615" s="39"/>
      <c r="J615" s="39"/>
    </row>
    <row r="616" hidden="1">
      <c r="G616" s="41"/>
      <c r="H616" s="41"/>
      <c r="I616" s="39"/>
      <c r="J616" s="39"/>
    </row>
    <row r="617" hidden="1">
      <c r="G617" s="41"/>
      <c r="H617" s="41"/>
      <c r="I617" s="39"/>
      <c r="J617" s="39"/>
    </row>
    <row r="618" hidden="1">
      <c r="G618" s="41"/>
      <c r="H618" s="41"/>
      <c r="I618" s="39"/>
      <c r="J618" s="39"/>
    </row>
    <row r="619" hidden="1">
      <c r="G619" s="41"/>
      <c r="H619" s="41"/>
      <c r="I619" s="39"/>
      <c r="J619" s="39"/>
    </row>
    <row r="620" hidden="1">
      <c r="G620" s="41"/>
      <c r="H620" s="41"/>
      <c r="I620" s="39"/>
      <c r="J620" s="39"/>
    </row>
    <row r="621" hidden="1">
      <c r="G621" s="41"/>
      <c r="H621" s="41"/>
      <c r="I621" s="39"/>
      <c r="J621" s="39"/>
    </row>
    <row r="622" hidden="1">
      <c r="G622" s="41"/>
      <c r="H622" s="41"/>
      <c r="I622" s="39"/>
      <c r="J622" s="39"/>
    </row>
    <row r="623" hidden="1">
      <c r="G623" s="41"/>
      <c r="H623" s="41"/>
      <c r="I623" s="39"/>
      <c r="J623" s="39"/>
    </row>
    <row r="624" hidden="1">
      <c r="G624" s="41"/>
      <c r="H624" s="41"/>
      <c r="I624" s="39"/>
      <c r="J624" s="39"/>
    </row>
    <row r="625" hidden="1">
      <c r="G625" s="41"/>
      <c r="H625" s="41"/>
      <c r="I625" s="39"/>
      <c r="J625" s="39"/>
    </row>
    <row r="626" hidden="1">
      <c r="G626" s="41"/>
      <c r="H626" s="41"/>
      <c r="I626" s="39"/>
      <c r="J626" s="39"/>
    </row>
    <row r="627" hidden="1">
      <c r="G627" s="41"/>
      <c r="H627" s="41"/>
      <c r="I627" s="39"/>
      <c r="J627" s="39"/>
    </row>
    <row r="628" hidden="1">
      <c r="G628" s="41"/>
      <c r="H628" s="41"/>
      <c r="I628" s="39"/>
      <c r="J628" s="39"/>
    </row>
    <row r="629" hidden="1">
      <c r="G629" s="41"/>
      <c r="H629" s="41"/>
      <c r="I629" s="39"/>
      <c r="J629" s="39"/>
    </row>
    <row r="630" hidden="1">
      <c r="G630" s="41"/>
      <c r="H630" s="41"/>
      <c r="I630" s="39"/>
      <c r="J630" s="39"/>
    </row>
    <row r="631" hidden="1">
      <c r="G631" s="41"/>
      <c r="H631" s="41"/>
      <c r="I631" s="39"/>
      <c r="J631" s="39"/>
    </row>
    <row r="632" hidden="1">
      <c r="G632" s="41"/>
      <c r="H632" s="41"/>
      <c r="I632" s="39"/>
      <c r="J632" s="39"/>
    </row>
    <row r="633" hidden="1">
      <c r="G633" s="41"/>
      <c r="H633" s="41"/>
      <c r="I633" s="39"/>
      <c r="J633" s="39"/>
    </row>
    <row r="634" hidden="1">
      <c r="G634" s="41"/>
      <c r="H634" s="41"/>
      <c r="I634" s="39"/>
      <c r="J634" s="39"/>
    </row>
    <row r="635" hidden="1">
      <c r="G635" s="41"/>
      <c r="H635" s="41"/>
      <c r="I635" s="39"/>
      <c r="J635" s="39"/>
    </row>
    <row r="636" hidden="1">
      <c r="G636" s="41"/>
      <c r="H636" s="41"/>
      <c r="I636" s="39"/>
      <c r="J636" s="39"/>
    </row>
    <row r="637" hidden="1">
      <c r="G637" s="41"/>
      <c r="H637" s="41"/>
      <c r="I637" s="39"/>
      <c r="J637" s="39"/>
    </row>
    <row r="638" hidden="1">
      <c r="G638" s="41"/>
      <c r="H638" s="41"/>
      <c r="I638" s="39"/>
      <c r="J638" s="39"/>
    </row>
    <row r="639" hidden="1">
      <c r="G639" s="41"/>
      <c r="H639" s="41"/>
      <c r="I639" s="39"/>
      <c r="J639" s="39"/>
    </row>
    <row r="640" hidden="1">
      <c r="G640" s="41"/>
      <c r="H640" s="41"/>
      <c r="I640" s="39"/>
      <c r="J640" s="39"/>
    </row>
    <row r="641" hidden="1">
      <c r="G641" s="41"/>
      <c r="H641" s="41"/>
      <c r="I641" s="39"/>
      <c r="J641" s="39"/>
    </row>
    <row r="642" hidden="1">
      <c r="G642" s="41"/>
      <c r="H642" s="41"/>
      <c r="I642" s="39"/>
      <c r="J642" s="39"/>
    </row>
    <row r="643" hidden="1">
      <c r="G643" s="41"/>
      <c r="H643" s="41"/>
      <c r="I643" s="39"/>
      <c r="J643" s="39"/>
    </row>
    <row r="644" hidden="1">
      <c r="G644" s="41"/>
      <c r="H644" s="41"/>
      <c r="I644" s="39"/>
      <c r="J644" s="39"/>
    </row>
    <row r="645" hidden="1">
      <c r="G645" s="41"/>
      <c r="H645" s="41"/>
      <c r="I645" s="39"/>
      <c r="J645" s="39"/>
    </row>
    <row r="646" hidden="1">
      <c r="G646" s="41"/>
      <c r="H646" s="41"/>
      <c r="I646" s="39"/>
      <c r="J646" s="39"/>
    </row>
    <row r="647" hidden="1">
      <c r="G647" s="41"/>
      <c r="H647" s="41"/>
      <c r="I647" s="39"/>
      <c r="J647" s="39"/>
    </row>
    <row r="648" hidden="1">
      <c r="G648" s="41"/>
      <c r="H648" s="41"/>
      <c r="I648" s="39"/>
      <c r="J648" s="39"/>
    </row>
    <row r="649" hidden="1">
      <c r="G649" s="41"/>
      <c r="H649" s="41"/>
      <c r="I649" s="39"/>
      <c r="J649" s="39"/>
    </row>
    <row r="650" hidden="1">
      <c r="G650" s="41"/>
      <c r="H650" s="41"/>
      <c r="I650" s="39"/>
      <c r="J650" s="39"/>
    </row>
    <row r="651" hidden="1">
      <c r="G651" s="41"/>
      <c r="H651" s="41"/>
      <c r="I651" s="39"/>
      <c r="J651" s="39"/>
    </row>
    <row r="652" hidden="1">
      <c r="G652" s="41"/>
      <c r="H652" s="41"/>
      <c r="I652" s="39"/>
      <c r="J652" s="39"/>
    </row>
    <row r="653" hidden="1">
      <c r="G653" s="41"/>
      <c r="H653" s="41"/>
      <c r="I653" s="39"/>
      <c r="J653" s="39"/>
    </row>
    <row r="654" hidden="1">
      <c r="G654" s="41"/>
      <c r="H654" s="41"/>
      <c r="I654" s="39"/>
      <c r="J654" s="39"/>
    </row>
    <row r="655" hidden="1">
      <c r="G655" s="41"/>
      <c r="H655" s="41"/>
      <c r="I655" s="39"/>
      <c r="J655" s="39"/>
    </row>
    <row r="656" hidden="1">
      <c r="G656" s="41"/>
      <c r="H656" s="41"/>
      <c r="I656" s="39"/>
      <c r="J656" s="39"/>
    </row>
    <row r="657" hidden="1">
      <c r="G657" s="41"/>
      <c r="H657" s="41"/>
      <c r="I657" s="39"/>
      <c r="J657" s="39"/>
    </row>
    <row r="658" hidden="1">
      <c r="G658" s="41"/>
      <c r="H658" s="41"/>
      <c r="I658" s="39"/>
      <c r="J658" s="39"/>
    </row>
    <row r="659" hidden="1">
      <c r="G659" s="41"/>
      <c r="H659" s="41"/>
      <c r="I659" s="39"/>
      <c r="J659" s="39"/>
    </row>
    <row r="660" hidden="1">
      <c r="G660" s="41"/>
      <c r="H660" s="41"/>
      <c r="I660" s="39"/>
      <c r="J660" s="39"/>
    </row>
    <row r="661" hidden="1">
      <c r="G661" s="41"/>
      <c r="H661" s="41"/>
      <c r="I661" s="39"/>
      <c r="J661" s="39"/>
    </row>
    <row r="662" hidden="1">
      <c r="G662" s="41"/>
      <c r="H662" s="41"/>
      <c r="I662" s="39"/>
      <c r="J662" s="39"/>
    </row>
    <row r="663" hidden="1">
      <c r="G663" s="41"/>
      <c r="H663" s="41"/>
      <c r="I663" s="39"/>
      <c r="J663" s="39"/>
    </row>
    <row r="664" hidden="1">
      <c r="G664" s="41"/>
      <c r="H664" s="41"/>
      <c r="I664" s="39"/>
      <c r="J664" s="39"/>
    </row>
    <row r="665" hidden="1">
      <c r="G665" s="41"/>
      <c r="H665" s="41"/>
      <c r="I665" s="39"/>
      <c r="J665" s="39"/>
    </row>
    <row r="666" hidden="1">
      <c r="G666" s="41"/>
      <c r="H666" s="41"/>
      <c r="I666" s="39"/>
      <c r="J666" s="39"/>
    </row>
    <row r="667" hidden="1">
      <c r="G667" s="41"/>
      <c r="H667" s="41"/>
      <c r="I667" s="39"/>
      <c r="J667" s="39"/>
    </row>
    <row r="668" hidden="1">
      <c r="G668" s="41"/>
      <c r="H668" s="41"/>
      <c r="I668" s="39"/>
      <c r="J668" s="39"/>
    </row>
    <row r="669" hidden="1">
      <c r="G669" s="41"/>
      <c r="H669" s="41"/>
      <c r="I669" s="39"/>
      <c r="J669" s="39"/>
    </row>
    <row r="670" hidden="1">
      <c r="G670" s="41"/>
      <c r="H670" s="41"/>
      <c r="I670" s="39"/>
      <c r="J670" s="39"/>
    </row>
    <row r="671" hidden="1">
      <c r="G671" s="41"/>
      <c r="H671" s="41"/>
      <c r="I671" s="39"/>
      <c r="J671" s="39"/>
    </row>
    <row r="672" hidden="1">
      <c r="G672" s="41"/>
      <c r="H672" s="41"/>
      <c r="I672" s="39"/>
      <c r="J672" s="39"/>
    </row>
    <row r="673" hidden="1">
      <c r="G673" s="41"/>
      <c r="H673" s="41"/>
      <c r="I673" s="39"/>
      <c r="J673" s="39"/>
    </row>
    <row r="674" hidden="1">
      <c r="G674" s="41"/>
      <c r="H674" s="41"/>
      <c r="I674" s="39"/>
      <c r="J674" s="39"/>
    </row>
    <row r="675" hidden="1">
      <c r="G675" s="41"/>
      <c r="H675" s="41"/>
      <c r="I675" s="39"/>
      <c r="J675" s="39"/>
    </row>
    <row r="676" hidden="1">
      <c r="G676" s="41"/>
      <c r="H676" s="41"/>
      <c r="I676" s="39"/>
      <c r="J676" s="39"/>
    </row>
    <row r="677" hidden="1">
      <c r="G677" s="41"/>
      <c r="H677" s="41"/>
      <c r="I677" s="39"/>
      <c r="J677" s="39"/>
    </row>
    <row r="678" hidden="1">
      <c r="G678" s="41"/>
      <c r="H678" s="41"/>
      <c r="I678" s="39"/>
      <c r="J678" s="39"/>
    </row>
    <row r="679" hidden="1">
      <c r="G679" s="41"/>
      <c r="H679" s="41"/>
      <c r="I679" s="39"/>
      <c r="J679" s="39"/>
    </row>
    <row r="680" hidden="1">
      <c r="G680" s="41"/>
      <c r="H680" s="41"/>
      <c r="I680" s="39"/>
      <c r="J680" s="39"/>
    </row>
    <row r="681" hidden="1">
      <c r="G681" s="41"/>
      <c r="H681" s="41"/>
      <c r="I681" s="39"/>
      <c r="J681" s="39"/>
    </row>
    <row r="682" hidden="1">
      <c r="G682" s="41"/>
      <c r="H682" s="41"/>
      <c r="I682" s="39"/>
      <c r="J682" s="39"/>
    </row>
    <row r="683" hidden="1">
      <c r="G683" s="41"/>
      <c r="H683" s="41"/>
      <c r="I683" s="39"/>
      <c r="J683" s="39"/>
    </row>
    <row r="684" hidden="1">
      <c r="G684" s="41"/>
      <c r="H684" s="41"/>
      <c r="I684" s="39"/>
      <c r="J684" s="39"/>
    </row>
    <row r="685" hidden="1">
      <c r="G685" s="41"/>
      <c r="H685" s="41"/>
      <c r="I685" s="39"/>
      <c r="J685" s="39"/>
    </row>
    <row r="686" hidden="1">
      <c r="G686" s="41"/>
      <c r="H686" s="41"/>
      <c r="I686" s="39"/>
      <c r="J686" s="39"/>
    </row>
    <row r="687" hidden="1">
      <c r="G687" s="41"/>
      <c r="H687" s="41"/>
      <c r="I687" s="39"/>
      <c r="J687" s="39"/>
    </row>
    <row r="688" hidden="1">
      <c r="G688" s="41"/>
      <c r="H688" s="41"/>
      <c r="I688" s="39"/>
      <c r="J688" s="39"/>
    </row>
    <row r="689" hidden="1">
      <c r="G689" s="41"/>
      <c r="H689" s="41"/>
      <c r="I689" s="39"/>
      <c r="J689" s="39"/>
    </row>
    <row r="690" hidden="1">
      <c r="G690" s="41"/>
      <c r="H690" s="41"/>
      <c r="I690" s="39"/>
      <c r="J690" s="39"/>
    </row>
    <row r="691" hidden="1">
      <c r="G691" s="41"/>
      <c r="H691" s="41"/>
      <c r="I691" s="39"/>
      <c r="J691" s="39"/>
    </row>
    <row r="692" hidden="1">
      <c r="G692" s="41"/>
      <c r="H692" s="41"/>
      <c r="I692" s="39"/>
      <c r="J692" s="39"/>
    </row>
    <row r="693" hidden="1">
      <c r="G693" s="41"/>
      <c r="H693" s="41"/>
      <c r="I693" s="39"/>
      <c r="J693" s="39"/>
    </row>
    <row r="694" hidden="1">
      <c r="G694" s="41"/>
      <c r="H694" s="41"/>
      <c r="I694" s="39"/>
      <c r="J694" s="39"/>
    </row>
    <row r="695" hidden="1">
      <c r="G695" s="41"/>
      <c r="H695" s="41"/>
      <c r="I695" s="39"/>
      <c r="J695" s="39"/>
    </row>
    <row r="696" hidden="1">
      <c r="G696" s="41"/>
      <c r="H696" s="41"/>
      <c r="I696" s="39"/>
      <c r="J696" s="39"/>
    </row>
    <row r="697" hidden="1">
      <c r="G697" s="41"/>
      <c r="H697" s="41"/>
      <c r="I697" s="39"/>
      <c r="J697" s="39"/>
    </row>
    <row r="698" hidden="1">
      <c r="G698" s="41"/>
      <c r="H698" s="41"/>
      <c r="I698" s="39"/>
      <c r="J698" s="39"/>
    </row>
    <row r="699" hidden="1">
      <c r="G699" s="41"/>
      <c r="H699" s="41"/>
      <c r="I699" s="39"/>
      <c r="J699" s="39"/>
    </row>
    <row r="700" hidden="1">
      <c r="G700" s="41"/>
      <c r="H700" s="41"/>
      <c r="I700" s="39"/>
      <c r="J700" s="39"/>
    </row>
    <row r="701" hidden="1">
      <c r="G701" s="41"/>
      <c r="H701" s="41"/>
      <c r="I701" s="39"/>
      <c r="J701" s="39"/>
    </row>
    <row r="702" hidden="1">
      <c r="G702" s="41"/>
      <c r="H702" s="41"/>
      <c r="I702" s="39"/>
      <c r="J702" s="39"/>
    </row>
    <row r="703" hidden="1">
      <c r="G703" s="41"/>
      <c r="H703" s="41"/>
      <c r="I703" s="39"/>
      <c r="J703" s="39"/>
    </row>
    <row r="704" hidden="1">
      <c r="G704" s="41"/>
      <c r="H704" s="41"/>
      <c r="I704" s="39"/>
      <c r="J704" s="39"/>
    </row>
    <row r="705" hidden="1">
      <c r="G705" s="41"/>
      <c r="H705" s="41"/>
      <c r="I705" s="39"/>
      <c r="J705" s="39"/>
    </row>
    <row r="706" hidden="1">
      <c r="G706" s="41"/>
      <c r="H706" s="41"/>
      <c r="I706" s="39"/>
      <c r="J706" s="39"/>
    </row>
    <row r="707" hidden="1">
      <c r="G707" s="41"/>
      <c r="H707" s="41"/>
      <c r="I707" s="39"/>
      <c r="J707" s="39"/>
    </row>
    <row r="708" hidden="1">
      <c r="G708" s="41"/>
      <c r="H708" s="41"/>
      <c r="I708" s="39"/>
      <c r="J708" s="39"/>
    </row>
    <row r="709" hidden="1">
      <c r="G709" s="41"/>
      <c r="H709" s="41"/>
      <c r="I709" s="39"/>
      <c r="J709" s="39"/>
    </row>
    <row r="710" hidden="1">
      <c r="G710" s="41"/>
      <c r="H710" s="41"/>
      <c r="I710" s="39"/>
      <c r="J710" s="39"/>
    </row>
    <row r="711" hidden="1">
      <c r="G711" s="41"/>
      <c r="H711" s="41"/>
      <c r="I711" s="39"/>
      <c r="J711" s="39"/>
    </row>
    <row r="712" hidden="1">
      <c r="G712" s="41"/>
      <c r="H712" s="41"/>
      <c r="I712" s="39"/>
      <c r="J712" s="39"/>
    </row>
    <row r="713" hidden="1">
      <c r="G713" s="41"/>
      <c r="H713" s="41"/>
      <c r="I713" s="39"/>
      <c r="J713" s="39"/>
    </row>
    <row r="714" hidden="1">
      <c r="G714" s="41"/>
      <c r="H714" s="41"/>
      <c r="I714" s="39"/>
      <c r="J714" s="39"/>
    </row>
    <row r="715" hidden="1">
      <c r="G715" s="41"/>
      <c r="H715" s="41"/>
      <c r="I715" s="39"/>
      <c r="J715" s="39"/>
    </row>
    <row r="716" hidden="1">
      <c r="G716" s="41"/>
      <c r="H716" s="41"/>
      <c r="I716" s="39"/>
      <c r="J716" s="39"/>
    </row>
    <row r="717" hidden="1">
      <c r="G717" s="41"/>
      <c r="H717" s="41"/>
      <c r="I717" s="39"/>
      <c r="J717" s="39"/>
    </row>
    <row r="718" hidden="1">
      <c r="G718" s="41"/>
      <c r="H718" s="41"/>
      <c r="I718" s="39"/>
      <c r="J718" s="39"/>
    </row>
    <row r="719" hidden="1">
      <c r="G719" s="41"/>
      <c r="H719" s="41"/>
      <c r="I719" s="39"/>
      <c r="J719" s="39"/>
    </row>
    <row r="720" hidden="1">
      <c r="G720" s="41"/>
      <c r="H720" s="41"/>
      <c r="I720" s="39"/>
      <c r="J720" s="39"/>
    </row>
    <row r="721" hidden="1">
      <c r="G721" s="41"/>
      <c r="H721" s="41"/>
      <c r="I721" s="39"/>
      <c r="J721" s="39"/>
    </row>
    <row r="722" hidden="1">
      <c r="G722" s="41"/>
      <c r="H722" s="41"/>
      <c r="I722" s="39"/>
      <c r="J722" s="39"/>
    </row>
    <row r="723" hidden="1">
      <c r="G723" s="41"/>
      <c r="H723" s="41"/>
      <c r="I723" s="39"/>
      <c r="J723" s="39"/>
    </row>
    <row r="724" hidden="1">
      <c r="G724" s="41"/>
      <c r="H724" s="41"/>
      <c r="I724" s="39"/>
      <c r="J724" s="39"/>
    </row>
    <row r="725" hidden="1">
      <c r="G725" s="41"/>
      <c r="H725" s="41"/>
      <c r="I725" s="39"/>
      <c r="J725" s="39"/>
    </row>
    <row r="726" hidden="1">
      <c r="G726" s="41"/>
      <c r="H726" s="41"/>
      <c r="I726" s="39"/>
      <c r="J726" s="39"/>
    </row>
    <row r="727" hidden="1">
      <c r="G727" s="41"/>
      <c r="H727" s="41"/>
      <c r="I727" s="39"/>
      <c r="J727" s="39"/>
    </row>
    <row r="728" hidden="1">
      <c r="G728" s="41"/>
      <c r="H728" s="41"/>
      <c r="I728" s="39"/>
      <c r="J728" s="39"/>
    </row>
    <row r="729" hidden="1">
      <c r="G729" s="41"/>
      <c r="H729" s="41"/>
      <c r="I729" s="39"/>
      <c r="J729" s="39"/>
    </row>
    <row r="730" hidden="1">
      <c r="G730" s="41"/>
      <c r="H730" s="41"/>
      <c r="I730" s="39"/>
      <c r="J730" s="39"/>
    </row>
    <row r="731" hidden="1">
      <c r="G731" s="41"/>
      <c r="H731" s="41"/>
      <c r="I731" s="39"/>
      <c r="J731" s="39"/>
    </row>
    <row r="732" hidden="1">
      <c r="G732" s="41"/>
      <c r="H732" s="41"/>
      <c r="I732" s="39"/>
      <c r="J732" s="39"/>
    </row>
    <row r="733" hidden="1">
      <c r="G733" s="41"/>
      <c r="H733" s="41"/>
      <c r="I733" s="39"/>
      <c r="J733" s="39"/>
    </row>
    <row r="734" hidden="1">
      <c r="G734" s="41"/>
      <c r="H734" s="41"/>
      <c r="I734" s="39"/>
      <c r="J734" s="39"/>
    </row>
    <row r="735" hidden="1">
      <c r="G735" s="41"/>
      <c r="H735" s="41"/>
      <c r="I735" s="39"/>
      <c r="J735" s="39"/>
    </row>
    <row r="736" hidden="1">
      <c r="G736" s="41"/>
      <c r="H736" s="41"/>
      <c r="I736" s="39"/>
      <c r="J736" s="39"/>
    </row>
    <row r="737" hidden="1">
      <c r="G737" s="41"/>
      <c r="H737" s="41"/>
      <c r="I737" s="39"/>
      <c r="J737" s="39"/>
    </row>
    <row r="738" hidden="1">
      <c r="G738" s="41"/>
      <c r="H738" s="41"/>
      <c r="I738" s="39"/>
      <c r="J738" s="39"/>
    </row>
    <row r="739" hidden="1">
      <c r="G739" s="41"/>
      <c r="H739" s="41"/>
      <c r="I739" s="39"/>
      <c r="J739" s="39"/>
    </row>
    <row r="740" hidden="1">
      <c r="G740" s="41"/>
      <c r="H740" s="41"/>
      <c r="I740" s="39"/>
      <c r="J740" s="39"/>
    </row>
    <row r="741" hidden="1">
      <c r="G741" s="41"/>
      <c r="H741" s="41"/>
      <c r="I741" s="39"/>
      <c r="J741" s="39"/>
    </row>
    <row r="742" hidden="1">
      <c r="G742" s="41"/>
      <c r="H742" s="41"/>
      <c r="I742" s="39"/>
      <c r="J742" s="39"/>
    </row>
    <row r="743" hidden="1">
      <c r="G743" s="41"/>
      <c r="H743" s="41"/>
      <c r="I743" s="39"/>
      <c r="J743" s="39"/>
    </row>
    <row r="744" hidden="1">
      <c r="G744" s="41"/>
      <c r="H744" s="41"/>
      <c r="I744" s="39"/>
      <c r="J744" s="39"/>
    </row>
    <row r="745" hidden="1">
      <c r="G745" s="41"/>
      <c r="H745" s="41"/>
      <c r="I745" s="39"/>
      <c r="J745" s="39"/>
    </row>
    <row r="746" hidden="1">
      <c r="G746" s="41"/>
      <c r="H746" s="41"/>
      <c r="I746" s="39"/>
      <c r="J746" s="39"/>
    </row>
    <row r="747" hidden="1">
      <c r="G747" s="41"/>
      <c r="H747" s="41"/>
      <c r="I747" s="39"/>
      <c r="J747" s="39"/>
    </row>
    <row r="748" hidden="1">
      <c r="G748" s="41"/>
      <c r="H748" s="41"/>
      <c r="I748" s="39"/>
      <c r="J748" s="39"/>
    </row>
    <row r="749" hidden="1">
      <c r="G749" s="41"/>
      <c r="H749" s="41"/>
      <c r="I749" s="39"/>
      <c r="J749" s="39"/>
    </row>
    <row r="750" hidden="1">
      <c r="G750" s="41"/>
      <c r="H750" s="41"/>
      <c r="I750" s="39"/>
      <c r="J750" s="39"/>
    </row>
    <row r="751" hidden="1">
      <c r="G751" s="41"/>
      <c r="H751" s="41"/>
      <c r="I751" s="39"/>
      <c r="J751" s="39"/>
    </row>
    <row r="752" hidden="1">
      <c r="G752" s="41"/>
      <c r="H752" s="41"/>
      <c r="I752" s="39"/>
      <c r="J752" s="39"/>
    </row>
    <row r="753" hidden="1">
      <c r="G753" s="41"/>
      <c r="H753" s="41"/>
      <c r="I753" s="39"/>
      <c r="J753" s="39"/>
    </row>
    <row r="754" hidden="1">
      <c r="G754" s="41"/>
      <c r="H754" s="41"/>
      <c r="I754" s="39"/>
      <c r="J754" s="39"/>
    </row>
    <row r="755" hidden="1">
      <c r="G755" s="41"/>
      <c r="H755" s="41"/>
      <c r="I755" s="39"/>
      <c r="J755" s="39"/>
    </row>
    <row r="756" hidden="1">
      <c r="G756" s="41"/>
      <c r="H756" s="41"/>
      <c r="I756" s="39"/>
      <c r="J756" s="39"/>
    </row>
    <row r="757" hidden="1">
      <c r="G757" s="41"/>
      <c r="H757" s="41"/>
      <c r="I757" s="39"/>
      <c r="J757" s="39"/>
    </row>
    <row r="758" hidden="1">
      <c r="G758" s="41"/>
      <c r="H758" s="41"/>
      <c r="I758" s="39"/>
      <c r="J758" s="39"/>
    </row>
    <row r="759" hidden="1">
      <c r="G759" s="41"/>
      <c r="H759" s="41"/>
      <c r="I759" s="39"/>
      <c r="J759" s="39"/>
    </row>
    <row r="760" hidden="1">
      <c r="G760" s="41"/>
      <c r="H760" s="41"/>
      <c r="I760" s="39"/>
      <c r="J760" s="39"/>
    </row>
    <row r="761" hidden="1">
      <c r="G761" s="41"/>
      <c r="H761" s="41"/>
      <c r="I761" s="39"/>
      <c r="J761" s="39"/>
    </row>
    <row r="762" hidden="1">
      <c r="G762" s="41"/>
      <c r="H762" s="41"/>
      <c r="I762" s="39"/>
      <c r="J762" s="39"/>
    </row>
    <row r="763" hidden="1">
      <c r="G763" s="41"/>
      <c r="H763" s="41"/>
      <c r="I763" s="39"/>
      <c r="J763" s="39"/>
    </row>
    <row r="764" hidden="1">
      <c r="G764" s="41"/>
      <c r="H764" s="41"/>
      <c r="I764" s="39"/>
      <c r="J764" s="39"/>
    </row>
    <row r="765" hidden="1">
      <c r="G765" s="41"/>
      <c r="H765" s="41"/>
      <c r="I765" s="39"/>
      <c r="J765" s="39"/>
    </row>
    <row r="766" hidden="1">
      <c r="G766" s="41"/>
      <c r="H766" s="41"/>
      <c r="I766" s="39"/>
      <c r="J766" s="39"/>
    </row>
    <row r="767" hidden="1">
      <c r="G767" s="41"/>
      <c r="H767" s="41"/>
      <c r="I767" s="39"/>
      <c r="J767" s="39"/>
    </row>
    <row r="768" hidden="1">
      <c r="G768" s="41"/>
      <c r="H768" s="41"/>
      <c r="I768" s="39"/>
      <c r="J768" s="39"/>
    </row>
    <row r="769" hidden="1">
      <c r="G769" s="41"/>
      <c r="H769" s="41"/>
      <c r="I769" s="39"/>
      <c r="J769" s="39"/>
    </row>
    <row r="770" hidden="1">
      <c r="G770" s="41"/>
      <c r="H770" s="41"/>
      <c r="I770" s="39"/>
      <c r="J770" s="39"/>
    </row>
    <row r="771" hidden="1">
      <c r="G771" s="41"/>
      <c r="H771" s="41"/>
      <c r="I771" s="39"/>
      <c r="J771" s="39"/>
    </row>
    <row r="772" hidden="1">
      <c r="G772" s="41"/>
      <c r="H772" s="41"/>
      <c r="I772" s="39"/>
      <c r="J772" s="39"/>
    </row>
    <row r="773" hidden="1">
      <c r="G773" s="41"/>
      <c r="H773" s="41"/>
      <c r="I773" s="39"/>
      <c r="J773" s="39"/>
    </row>
    <row r="774" hidden="1">
      <c r="G774" s="41"/>
      <c r="H774" s="41"/>
      <c r="I774" s="39"/>
      <c r="J774" s="39"/>
    </row>
    <row r="775" hidden="1">
      <c r="G775" s="41"/>
      <c r="H775" s="41"/>
      <c r="I775" s="39"/>
      <c r="J775" s="39"/>
    </row>
    <row r="776" hidden="1">
      <c r="G776" s="41"/>
      <c r="H776" s="41"/>
      <c r="I776" s="39"/>
      <c r="J776" s="39"/>
    </row>
    <row r="777" hidden="1">
      <c r="G777" s="41"/>
      <c r="H777" s="41"/>
      <c r="I777" s="39"/>
      <c r="J777" s="39"/>
    </row>
    <row r="778" hidden="1">
      <c r="G778" s="41"/>
      <c r="H778" s="41"/>
      <c r="I778" s="39"/>
      <c r="J778" s="39"/>
    </row>
    <row r="779" hidden="1">
      <c r="G779" s="41"/>
      <c r="H779" s="41"/>
      <c r="I779" s="39"/>
      <c r="J779" s="39"/>
    </row>
    <row r="780" hidden="1">
      <c r="G780" s="41"/>
      <c r="H780" s="41"/>
      <c r="I780" s="39"/>
      <c r="J780" s="39"/>
    </row>
    <row r="781" hidden="1">
      <c r="G781" s="41"/>
      <c r="H781" s="41"/>
      <c r="I781" s="39"/>
      <c r="J781" s="39"/>
    </row>
    <row r="782" hidden="1">
      <c r="G782" s="41"/>
      <c r="H782" s="41"/>
      <c r="I782" s="39"/>
      <c r="J782" s="39"/>
    </row>
    <row r="783" hidden="1">
      <c r="G783" s="41"/>
      <c r="H783" s="41"/>
      <c r="I783" s="39"/>
      <c r="J783" s="39"/>
    </row>
    <row r="784" hidden="1">
      <c r="G784" s="41"/>
      <c r="H784" s="41"/>
      <c r="I784" s="39"/>
      <c r="J784" s="39"/>
    </row>
    <row r="785" hidden="1">
      <c r="G785" s="41"/>
      <c r="H785" s="41"/>
      <c r="I785" s="39"/>
      <c r="J785" s="39"/>
    </row>
    <row r="786" hidden="1">
      <c r="G786" s="41"/>
      <c r="H786" s="41"/>
      <c r="I786" s="39"/>
      <c r="J786" s="39"/>
    </row>
    <row r="787" hidden="1">
      <c r="G787" s="41"/>
      <c r="H787" s="41"/>
      <c r="I787" s="39"/>
      <c r="J787" s="39"/>
    </row>
    <row r="788" hidden="1">
      <c r="G788" s="41"/>
      <c r="H788" s="41"/>
      <c r="I788" s="39"/>
      <c r="J788" s="39"/>
    </row>
    <row r="789" hidden="1">
      <c r="G789" s="41"/>
      <c r="H789" s="41"/>
      <c r="I789" s="39"/>
      <c r="J789" s="39"/>
    </row>
    <row r="790" hidden="1">
      <c r="G790" s="41"/>
      <c r="H790" s="41"/>
      <c r="I790" s="39"/>
      <c r="J790" s="39"/>
    </row>
    <row r="791" hidden="1">
      <c r="G791" s="41"/>
      <c r="H791" s="41"/>
      <c r="I791" s="39"/>
      <c r="J791" s="39"/>
    </row>
    <row r="792" hidden="1">
      <c r="G792" s="41"/>
      <c r="H792" s="41"/>
      <c r="I792" s="39"/>
      <c r="J792" s="39"/>
    </row>
    <row r="793" hidden="1">
      <c r="G793" s="41"/>
      <c r="H793" s="41"/>
      <c r="I793" s="39"/>
      <c r="J793" s="39"/>
    </row>
    <row r="794" hidden="1">
      <c r="G794" s="41"/>
      <c r="H794" s="41"/>
      <c r="I794" s="39"/>
      <c r="J794" s="39"/>
    </row>
    <row r="795" hidden="1">
      <c r="G795" s="41"/>
      <c r="H795" s="41"/>
      <c r="I795" s="39"/>
      <c r="J795" s="39"/>
    </row>
    <row r="796" hidden="1">
      <c r="G796" s="41"/>
      <c r="H796" s="41"/>
      <c r="I796" s="39"/>
      <c r="J796" s="39"/>
    </row>
    <row r="797" hidden="1">
      <c r="G797" s="41"/>
      <c r="H797" s="41"/>
      <c r="I797" s="39"/>
      <c r="J797" s="39"/>
    </row>
    <row r="798" hidden="1">
      <c r="G798" s="41"/>
      <c r="H798" s="41"/>
      <c r="I798" s="39"/>
      <c r="J798" s="39"/>
    </row>
    <row r="799" hidden="1">
      <c r="G799" s="41"/>
      <c r="H799" s="41"/>
      <c r="I799" s="39"/>
      <c r="J799" s="39"/>
    </row>
    <row r="800" hidden="1">
      <c r="G800" s="41"/>
      <c r="H800" s="41"/>
      <c r="I800" s="39"/>
      <c r="J800" s="39"/>
    </row>
    <row r="801" hidden="1">
      <c r="G801" s="41"/>
      <c r="H801" s="41"/>
      <c r="I801" s="39"/>
      <c r="J801" s="39"/>
    </row>
    <row r="802" hidden="1">
      <c r="G802" s="41"/>
      <c r="H802" s="41"/>
      <c r="I802" s="39"/>
      <c r="J802" s="39"/>
    </row>
    <row r="803" hidden="1">
      <c r="G803" s="41"/>
      <c r="H803" s="41"/>
      <c r="I803" s="39"/>
      <c r="J803" s="39"/>
    </row>
    <row r="804" hidden="1">
      <c r="G804" s="41"/>
      <c r="H804" s="41"/>
      <c r="I804" s="39"/>
      <c r="J804" s="39"/>
    </row>
    <row r="805" hidden="1">
      <c r="G805" s="41"/>
      <c r="H805" s="41"/>
      <c r="I805" s="39"/>
      <c r="J805" s="39"/>
    </row>
    <row r="806" hidden="1">
      <c r="G806" s="41"/>
      <c r="H806" s="41"/>
      <c r="I806" s="39"/>
      <c r="J806" s="39"/>
    </row>
    <row r="807" hidden="1">
      <c r="G807" s="41"/>
      <c r="H807" s="41"/>
      <c r="I807" s="39"/>
      <c r="J807" s="39"/>
    </row>
    <row r="808" hidden="1">
      <c r="G808" s="41"/>
      <c r="H808" s="41"/>
      <c r="I808" s="39"/>
      <c r="J808" s="39"/>
    </row>
    <row r="809" hidden="1">
      <c r="G809" s="41"/>
      <c r="H809" s="41"/>
      <c r="I809" s="39"/>
      <c r="J809" s="39"/>
    </row>
    <row r="810" hidden="1">
      <c r="G810" s="41"/>
      <c r="H810" s="41"/>
      <c r="I810" s="39"/>
      <c r="J810" s="39"/>
    </row>
    <row r="811" hidden="1">
      <c r="G811" s="41"/>
      <c r="H811" s="41"/>
      <c r="I811" s="39"/>
      <c r="J811" s="39"/>
    </row>
    <row r="812" hidden="1">
      <c r="G812" s="41"/>
      <c r="H812" s="41"/>
      <c r="I812" s="39"/>
      <c r="J812" s="39"/>
    </row>
    <row r="813" hidden="1">
      <c r="G813" s="41"/>
      <c r="H813" s="41"/>
      <c r="I813" s="39"/>
      <c r="J813" s="39"/>
    </row>
    <row r="814" hidden="1">
      <c r="G814" s="41"/>
      <c r="H814" s="41"/>
      <c r="I814" s="39"/>
      <c r="J814" s="39"/>
    </row>
    <row r="815" hidden="1">
      <c r="G815" s="41"/>
      <c r="H815" s="41"/>
      <c r="I815" s="39"/>
      <c r="J815" s="39"/>
    </row>
    <row r="816" hidden="1">
      <c r="G816" s="41"/>
      <c r="H816" s="41"/>
      <c r="I816" s="39"/>
      <c r="J816" s="39"/>
    </row>
    <row r="817" hidden="1">
      <c r="G817" s="41"/>
      <c r="H817" s="41"/>
      <c r="I817" s="39"/>
      <c r="J817" s="39"/>
    </row>
    <row r="818" hidden="1">
      <c r="G818" s="41"/>
      <c r="H818" s="41"/>
      <c r="I818" s="39"/>
      <c r="J818" s="39"/>
    </row>
    <row r="819" hidden="1">
      <c r="G819" s="41"/>
      <c r="H819" s="41"/>
      <c r="I819" s="39"/>
      <c r="J819" s="39"/>
    </row>
    <row r="820" hidden="1">
      <c r="G820" s="41"/>
      <c r="H820" s="41"/>
      <c r="I820" s="39"/>
      <c r="J820" s="39"/>
    </row>
    <row r="821" hidden="1">
      <c r="G821" s="41"/>
      <c r="H821" s="41"/>
      <c r="I821" s="39"/>
      <c r="J821" s="39"/>
    </row>
    <row r="822" hidden="1">
      <c r="G822" s="41"/>
      <c r="H822" s="41"/>
      <c r="I822" s="39"/>
      <c r="J822" s="39"/>
    </row>
    <row r="823" hidden="1">
      <c r="G823" s="41"/>
      <c r="H823" s="41"/>
      <c r="I823" s="39"/>
      <c r="J823" s="39"/>
    </row>
    <row r="824" hidden="1">
      <c r="G824" s="41"/>
      <c r="H824" s="41"/>
      <c r="I824" s="39"/>
      <c r="J824" s="39"/>
    </row>
    <row r="825" hidden="1">
      <c r="G825" s="41"/>
      <c r="H825" s="41"/>
      <c r="I825" s="39"/>
      <c r="J825" s="39"/>
    </row>
    <row r="826" hidden="1">
      <c r="G826" s="41"/>
      <c r="H826" s="41"/>
      <c r="I826" s="39"/>
      <c r="J826" s="39"/>
    </row>
    <row r="827" hidden="1">
      <c r="G827" s="41"/>
      <c r="H827" s="41"/>
      <c r="I827" s="39"/>
      <c r="J827" s="39"/>
    </row>
    <row r="828" hidden="1">
      <c r="G828" s="41"/>
      <c r="H828" s="41"/>
      <c r="I828" s="39"/>
      <c r="J828" s="39"/>
    </row>
    <row r="829" hidden="1">
      <c r="G829" s="41"/>
      <c r="H829" s="41"/>
      <c r="I829" s="39"/>
      <c r="J829" s="39"/>
    </row>
    <row r="830" hidden="1">
      <c r="G830" s="41"/>
      <c r="H830" s="41"/>
      <c r="I830" s="39"/>
      <c r="J830" s="39"/>
    </row>
    <row r="831" hidden="1">
      <c r="G831" s="41"/>
      <c r="H831" s="41"/>
      <c r="I831" s="39"/>
      <c r="J831" s="39"/>
    </row>
    <row r="832" hidden="1">
      <c r="G832" s="41"/>
      <c r="H832" s="41"/>
      <c r="I832" s="39"/>
      <c r="J832" s="39"/>
    </row>
    <row r="833" hidden="1">
      <c r="G833" s="41"/>
      <c r="H833" s="41"/>
      <c r="I833" s="39"/>
      <c r="J833" s="39"/>
    </row>
    <row r="834" hidden="1">
      <c r="G834" s="41"/>
      <c r="H834" s="41"/>
      <c r="I834" s="39"/>
      <c r="J834" s="39"/>
    </row>
    <row r="835" hidden="1">
      <c r="G835" s="41"/>
      <c r="H835" s="41"/>
      <c r="I835" s="39"/>
      <c r="J835" s="39"/>
    </row>
    <row r="836" hidden="1">
      <c r="G836" s="41"/>
      <c r="H836" s="41"/>
      <c r="I836" s="39"/>
      <c r="J836" s="39"/>
    </row>
    <row r="837" hidden="1">
      <c r="G837" s="41"/>
      <c r="H837" s="41"/>
      <c r="I837" s="39"/>
      <c r="J837" s="39"/>
    </row>
    <row r="838" hidden="1">
      <c r="G838" s="41"/>
      <c r="H838" s="41"/>
      <c r="I838" s="39"/>
      <c r="J838" s="39"/>
    </row>
    <row r="839" hidden="1">
      <c r="G839" s="41"/>
      <c r="H839" s="41"/>
      <c r="I839" s="39"/>
      <c r="J839" s="39"/>
    </row>
    <row r="840" hidden="1">
      <c r="G840" s="41"/>
      <c r="H840" s="41"/>
      <c r="I840" s="39"/>
      <c r="J840" s="39"/>
    </row>
    <row r="841" hidden="1">
      <c r="G841" s="41"/>
      <c r="H841" s="41"/>
      <c r="I841" s="39"/>
      <c r="J841" s="39"/>
    </row>
    <row r="842" hidden="1">
      <c r="G842" s="41"/>
      <c r="H842" s="41"/>
      <c r="I842" s="39"/>
      <c r="J842" s="39"/>
    </row>
    <row r="843" hidden="1">
      <c r="G843" s="41"/>
      <c r="H843" s="41"/>
      <c r="I843" s="39"/>
      <c r="J843" s="39"/>
    </row>
    <row r="844" hidden="1">
      <c r="G844" s="41"/>
      <c r="H844" s="41"/>
      <c r="I844" s="39"/>
      <c r="J844" s="39"/>
    </row>
    <row r="845" hidden="1">
      <c r="G845" s="41"/>
      <c r="H845" s="41"/>
      <c r="I845" s="39"/>
      <c r="J845" s="39"/>
    </row>
    <row r="846" hidden="1">
      <c r="G846" s="41"/>
      <c r="H846" s="41"/>
      <c r="I846" s="39"/>
      <c r="J846" s="39"/>
    </row>
    <row r="847" hidden="1">
      <c r="G847" s="41"/>
      <c r="H847" s="41"/>
      <c r="I847" s="39"/>
      <c r="J847" s="39"/>
    </row>
    <row r="848" hidden="1">
      <c r="G848" s="41"/>
      <c r="H848" s="41"/>
      <c r="I848" s="39"/>
      <c r="J848" s="39"/>
    </row>
    <row r="849" hidden="1">
      <c r="G849" s="41"/>
      <c r="H849" s="41"/>
      <c r="I849" s="39"/>
      <c r="J849" s="39"/>
    </row>
    <row r="850" hidden="1">
      <c r="G850" s="41"/>
      <c r="H850" s="41"/>
      <c r="I850" s="39"/>
      <c r="J850" s="39"/>
    </row>
    <row r="851" hidden="1">
      <c r="G851" s="41"/>
      <c r="H851" s="41"/>
      <c r="I851" s="39"/>
      <c r="J851" s="39"/>
    </row>
    <row r="852" hidden="1">
      <c r="G852" s="41"/>
      <c r="H852" s="41"/>
      <c r="I852" s="39"/>
      <c r="J852" s="39"/>
    </row>
    <row r="853" hidden="1">
      <c r="G853" s="41"/>
      <c r="H853" s="41"/>
      <c r="I853" s="39"/>
      <c r="J853" s="39"/>
    </row>
    <row r="854" hidden="1">
      <c r="G854" s="41"/>
      <c r="H854" s="41"/>
      <c r="I854" s="39"/>
      <c r="J854" s="39"/>
    </row>
    <row r="855" hidden="1">
      <c r="G855" s="41"/>
      <c r="H855" s="41"/>
      <c r="I855" s="39"/>
      <c r="J855" s="39"/>
    </row>
    <row r="856" hidden="1">
      <c r="G856" s="41"/>
      <c r="H856" s="41"/>
      <c r="I856" s="39"/>
      <c r="J856" s="39"/>
    </row>
    <row r="857" hidden="1">
      <c r="G857" s="41"/>
      <c r="H857" s="41"/>
      <c r="I857" s="39"/>
      <c r="J857" s="39"/>
    </row>
    <row r="858" hidden="1">
      <c r="G858" s="41"/>
      <c r="H858" s="41"/>
      <c r="I858" s="39"/>
      <c r="J858" s="39"/>
    </row>
    <row r="859" hidden="1">
      <c r="G859" s="41"/>
      <c r="H859" s="41"/>
      <c r="I859" s="39"/>
      <c r="J859" s="39"/>
    </row>
    <row r="860" hidden="1">
      <c r="G860" s="41"/>
      <c r="H860" s="41"/>
      <c r="I860" s="39"/>
      <c r="J860" s="39"/>
    </row>
    <row r="861" hidden="1">
      <c r="G861" s="41"/>
      <c r="H861" s="41"/>
      <c r="I861" s="39"/>
      <c r="J861" s="39"/>
    </row>
    <row r="862" hidden="1">
      <c r="G862" s="41"/>
      <c r="H862" s="41"/>
      <c r="I862" s="39"/>
      <c r="J862" s="39"/>
    </row>
    <row r="863" hidden="1">
      <c r="G863" s="41"/>
      <c r="H863" s="41"/>
      <c r="I863" s="39"/>
      <c r="J863" s="39"/>
    </row>
    <row r="864" hidden="1">
      <c r="G864" s="41"/>
      <c r="H864" s="41"/>
      <c r="I864" s="39"/>
      <c r="J864" s="39"/>
    </row>
    <row r="865" hidden="1">
      <c r="G865" s="41"/>
      <c r="H865" s="41"/>
      <c r="I865" s="39"/>
      <c r="J865" s="39"/>
    </row>
    <row r="866" hidden="1">
      <c r="G866" s="41"/>
      <c r="H866" s="41"/>
      <c r="I866" s="39"/>
      <c r="J866" s="39"/>
    </row>
    <row r="867" hidden="1">
      <c r="G867" s="41"/>
      <c r="H867" s="41"/>
      <c r="I867" s="39"/>
      <c r="J867" s="39"/>
    </row>
    <row r="868" hidden="1">
      <c r="G868" s="41"/>
      <c r="H868" s="41"/>
      <c r="I868" s="39"/>
      <c r="J868" s="39"/>
    </row>
    <row r="869" hidden="1">
      <c r="G869" s="41"/>
      <c r="H869" s="41"/>
      <c r="I869" s="39"/>
      <c r="J869" s="39"/>
    </row>
    <row r="870" hidden="1">
      <c r="G870" s="41"/>
      <c r="H870" s="41"/>
      <c r="I870" s="39"/>
      <c r="J870" s="39"/>
    </row>
    <row r="871" hidden="1">
      <c r="G871" s="41"/>
      <c r="H871" s="41"/>
      <c r="I871" s="39"/>
      <c r="J871" s="39"/>
    </row>
    <row r="872" hidden="1">
      <c r="G872" s="41"/>
      <c r="H872" s="41"/>
      <c r="I872" s="39"/>
      <c r="J872" s="39"/>
    </row>
    <row r="873" hidden="1">
      <c r="G873" s="41"/>
      <c r="H873" s="41"/>
      <c r="I873" s="39"/>
      <c r="J873" s="39"/>
    </row>
    <row r="874" hidden="1">
      <c r="G874" s="41"/>
      <c r="H874" s="41"/>
      <c r="I874" s="39"/>
      <c r="J874" s="39"/>
    </row>
    <row r="875" hidden="1">
      <c r="G875" s="41"/>
      <c r="H875" s="41"/>
      <c r="I875" s="39"/>
      <c r="J875" s="39"/>
    </row>
    <row r="876" hidden="1">
      <c r="G876" s="41"/>
      <c r="H876" s="41"/>
      <c r="I876" s="39"/>
      <c r="J876" s="39"/>
    </row>
    <row r="877" hidden="1">
      <c r="G877" s="41"/>
      <c r="H877" s="41"/>
      <c r="I877" s="39"/>
      <c r="J877" s="39"/>
    </row>
    <row r="878" hidden="1">
      <c r="G878" s="41"/>
      <c r="H878" s="41"/>
      <c r="I878" s="39"/>
      <c r="J878" s="39"/>
    </row>
    <row r="879" hidden="1">
      <c r="G879" s="41"/>
      <c r="H879" s="41"/>
      <c r="I879" s="39"/>
      <c r="J879" s="39"/>
    </row>
    <row r="880" hidden="1">
      <c r="G880" s="41"/>
      <c r="H880" s="41"/>
      <c r="I880" s="39"/>
      <c r="J880" s="39"/>
    </row>
    <row r="881" hidden="1">
      <c r="G881" s="41"/>
      <c r="H881" s="41"/>
      <c r="I881" s="39"/>
      <c r="J881" s="39"/>
    </row>
    <row r="882" hidden="1">
      <c r="G882" s="41"/>
      <c r="H882" s="41"/>
      <c r="I882" s="39"/>
      <c r="J882" s="39"/>
    </row>
    <row r="883" hidden="1">
      <c r="G883" s="41"/>
      <c r="H883" s="41"/>
      <c r="I883" s="39"/>
      <c r="J883" s="39"/>
    </row>
    <row r="884" hidden="1">
      <c r="G884" s="41"/>
      <c r="H884" s="41"/>
      <c r="I884" s="39"/>
      <c r="J884" s="39"/>
    </row>
    <row r="885" hidden="1">
      <c r="G885" s="41"/>
      <c r="H885" s="41"/>
      <c r="I885" s="39"/>
      <c r="J885" s="39"/>
    </row>
    <row r="886" hidden="1">
      <c r="G886" s="41"/>
      <c r="H886" s="41"/>
      <c r="I886" s="39"/>
      <c r="J886" s="39"/>
    </row>
    <row r="887" hidden="1">
      <c r="G887" s="41"/>
      <c r="H887" s="41"/>
      <c r="I887" s="39"/>
      <c r="J887" s="39"/>
    </row>
    <row r="888" hidden="1">
      <c r="G888" s="41"/>
      <c r="H888" s="41"/>
      <c r="I888" s="39"/>
      <c r="J888" s="39"/>
    </row>
    <row r="889" hidden="1">
      <c r="G889" s="41"/>
      <c r="H889" s="41"/>
      <c r="I889" s="39"/>
      <c r="J889" s="39"/>
    </row>
    <row r="890" hidden="1">
      <c r="G890" s="41"/>
      <c r="H890" s="41"/>
      <c r="I890" s="39"/>
      <c r="J890" s="39"/>
    </row>
    <row r="891" hidden="1">
      <c r="G891" s="41"/>
      <c r="H891" s="41"/>
      <c r="I891" s="39"/>
      <c r="J891" s="39"/>
    </row>
    <row r="892" hidden="1">
      <c r="G892" s="41"/>
      <c r="H892" s="41"/>
      <c r="I892" s="39"/>
      <c r="J892" s="39"/>
    </row>
    <row r="893" hidden="1">
      <c r="G893" s="41"/>
      <c r="H893" s="41"/>
      <c r="I893" s="39"/>
      <c r="J893" s="39"/>
    </row>
    <row r="894" hidden="1">
      <c r="G894" s="41"/>
      <c r="H894" s="41"/>
      <c r="I894" s="39"/>
      <c r="J894" s="39"/>
    </row>
    <row r="895" hidden="1">
      <c r="G895" s="41"/>
      <c r="H895" s="41"/>
      <c r="I895" s="39"/>
      <c r="J895" s="39"/>
    </row>
    <row r="896" hidden="1">
      <c r="G896" s="41"/>
      <c r="H896" s="41"/>
      <c r="I896" s="39"/>
      <c r="J896" s="39"/>
    </row>
    <row r="897" hidden="1">
      <c r="G897" s="41"/>
      <c r="H897" s="41"/>
      <c r="I897" s="39"/>
      <c r="J897" s="39"/>
    </row>
    <row r="898" hidden="1">
      <c r="G898" s="41"/>
      <c r="H898" s="41"/>
      <c r="I898" s="39"/>
      <c r="J898" s="39"/>
    </row>
    <row r="899" hidden="1">
      <c r="G899" s="41"/>
      <c r="H899" s="41"/>
      <c r="I899" s="39"/>
      <c r="J899" s="39"/>
    </row>
    <row r="900" hidden="1">
      <c r="G900" s="41"/>
      <c r="H900" s="41"/>
      <c r="I900" s="39"/>
      <c r="J900" s="39"/>
    </row>
    <row r="901" hidden="1">
      <c r="G901" s="41"/>
      <c r="H901" s="41"/>
      <c r="I901" s="39"/>
      <c r="J901" s="39"/>
    </row>
    <row r="902" hidden="1">
      <c r="G902" s="41"/>
      <c r="H902" s="41"/>
      <c r="I902" s="39"/>
      <c r="J902" s="39"/>
    </row>
    <row r="903" hidden="1">
      <c r="G903" s="41"/>
      <c r="H903" s="41"/>
      <c r="I903" s="39"/>
      <c r="J903" s="39"/>
    </row>
    <row r="904" hidden="1">
      <c r="G904" s="41"/>
      <c r="H904" s="41"/>
      <c r="I904" s="39"/>
      <c r="J904" s="39"/>
    </row>
    <row r="905" hidden="1">
      <c r="G905" s="41"/>
      <c r="H905" s="41"/>
      <c r="I905" s="39"/>
      <c r="J905" s="39"/>
    </row>
    <row r="906" hidden="1">
      <c r="G906" s="41"/>
      <c r="H906" s="41"/>
      <c r="I906" s="39"/>
      <c r="J906" s="39"/>
    </row>
    <row r="907" hidden="1">
      <c r="G907" s="41"/>
      <c r="H907" s="41"/>
      <c r="I907" s="39"/>
      <c r="J907" s="39"/>
    </row>
    <row r="908" hidden="1">
      <c r="G908" s="41"/>
      <c r="H908" s="41"/>
      <c r="I908" s="39"/>
      <c r="J908" s="39"/>
    </row>
    <row r="909" hidden="1">
      <c r="G909" s="41"/>
      <c r="H909" s="41"/>
      <c r="I909" s="39"/>
      <c r="J909" s="39"/>
    </row>
    <row r="910" hidden="1">
      <c r="G910" s="41"/>
      <c r="H910" s="41"/>
      <c r="I910" s="39"/>
      <c r="J910" s="39"/>
    </row>
    <row r="911" hidden="1">
      <c r="G911" s="41"/>
      <c r="H911" s="41"/>
      <c r="I911" s="39"/>
      <c r="J911" s="39"/>
    </row>
    <row r="912" hidden="1">
      <c r="G912" s="41"/>
      <c r="H912" s="41"/>
      <c r="I912" s="39"/>
      <c r="J912" s="39"/>
    </row>
    <row r="913" hidden="1">
      <c r="G913" s="41"/>
      <c r="H913" s="41"/>
      <c r="I913" s="39"/>
      <c r="J913" s="39"/>
    </row>
    <row r="914" hidden="1">
      <c r="G914" s="41"/>
      <c r="H914" s="41"/>
      <c r="I914" s="39"/>
      <c r="J914" s="39"/>
    </row>
    <row r="915" hidden="1">
      <c r="G915" s="41"/>
      <c r="H915" s="41"/>
      <c r="I915" s="39"/>
      <c r="J915" s="39"/>
    </row>
    <row r="916" hidden="1">
      <c r="G916" s="41"/>
      <c r="H916" s="41"/>
      <c r="I916" s="39"/>
      <c r="J916" s="39"/>
    </row>
    <row r="917" hidden="1">
      <c r="G917" s="41"/>
      <c r="H917" s="41"/>
      <c r="I917" s="39"/>
      <c r="J917" s="39"/>
    </row>
    <row r="918" hidden="1">
      <c r="G918" s="41"/>
      <c r="H918" s="41"/>
      <c r="I918" s="39"/>
      <c r="J918" s="39"/>
    </row>
    <row r="919" hidden="1">
      <c r="G919" s="41"/>
      <c r="H919" s="41"/>
      <c r="I919" s="39"/>
      <c r="J919" s="39"/>
    </row>
    <row r="920" hidden="1">
      <c r="G920" s="41"/>
      <c r="H920" s="41"/>
      <c r="I920" s="39"/>
      <c r="J920" s="39"/>
    </row>
    <row r="921" hidden="1">
      <c r="G921" s="41"/>
      <c r="H921" s="41"/>
      <c r="I921" s="39"/>
      <c r="J921" s="39"/>
    </row>
    <row r="922" hidden="1">
      <c r="G922" s="41"/>
      <c r="H922" s="41"/>
      <c r="I922" s="39"/>
      <c r="J922" s="39"/>
    </row>
    <row r="923" hidden="1">
      <c r="G923" s="41"/>
      <c r="H923" s="41"/>
      <c r="I923" s="39"/>
      <c r="J923" s="39"/>
    </row>
    <row r="924" hidden="1">
      <c r="G924" s="41"/>
      <c r="H924" s="41"/>
      <c r="I924" s="39"/>
      <c r="J924" s="39"/>
    </row>
    <row r="925" hidden="1">
      <c r="G925" s="41"/>
      <c r="H925" s="41"/>
      <c r="I925" s="39"/>
      <c r="J925" s="39"/>
    </row>
    <row r="926" hidden="1">
      <c r="G926" s="41"/>
      <c r="H926" s="41"/>
      <c r="I926" s="39"/>
      <c r="J926" s="39"/>
    </row>
    <row r="927" hidden="1">
      <c r="G927" s="41"/>
      <c r="H927" s="41"/>
      <c r="I927" s="39"/>
      <c r="J927" s="39"/>
    </row>
    <row r="928" hidden="1">
      <c r="G928" s="41"/>
      <c r="H928" s="41"/>
      <c r="I928" s="39"/>
      <c r="J928" s="39"/>
    </row>
    <row r="929" hidden="1">
      <c r="G929" s="41"/>
      <c r="H929" s="41"/>
      <c r="I929" s="39"/>
      <c r="J929" s="39"/>
    </row>
    <row r="930" hidden="1">
      <c r="G930" s="41"/>
      <c r="H930" s="41"/>
      <c r="I930" s="39"/>
      <c r="J930" s="39"/>
    </row>
    <row r="931" hidden="1">
      <c r="G931" s="41"/>
      <c r="H931" s="41"/>
      <c r="I931" s="39"/>
      <c r="J931" s="39"/>
    </row>
    <row r="932" hidden="1">
      <c r="G932" s="41"/>
      <c r="H932" s="41"/>
      <c r="I932" s="39"/>
      <c r="J932" s="39"/>
    </row>
    <row r="933" hidden="1">
      <c r="G933" s="41"/>
      <c r="H933" s="41"/>
      <c r="I933" s="39"/>
      <c r="J933" s="39"/>
    </row>
    <row r="934" hidden="1">
      <c r="G934" s="41"/>
      <c r="H934" s="41"/>
      <c r="I934" s="39"/>
      <c r="J934" s="39"/>
    </row>
    <row r="935" hidden="1">
      <c r="G935" s="41"/>
      <c r="H935" s="41"/>
      <c r="I935" s="39"/>
      <c r="J935" s="39"/>
    </row>
    <row r="936" hidden="1">
      <c r="G936" s="41"/>
      <c r="H936" s="41"/>
      <c r="I936" s="39"/>
      <c r="J936" s="39"/>
    </row>
    <row r="937" hidden="1">
      <c r="G937" s="41"/>
      <c r="H937" s="41"/>
      <c r="I937" s="39"/>
      <c r="J937" s="39"/>
    </row>
    <row r="938" hidden="1">
      <c r="G938" s="41"/>
      <c r="H938" s="41"/>
      <c r="I938" s="39"/>
      <c r="J938" s="39"/>
    </row>
    <row r="939" hidden="1">
      <c r="G939" s="41"/>
      <c r="H939" s="41"/>
      <c r="I939" s="39"/>
      <c r="J939" s="39"/>
    </row>
    <row r="940" hidden="1">
      <c r="G940" s="41"/>
      <c r="H940" s="41"/>
      <c r="I940" s="39"/>
      <c r="J940" s="39"/>
    </row>
    <row r="941" hidden="1">
      <c r="G941" s="41"/>
      <c r="H941" s="41"/>
      <c r="I941" s="39"/>
      <c r="J941" s="39"/>
    </row>
    <row r="942" hidden="1">
      <c r="G942" s="41"/>
      <c r="H942" s="41"/>
      <c r="I942" s="39"/>
      <c r="J942" s="39"/>
    </row>
    <row r="943" hidden="1">
      <c r="G943" s="41"/>
      <c r="H943" s="41"/>
      <c r="I943" s="39"/>
      <c r="J943" s="39"/>
    </row>
    <row r="944" hidden="1">
      <c r="G944" s="41"/>
      <c r="H944" s="41"/>
      <c r="I944" s="39"/>
      <c r="J944" s="39"/>
    </row>
    <row r="945" hidden="1">
      <c r="G945" s="41"/>
      <c r="H945" s="41"/>
      <c r="I945" s="39"/>
      <c r="J945" s="39"/>
    </row>
    <row r="946" hidden="1">
      <c r="G946" s="41"/>
      <c r="H946" s="41"/>
      <c r="I946" s="39"/>
      <c r="J946" s="39"/>
    </row>
    <row r="947" hidden="1">
      <c r="G947" s="41"/>
      <c r="H947" s="41"/>
      <c r="I947" s="39"/>
      <c r="J947" s="39"/>
    </row>
    <row r="948" hidden="1">
      <c r="G948" s="41"/>
      <c r="H948" s="41"/>
      <c r="I948" s="39"/>
      <c r="J948" s="39"/>
    </row>
    <row r="949" hidden="1">
      <c r="G949" s="41"/>
      <c r="H949" s="41"/>
      <c r="I949" s="39"/>
      <c r="J949" s="39"/>
    </row>
    <row r="950" hidden="1">
      <c r="G950" s="41"/>
      <c r="H950" s="41"/>
      <c r="I950" s="39"/>
      <c r="J950" s="39"/>
    </row>
    <row r="951" hidden="1">
      <c r="G951" s="41"/>
      <c r="H951" s="41"/>
      <c r="I951" s="39"/>
      <c r="J951" s="39"/>
    </row>
    <row r="952" hidden="1">
      <c r="G952" s="41"/>
      <c r="H952" s="41"/>
      <c r="I952" s="39"/>
      <c r="J952" s="39"/>
    </row>
    <row r="953" hidden="1">
      <c r="G953" s="41"/>
      <c r="H953" s="41"/>
      <c r="I953" s="39"/>
      <c r="J953" s="39"/>
    </row>
    <row r="954" hidden="1">
      <c r="G954" s="41"/>
      <c r="H954" s="41"/>
      <c r="I954" s="39"/>
      <c r="J954" s="39"/>
    </row>
    <row r="955" hidden="1">
      <c r="G955" s="41"/>
      <c r="H955" s="41"/>
      <c r="I955" s="39"/>
      <c r="J955" s="39"/>
    </row>
    <row r="956" hidden="1">
      <c r="G956" s="41"/>
      <c r="H956" s="41"/>
      <c r="I956" s="39"/>
      <c r="J956" s="39"/>
    </row>
    <row r="957" hidden="1">
      <c r="G957" s="41"/>
      <c r="H957" s="41"/>
      <c r="I957" s="39"/>
      <c r="J957" s="39"/>
    </row>
    <row r="958" hidden="1">
      <c r="G958" s="41"/>
      <c r="H958" s="41"/>
      <c r="I958" s="39"/>
      <c r="J958" s="39"/>
    </row>
    <row r="959" hidden="1">
      <c r="G959" s="41"/>
      <c r="H959" s="41"/>
      <c r="I959" s="39"/>
      <c r="J959" s="39"/>
    </row>
    <row r="960" hidden="1">
      <c r="G960" s="41"/>
      <c r="H960" s="41"/>
      <c r="I960" s="39"/>
      <c r="J960" s="39"/>
    </row>
    <row r="961" hidden="1">
      <c r="G961" s="41"/>
      <c r="H961" s="41"/>
      <c r="I961" s="39"/>
      <c r="J961" s="39"/>
    </row>
    <row r="962" hidden="1">
      <c r="G962" s="41"/>
      <c r="H962" s="41"/>
      <c r="I962" s="39"/>
      <c r="J962" s="39"/>
    </row>
    <row r="963" hidden="1">
      <c r="G963" s="41"/>
      <c r="H963" s="41"/>
      <c r="I963" s="39"/>
      <c r="J963" s="39"/>
    </row>
    <row r="964" hidden="1">
      <c r="G964" s="41"/>
      <c r="H964" s="41"/>
      <c r="I964" s="39"/>
      <c r="J964" s="39"/>
    </row>
    <row r="965" hidden="1">
      <c r="G965" s="41"/>
      <c r="H965" s="41"/>
      <c r="I965" s="39"/>
      <c r="J965" s="39"/>
    </row>
    <row r="966" hidden="1">
      <c r="G966" s="41"/>
      <c r="H966" s="41"/>
      <c r="I966" s="39"/>
      <c r="J966" s="39"/>
    </row>
    <row r="967" hidden="1">
      <c r="G967" s="41"/>
      <c r="H967" s="41"/>
      <c r="I967" s="39"/>
      <c r="J967" s="39"/>
    </row>
    <row r="968" hidden="1">
      <c r="G968" s="41"/>
      <c r="H968" s="41"/>
      <c r="I968" s="39"/>
      <c r="J968" s="39"/>
    </row>
    <row r="969" hidden="1">
      <c r="G969" s="41"/>
      <c r="H969" s="41"/>
      <c r="I969" s="39"/>
      <c r="J969" s="39"/>
    </row>
    <row r="970" hidden="1">
      <c r="G970" s="41"/>
      <c r="H970" s="41"/>
      <c r="I970" s="39"/>
      <c r="J970" s="39"/>
    </row>
    <row r="971" hidden="1">
      <c r="G971" s="41"/>
      <c r="H971" s="41"/>
      <c r="I971" s="39"/>
      <c r="J971" s="39"/>
    </row>
    <row r="972" hidden="1">
      <c r="G972" s="41"/>
      <c r="H972" s="41"/>
      <c r="I972" s="39"/>
      <c r="J972" s="39"/>
    </row>
    <row r="973" hidden="1">
      <c r="G973" s="41"/>
      <c r="H973" s="41"/>
      <c r="I973" s="39"/>
      <c r="J973" s="39"/>
    </row>
    <row r="974" hidden="1">
      <c r="G974" s="41"/>
      <c r="H974" s="41"/>
      <c r="I974" s="39"/>
      <c r="J974" s="39"/>
    </row>
    <row r="975" hidden="1">
      <c r="G975" s="41"/>
      <c r="H975" s="41"/>
      <c r="I975" s="39"/>
      <c r="J975" s="39"/>
    </row>
    <row r="976" hidden="1">
      <c r="G976" s="41"/>
      <c r="H976" s="41"/>
      <c r="I976" s="39"/>
      <c r="J976" s="39"/>
    </row>
    <row r="977" hidden="1">
      <c r="G977" s="41"/>
      <c r="H977" s="41"/>
      <c r="I977" s="39"/>
      <c r="J977" s="39"/>
    </row>
    <row r="978" hidden="1">
      <c r="G978" s="41"/>
      <c r="H978" s="41"/>
      <c r="I978" s="39"/>
      <c r="J978" s="39"/>
    </row>
    <row r="979" hidden="1">
      <c r="G979" s="41"/>
      <c r="H979" s="41"/>
      <c r="I979" s="39"/>
      <c r="J979" s="39"/>
    </row>
    <row r="980" hidden="1">
      <c r="G980" s="41"/>
      <c r="H980" s="41"/>
      <c r="I980" s="39"/>
      <c r="J980" s="39"/>
    </row>
    <row r="981" hidden="1">
      <c r="G981" s="41"/>
      <c r="H981" s="41"/>
      <c r="I981" s="39"/>
      <c r="J981" s="39"/>
    </row>
    <row r="982" hidden="1">
      <c r="G982" s="41"/>
      <c r="H982" s="41"/>
      <c r="I982" s="39"/>
      <c r="J982" s="39"/>
    </row>
    <row r="983" hidden="1">
      <c r="G983" s="41"/>
      <c r="H983" s="41"/>
      <c r="I983" s="39"/>
      <c r="J983" s="39"/>
    </row>
    <row r="984" hidden="1">
      <c r="G984" s="41"/>
      <c r="H984" s="41"/>
      <c r="I984" s="39"/>
      <c r="J984" s="39"/>
    </row>
    <row r="985" hidden="1">
      <c r="G985" s="41"/>
      <c r="H985" s="41"/>
      <c r="I985" s="39"/>
      <c r="J985" s="39"/>
    </row>
    <row r="986" hidden="1">
      <c r="G986" s="41"/>
      <c r="H986" s="41"/>
      <c r="I986" s="39"/>
      <c r="J986" s="39"/>
    </row>
    <row r="987" hidden="1">
      <c r="G987" s="41"/>
      <c r="H987" s="41"/>
      <c r="I987" s="39"/>
      <c r="J987" s="39"/>
    </row>
    <row r="988" hidden="1">
      <c r="G988" s="41"/>
      <c r="H988" s="41"/>
      <c r="I988" s="39"/>
      <c r="J988" s="39"/>
    </row>
    <row r="989" hidden="1">
      <c r="G989" s="41"/>
      <c r="H989" s="41"/>
      <c r="I989" s="39"/>
      <c r="J989" s="39"/>
    </row>
    <row r="990" hidden="1">
      <c r="G990" s="41"/>
      <c r="H990" s="41"/>
      <c r="I990" s="39"/>
      <c r="J990" s="39"/>
    </row>
    <row r="991" hidden="1">
      <c r="G991" s="41"/>
      <c r="H991" s="41"/>
      <c r="I991" s="39"/>
      <c r="J991" s="39"/>
    </row>
    <row r="992" hidden="1">
      <c r="G992" s="41"/>
      <c r="H992" s="41"/>
      <c r="I992" s="39"/>
      <c r="J992" s="39"/>
    </row>
    <row r="993" hidden="1">
      <c r="G993" s="41"/>
      <c r="H993" s="41"/>
      <c r="I993" s="39"/>
      <c r="J993" s="39"/>
    </row>
    <row r="994" hidden="1">
      <c r="G994" s="41"/>
      <c r="H994" s="41"/>
      <c r="I994" s="39"/>
      <c r="J994" s="39"/>
    </row>
    <row r="995" hidden="1">
      <c r="G995" s="41"/>
      <c r="H995" s="41"/>
      <c r="I995" s="39"/>
      <c r="J995" s="39"/>
    </row>
    <row r="996" hidden="1">
      <c r="G996" s="41"/>
      <c r="H996" s="41"/>
      <c r="I996" s="39"/>
      <c r="J996" s="39"/>
    </row>
    <row r="997" hidden="1">
      <c r="G997" s="41"/>
      <c r="H997" s="41"/>
      <c r="I997" s="39"/>
      <c r="J997" s="39"/>
    </row>
    <row r="998" hidden="1">
      <c r="G998" s="41"/>
      <c r="H998" s="41"/>
      <c r="I998" s="39"/>
      <c r="J998" s="39"/>
    </row>
    <row r="999" hidden="1">
      <c r="G999" s="41"/>
      <c r="H999" s="41"/>
      <c r="I999" s="39"/>
      <c r="J999" s="39"/>
    </row>
    <row r="1000" hidden="1">
      <c r="G1000" s="41"/>
      <c r="H1000" s="41"/>
      <c r="I1000" s="39"/>
      <c r="J1000" s="39"/>
    </row>
    <row r="1001" hidden="1">
      <c r="G1001" s="41"/>
      <c r="H1001" s="41"/>
      <c r="I1001" s="39"/>
      <c r="J1001" s="39"/>
    </row>
    <row r="1002" hidden="1">
      <c r="G1002" s="41"/>
      <c r="H1002" s="41"/>
      <c r="I1002" s="39"/>
      <c r="J1002" s="39"/>
    </row>
    <row r="1003" hidden="1">
      <c r="G1003" s="41"/>
      <c r="H1003" s="41"/>
      <c r="I1003" s="39"/>
      <c r="J1003" s="39"/>
    </row>
    <row r="1004" hidden="1">
      <c r="G1004" s="41"/>
      <c r="H1004" s="41"/>
      <c r="I1004" s="39"/>
      <c r="J1004" s="39"/>
    </row>
    <row r="1005" hidden="1">
      <c r="G1005" s="41"/>
      <c r="H1005" s="41"/>
      <c r="I1005" s="39"/>
      <c r="J1005" s="39"/>
    </row>
    <row r="1006" hidden="1">
      <c r="G1006" s="41"/>
      <c r="H1006" s="41"/>
      <c r="I1006" s="39"/>
      <c r="J1006" s="39"/>
    </row>
    <row r="1007" hidden="1">
      <c r="G1007" s="41"/>
      <c r="H1007" s="41"/>
      <c r="I1007" s="39"/>
      <c r="J1007" s="39"/>
    </row>
    <row r="1008" hidden="1">
      <c r="G1008" s="41"/>
      <c r="H1008" s="41"/>
      <c r="I1008" s="39"/>
      <c r="J1008" s="39"/>
    </row>
    <row r="1009" hidden="1">
      <c r="G1009" s="41"/>
      <c r="H1009" s="41"/>
      <c r="I1009" s="39"/>
      <c r="J1009" s="39"/>
    </row>
    <row r="1010" hidden="1">
      <c r="G1010" s="41"/>
      <c r="H1010" s="41"/>
      <c r="I1010" s="39"/>
      <c r="J1010" s="39"/>
    </row>
    <row r="1011" hidden="1">
      <c r="G1011" s="41"/>
      <c r="H1011" s="41"/>
      <c r="I1011" s="39"/>
      <c r="J1011" s="39"/>
    </row>
    <row r="1012" hidden="1">
      <c r="G1012" s="41"/>
      <c r="H1012" s="41"/>
      <c r="I1012" s="39"/>
      <c r="J1012" s="39"/>
    </row>
    <row r="1013" hidden="1">
      <c r="G1013" s="41"/>
      <c r="H1013" s="41"/>
      <c r="I1013" s="39"/>
      <c r="J1013" s="39"/>
    </row>
    <row r="1014" hidden="1">
      <c r="G1014" s="41"/>
      <c r="H1014" s="41"/>
      <c r="I1014" s="39"/>
      <c r="J1014" s="39"/>
    </row>
    <row r="1015" hidden="1">
      <c r="G1015" s="41"/>
      <c r="H1015" s="41"/>
      <c r="I1015" s="39"/>
      <c r="J1015" s="39"/>
    </row>
  </sheetData>
  <autoFilter ref="$A$1:$A$1015">
    <filterColumn colId="0">
      <filters>
        <filter val="Design"/>
      </filters>
    </filterColumn>
  </autoFilter>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63"/>
    <col customWidth="1" min="2" max="2" width="16.63"/>
    <col customWidth="1" min="3" max="3" width="14.63"/>
    <col customWidth="1" min="4" max="4" width="14.38"/>
    <col customWidth="1" min="5" max="5" width="15.13"/>
    <col customWidth="1" min="6" max="6" width="18.75"/>
    <col customWidth="1" min="7" max="7" width="18.5"/>
    <col customWidth="1" min="8" max="8" width="20.38"/>
    <col customWidth="1" min="9" max="9" width="13.75"/>
    <col customWidth="1" min="10" max="10" width="17.5"/>
    <col customWidth="1" min="11" max="11" width="15.5"/>
    <col customWidth="1" min="12" max="12" width="20.63"/>
    <col customWidth="1" min="13" max="13" width="16.25"/>
    <col customWidth="1" min="14" max="14" width="6.25"/>
    <col customWidth="1" min="15" max="15" width="8.38"/>
    <col customWidth="1" min="16" max="16" width="14.63"/>
    <col customWidth="1" min="17" max="17" width="8.25"/>
    <col customWidth="1" min="18" max="18" width="8.38"/>
    <col customWidth="1" min="19" max="19" width="9.25"/>
    <col customWidth="1" min="20" max="20" width="7.38"/>
    <col customWidth="1" min="21" max="21" width="8.63"/>
    <col customWidth="1" min="22" max="22" width="7.0"/>
    <col customWidth="1" min="23" max="23" width="9.13"/>
    <col customWidth="1" min="24" max="24" width="11.13"/>
    <col customWidth="1" min="25" max="25" width="8.88"/>
    <col customWidth="1" min="26" max="26" width="8.25"/>
    <col customWidth="1" min="27" max="27" width="8.88"/>
    <col customWidth="1" min="28" max="28" width="16.63"/>
    <col customWidth="1" min="29" max="29" width="9.13"/>
    <col customWidth="1" min="30" max="30" width="9.63"/>
    <col customWidth="1" min="31" max="31" width="8.25"/>
    <col customWidth="1" min="32" max="32" width="9.13"/>
  </cols>
  <sheetData>
    <row r="1">
      <c r="A1" s="7" t="s">
        <v>201</v>
      </c>
      <c r="B1" s="7" t="s">
        <v>367</v>
      </c>
      <c r="C1" s="7" t="s">
        <v>332</v>
      </c>
      <c r="D1" s="7" t="s">
        <v>368</v>
      </c>
      <c r="E1" s="7" t="s">
        <v>369</v>
      </c>
      <c r="F1" s="7" t="s">
        <v>370</v>
      </c>
      <c r="H1" s="84" t="s">
        <v>371</v>
      </c>
      <c r="O1" s="7" t="s">
        <v>372</v>
      </c>
      <c r="P1" s="7" t="s">
        <v>373</v>
      </c>
      <c r="Q1" s="7" t="s">
        <v>374</v>
      </c>
      <c r="R1" s="7" t="s">
        <v>375</v>
      </c>
    </row>
    <row r="2" ht="28.5" customHeight="1">
      <c r="A2" s="13" t="s">
        <v>376</v>
      </c>
      <c r="B2" s="85" t="s">
        <v>377</v>
      </c>
      <c r="C2" s="86">
        <f t="shared" ref="C2:C6" si="1">IF(B2="Low", O2, P2)</f>
        <v>7700</v>
      </c>
      <c r="D2" s="86">
        <f t="shared" ref="D2:D5" si="2">IF(B2="Low", Q2, R2)</f>
        <v>0</v>
      </c>
      <c r="E2" s="3">
        <v>5.0</v>
      </c>
      <c r="F2" s="87">
        <f t="shared" ref="F2:F6" si="3">1 - (0.5/14)*(E2-1)</f>
        <v>0.8571428571</v>
      </c>
      <c r="H2" s="88" t="s">
        <v>378</v>
      </c>
      <c r="I2" s="89">
        <v>0.2</v>
      </c>
      <c r="J2" s="90" t="s">
        <v>379</v>
      </c>
      <c r="K2" s="91">
        <v>0.005</v>
      </c>
      <c r="O2" s="63">
        <f>SUMIF(ArcadiaBaseModel!A:A, "*Site Control*", ArcadiaBaseModel!G:G)</f>
        <v>7700</v>
      </c>
      <c r="P2" s="63">
        <f>SUMIF(ArcadiaBaseModel!$A:$A, "*Site Control*", ArcadiaBaseModel!H:H)</f>
        <v>9000</v>
      </c>
      <c r="Q2" s="63">
        <f>SUMIF(ArcadiaBaseModel!$A:$A, "*Site Control*", ArcadiaBaseModel!N:N)</f>
        <v>0</v>
      </c>
      <c r="R2" s="63">
        <f>SUMIF(ArcadiaBaseModel!$A:$A, "*Site Control*", ArcadiaBaseModel!O:O)</f>
        <v>0</v>
      </c>
    </row>
    <row r="3" ht="29.25" customHeight="1">
      <c r="A3" s="31" t="s">
        <v>243</v>
      </c>
      <c r="B3" s="85" t="s">
        <v>377</v>
      </c>
      <c r="C3" s="86">
        <f t="shared" si="1"/>
        <v>40000</v>
      </c>
      <c r="D3" s="86">
        <f t="shared" si="2"/>
        <v>0</v>
      </c>
      <c r="E3" s="3">
        <v>6.0</v>
      </c>
      <c r="F3" s="87">
        <f t="shared" si="3"/>
        <v>0.8214285714</v>
      </c>
      <c r="H3" s="88" t="s">
        <v>380</v>
      </c>
      <c r="I3" s="92">
        <v>3.0</v>
      </c>
      <c r="J3" s="93"/>
      <c r="K3" s="72"/>
      <c r="O3" s="63">
        <f>SUMIF(ArcadiaBaseModel!$A:$A, "*Permitting*", ArcadiaBaseModel!G:G)</f>
        <v>40000</v>
      </c>
      <c r="P3" s="63">
        <f>SUMIF(ArcadiaBaseModel!$A:$A, "*Permitting*", ArcadiaBaseModel!H:H)</f>
        <v>90000</v>
      </c>
      <c r="Q3" s="63">
        <f>SUMIF(ArcadiaBaseModel!$A:$A, "*Site Control*", ArcadiaBaseModel!N:N)</f>
        <v>0</v>
      </c>
      <c r="R3" s="63">
        <f>SUMIF(ArcadiaBaseModel!$A:$A, "*Site Control*", ArcadiaBaseModel!O:O)</f>
        <v>0</v>
      </c>
    </row>
    <row r="4" ht="30.75" customHeight="1">
      <c r="A4" s="20" t="s">
        <v>223</v>
      </c>
      <c r="B4" s="85" t="s">
        <v>377</v>
      </c>
      <c r="C4" s="86">
        <f t="shared" si="1"/>
        <v>146250</v>
      </c>
      <c r="D4" s="86">
        <f t="shared" si="2"/>
        <v>250000</v>
      </c>
      <c r="E4" s="3">
        <v>8.0</v>
      </c>
      <c r="F4" s="87">
        <f t="shared" si="3"/>
        <v>0.75</v>
      </c>
      <c r="H4" s="88" t="s">
        <v>381</v>
      </c>
      <c r="I4" s="92">
        <f>I3/1.25</f>
        <v>2.4</v>
      </c>
      <c r="J4" s="93"/>
      <c r="K4" s="72"/>
      <c r="O4" s="63">
        <f>SUMIF(ArcadiaBaseModel!$A:$A, "*Interconnection*", ArcadiaBaseModel!G:G)</f>
        <v>146250</v>
      </c>
      <c r="P4" s="63">
        <f>SUMIF(ArcadiaBaseModel!$A:$A, "*Interconnection*", ArcadiaBaseModel!H:H)</f>
        <v>157750</v>
      </c>
      <c r="Q4" s="63">
        <f>SUMIF(ArcadiaBaseModel!$A:$A, "*Interconnection*", ArcadiaBaseModel!N:N)</f>
        <v>250000</v>
      </c>
      <c r="R4" s="63">
        <f>SUMIF(ArcadiaBaseModel!$A:$A, "*Interconnection*", ArcadiaBaseModel!O:O)</f>
        <v>2000000</v>
      </c>
    </row>
    <row r="5" ht="28.5" customHeight="1">
      <c r="A5" s="23" t="s">
        <v>231</v>
      </c>
      <c r="B5" s="85" t="s">
        <v>377</v>
      </c>
      <c r="C5" s="86">
        <f t="shared" si="1"/>
        <v>44500</v>
      </c>
      <c r="D5" s="86">
        <f t="shared" si="2"/>
        <v>150000</v>
      </c>
      <c r="E5" s="3">
        <v>2.0</v>
      </c>
      <c r="F5" s="87">
        <f t="shared" si="3"/>
        <v>0.9642857143</v>
      </c>
      <c r="H5" s="88" t="s">
        <v>382</v>
      </c>
      <c r="I5" s="92" t="s">
        <v>383</v>
      </c>
      <c r="J5" s="93"/>
      <c r="K5" s="72"/>
      <c r="O5" s="63">
        <f>SUMIF(ArcadiaBaseModel!$A:$A, "*Design*", ArcadiaBaseModel!G:G)</f>
        <v>44500</v>
      </c>
      <c r="P5" s="63">
        <f>SUMIF(ArcadiaBaseModel!$A:$A, "*Design*", ArcadiaBaseModel!H:H)</f>
        <v>52500</v>
      </c>
      <c r="Q5" s="63">
        <f>SUMIF(ArcadiaBaseModel!$A:$A, "*Design*", ArcadiaBaseModel!N:N)</f>
        <v>150000</v>
      </c>
      <c r="R5" s="63">
        <f>SUMIF(ArcadiaBaseModel!$A:$A, "*Design*", ArcadiaBaseModel!O:O)</f>
        <v>2000000</v>
      </c>
    </row>
    <row r="6" ht="29.25" customHeight="1">
      <c r="A6" s="33" t="s">
        <v>252</v>
      </c>
      <c r="B6" s="85" t="s">
        <v>377</v>
      </c>
      <c r="C6" s="86">
        <f t="shared" si="1"/>
        <v>26750</v>
      </c>
      <c r="D6" s="86">
        <f>IF(B6="LOW", Q6, R6)</f>
        <v>0</v>
      </c>
      <c r="E6" s="3">
        <v>6.0</v>
      </c>
      <c r="F6" s="87">
        <f t="shared" si="3"/>
        <v>0.8214285714</v>
      </c>
      <c r="H6" s="88" t="s">
        <v>384</v>
      </c>
      <c r="I6" s="94">
        <f>IF(I5="Community Solar", 90, IF(OR(I5="PPA", I5="Wholesale Market"), 75, "Other"))</f>
        <v>75</v>
      </c>
      <c r="J6" s="93"/>
      <c r="K6" s="72"/>
      <c r="O6" s="63">
        <f>SUMIF(ArcadiaBaseModel!$A:$A, "*Environmental*", ArcadiaBaseModel!G:G)</f>
        <v>26750</v>
      </c>
      <c r="P6" s="63">
        <f>SUMIF(ArcadiaBaseModel!$A:$A, "*Environmental*", ArcadiaBaseModel!H:H)</f>
        <v>53000</v>
      </c>
      <c r="Q6" s="63">
        <f>SUMIF(ArcadiaBaseModel!$A:$A, "*Environmental*", ArcadiaBaseModel!N:N)</f>
        <v>0</v>
      </c>
      <c r="R6" s="63">
        <f>SUMIF(ArcadiaBaseModel!$A:$A, "*Environmental*", ArcadiaBaseModel!O:O)</f>
        <v>250000</v>
      </c>
    </row>
    <row r="7" ht="34.5" customHeight="1">
      <c r="A7" s="95"/>
      <c r="B7" s="95"/>
      <c r="C7" s="95"/>
      <c r="D7" s="95"/>
      <c r="E7" s="95"/>
      <c r="F7" s="95"/>
      <c r="H7" s="88" t="s">
        <v>385</v>
      </c>
      <c r="I7" s="89">
        <v>0.01</v>
      </c>
      <c r="J7" s="93"/>
      <c r="K7" s="72"/>
    </row>
    <row r="8">
      <c r="A8" s="96" t="s">
        <v>386</v>
      </c>
      <c r="B8" s="97">
        <f>SUM(C2:C6)</f>
        <v>265200</v>
      </c>
      <c r="C8" s="95"/>
      <c r="D8" s="95"/>
      <c r="E8" s="95"/>
      <c r="F8" s="95"/>
    </row>
    <row r="9">
      <c r="A9" s="96" t="s">
        <v>387</v>
      </c>
      <c r="B9" s="97">
        <f>SUM(D2:D6)</f>
        <v>400000</v>
      </c>
      <c r="C9" s="95"/>
      <c r="D9" s="95"/>
      <c r="E9" s="95"/>
      <c r="F9" s="95"/>
    </row>
    <row r="10">
      <c r="A10" s="95"/>
      <c r="B10" s="98"/>
      <c r="C10" s="95"/>
      <c r="D10" s="95"/>
      <c r="E10" s="95"/>
      <c r="F10" s="95"/>
    </row>
    <row r="11">
      <c r="A11" s="96" t="s">
        <v>388</v>
      </c>
      <c r="B11" s="97">
        <v>2700000.0</v>
      </c>
      <c r="C11" s="95"/>
      <c r="D11" s="95"/>
      <c r="E11" s="95"/>
      <c r="F11" s="95"/>
    </row>
    <row r="12">
      <c r="A12" s="96" t="s">
        <v>389</v>
      </c>
      <c r="B12" s="97">
        <f>B11+B9</f>
        <v>3100000</v>
      </c>
      <c r="C12" s="95"/>
      <c r="D12" s="95"/>
      <c r="E12" s="95"/>
      <c r="F12" s="95"/>
    </row>
    <row r="13">
      <c r="A13" s="95"/>
      <c r="B13" s="98"/>
      <c r="C13" s="95"/>
      <c r="D13" s="95"/>
      <c r="E13" s="95"/>
      <c r="F13" s="95"/>
    </row>
    <row r="14">
      <c r="A14" s="96" t="s">
        <v>328</v>
      </c>
      <c r="B14" s="97">
        <f>3125*12</f>
        <v>37500</v>
      </c>
      <c r="C14" s="95"/>
      <c r="D14" s="95"/>
      <c r="E14" s="95"/>
      <c r="F14" s="95"/>
    </row>
    <row r="15">
      <c r="A15" s="95"/>
      <c r="B15" s="98"/>
      <c r="C15" s="95"/>
      <c r="D15" s="95"/>
      <c r="E15" s="95"/>
      <c r="F15" s="95"/>
    </row>
    <row r="16">
      <c r="A16" s="96" t="s">
        <v>390</v>
      </c>
      <c r="B16" s="97">
        <f>D35*D36</f>
        <v>315360</v>
      </c>
      <c r="C16" s="95"/>
      <c r="D16" s="95"/>
      <c r="E16" s="95"/>
      <c r="F16" s="95"/>
    </row>
    <row r="17">
      <c r="A17" s="95"/>
      <c r="B17" s="95"/>
      <c r="C17" s="95"/>
      <c r="D17" s="95"/>
      <c r="E17" s="95"/>
      <c r="F17" s="95"/>
    </row>
    <row r="18">
      <c r="A18" s="96" t="s">
        <v>391</v>
      </c>
      <c r="B18" s="99">
        <v>0.3</v>
      </c>
      <c r="C18" s="95"/>
      <c r="D18" s="95"/>
      <c r="E18" s="95"/>
      <c r="F18" s="95"/>
    </row>
    <row r="19">
      <c r="A19" s="100" t="s">
        <v>392</v>
      </c>
      <c r="B19" s="98">
        <f>B12*B18</f>
        <v>930000</v>
      </c>
      <c r="C19" s="95"/>
      <c r="D19" s="95"/>
      <c r="E19" s="95"/>
      <c r="F19" s="95"/>
    </row>
    <row r="20">
      <c r="A20" s="95"/>
      <c r="B20" s="95"/>
      <c r="C20" s="95"/>
      <c r="D20" s="95"/>
      <c r="E20" s="95"/>
      <c r="F20" s="95"/>
    </row>
    <row r="21">
      <c r="A21" s="95"/>
      <c r="B21" s="95"/>
      <c r="C21" s="95"/>
      <c r="D21" s="95"/>
      <c r="E21" s="95"/>
      <c r="F21" s="95"/>
    </row>
    <row r="24">
      <c r="A24" s="80" t="s">
        <v>393</v>
      </c>
      <c r="B24" s="80"/>
      <c r="C24" s="80"/>
      <c r="D24" s="80"/>
      <c r="E24" s="80"/>
      <c r="F24" s="80"/>
    </row>
    <row r="26">
      <c r="A26" s="76"/>
      <c r="B26" s="66" t="s">
        <v>337</v>
      </c>
    </row>
    <row r="27">
      <c r="B27" s="101">
        <v>0.0</v>
      </c>
      <c r="C27" s="101">
        <v>1.0</v>
      </c>
      <c r="D27" s="101">
        <v>2.0</v>
      </c>
      <c r="E27" s="101">
        <v>3.0</v>
      </c>
      <c r="F27" s="101">
        <v>4.0</v>
      </c>
      <c r="G27" s="101">
        <v>5.0</v>
      </c>
      <c r="H27" s="101">
        <v>6.0</v>
      </c>
      <c r="I27" s="101">
        <v>7.0</v>
      </c>
      <c r="J27" s="101">
        <v>8.0</v>
      </c>
      <c r="K27" s="101">
        <v>9.0</v>
      </c>
      <c r="L27" s="101">
        <v>10.0</v>
      </c>
      <c r="M27" s="101">
        <v>11.0</v>
      </c>
      <c r="N27" s="101">
        <v>12.0</v>
      </c>
      <c r="O27" s="101">
        <v>13.0</v>
      </c>
      <c r="P27" s="101">
        <v>14.0</v>
      </c>
      <c r="Q27" s="101">
        <v>15.0</v>
      </c>
      <c r="R27" s="101">
        <v>16.0</v>
      </c>
      <c r="S27" s="101">
        <v>17.0</v>
      </c>
      <c r="T27" s="101">
        <v>18.0</v>
      </c>
      <c r="U27" s="101">
        <v>19.0</v>
      </c>
      <c r="V27" s="101">
        <v>20.0</v>
      </c>
      <c r="W27" s="101">
        <v>21.0</v>
      </c>
      <c r="X27" s="101">
        <v>22.0</v>
      </c>
      <c r="Y27" s="101">
        <v>23.0</v>
      </c>
      <c r="Z27" s="101">
        <v>24.0</v>
      </c>
      <c r="AA27" s="101">
        <v>25.0</v>
      </c>
      <c r="AB27" s="101">
        <v>26.0</v>
      </c>
      <c r="AC27" s="101">
        <v>27.0</v>
      </c>
      <c r="AD27" s="101">
        <v>28.0</v>
      </c>
      <c r="AE27" s="101">
        <v>29.0</v>
      </c>
      <c r="AF27" s="101">
        <v>30.0</v>
      </c>
      <c r="AG27" s="101">
        <v>31.0</v>
      </c>
    </row>
    <row r="28">
      <c r="A28" s="1" t="s">
        <v>394</v>
      </c>
      <c r="B28" s="3" t="s">
        <v>395</v>
      </c>
      <c r="C28" s="102" t="s">
        <v>396</v>
      </c>
      <c r="D28" s="3" t="s">
        <v>397</v>
      </c>
      <c r="E28" s="3" t="s">
        <v>398</v>
      </c>
      <c r="F28" s="3" t="s">
        <v>399</v>
      </c>
      <c r="G28" s="3" t="s">
        <v>400</v>
      </c>
      <c r="H28" s="3" t="s">
        <v>401</v>
      </c>
      <c r="I28" s="3" t="s">
        <v>402</v>
      </c>
      <c r="J28" s="3" t="s">
        <v>403</v>
      </c>
      <c r="K28" s="3" t="s">
        <v>404</v>
      </c>
      <c r="L28" s="3" t="s">
        <v>405</v>
      </c>
      <c r="M28" s="3" t="s">
        <v>406</v>
      </c>
      <c r="N28" s="3" t="s">
        <v>407</v>
      </c>
      <c r="O28" s="3" t="s">
        <v>408</v>
      </c>
      <c r="P28" s="3" t="s">
        <v>409</v>
      </c>
      <c r="Q28" s="3" t="s">
        <v>410</v>
      </c>
      <c r="R28" s="3" t="s">
        <v>411</v>
      </c>
      <c r="S28" s="3" t="s">
        <v>412</v>
      </c>
      <c r="T28" s="3" t="s">
        <v>413</v>
      </c>
      <c r="U28" s="3" t="s">
        <v>414</v>
      </c>
      <c r="V28" s="3" t="s">
        <v>415</v>
      </c>
      <c r="W28" s="3" t="s">
        <v>416</v>
      </c>
      <c r="X28" s="3" t="s">
        <v>417</v>
      </c>
      <c r="Y28" s="3" t="s">
        <v>418</v>
      </c>
      <c r="Z28" s="3" t="s">
        <v>419</v>
      </c>
      <c r="AA28" s="3" t="s">
        <v>420</v>
      </c>
      <c r="AB28" s="3" t="s">
        <v>421</v>
      </c>
      <c r="AC28" s="3" t="s">
        <v>422</v>
      </c>
      <c r="AD28" s="3" t="s">
        <v>423</v>
      </c>
      <c r="AE28" s="3" t="s">
        <v>424</v>
      </c>
      <c r="AF28" s="3" t="s">
        <v>425</v>
      </c>
      <c r="AG28" s="3" t="s">
        <v>426</v>
      </c>
    </row>
    <row r="29">
      <c r="A29" s="1"/>
      <c r="B29" s="3"/>
      <c r="C29" s="3"/>
      <c r="D29" s="3"/>
      <c r="E29" s="3"/>
      <c r="F29" s="3"/>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row>
    <row r="30">
      <c r="A30" s="104" t="s">
        <v>332</v>
      </c>
      <c r="B30" s="105">
        <f>B8</f>
        <v>265200</v>
      </c>
    </row>
    <row r="31">
      <c r="A31" s="1" t="s">
        <v>329</v>
      </c>
      <c r="C31" s="105">
        <f>B12</f>
        <v>3100000</v>
      </c>
      <c r="G31" s="63" t="str">
        <f>$B$20</f>
        <v/>
      </c>
    </row>
    <row r="32">
      <c r="A32" s="1" t="s">
        <v>328</v>
      </c>
      <c r="D32" s="105">
        <f>$B$14</f>
        <v>37500</v>
      </c>
      <c r="E32" s="105">
        <f t="shared" ref="E32:AG32" si="4">D32*1.01</f>
        <v>37875</v>
      </c>
      <c r="F32" s="105">
        <f t="shared" si="4"/>
        <v>38253.75</v>
      </c>
      <c r="G32" s="105">
        <f t="shared" si="4"/>
        <v>38636.2875</v>
      </c>
      <c r="H32" s="105">
        <f t="shared" si="4"/>
        <v>39022.65038</v>
      </c>
      <c r="I32" s="105">
        <f t="shared" si="4"/>
        <v>39412.87688</v>
      </c>
      <c r="J32" s="105">
        <f t="shared" si="4"/>
        <v>39807.00565</v>
      </c>
      <c r="K32" s="105">
        <f t="shared" si="4"/>
        <v>40205.0757</v>
      </c>
      <c r="L32" s="105">
        <f t="shared" si="4"/>
        <v>40607.12646</v>
      </c>
      <c r="M32" s="105">
        <f t="shared" si="4"/>
        <v>41013.19773</v>
      </c>
      <c r="N32" s="105">
        <f t="shared" si="4"/>
        <v>41423.3297</v>
      </c>
      <c r="O32" s="105">
        <f t="shared" si="4"/>
        <v>41837.563</v>
      </c>
      <c r="P32" s="105">
        <f t="shared" si="4"/>
        <v>42255.93863</v>
      </c>
      <c r="Q32" s="105">
        <f t="shared" si="4"/>
        <v>42678.49802</v>
      </c>
      <c r="R32" s="105">
        <f t="shared" si="4"/>
        <v>43105.283</v>
      </c>
      <c r="S32" s="105">
        <f t="shared" si="4"/>
        <v>43536.33583</v>
      </c>
      <c r="T32" s="105">
        <f t="shared" si="4"/>
        <v>43971.69918</v>
      </c>
      <c r="U32" s="105">
        <f t="shared" si="4"/>
        <v>44411.41618</v>
      </c>
      <c r="V32" s="105">
        <f t="shared" si="4"/>
        <v>44855.53034</v>
      </c>
      <c r="W32" s="105">
        <f t="shared" si="4"/>
        <v>45304.08564</v>
      </c>
      <c r="X32" s="105">
        <f t="shared" si="4"/>
        <v>45757.1265</v>
      </c>
      <c r="Y32" s="105">
        <f t="shared" si="4"/>
        <v>46214.69776</v>
      </c>
      <c r="Z32" s="105">
        <f t="shared" si="4"/>
        <v>46676.84474</v>
      </c>
      <c r="AA32" s="105">
        <f t="shared" si="4"/>
        <v>47143.61319</v>
      </c>
      <c r="AB32" s="105">
        <f t="shared" si="4"/>
        <v>47615.04932</v>
      </c>
      <c r="AC32" s="105">
        <f t="shared" si="4"/>
        <v>48091.19981</v>
      </c>
      <c r="AD32" s="105">
        <f t="shared" si="4"/>
        <v>48572.11181</v>
      </c>
      <c r="AE32" s="105">
        <f t="shared" si="4"/>
        <v>49057.83293</v>
      </c>
      <c r="AF32" s="105">
        <f t="shared" si="4"/>
        <v>49548.41126</v>
      </c>
      <c r="AG32" s="105">
        <f t="shared" si="4"/>
        <v>50043.89537</v>
      </c>
    </row>
    <row r="33">
      <c r="A33" s="1"/>
    </row>
    <row r="34" hidden="1">
      <c r="A34" s="1" t="s">
        <v>427</v>
      </c>
      <c r="D34" s="3">
        <v>1.0</v>
      </c>
      <c r="E34" s="81">
        <f t="shared" ref="E34:AG34" si="5">D34-$K$2</f>
        <v>0.995</v>
      </c>
      <c r="F34" s="81">
        <f t="shared" si="5"/>
        <v>0.99</v>
      </c>
      <c r="G34" s="81">
        <f t="shared" si="5"/>
        <v>0.985</v>
      </c>
      <c r="H34" s="81">
        <f t="shared" si="5"/>
        <v>0.98</v>
      </c>
      <c r="I34" s="81">
        <f t="shared" si="5"/>
        <v>0.975</v>
      </c>
      <c r="J34" s="81">
        <f t="shared" si="5"/>
        <v>0.97</v>
      </c>
      <c r="K34" s="81">
        <f t="shared" si="5"/>
        <v>0.965</v>
      </c>
      <c r="L34" s="81">
        <f t="shared" si="5"/>
        <v>0.96</v>
      </c>
      <c r="M34" s="81">
        <f t="shared" si="5"/>
        <v>0.955</v>
      </c>
      <c r="N34" s="81">
        <f t="shared" si="5"/>
        <v>0.95</v>
      </c>
      <c r="O34" s="81">
        <f t="shared" si="5"/>
        <v>0.945</v>
      </c>
      <c r="P34" s="81">
        <f t="shared" si="5"/>
        <v>0.94</v>
      </c>
      <c r="Q34" s="81">
        <f t="shared" si="5"/>
        <v>0.935</v>
      </c>
      <c r="R34" s="81">
        <f t="shared" si="5"/>
        <v>0.93</v>
      </c>
      <c r="S34" s="81">
        <f t="shared" si="5"/>
        <v>0.925</v>
      </c>
      <c r="T34" s="81">
        <f t="shared" si="5"/>
        <v>0.92</v>
      </c>
      <c r="U34" s="81">
        <f t="shared" si="5"/>
        <v>0.915</v>
      </c>
      <c r="V34" s="81">
        <f t="shared" si="5"/>
        <v>0.91</v>
      </c>
      <c r="W34" s="81">
        <f t="shared" si="5"/>
        <v>0.905</v>
      </c>
      <c r="X34" s="81">
        <f t="shared" si="5"/>
        <v>0.9</v>
      </c>
      <c r="Y34" s="81">
        <f t="shared" si="5"/>
        <v>0.895</v>
      </c>
      <c r="Z34" s="81">
        <f t="shared" si="5"/>
        <v>0.89</v>
      </c>
      <c r="AA34" s="81">
        <f t="shared" si="5"/>
        <v>0.885</v>
      </c>
      <c r="AB34" s="81">
        <f t="shared" si="5"/>
        <v>0.88</v>
      </c>
      <c r="AC34" s="81">
        <f t="shared" si="5"/>
        <v>0.875</v>
      </c>
      <c r="AD34" s="81">
        <f t="shared" si="5"/>
        <v>0.87</v>
      </c>
      <c r="AE34" s="81">
        <f t="shared" si="5"/>
        <v>0.865</v>
      </c>
      <c r="AF34" s="81">
        <f t="shared" si="5"/>
        <v>0.86</v>
      </c>
      <c r="AG34" s="81">
        <f t="shared" si="5"/>
        <v>0.855</v>
      </c>
    </row>
    <row r="35">
      <c r="A35" s="1" t="s">
        <v>428</v>
      </c>
      <c r="D35" s="3">
        <f>I4*I2*24*365</f>
        <v>4204.8</v>
      </c>
      <c r="E35" s="3">
        <f t="shared" ref="E35:AG35" si="6">$D$35*E34</f>
        <v>4183.776</v>
      </c>
      <c r="F35" s="3">
        <f t="shared" si="6"/>
        <v>4162.752</v>
      </c>
      <c r="G35" s="3">
        <f t="shared" si="6"/>
        <v>4141.728</v>
      </c>
      <c r="H35" s="3">
        <f t="shared" si="6"/>
        <v>4120.704</v>
      </c>
      <c r="I35" s="3">
        <f t="shared" si="6"/>
        <v>4099.68</v>
      </c>
      <c r="J35" s="3">
        <f t="shared" si="6"/>
        <v>4078.656</v>
      </c>
      <c r="K35" s="3">
        <f t="shared" si="6"/>
        <v>4057.632</v>
      </c>
      <c r="L35" s="3">
        <f t="shared" si="6"/>
        <v>4036.608</v>
      </c>
      <c r="M35" s="3">
        <f t="shared" si="6"/>
        <v>4015.584</v>
      </c>
      <c r="N35" s="3">
        <f t="shared" si="6"/>
        <v>3994.56</v>
      </c>
      <c r="O35" s="3">
        <f t="shared" si="6"/>
        <v>3973.536</v>
      </c>
      <c r="P35" s="3">
        <f t="shared" si="6"/>
        <v>3952.512</v>
      </c>
      <c r="Q35" s="3">
        <f t="shared" si="6"/>
        <v>3931.488</v>
      </c>
      <c r="R35" s="3">
        <f t="shared" si="6"/>
        <v>3910.464</v>
      </c>
      <c r="S35" s="3">
        <f t="shared" si="6"/>
        <v>3889.44</v>
      </c>
      <c r="T35" s="3">
        <f t="shared" si="6"/>
        <v>3868.416</v>
      </c>
      <c r="U35" s="3">
        <f t="shared" si="6"/>
        <v>3847.392</v>
      </c>
      <c r="V35" s="3">
        <f t="shared" si="6"/>
        <v>3826.368</v>
      </c>
      <c r="W35" s="3">
        <f t="shared" si="6"/>
        <v>3805.344</v>
      </c>
      <c r="X35" s="3">
        <f t="shared" si="6"/>
        <v>3784.32</v>
      </c>
      <c r="Y35" s="3">
        <f t="shared" si="6"/>
        <v>3763.296</v>
      </c>
      <c r="Z35" s="3">
        <f t="shared" si="6"/>
        <v>3742.272</v>
      </c>
      <c r="AA35" s="3">
        <f t="shared" si="6"/>
        <v>3721.248</v>
      </c>
      <c r="AB35" s="3">
        <f t="shared" si="6"/>
        <v>3700.224</v>
      </c>
      <c r="AC35" s="3">
        <f t="shared" si="6"/>
        <v>3679.2</v>
      </c>
      <c r="AD35" s="3">
        <f t="shared" si="6"/>
        <v>3658.176</v>
      </c>
      <c r="AE35" s="3">
        <f t="shared" si="6"/>
        <v>3637.152</v>
      </c>
      <c r="AF35" s="3">
        <f t="shared" si="6"/>
        <v>3616.128</v>
      </c>
      <c r="AG35" s="3">
        <f t="shared" si="6"/>
        <v>3595.104</v>
      </c>
    </row>
    <row r="36">
      <c r="A36" s="1" t="s">
        <v>429</v>
      </c>
      <c r="D36" s="3">
        <f>I6</f>
        <v>75</v>
      </c>
      <c r="E36" s="3">
        <f t="shared" ref="E36:AG36" si="7">D36*(1+$I$7)</f>
        <v>75.75</v>
      </c>
      <c r="F36" s="3">
        <f t="shared" si="7"/>
        <v>76.5075</v>
      </c>
      <c r="G36" s="3">
        <f t="shared" si="7"/>
        <v>77.272575</v>
      </c>
      <c r="H36" s="3">
        <f t="shared" si="7"/>
        <v>78.04530075</v>
      </c>
      <c r="I36" s="3">
        <f t="shared" si="7"/>
        <v>78.82575376</v>
      </c>
      <c r="J36" s="3">
        <f t="shared" si="7"/>
        <v>79.6140113</v>
      </c>
      <c r="K36" s="3">
        <f t="shared" si="7"/>
        <v>80.41015141</v>
      </c>
      <c r="L36" s="3">
        <f t="shared" si="7"/>
        <v>81.21425292</v>
      </c>
      <c r="M36" s="3">
        <f t="shared" si="7"/>
        <v>82.02639545</v>
      </c>
      <c r="N36" s="3">
        <f t="shared" si="7"/>
        <v>82.84665941</v>
      </c>
      <c r="O36" s="3">
        <f t="shared" si="7"/>
        <v>83.675126</v>
      </c>
      <c r="P36" s="3">
        <f t="shared" si="7"/>
        <v>84.51187726</v>
      </c>
      <c r="Q36" s="3">
        <f t="shared" si="7"/>
        <v>85.35699603</v>
      </c>
      <c r="R36" s="3">
        <f t="shared" si="7"/>
        <v>86.21056599</v>
      </c>
      <c r="S36" s="3">
        <f t="shared" si="7"/>
        <v>87.07267165</v>
      </c>
      <c r="T36" s="3">
        <f t="shared" si="7"/>
        <v>87.94339837</v>
      </c>
      <c r="U36" s="3">
        <f t="shared" si="7"/>
        <v>88.82283235</v>
      </c>
      <c r="V36" s="3">
        <f t="shared" si="7"/>
        <v>89.71106068</v>
      </c>
      <c r="W36" s="3">
        <f t="shared" si="7"/>
        <v>90.60817128</v>
      </c>
      <c r="X36" s="3">
        <f t="shared" si="7"/>
        <v>91.514253</v>
      </c>
      <c r="Y36" s="3">
        <f t="shared" si="7"/>
        <v>92.42939553</v>
      </c>
      <c r="Z36" s="3">
        <f t="shared" si="7"/>
        <v>93.35368948</v>
      </c>
      <c r="AA36" s="3">
        <f t="shared" si="7"/>
        <v>94.28722638</v>
      </c>
      <c r="AB36" s="3">
        <f t="shared" si="7"/>
        <v>95.23009864</v>
      </c>
      <c r="AC36" s="3">
        <f t="shared" si="7"/>
        <v>96.18239963</v>
      </c>
      <c r="AD36" s="3">
        <f t="shared" si="7"/>
        <v>97.14422362</v>
      </c>
      <c r="AE36" s="3">
        <f t="shared" si="7"/>
        <v>98.11566586</v>
      </c>
      <c r="AF36" s="3">
        <f t="shared" si="7"/>
        <v>99.09682252</v>
      </c>
      <c r="AG36" s="3">
        <f t="shared" si="7"/>
        <v>100.0877907</v>
      </c>
    </row>
    <row r="37">
      <c r="A37" s="1" t="s">
        <v>430</v>
      </c>
      <c r="D37" s="105">
        <f>B19</f>
        <v>930000</v>
      </c>
      <c r="F37" s="63">
        <f t="shared" ref="F37:H37" si="8">C21*F35</f>
        <v>0</v>
      </c>
      <c r="G37" s="63">
        <f t="shared" si="8"/>
        <v>0</v>
      </c>
      <c r="H37" s="63">
        <f t="shared" si="8"/>
        <v>0</v>
      </c>
    </row>
    <row r="38">
      <c r="A38" s="1" t="s">
        <v>390</v>
      </c>
      <c r="D38" s="106">
        <f>D36*D35</f>
        <v>315360</v>
      </c>
      <c r="E38" s="63">
        <f t="shared" ref="E38:I38" si="9">E36*E35 + E37</f>
        <v>316921.032</v>
      </c>
      <c r="F38" s="63">
        <f t="shared" si="9"/>
        <v>318481.7486</v>
      </c>
      <c r="G38" s="63">
        <f t="shared" si="9"/>
        <v>320041.9875</v>
      </c>
      <c r="H38" s="63">
        <f t="shared" si="9"/>
        <v>321601.583</v>
      </c>
      <c r="I38" s="63">
        <f t="shared" si="9"/>
        <v>323160.3662</v>
      </c>
      <c r="J38" s="63">
        <f t="shared" ref="J38:AG38" si="10">J36*J35</f>
        <v>324718.1649</v>
      </c>
      <c r="K38" s="63">
        <f t="shared" si="10"/>
        <v>326274.8035</v>
      </c>
      <c r="L38" s="63">
        <f t="shared" si="10"/>
        <v>327830.1031</v>
      </c>
      <c r="M38" s="63">
        <f t="shared" si="10"/>
        <v>329383.8812</v>
      </c>
      <c r="N38" s="63">
        <f t="shared" si="10"/>
        <v>330935.9518</v>
      </c>
      <c r="O38" s="63">
        <f t="shared" si="10"/>
        <v>332486.1255</v>
      </c>
      <c r="P38" s="63">
        <f t="shared" si="10"/>
        <v>334034.209</v>
      </c>
      <c r="Q38" s="63">
        <f t="shared" si="10"/>
        <v>335580.0056</v>
      </c>
      <c r="R38" s="63">
        <f t="shared" si="10"/>
        <v>337123.3147</v>
      </c>
      <c r="S38" s="63">
        <f t="shared" si="10"/>
        <v>338663.932</v>
      </c>
      <c r="T38" s="63">
        <f t="shared" si="10"/>
        <v>340201.6493</v>
      </c>
      <c r="U38" s="63">
        <f t="shared" si="10"/>
        <v>341736.2546</v>
      </c>
      <c r="V38" s="63">
        <f t="shared" si="10"/>
        <v>343267.5318</v>
      </c>
      <c r="W38" s="63">
        <f t="shared" si="10"/>
        <v>344795.2609</v>
      </c>
      <c r="X38" s="63">
        <f t="shared" si="10"/>
        <v>346319.2179</v>
      </c>
      <c r="Y38" s="63">
        <f t="shared" si="10"/>
        <v>347839.1745</v>
      </c>
      <c r="Z38" s="63">
        <f t="shared" si="10"/>
        <v>349354.8982</v>
      </c>
      <c r="AA38" s="63">
        <f t="shared" si="10"/>
        <v>350866.1526</v>
      </c>
      <c r="AB38" s="63">
        <f t="shared" si="10"/>
        <v>352372.6965</v>
      </c>
      <c r="AC38" s="63">
        <f t="shared" si="10"/>
        <v>353874.2847</v>
      </c>
      <c r="AD38" s="63">
        <f t="shared" si="10"/>
        <v>355370.6674</v>
      </c>
      <c r="AE38" s="63">
        <f t="shared" si="10"/>
        <v>356861.5903</v>
      </c>
      <c r="AF38" s="63">
        <f t="shared" si="10"/>
        <v>358346.7946</v>
      </c>
      <c r="AG38" s="63">
        <f t="shared" si="10"/>
        <v>359826.0168</v>
      </c>
    </row>
    <row r="39">
      <c r="A39" s="1" t="s">
        <v>431</v>
      </c>
      <c r="B39" s="105">
        <f t="shared" ref="B39:C39" si="11">B38-SUM(B30:B32)</f>
        <v>-265200</v>
      </c>
      <c r="C39" s="63">
        <f t="shared" si="11"/>
        <v>-3100000</v>
      </c>
      <c r="D39" s="106">
        <f>D38-SUM(D30:D32) + D37</f>
        <v>1207860</v>
      </c>
      <c r="E39" s="63">
        <f t="shared" ref="E39:AG39" si="12">E38-SUM(E30:E32)</f>
        <v>279046.032</v>
      </c>
      <c r="F39" s="63">
        <f t="shared" si="12"/>
        <v>280227.9986</v>
      </c>
      <c r="G39" s="63">
        <f t="shared" si="12"/>
        <v>281405.7</v>
      </c>
      <c r="H39" s="63">
        <f t="shared" si="12"/>
        <v>282578.9326</v>
      </c>
      <c r="I39" s="63">
        <f t="shared" si="12"/>
        <v>283747.4893</v>
      </c>
      <c r="J39" s="63">
        <f t="shared" si="12"/>
        <v>284911.1592</v>
      </c>
      <c r="K39" s="63">
        <f t="shared" si="12"/>
        <v>286069.7278</v>
      </c>
      <c r="L39" s="63">
        <f t="shared" si="12"/>
        <v>287222.9766</v>
      </c>
      <c r="M39" s="63">
        <f t="shared" si="12"/>
        <v>288370.6834</v>
      </c>
      <c r="N39" s="63">
        <f t="shared" si="12"/>
        <v>289512.6221</v>
      </c>
      <c r="O39" s="63">
        <f t="shared" si="12"/>
        <v>290648.5625</v>
      </c>
      <c r="P39" s="63">
        <f t="shared" si="12"/>
        <v>291778.2704</v>
      </c>
      <c r="Q39" s="63">
        <f t="shared" si="12"/>
        <v>292901.5076</v>
      </c>
      <c r="R39" s="63">
        <f t="shared" si="12"/>
        <v>294018.0317</v>
      </c>
      <c r="S39" s="63">
        <f t="shared" si="12"/>
        <v>295127.5962</v>
      </c>
      <c r="T39" s="63">
        <f t="shared" si="12"/>
        <v>296229.9502</v>
      </c>
      <c r="U39" s="63">
        <f t="shared" si="12"/>
        <v>297324.8384</v>
      </c>
      <c r="V39" s="63">
        <f t="shared" si="12"/>
        <v>298412.0015</v>
      </c>
      <c r="W39" s="63">
        <f t="shared" si="12"/>
        <v>299491.1753</v>
      </c>
      <c r="X39" s="63">
        <f t="shared" si="12"/>
        <v>300562.0914</v>
      </c>
      <c r="Y39" s="63">
        <f t="shared" si="12"/>
        <v>301624.4767</v>
      </c>
      <c r="Z39" s="63">
        <f t="shared" si="12"/>
        <v>302678.0535</v>
      </c>
      <c r="AA39" s="63">
        <f t="shared" si="12"/>
        <v>303722.5394</v>
      </c>
      <c r="AB39" s="63">
        <f t="shared" si="12"/>
        <v>304757.6472</v>
      </c>
      <c r="AC39" s="63">
        <f t="shared" si="12"/>
        <v>305783.0849</v>
      </c>
      <c r="AD39" s="63">
        <f t="shared" si="12"/>
        <v>306798.5556</v>
      </c>
      <c r="AE39" s="63">
        <f t="shared" si="12"/>
        <v>307803.7574</v>
      </c>
      <c r="AF39" s="63">
        <f t="shared" si="12"/>
        <v>308798.3834</v>
      </c>
      <c r="AG39" s="63">
        <f t="shared" si="12"/>
        <v>309782.1215</v>
      </c>
    </row>
    <row r="40">
      <c r="A40" s="1"/>
    </row>
    <row r="41">
      <c r="A41" s="1" t="s">
        <v>370</v>
      </c>
      <c r="B41" s="81">
        <f>F2*F3*F4*F5*F6</f>
        <v>0.4182729852</v>
      </c>
      <c r="C41" s="107">
        <v>1.0</v>
      </c>
      <c r="D41" s="107">
        <v>1.0</v>
      </c>
      <c r="E41" s="107">
        <v>1.0</v>
      </c>
      <c r="F41" s="107">
        <v>1.0</v>
      </c>
      <c r="G41" s="107">
        <v>1.0</v>
      </c>
      <c r="H41" s="107">
        <v>1.0</v>
      </c>
      <c r="I41" s="107">
        <v>1.0</v>
      </c>
      <c r="J41" s="107">
        <v>1.0</v>
      </c>
      <c r="K41" s="107">
        <v>1.0</v>
      </c>
      <c r="L41" s="107">
        <v>1.0</v>
      </c>
      <c r="M41" s="107">
        <v>1.0</v>
      </c>
      <c r="N41" s="107">
        <v>1.0</v>
      </c>
      <c r="O41" s="107">
        <v>1.0</v>
      </c>
      <c r="P41" s="107">
        <v>1.0</v>
      </c>
      <c r="Q41" s="107">
        <v>1.0</v>
      </c>
      <c r="R41" s="107">
        <v>1.0</v>
      </c>
      <c r="S41" s="107">
        <v>1.0</v>
      </c>
      <c r="T41" s="107">
        <v>1.0</v>
      </c>
      <c r="U41" s="107">
        <v>1.0</v>
      </c>
      <c r="V41" s="107">
        <v>1.0</v>
      </c>
      <c r="W41" s="107">
        <v>1.0</v>
      </c>
      <c r="X41" s="107">
        <v>1.0</v>
      </c>
      <c r="Y41" s="107">
        <v>1.0</v>
      </c>
      <c r="Z41" s="107">
        <v>1.0</v>
      </c>
      <c r="AA41" s="107">
        <v>1.0</v>
      </c>
      <c r="AB41" s="107">
        <v>1.0</v>
      </c>
      <c r="AC41" s="107">
        <v>1.0</v>
      </c>
      <c r="AD41" s="107">
        <v>1.0</v>
      </c>
      <c r="AE41" s="107">
        <v>1.0</v>
      </c>
      <c r="AF41" s="107">
        <v>1.0</v>
      </c>
      <c r="AG41" s="107">
        <v>1.0</v>
      </c>
    </row>
    <row r="42">
      <c r="A42" s="1" t="s">
        <v>342</v>
      </c>
      <c r="B42" s="107">
        <v>1.0</v>
      </c>
      <c r="C42" s="81">
        <f t="shared" ref="C42:AG42" si="13">B42*B41</f>
        <v>0.4182729852</v>
      </c>
      <c r="D42" s="81">
        <f t="shared" si="13"/>
        <v>0.4182729852</v>
      </c>
      <c r="E42" s="81">
        <f t="shared" si="13"/>
        <v>0.4182729852</v>
      </c>
      <c r="F42" s="81">
        <f t="shared" si="13"/>
        <v>0.4182729852</v>
      </c>
      <c r="G42" s="81">
        <f t="shared" si="13"/>
        <v>0.4182729852</v>
      </c>
      <c r="H42" s="81">
        <f t="shared" si="13"/>
        <v>0.4182729852</v>
      </c>
      <c r="I42" s="81">
        <f t="shared" si="13"/>
        <v>0.4182729852</v>
      </c>
      <c r="J42" s="81">
        <f t="shared" si="13"/>
        <v>0.4182729852</v>
      </c>
      <c r="K42" s="81">
        <f t="shared" si="13"/>
        <v>0.4182729852</v>
      </c>
      <c r="L42" s="81">
        <f t="shared" si="13"/>
        <v>0.4182729852</v>
      </c>
      <c r="M42" s="81">
        <f t="shared" si="13"/>
        <v>0.4182729852</v>
      </c>
      <c r="N42" s="81">
        <f t="shared" si="13"/>
        <v>0.4182729852</v>
      </c>
      <c r="O42" s="81">
        <f t="shared" si="13"/>
        <v>0.4182729852</v>
      </c>
      <c r="P42" s="81">
        <f t="shared" si="13"/>
        <v>0.4182729852</v>
      </c>
      <c r="Q42" s="81">
        <f t="shared" si="13"/>
        <v>0.4182729852</v>
      </c>
      <c r="R42" s="81">
        <f t="shared" si="13"/>
        <v>0.4182729852</v>
      </c>
      <c r="S42" s="81">
        <f t="shared" si="13"/>
        <v>0.4182729852</v>
      </c>
      <c r="T42" s="81">
        <f t="shared" si="13"/>
        <v>0.4182729852</v>
      </c>
      <c r="U42" s="81">
        <f t="shared" si="13"/>
        <v>0.4182729852</v>
      </c>
      <c r="V42" s="81">
        <f t="shared" si="13"/>
        <v>0.4182729852</v>
      </c>
      <c r="W42" s="81">
        <f t="shared" si="13"/>
        <v>0.4182729852</v>
      </c>
      <c r="X42" s="81">
        <f t="shared" si="13"/>
        <v>0.4182729852</v>
      </c>
      <c r="Y42" s="81">
        <f t="shared" si="13"/>
        <v>0.4182729852</v>
      </c>
      <c r="Z42" s="81">
        <f t="shared" si="13"/>
        <v>0.4182729852</v>
      </c>
      <c r="AA42" s="81">
        <f t="shared" si="13"/>
        <v>0.4182729852</v>
      </c>
      <c r="AB42" s="81">
        <f t="shared" si="13"/>
        <v>0.4182729852</v>
      </c>
      <c r="AC42" s="81">
        <f t="shared" si="13"/>
        <v>0.4182729852</v>
      </c>
      <c r="AD42" s="81">
        <f t="shared" si="13"/>
        <v>0.4182729852</v>
      </c>
      <c r="AE42" s="81">
        <f t="shared" si="13"/>
        <v>0.4182729852</v>
      </c>
      <c r="AF42" s="81">
        <f t="shared" si="13"/>
        <v>0.4182729852</v>
      </c>
      <c r="AG42" s="81">
        <f t="shared" si="13"/>
        <v>0.4182729852</v>
      </c>
    </row>
    <row r="43">
      <c r="A43" s="1" t="s">
        <v>343</v>
      </c>
      <c r="B43" s="105">
        <f t="shared" ref="B43:AG43" si="14">B42*B39</f>
        <v>-265200</v>
      </c>
      <c r="C43" s="63">
        <f t="shared" si="14"/>
        <v>-1296646.254</v>
      </c>
      <c r="D43" s="41">
        <f t="shared" si="14"/>
        <v>505215.2079</v>
      </c>
      <c r="E43" s="63">
        <f t="shared" si="14"/>
        <v>116717.4168</v>
      </c>
      <c r="F43" s="63">
        <f t="shared" si="14"/>
        <v>117211.8015</v>
      </c>
      <c r="G43" s="63">
        <f t="shared" si="14"/>
        <v>117704.4022</v>
      </c>
      <c r="H43" s="63">
        <f t="shared" si="14"/>
        <v>118195.1337</v>
      </c>
      <c r="I43" s="63">
        <f t="shared" si="14"/>
        <v>118683.9094</v>
      </c>
      <c r="J43" s="63">
        <f t="shared" si="14"/>
        <v>119170.6411</v>
      </c>
      <c r="K43" s="63">
        <f t="shared" si="14"/>
        <v>119655.239</v>
      </c>
      <c r="L43" s="63">
        <f t="shared" si="14"/>
        <v>120137.6118</v>
      </c>
      <c r="M43" s="63">
        <f t="shared" si="14"/>
        <v>120617.6666</v>
      </c>
      <c r="N43" s="63">
        <f t="shared" si="14"/>
        <v>121095.3087</v>
      </c>
      <c r="O43" s="63">
        <f t="shared" si="14"/>
        <v>121570.4419</v>
      </c>
      <c r="P43" s="63">
        <f t="shared" si="14"/>
        <v>122042.9682</v>
      </c>
      <c r="Q43" s="63">
        <f t="shared" si="14"/>
        <v>122512.788</v>
      </c>
      <c r="R43" s="63">
        <f t="shared" si="14"/>
        <v>122979.7998</v>
      </c>
      <c r="S43" s="63">
        <f t="shared" si="14"/>
        <v>123443.9007</v>
      </c>
      <c r="T43" s="63">
        <f t="shared" si="14"/>
        <v>123904.9856</v>
      </c>
      <c r="U43" s="63">
        <f t="shared" si="14"/>
        <v>124362.9478</v>
      </c>
      <c r="V43" s="63">
        <f t="shared" si="14"/>
        <v>124817.6787</v>
      </c>
      <c r="W43" s="63">
        <f t="shared" si="14"/>
        <v>125269.0679</v>
      </c>
      <c r="X43" s="63">
        <f t="shared" si="14"/>
        <v>125717.0032</v>
      </c>
      <c r="Y43" s="63">
        <f t="shared" si="14"/>
        <v>126161.3703</v>
      </c>
      <c r="Z43" s="63">
        <f t="shared" si="14"/>
        <v>126602.053</v>
      </c>
      <c r="AA43" s="63">
        <f t="shared" si="14"/>
        <v>127038.9332</v>
      </c>
      <c r="AB43" s="63">
        <f t="shared" si="14"/>
        <v>127471.8909</v>
      </c>
      <c r="AC43" s="63">
        <f t="shared" si="14"/>
        <v>127900.8037</v>
      </c>
      <c r="AD43" s="63">
        <f t="shared" si="14"/>
        <v>128325.5477</v>
      </c>
      <c r="AE43" s="63">
        <f t="shared" si="14"/>
        <v>128745.9965</v>
      </c>
      <c r="AF43" s="63">
        <f t="shared" si="14"/>
        <v>129162.0216</v>
      </c>
      <c r="AG43" s="63">
        <f t="shared" si="14"/>
        <v>129573.4927</v>
      </c>
    </row>
    <row r="45">
      <c r="A45" s="108" t="s">
        <v>432</v>
      </c>
      <c r="B45" s="109">
        <f>IRR(B43:AG43)</f>
        <v>0.09067757209</v>
      </c>
    </row>
    <row r="46">
      <c r="A46" s="110" t="s">
        <v>433</v>
      </c>
      <c r="B46" s="111">
        <f>C42</f>
        <v>0.4182729852</v>
      </c>
    </row>
    <row r="47">
      <c r="A47" s="112" t="s">
        <v>434</v>
      </c>
      <c r="B47" s="113">
        <f>IRR(B39:AF39)</f>
        <v>0.1063591355</v>
      </c>
    </row>
    <row r="49">
      <c r="A49" s="1"/>
    </row>
  </sheetData>
  <mergeCells count="3">
    <mergeCell ref="B26:N26"/>
    <mergeCell ref="A49:B49"/>
    <mergeCell ref="H1:K1"/>
  </mergeCells>
  <conditionalFormatting sqref="E2:E6">
    <cfRule type="colorScale" priority="1">
      <colorScale>
        <cfvo type="formula" val="1"/>
        <cfvo type="percentile" val="50"/>
        <cfvo type="formula" val="15"/>
        <color rgb="FF57BB8A"/>
        <color rgb="FFFFD666"/>
        <color rgb="FFE67C73"/>
      </colorScale>
    </cfRule>
  </conditionalFormatting>
  <dataValidations>
    <dataValidation type="list" allowBlank="1" showErrorMessage="1" sqref="B2:B6">
      <formula1>"Low,High"</formula1>
    </dataValidation>
    <dataValidation type="list" allowBlank="1" showErrorMessage="1" sqref="I5">
      <formula1>"PPA,Wholesale Market,Community Solar"</formula1>
    </dataValidation>
  </dataValidation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63"/>
    <col customWidth="1" min="2" max="2" width="9.25"/>
    <col customWidth="1" min="3" max="3" width="8.13"/>
    <col customWidth="1" min="4" max="4" width="9.13"/>
    <col customWidth="1" min="5" max="5" width="8.38"/>
    <col customWidth="1" min="6" max="6" width="7.88"/>
    <col customWidth="1" min="7" max="7" width="11.63"/>
    <col customWidth="1" min="8" max="8" width="20.38"/>
    <col customWidth="1" min="9" max="9" width="12.63"/>
    <col customWidth="1" min="10" max="10" width="14.75"/>
    <col customWidth="1" min="11" max="11" width="19.88"/>
    <col customWidth="1" min="12" max="12" width="20.63"/>
    <col customWidth="1" min="13" max="13" width="16.25"/>
    <col customWidth="1" min="14" max="14" width="6.25"/>
    <col customWidth="1" min="15" max="15" width="8.38"/>
    <col customWidth="1" min="16" max="16" width="14.63"/>
    <col customWidth="1" min="17" max="17" width="8.25"/>
    <col customWidth="1" min="18" max="18" width="6.38"/>
    <col customWidth="1" min="19" max="19" width="9.25"/>
    <col customWidth="1" min="20" max="20" width="7.38"/>
    <col customWidth="1" min="21" max="21" width="8.63"/>
    <col customWidth="1" min="22" max="22" width="7.0"/>
    <col customWidth="1" min="23" max="23" width="9.13"/>
    <col customWidth="1" min="24" max="24" width="11.13"/>
    <col customWidth="1" min="25" max="25" width="8.88"/>
    <col customWidth="1" min="26" max="26" width="8.25"/>
    <col customWidth="1" min="27" max="27" width="8.88"/>
    <col customWidth="1" min="28" max="28" width="16.63"/>
    <col customWidth="1" min="29" max="29" width="9.13"/>
    <col customWidth="1" min="30" max="30" width="9.63"/>
    <col customWidth="1" min="31" max="31" width="8.25"/>
    <col customWidth="1" min="32" max="32" width="9.13"/>
  </cols>
  <sheetData>
    <row r="1">
      <c r="A1" s="42" t="s">
        <v>310</v>
      </c>
      <c r="C1" s="1" t="s">
        <v>311</v>
      </c>
      <c r="D1" s="1" t="s">
        <v>312</v>
      </c>
      <c r="E1" s="1" t="s">
        <v>313</v>
      </c>
      <c r="F1" s="1" t="s">
        <v>314</v>
      </c>
      <c r="G1" s="1" t="s">
        <v>435</v>
      </c>
      <c r="H1" s="1" t="s">
        <v>436</v>
      </c>
    </row>
    <row r="2">
      <c r="A2" s="43"/>
      <c r="B2" s="44" t="s">
        <v>315</v>
      </c>
      <c r="C2" s="45">
        <v>3000.0</v>
      </c>
      <c r="D2" s="46">
        <f>C2/F2</f>
        <v>2400</v>
      </c>
      <c r="E2" s="45">
        <v>15.0</v>
      </c>
      <c r="F2" s="45">
        <v>1.25</v>
      </c>
      <c r="L2" s="114" t="s">
        <v>437</v>
      </c>
      <c r="M2" s="114" t="s">
        <v>339</v>
      </c>
      <c r="N2" s="114" t="s">
        <v>397</v>
      </c>
    </row>
    <row r="3">
      <c r="A3" s="47"/>
      <c r="B3" s="48" t="s">
        <v>316</v>
      </c>
      <c r="C3" s="49" t="s">
        <v>317</v>
      </c>
      <c r="D3" s="44" t="s">
        <v>318</v>
      </c>
      <c r="E3" s="44" t="s">
        <v>319</v>
      </c>
      <c r="I3" s="2"/>
      <c r="L3" s="43"/>
      <c r="M3" s="43"/>
      <c r="N3" s="43"/>
    </row>
    <row r="4">
      <c r="A4" s="50" t="s">
        <v>320</v>
      </c>
      <c r="B4" s="55">
        <f>E4*E2</f>
        <v>52500</v>
      </c>
      <c r="C4" s="52">
        <f>E4/C2</f>
        <v>1.166666667</v>
      </c>
      <c r="D4" s="63">
        <f>E4/D2</f>
        <v>1.458333333</v>
      </c>
      <c r="E4" s="3">
        <v>3500.0</v>
      </c>
      <c r="G4" s="115">
        <f>L5</f>
        <v>45658</v>
      </c>
      <c r="H4" s="3">
        <v>2.0</v>
      </c>
      <c r="L4" s="47"/>
      <c r="M4" s="47"/>
      <c r="N4" s="47"/>
    </row>
    <row r="5">
      <c r="A5" s="53" t="s">
        <v>223</v>
      </c>
      <c r="B5" s="116">
        <f>'IX cost'!G10</f>
        <v>970000</v>
      </c>
      <c r="C5" s="52"/>
      <c r="G5" s="103">
        <f>EDATE(G6, H6)</f>
        <v>45870</v>
      </c>
      <c r="H5" s="3">
        <v>36.0</v>
      </c>
      <c r="L5" s="117">
        <v>45658.0</v>
      </c>
      <c r="M5" s="117">
        <f t="shared" ref="M5:N5" si="1">AG27</f>
        <v>46490</v>
      </c>
      <c r="N5" s="117">
        <f t="shared" si="1"/>
        <v>46856</v>
      </c>
    </row>
    <row r="6">
      <c r="A6" s="53" t="s">
        <v>321</v>
      </c>
      <c r="B6" s="51">
        <f>SUM(J7:DY7)</f>
        <v>0</v>
      </c>
      <c r="C6" s="52"/>
      <c r="G6" s="103">
        <f>EDATE(G4, 5)</f>
        <v>45809</v>
      </c>
      <c r="H6" s="3">
        <v>2.0</v>
      </c>
      <c r="L6" s="47"/>
      <c r="M6" s="47"/>
      <c r="N6" s="47"/>
    </row>
    <row r="7">
      <c r="A7" s="50" t="s">
        <v>322</v>
      </c>
      <c r="B7" s="51">
        <f>C7*C2*1000</f>
        <v>180000</v>
      </c>
      <c r="C7" s="54">
        <v>0.06</v>
      </c>
      <c r="G7" s="103">
        <f>EDATE(G4,H4)</f>
        <v>45717</v>
      </c>
      <c r="H7" s="3">
        <v>1.0</v>
      </c>
    </row>
    <row r="8">
      <c r="A8" s="50" t="s">
        <v>323</v>
      </c>
      <c r="B8" s="51">
        <f>SUM(J9:DY9)</f>
        <v>0</v>
      </c>
      <c r="C8" s="52"/>
      <c r="G8" s="115">
        <f>G4</f>
        <v>45658</v>
      </c>
    </row>
    <row r="9">
      <c r="A9" s="50" t="s">
        <v>324</v>
      </c>
      <c r="B9" s="55">
        <f>C2*C9</f>
        <v>210000</v>
      </c>
      <c r="C9" s="56">
        <v>70.0</v>
      </c>
    </row>
    <row r="10">
      <c r="A10" s="53"/>
      <c r="B10" s="51"/>
      <c r="C10" s="52"/>
    </row>
    <row r="11">
      <c r="A11" s="57" t="s">
        <v>325</v>
      </c>
      <c r="B11" s="58">
        <f>SUM(B4:B8)-B12</f>
        <v>232500</v>
      </c>
      <c r="C11" s="59">
        <f t="shared" ref="C11:C12" si="2">B11/(C$2*1000)</f>
        <v>0.0775</v>
      </c>
    </row>
    <row r="12">
      <c r="A12" s="60" t="s">
        <v>326</v>
      </c>
      <c r="B12" s="61">
        <f>SUM(B5:B6)</f>
        <v>970000</v>
      </c>
      <c r="C12" s="62">
        <f t="shared" si="2"/>
        <v>0.3233333333</v>
      </c>
    </row>
    <row r="14">
      <c r="A14" s="3" t="s">
        <v>327</v>
      </c>
      <c r="B14" s="63">
        <f>E2*E14</f>
        <v>3125</v>
      </c>
      <c r="E14" s="3">
        <f>F14/12</f>
        <v>208.3333333</v>
      </c>
      <c r="F14" s="3">
        <v>2500.0</v>
      </c>
    </row>
    <row r="16">
      <c r="A16" s="64" t="s">
        <v>438</v>
      </c>
      <c r="B16" s="58">
        <f>B14</f>
        <v>3125</v>
      </c>
      <c r="C16" s="59"/>
    </row>
    <row r="20">
      <c r="A20" s="64" t="s">
        <v>329</v>
      </c>
      <c r="B20" s="58">
        <f>C2*C20</f>
        <v>3000000</v>
      </c>
      <c r="C20" s="65">
        <v>1000.0</v>
      </c>
    </row>
    <row r="24">
      <c r="A24" s="80" t="s">
        <v>439</v>
      </c>
      <c r="B24" s="80"/>
      <c r="C24" s="80"/>
      <c r="D24" s="80"/>
      <c r="E24" s="80"/>
      <c r="F24" s="80"/>
    </row>
    <row r="26">
      <c r="A26" s="76" t="s">
        <v>440</v>
      </c>
      <c r="B26" s="66" t="s">
        <v>441</v>
      </c>
    </row>
    <row r="27">
      <c r="B27" s="118">
        <f>$L$5</f>
        <v>45658</v>
      </c>
      <c r="C27" s="118">
        <f t="shared" ref="C27:AG27" si="3">OFFSET(C27, 0, -1) + IF(C30="Low", INDIRECT("ArcadiaBaseModel!I" &amp; COLUMN(B1)), INDIRECT("ArcadiaBaseModel!J" &amp; COLUMN(B1)))</f>
        <v>45688</v>
      </c>
      <c r="D27" s="118">
        <f t="shared" si="3"/>
        <v>45693</v>
      </c>
      <c r="E27" s="118">
        <f t="shared" si="3"/>
        <v>45698</v>
      </c>
      <c r="F27" s="118">
        <f t="shared" si="3"/>
        <v>45708</v>
      </c>
      <c r="G27" s="118">
        <f t="shared" si="3"/>
        <v>45711</v>
      </c>
      <c r="H27" s="118">
        <f t="shared" si="3"/>
        <v>45718</v>
      </c>
      <c r="I27" s="118">
        <f t="shared" si="3"/>
        <v>45725</v>
      </c>
      <c r="J27" s="118">
        <f t="shared" si="3"/>
        <v>45739</v>
      </c>
      <c r="K27" s="118">
        <f t="shared" si="3"/>
        <v>45746</v>
      </c>
      <c r="L27" s="118">
        <f t="shared" si="3"/>
        <v>45764</v>
      </c>
      <c r="M27" s="118">
        <f t="shared" si="3"/>
        <v>45784</v>
      </c>
      <c r="N27" s="118">
        <f t="shared" si="3"/>
        <v>45804</v>
      </c>
      <c r="O27" s="118">
        <f t="shared" si="3"/>
        <v>45834</v>
      </c>
      <c r="P27" s="118">
        <f t="shared" si="3"/>
        <v>45835</v>
      </c>
      <c r="Q27" s="118">
        <f t="shared" si="3"/>
        <v>45915</v>
      </c>
      <c r="R27" s="118">
        <f t="shared" si="3"/>
        <v>46025</v>
      </c>
      <c r="S27" s="118">
        <f t="shared" si="3"/>
        <v>46055</v>
      </c>
      <c r="T27" s="118">
        <f t="shared" si="3"/>
        <v>46085</v>
      </c>
      <c r="U27" s="118">
        <f t="shared" si="3"/>
        <v>46145</v>
      </c>
      <c r="V27" s="118">
        <f t="shared" si="3"/>
        <v>46175</v>
      </c>
      <c r="W27" s="118">
        <f t="shared" si="3"/>
        <v>46235</v>
      </c>
      <c r="X27" s="118">
        <f t="shared" si="3"/>
        <v>46249</v>
      </c>
      <c r="Y27" s="118">
        <f t="shared" si="3"/>
        <v>46254</v>
      </c>
      <c r="Z27" s="118">
        <f t="shared" si="3"/>
        <v>46261</v>
      </c>
      <c r="AA27" s="118">
        <f t="shared" si="3"/>
        <v>46268</v>
      </c>
      <c r="AB27" s="118">
        <f t="shared" si="3"/>
        <v>46275</v>
      </c>
      <c r="AC27" s="118">
        <f t="shared" si="3"/>
        <v>46365</v>
      </c>
      <c r="AD27" s="118">
        <f t="shared" si="3"/>
        <v>46372</v>
      </c>
      <c r="AE27" s="118">
        <f t="shared" si="3"/>
        <v>46386</v>
      </c>
      <c r="AF27" s="118">
        <f t="shared" si="3"/>
        <v>46400</v>
      </c>
      <c r="AG27" s="119">
        <f t="shared" si="3"/>
        <v>46490</v>
      </c>
      <c r="AH27" s="120">
        <f t="shared" ref="AH27:BG27" si="4">EDATE(AG27,12)</f>
        <v>46856</v>
      </c>
      <c r="AI27" s="120">
        <f t="shared" si="4"/>
        <v>47221</v>
      </c>
      <c r="AJ27" s="120">
        <f t="shared" si="4"/>
        <v>47586</v>
      </c>
      <c r="AK27" s="120">
        <f t="shared" si="4"/>
        <v>47951</v>
      </c>
      <c r="AL27" s="120">
        <f t="shared" si="4"/>
        <v>48317</v>
      </c>
      <c r="AM27" s="120">
        <f t="shared" si="4"/>
        <v>48682</v>
      </c>
      <c r="AN27" s="120">
        <f t="shared" si="4"/>
        <v>49047</v>
      </c>
      <c r="AO27" s="120">
        <f t="shared" si="4"/>
        <v>49412</v>
      </c>
      <c r="AP27" s="120">
        <f t="shared" si="4"/>
        <v>49778</v>
      </c>
      <c r="AQ27" s="120">
        <f t="shared" si="4"/>
        <v>50143</v>
      </c>
      <c r="AR27" s="120">
        <f t="shared" si="4"/>
        <v>50508</v>
      </c>
      <c r="AS27" s="120">
        <f t="shared" si="4"/>
        <v>50873</v>
      </c>
      <c r="AT27" s="120">
        <f t="shared" si="4"/>
        <v>51239</v>
      </c>
      <c r="AU27" s="120">
        <f t="shared" si="4"/>
        <v>51604</v>
      </c>
      <c r="AV27" s="120">
        <f t="shared" si="4"/>
        <v>51969</v>
      </c>
      <c r="AW27" s="120">
        <f t="shared" si="4"/>
        <v>52334</v>
      </c>
      <c r="AX27" s="120">
        <f t="shared" si="4"/>
        <v>52700</v>
      </c>
      <c r="AY27" s="120">
        <f t="shared" si="4"/>
        <v>53065</v>
      </c>
      <c r="AZ27" s="120">
        <f t="shared" si="4"/>
        <v>53430</v>
      </c>
      <c r="BA27" s="120">
        <f t="shared" si="4"/>
        <v>53795</v>
      </c>
      <c r="BB27" s="120">
        <f t="shared" si="4"/>
        <v>54161</v>
      </c>
      <c r="BC27" s="120">
        <f t="shared" si="4"/>
        <v>54526</v>
      </c>
      <c r="BD27" s="120">
        <f t="shared" si="4"/>
        <v>54891</v>
      </c>
      <c r="BE27" s="120">
        <f t="shared" si="4"/>
        <v>55256</v>
      </c>
      <c r="BF27" s="120">
        <f t="shared" si="4"/>
        <v>55622</v>
      </c>
      <c r="BG27" s="120">
        <f t="shared" si="4"/>
        <v>55987</v>
      </c>
    </row>
    <row r="28">
      <c r="A28" s="76" t="s">
        <v>442</v>
      </c>
      <c r="B28" s="121" t="str">
        <f t="shared" ref="B28:AF28" si="5">INDIRECT("ArcadiaBaseModel!E" &amp; COLUMN())</f>
        <v>Letter of Intent </v>
      </c>
      <c r="C28" s="121" t="str">
        <f t="shared" si="5"/>
        <v>Preapplication (Informal Request)</v>
      </c>
      <c r="D28" s="121" t="str">
        <f t="shared" si="5"/>
        <v>Initial AHJ Consultation</v>
      </c>
      <c r="E28" s="121" t="str">
        <f t="shared" si="5"/>
        <v>Preapplication (Formal Request)</v>
      </c>
      <c r="F28" s="121" t="str">
        <f t="shared" si="5"/>
        <v>Site Visit </v>
      </c>
      <c r="G28" s="121" t="str">
        <f t="shared" si="5"/>
        <v>Initial Concept Plan</v>
      </c>
      <c r="H28" s="121" t="str">
        <f t="shared" si="5"/>
        <v>Standard Interconnection Application </v>
      </c>
      <c r="I28" s="121" t="str">
        <f t="shared" si="5"/>
        <v>Preliminary Review</v>
      </c>
      <c r="J28" s="121" t="str">
        <f t="shared" si="5"/>
        <v>CESIR Study Application </v>
      </c>
      <c r="K28" s="121" t="str">
        <f t="shared" si="5"/>
        <v>Preliminary Wetlands Assessment </v>
      </c>
      <c r="L28" s="121" t="str">
        <f t="shared" si="5"/>
        <v>Lease Area and Easement Plan </v>
      </c>
      <c r="M28" s="121" t="str">
        <f t="shared" si="5"/>
        <v>Title Policy Report</v>
      </c>
      <c r="N28" s="121" t="str">
        <f t="shared" si="5"/>
        <v>Execute Lease Agreement</v>
      </c>
      <c r="O28" s="121" t="str">
        <f t="shared" si="5"/>
        <v>CESIR Payment</v>
      </c>
      <c r="P28" s="121" t="str">
        <f t="shared" si="5"/>
        <v>CESIR Study</v>
      </c>
      <c r="Q28" s="121" t="str">
        <f t="shared" si="5"/>
        <v>Wetland Delineation Report </v>
      </c>
      <c r="R28" s="121" t="str">
        <f t="shared" si="5"/>
        <v>Ecological Assessment </v>
      </c>
      <c r="S28" s="121" t="str">
        <f t="shared" si="5"/>
        <v>Environmental Site Assessment (ESA) Phase I</v>
      </c>
      <c r="T28" s="121" t="str">
        <f t="shared" si="5"/>
        <v>Boundary &amp; Topographic Property Survey</v>
      </c>
      <c r="U28" s="121" t="str">
        <f t="shared" si="5"/>
        <v>Cultural Resource Survey</v>
      </c>
      <c r="V28" s="121" t="str">
        <f t="shared" si="5"/>
        <v>Geotechnical Analysis </v>
      </c>
      <c r="W28" s="121" t="str">
        <f t="shared" si="5"/>
        <v>CESIR Study Review</v>
      </c>
      <c r="X28" s="121" t="str">
        <f t="shared" si="5"/>
        <v>NY Standardized Interconnection Contract (IA)</v>
      </c>
      <c r="Y28" s="121" t="str">
        <f t="shared" si="5"/>
        <v>Pre-Application Meeting</v>
      </c>
      <c r="Z28" s="121" t="str">
        <f t="shared" si="5"/>
        <v>Record Lease Memorandum</v>
      </c>
      <c r="AA28" s="121" t="str">
        <f t="shared" si="5"/>
        <v>Decommissioning Agreement</v>
      </c>
      <c r="AB28" s="121" t="str">
        <f t="shared" si="5"/>
        <v>Prepare Site Plan + Special Use Permit Application Package </v>
      </c>
      <c r="AC28" s="121" t="str">
        <f t="shared" si="5"/>
        <v>Community Engagement Meeting</v>
      </c>
      <c r="AD28" s="121" t="str">
        <f t="shared" si="5"/>
        <v>Public Hearing</v>
      </c>
      <c r="AE28" s="121" t="str">
        <f t="shared" si="5"/>
        <v>Town Board Review</v>
      </c>
      <c r="AF28" s="121" t="str">
        <f t="shared" si="5"/>
        <v>25% Interconnection Deposit </v>
      </c>
      <c r="AG28" s="102" t="s">
        <v>443</v>
      </c>
      <c r="AH28" s="102" t="s">
        <v>397</v>
      </c>
      <c r="AI28" s="102" t="s">
        <v>398</v>
      </c>
      <c r="AJ28" s="102" t="s">
        <v>399</v>
      </c>
      <c r="AK28" s="102" t="s">
        <v>400</v>
      </c>
      <c r="AL28" s="102" t="s">
        <v>401</v>
      </c>
      <c r="AM28" s="102" t="s">
        <v>402</v>
      </c>
      <c r="AN28" s="102" t="s">
        <v>403</v>
      </c>
      <c r="AO28" s="102" t="s">
        <v>404</v>
      </c>
      <c r="AP28" s="102" t="s">
        <v>405</v>
      </c>
      <c r="AQ28" s="102" t="s">
        <v>406</v>
      </c>
      <c r="AR28" s="102" t="s">
        <v>407</v>
      </c>
      <c r="AS28" s="102" t="s">
        <v>408</v>
      </c>
      <c r="AT28" s="102" t="s">
        <v>409</v>
      </c>
      <c r="AU28" s="102" t="s">
        <v>410</v>
      </c>
      <c r="AV28" s="102" t="s">
        <v>411</v>
      </c>
      <c r="AW28" s="102" t="s">
        <v>412</v>
      </c>
      <c r="AX28" s="102" t="s">
        <v>413</v>
      </c>
      <c r="AY28" s="102" t="s">
        <v>414</v>
      </c>
      <c r="AZ28" s="102" t="s">
        <v>415</v>
      </c>
      <c r="BA28" s="102" t="s">
        <v>416</v>
      </c>
      <c r="BB28" s="102" t="s">
        <v>417</v>
      </c>
      <c r="BC28" s="102" t="s">
        <v>418</v>
      </c>
      <c r="BD28" s="102" t="s">
        <v>419</v>
      </c>
      <c r="BE28" s="102" t="s">
        <v>420</v>
      </c>
      <c r="BF28" s="102" t="s">
        <v>421</v>
      </c>
      <c r="BG28" s="102" t="s">
        <v>422</v>
      </c>
      <c r="BH28" s="121"/>
      <c r="BI28" s="121"/>
      <c r="BJ28" s="121"/>
      <c r="BK28" s="121"/>
      <c r="BL28" s="121"/>
      <c r="BM28" s="121"/>
      <c r="BN28" s="121"/>
      <c r="BO28" s="121"/>
      <c r="BP28" s="121"/>
      <c r="BQ28" s="121"/>
    </row>
    <row r="29">
      <c r="A29" s="1" t="s">
        <v>444</v>
      </c>
      <c r="B29" s="3" t="s">
        <v>377</v>
      </c>
      <c r="C29" s="3" t="s">
        <v>377</v>
      </c>
      <c r="D29" s="3" t="s">
        <v>377</v>
      </c>
      <c r="E29" s="3" t="s">
        <v>377</v>
      </c>
      <c r="F29" s="3" t="s">
        <v>377</v>
      </c>
      <c r="G29" s="3" t="s">
        <v>377</v>
      </c>
      <c r="H29" s="3" t="s">
        <v>377</v>
      </c>
      <c r="I29" s="3" t="s">
        <v>377</v>
      </c>
      <c r="J29" s="3" t="s">
        <v>377</v>
      </c>
      <c r="K29" s="3" t="s">
        <v>377</v>
      </c>
      <c r="L29" s="3" t="s">
        <v>377</v>
      </c>
      <c r="M29" s="3" t="s">
        <v>377</v>
      </c>
      <c r="N29" s="3" t="s">
        <v>377</v>
      </c>
      <c r="O29" s="3" t="s">
        <v>377</v>
      </c>
      <c r="P29" s="3" t="s">
        <v>377</v>
      </c>
      <c r="Q29" s="3" t="s">
        <v>377</v>
      </c>
      <c r="R29" s="3" t="s">
        <v>377</v>
      </c>
      <c r="S29" s="3" t="s">
        <v>377</v>
      </c>
      <c r="T29" s="3" t="s">
        <v>377</v>
      </c>
      <c r="U29" s="3" t="s">
        <v>377</v>
      </c>
      <c r="V29" s="3" t="s">
        <v>377</v>
      </c>
      <c r="W29" s="3" t="s">
        <v>377</v>
      </c>
      <c r="X29" s="3" t="s">
        <v>377</v>
      </c>
      <c r="Y29" s="3" t="s">
        <v>377</v>
      </c>
      <c r="Z29" s="3" t="s">
        <v>377</v>
      </c>
      <c r="AA29" s="3" t="s">
        <v>377</v>
      </c>
      <c r="AB29" s="3" t="s">
        <v>377</v>
      </c>
      <c r="AC29" s="3" t="s">
        <v>377</v>
      </c>
      <c r="AD29" s="3" t="s">
        <v>377</v>
      </c>
      <c r="AE29" s="3" t="s">
        <v>377</v>
      </c>
      <c r="AF29" s="3" t="s">
        <v>377</v>
      </c>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row>
    <row r="30">
      <c r="A30" s="1" t="s">
        <v>445</v>
      </c>
      <c r="B30" s="3" t="s">
        <v>377</v>
      </c>
      <c r="C30" s="3" t="s">
        <v>377</v>
      </c>
      <c r="D30" s="3" t="s">
        <v>377</v>
      </c>
      <c r="E30" s="3" t="s">
        <v>377</v>
      </c>
      <c r="F30" s="3" t="s">
        <v>377</v>
      </c>
      <c r="G30" s="3" t="s">
        <v>377</v>
      </c>
      <c r="H30" s="3" t="s">
        <v>377</v>
      </c>
      <c r="I30" s="3" t="s">
        <v>377</v>
      </c>
      <c r="J30" s="3" t="s">
        <v>377</v>
      </c>
      <c r="K30" s="3" t="s">
        <v>377</v>
      </c>
      <c r="L30" s="3" t="s">
        <v>377</v>
      </c>
      <c r="M30" s="3" t="s">
        <v>377</v>
      </c>
      <c r="N30" s="3" t="s">
        <v>377</v>
      </c>
      <c r="O30" s="3" t="s">
        <v>377</v>
      </c>
      <c r="P30" s="3" t="s">
        <v>377</v>
      </c>
      <c r="Q30" s="3" t="s">
        <v>377</v>
      </c>
      <c r="R30" s="3" t="s">
        <v>377</v>
      </c>
      <c r="S30" s="3" t="s">
        <v>377</v>
      </c>
      <c r="T30" s="3" t="s">
        <v>377</v>
      </c>
      <c r="U30" s="3" t="s">
        <v>377</v>
      </c>
      <c r="V30" s="3" t="s">
        <v>377</v>
      </c>
      <c r="W30" s="3" t="s">
        <v>377</v>
      </c>
      <c r="X30" s="3" t="s">
        <v>377</v>
      </c>
      <c r="Y30" s="3" t="s">
        <v>377</v>
      </c>
      <c r="Z30" s="3" t="s">
        <v>377</v>
      </c>
      <c r="AA30" s="3" t="s">
        <v>377</v>
      </c>
      <c r="AB30" s="3" t="s">
        <v>377</v>
      </c>
      <c r="AC30" s="3" t="s">
        <v>377</v>
      </c>
      <c r="AD30" s="3" t="s">
        <v>377</v>
      </c>
      <c r="AE30" s="3" t="s">
        <v>377</v>
      </c>
      <c r="AF30" s="3" t="s">
        <v>377</v>
      </c>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row>
    <row r="31">
      <c r="A31" s="1"/>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row>
    <row r="32">
      <c r="A32" s="104" t="s">
        <v>332</v>
      </c>
      <c r="B32" s="39">
        <f t="shared" ref="B32:AF32" si="6">IF(B29="Low",
    INDIRECT("ArcadiaBaseModel!G" &amp; COLUMN()),
    INDIRECT("ArcadiaBaseModel!H" &amp; COLUMN())
)
</f>
        <v>0</v>
      </c>
      <c r="C32" s="39">
        <f t="shared" si="6"/>
        <v>0</v>
      </c>
      <c r="D32" s="39">
        <f t="shared" si="6"/>
        <v>0</v>
      </c>
      <c r="E32" s="39">
        <f t="shared" si="6"/>
        <v>500</v>
      </c>
      <c r="F32" s="39">
        <f t="shared" si="6"/>
        <v>200</v>
      </c>
      <c r="G32" s="39">
        <f t="shared" si="6"/>
        <v>1000</v>
      </c>
      <c r="H32" s="39">
        <f t="shared" si="6"/>
        <v>750</v>
      </c>
      <c r="I32" s="39">
        <f t="shared" si="6"/>
        <v>0</v>
      </c>
      <c r="J32" s="63">
        <f t="shared" si="6"/>
        <v>0</v>
      </c>
      <c r="K32" s="39">
        <f t="shared" si="6"/>
        <v>2750</v>
      </c>
      <c r="L32" s="39">
        <f t="shared" si="6"/>
        <v>3500</v>
      </c>
      <c r="M32" s="39">
        <f t="shared" si="6"/>
        <v>1000</v>
      </c>
      <c r="N32" s="39">
        <f t="shared" si="6"/>
        <v>2000</v>
      </c>
      <c r="O32" s="39">
        <f t="shared" si="6"/>
        <v>15000</v>
      </c>
      <c r="P32" s="39">
        <f t="shared" si="6"/>
        <v>0</v>
      </c>
      <c r="Q32" s="39">
        <f t="shared" si="6"/>
        <v>10000</v>
      </c>
      <c r="R32" s="39">
        <f t="shared" si="6"/>
        <v>5000</v>
      </c>
      <c r="S32" s="39">
        <f t="shared" si="6"/>
        <v>4000</v>
      </c>
      <c r="T32" s="39">
        <f t="shared" si="6"/>
        <v>17000</v>
      </c>
      <c r="U32" s="39">
        <f t="shared" si="6"/>
        <v>5000</v>
      </c>
      <c r="V32" s="39">
        <f t="shared" si="6"/>
        <v>26500</v>
      </c>
      <c r="W32" s="39">
        <f t="shared" si="6"/>
        <v>0</v>
      </c>
      <c r="X32" s="39">
        <f t="shared" si="6"/>
        <v>0</v>
      </c>
      <c r="Y32" s="39">
        <f t="shared" si="6"/>
        <v>0</v>
      </c>
      <c r="Z32" s="39">
        <f t="shared" si="6"/>
        <v>1000</v>
      </c>
      <c r="AA32" s="39">
        <f t="shared" si="6"/>
        <v>1000</v>
      </c>
      <c r="AB32" s="39">
        <f t="shared" si="6"/>
        <v>39000</v>
      </c>
      <c r="AC32" s="39">
        <f t="shared" si="6"/>
        <v>0</v>
      </c>
      <c r="AD32" s="39">
        <f t="shared" si="6"/>
        <v>0</v>
      </c>
      <c r="AE32" s="39">
        <f t="shared" si="6"/>
        <v>0</v>
      </c>
      <c r="AF32" s="39">
        <f t="shared" si="6"/>
        <v>130000</v>
      </c>
    </row>
    <row r="33">
      <c r="A33" s="1" t="s">
        <v>329</v>
      </c>
      <c r="AG33" s="40">
        <f>$B$20</f>
        <v>3000000</v>
      </c>
    </row>
    <row r="34">
      <c r="A34" s="1" t="s">
        <v>328</v>
      </c>
      <c r="AH34" s="63">
        <f t="shared" ref="AH34:BG34" si="7">$B$16*12</f>
        <v>37500</v>
      </c>
      <c r="AI34" s="63">
        <f t="shared" si="7"/>
        <v>37500</v>
      </c>
      <c r="AJ34" s="63">
        <f t="shared" si="7"/>
        <v>37500</v>
      </c>
      <c r="AK34" s="63">
        <f t="shared" si="7"/>
        <v>37500</v>
      </c>
      <c r="AL34" s="63">
        <f t="shared" si="7"/>
        <v>37500</v>
      </c>
      <c r="AM34" s="63">
        <f t="shared" si="7"/>
        <v>37500</v>
      </c>
      <c r="AN34" s="63">
        <f t="shared" si="7"/>
        <v>37500</v>
      </c>
      <c r="AO34" s="63">
        <f t="shared" si="7"/>
        <v>37500</v>
      </c>
      <c r="AP34" s="63">
        <f t="shared" si="7"/>
        <v>37500</v>
      </c>
      <c r="AQ34" s="63">
        <f t="shared" si="7"/>
        <v>37500</v>
      </c>
      <c r="AR34" s="63">
        <f t="shared" si="7"/>
        <v>37500</v>
      </c>
      <c r="AS34" s="63">
        <f t="shared" si="7"/>
        <v>37500</v>
      </c>
      <c r="AT34" s="63">
        <f t="shared" si="7"/>
        <v>37500</v>
      </c>
      <c r="AU34" s="63">
        <f t="shared" si="7"/>
        <v>37500</v>
      </c>
      <c r="AV34" s="63">
        <f t="shared" si="7"/>
        <v>37500</v>
      </c>
      <c r="AW34" s="63">
        <f t="shared" si="7"/>
        <v>37500</v>
      </c>
      <c r="AX34" s="63">
        <f t="shared" si="7"/>
        <v>37500</v>
      </c>
      <c r="AY34" s="63">
        <f t="shared" si="7"/>
        <v>37500</v>
      </c>
      <c r="AZ34" s="63">
        <f t="shared" si="7"/>
        <v>37500</v>
      </c>
      <c r="BA34" s="63">
        <f t="shared" si="7"/>
        <v>37500</v>
      </c>
      <c r="BB34" s="63">
        <f t="shared" si="7"/>
        <v>37500</v>
      </c>
      <c r="BC34" s="63">
        <f t="shared" si="7"/>
        <v>37500</v>
      </c>
      <c r="BD34" s="63">
        <f t="shared" si="7"/>
        <v>37500</v>
      </c>
      <c r="BE34" s="63">
        <f t="shared" si="7"/>
        <v>37500</v>
      </c>
      <c r="BF34" s="63">
        <f t="shared" si="7"/>
        <v>37500</v>
      </c>
      <c r="BG34" s="63">
        <f t="shared" si="7"/>
        <v>37500</v>
      </c>
    </row>
    <row r="35">
      <c r="A35" s="1"/>
    </row>
    <row r="36">
      <c r="A36" s="1" t="s">
        <v>390</v>
      </c>
      <c r="AH36" s="40">
        <f t="shared" ref="AH36:BG36" si="8">$B$9</f>
        <v>210000</v>
      </c>
      <c r="AI36" s="40">
        <f t="shared" si="8"/>
        <v>210000</v>
      </c>
      <c r="AJ36" s="40">
        <f t="shared" si="8"/>
        <v>210000</v>
      </c>
      <c r="AK36" s="40">
        <f t="shared" si="8"/>
        <v>210000</v>
      </c>
      <c r="AL36" s="40">
        <f t="shared" si="8"/>
        <v>210000</v>
      </c>
      <c r="AM36" s="40">
        <f t="shared" si="8"/>
        <v>210000</v>
      </c>
      <c r="AN36" s="40">
        <f t="shared" si="8"/>
        <v>210000</v>
      </c>
      <c r="AO36" s="40">
        <f t="shared" si="8"/>
        <v>210000</v>
      </c>
      <c r="AP36" s="40">
        <f t="shared" si="8"/>
        <v>210000</v>
      </c>
      <c r="AQ36" s="40">
        <f t="shared" si="8"/>
        <v>210000</v>
      </c>
      <c r="AR36" s="40">
        <f t="shared" si="8"/>
        <v>210000</v>
      </c>
      <c r="AS36" s="40">
        <f t="shared" si="8"/>
        <v>210000</v>
      </c>
      <c r="AT36" s="40">
        <f t="shared" si="8"/>
        <v>210000</v>
      </c>
      <c r="AU36" s="40">
        <f t="shared" si="8"/>
        <v>210000</v>
      </c>
      <c r="AV36" s="40">
        <f t="shared" si="8"/>
        <v>210000</v>
      </c>
      <c r="AW36" s="40">
        <f t="shared" si="8"/>
        <v>210000</v>
      </c>
      <c r="AX36" s="40">
        <f t="shared" si="8"/>
        <v>210000</v>
      </c>
      <c r="AY36" s="40">
        <f t="shared" si="8"/>
        <v>210000</v>
      </c>
      <c r="AZ36" s="40">
        <f t="shared" si="8"/>
        <v>210000</v>
      </c>
      <c r="BA36" s="40">
        <f t="shared" si="8"/>
        <v>210000</v>
      </c>
      <c r="BB36" s="40">
        <f t="shared" si="8"/>
        <v>210000</v>
      </c>
      <c r="BC36" s="40">
        <f t="shared" si="8"/>
        <v>210000</v>
      </c>
      <c r="BD36" s="40">
        <f t="shared" si="8"/>
        <v>210000</v>
      </c>
      <c r="BE36" s="40">
        <f t="shared" si="8"/>
        <v>210000</v>
      </c>
      <c r="BF36" s="40">
        <f t="shared" si="8"/>
        <v>210000</v>
      </c>
      <c r="BG36" s="40">
        <f t="shared" si="8"/>
        <v>210000</v>
      </c>
    </row>
    <row r="37">
      <c r="A37" s="1" t="s">
        <v>431</v>
      </c>
      <c r="B37" s="39">
        <f t="shared" ref="B37:BG37" si="9">B36-SUM(B32:B34)</f>
        <v>0</v>
      </c>
      <c r="C37" s="39">
        <f t="shared" si="9"/>
        <v>0</v>
      </c>
      <c r="D37" s="39">
        <f t="shared" si="9"/>
        <v>0</v>
      </c>
      <c r="E37" s="39">
        <f t="shared" si="9"/>
        <v>-500</v>
      </c>
      <c r="F37" s="39">
        <f t="shared" si="9"/>
        <v>-200</v>
      </c>
      <c r="G37" s="39">
        <f t="shared" si="9"/>
        <v>-1000</v>
      </c>
      <c r="H37" s="39">
        <f t="shared" si="9"/>
        <v>-750</v>
      </c>
      <c r="I37" s="39">
        <f t="shared" si="9"/>
        <v>0</v>
      </c>
      <c r="J37" s="63">
        <f t="shared" si="9"/>
        <v>0</v>
      </c>
      <c r="K37" s="39">
        <f t="shared" si="9"/>
        <v>-2750</v>
      </c>
      <c r="L37" s="39">
        <f t="shared" si="9"/>
        <v>-3500</v>
      </c>
      <c r="M37" s="39">
        <f t="shared" si="9"/>
        <v>-1000</v>
      </c>
      <c r="N37" s="39">
        <f t="shared" si="9"/>
        <v>-2000</v>
      </c>
      <c r="O37" s="39">
        <f t="shared" si="9"/>
        <v>-15000</v>
      </c>
      <c r="P37" s="39">
        <f t="shared" si="9"/>
        <v>0</v>
      </c>
      <c r="Q37" s="39">
        <f t="shared" si="9"/>
        <v>-10000</v>
      </c>
      <c r="R37" s="39">
        <f t="shared" si="9"/>
        <v>-5000</v>
      </c>
      <c r="S37" s="39">
        <f t="shared" si="9"/>
        <v>-4000</v>
      </c>
      <c r="T37" s="39">
        <f t="shared" si="9"/>
        <v>-17000</v>
      </c>
      <c r="U37" s="39">
        <f t="shared" si="9"/>
        <v>-5000</v>
      </c>
      <c r="V37" s="39">
        <f t="shared" si="9"/>
        <v>-26500</v>
      </c>
      <c r="W37" s="39">
        <f t="shared" si="9"/>
        <v>0</v>
      </c>
      <c r="X37" s="39">
        <f t="shared" si="9"/>
        <v>0</v>
      </c>
      <c r="Y37" s="39">
        <f t="shared" si="9"/>
        <v>0</v>
      </c>
      <c r="Z37" s="39">
        <f t="shared" si="9"/>
        <v>-1000</v>
      </c>
      <c r="AA37" s="39">
        <f t="shared" si="9"/>
        <v>-1000</v>
      </c>
      <c r="AB37" s="39">
        <f t="shared" si="9"/>
        <v>-39000</v>
      </c>
      <c r="AC37" s="39">
        <f t="shared" si="9"/>
        <v>0</v>
      </c>
      <c r="AD37" s="39">
        <f t="shared" si="9"/>
        <v>0</v>
      </c>
      <c r="AE37" s="39">
        <f t="shared" si="9"/>
        <v>0</v>
      </c>
      <c r="AF37" s="39">
        <f t="shared" si="9"/>
        <v>-130000</v>
      </c>
      <c r="AG37" s="63">
        <f t="shared" si="9"/>
        <v>-3000000</v>
      </c>
      <c r="AH37" s="40">
        <f t="shared" si="9"/>
        <v>172500</v>
      </c>
      <c r="AI37" s="40">
        <f t="shared" si="9"/>
        <v>172500</v>
      </c>
      <c r="AJ37" s="40">
        <f t="shared" si="9"/>
        <v>172500</v>
      </c>
      <c r="AK37" s="40">
        <f t="shared" si="9"/>
        <v>172500</v>
      </c>
      <c r="AL37" s="40">
        <f t="shared" si="9"/>
        <v>172500</v>
      </c>
      <c r="AM37" s="40">
        <f t="shared" si="9"/>
        <v>172500</v>
      </c>
      <c r="AN37" s="40">
        <f t="shared" si="9"/>
        <v>172500</v>
      </c>
      <c r="AO37" s="40">
        <f t="shared" si="9"/>
        <v>172500</v>
      </c>
      <c r="AP37" s="40">
        <f t="shared" si="9"/>
        <v>172500</v>
      </c>
      <c r="AQ37" s="40">
        <f t="shared" si="9"/>
        <v>172500</v>
      </c>
      <c r="AR37" s="40">
        <f t="shared" si="9"/>
        <v>172500</v>
      </c>
      <c r="AS37" s="40">
        <f t="shared" si="9"/>
        <v>172500</v>
      </c>
      <c r="AT37" s="40">
        <f t="shared" si="9"/>
        <v>172500</v>
      </c>
      <c r="AU37" s="40">
        <f t="shared" si="9"/>
        <v>172500</v>
      </c>
      <c r="AV37" s="40">
        <f t="shared" si="9"/>
        <v>172500</v>
      </c>
      <c r="AW37" s="40">
        <f t="shared" si="9"/>
        <v>172500</v>
      </c>
      <c r="AX37" s="40">
        <f t="shared" si="9"/>
        <v>172500</v>
      </c>
      <c r="AY37" s="40">
        <f t="shared" si="9"/>
        <v>172500</v>
      </c>
      <c r="AZ37" s="40">
        <f t="shared" si="9"/>
        <v>172500</v>
      </c>
      <c r="BA37" s="40">
        <f t="shared" si="9"/>
        <v>172500</v>
      </c>
      <c r="BB37" s="40">
        <f t="shared" si="9"/>
        <v>172500</v>
      </c>
      <c r="BC37" s="40">
        <f t="shared" si="9"/>
        <v>172500</v>
      </c>
      <c r="BD37" s="40">
        <f t="shared" si="9"/>
        <v>172500</v>
      </c>
      <c r="BE37" s="40">
        <f t="shared" si="9"/>
        <v>172500</v>
      </c>
      <c r="BF37" s="40">
        <f t="shared" si="9"/>
        <v>172500</v>
      </c>
      <c r="BG37" s="40">
        <f t="shared" si="9"/>
        <v>172500</v>
      </c>
    </row>
    <row r="38">
      <c r="A38" s="1"/>
    </row>
    <row r="39">
      <c r="A39" s="1" t="s">
        <v>446</v>
      </c>
      <c r="B39" s="63">
        <f t="shared" ref="B39:AF39" si="10">INDIRECT("ArcadiaBaseModel!K" &amp; COLUMN())</f>
        <v>4</v>
      </c>
      <c r="C39" s="39">
        <f t="shared" si="10"/>
        <v>1</v>
      </c>
      <c r="D39" s="39">
        <f t="shared" si="10"/>
        <v>5</v>
      </c>
      <c r="E39" s="39">
        <f t="shared" si="10"/>
        <v>3</v>
      </c>
      <c r="F39" s="39">
        <f t="shared" si="10"/>
        <v>2</v>
      </c>
      <c r="G39" s="39">
        <f t="shared" si="10"/>
        <v>1</v>
      </c>
      <c r="H39" s="39">
        <f t="shared" si="10"/>
        <v>1</v>
      </c>
      <c r="I39" s="39">
        <f t="shared" si="10"/>
        <v>10</v>
      </c>
      <c r="J39" s="39">
        <f t="shared" si="10"/>
        <v>1</v>
      </c>
      <c r="K39" s="39">
        <f t="shared" si="10"/>
        <v>4</v>
      </c>
      <c r="L39" s="39">
        <f t="shared" si="10"/>
        <v>6</v>
      </c>
      <c r="M39" s="39">
        <f t="shared" si="10"/>
        <v>3</v>
      </c>
      <c r="N39" s="39">
        <f t="shared" si="10"/>
        <v>12</v>
      </c>
      <c r="O39" s="39">
        <f t="shared" si="10"/>
        <v>1</v>
      </c>
      <c r="P39" s="39">
        <f t="shared" si="10"/>
        <v>3</v>
      </c>
      <c r="Q39" s="39">
        <f t="shared" si="10"/>
        <v>10</v>
      </c>
      <c r="R39" s="39">
        <f t="shared" si="10"/>
        <v>6</v>
      </c>
      <c r="S39" s="39">
        <f t="shared" si="10"/>
        <v>3</v>
      </c>
      <c r="T39" s="63">
        <f t="shared" si="10"/>
        <v>3</v>
      </c>
      <c r="U39" s="39">
        <f t="shared" si="10"/>
        <v>6</v>
      </c>
      <c r="V39" s="39">
        <f t="shared" si="10"/>
        <v>3</v>
      </c>
      <c r="W39" s="39">
        <f t="shared" si="10"/>
        <v>15</v>
      </c>
      <c r="X39" s="39">
        <f t="shared" si="10"/>
        <v>5</v>
      </c>
      <c r="Y39" s="39">
        <f t="shared" si="10"/>
        <v>5</v>
      </c>
      <c r="Z39" s="39">
        <f t="shared" si="10"/>
        <v>1</v>
      </c>
      <c r="AA39" s="39">
        <f t="shared" si="10"/>
        <v>1</v>
      </c>
      <c r="AB39" s="39">
        <f t="shared" si="10"/>
        <v>3</v>
      </c>
      <c r="AC39" s="39">
        <f t="shared" si="10"/>
        <v>8</v>
      </c>
      <c r="AD39" s="39">
        <f t="shared" si="10"/>
        <v>8</v>
      </c>
      <c r="AE39" s="39">
        <f t="shared" si="10"/>
        <v>10</v>
      </c>
      <c r="AF39" s="39">
        <f t="shared" si="10"/>
        <v>3</v>
      </c>
      <c r="AG39" s="3">
        <v>1.0</v>
      </c>
      <c r="AH39" s="3">
        <v>1.0</v>
      </c>
      <c r="AI39" s="3">
        <v>1.0</v>
      </c>
      <c r="AJ39" s="3">
        <v>1.0</v>
      </c>
      <c r="AK39" s="3">
        <v>1.0</v>
      </c>
      <c r="AL39" s="3">
        <v>1.0</v>
      </c>
      <c r="AM39" s="3">
        <v>1.0</v>
      </c>
      <c r="AN39" s="3">
        <v>1.0</v>
      </c>
      <c r="AO39" s="3">
        <v>1.0</v>
      </c>
      <c r="AP39" s="3">
        <v>1.0</v>
      </c>
      <c r="AQ39" s="3">
        <v>1.0</v>
      </c>
      <c r="AR39" s="3">
        <v>1.0</v>
      </c>
      <c r="AS39" s="3">
        <v>1.0</v>
      </c>
      <c r="AT39" s="3">
        <v>1.0</v>
      </c>
      <c r="AU39" s="3">
        <v>1.0</v>
      </c>
      <c r="AV39" s="3">
        <v>1.0</v>
      </c>
      <c r="AW39" s="3">
        <v>1.0</v>
      </c>
      <c r="AX39" s="3">
        <v>1.0</v>
      </c>
      <c r="AY39" s="3">
        <v>1.0</v>
      </c>
      <c r="AZ39" s="3">
        <v>1.0</v>
      </c>
      <c r="BA39" s="3">
        <v>1.0</v>
      </c>
      <c r="BB39" s="3">
        <v>1.0</v>
      </c>
      <c r="BC39" s="3">
        <v>1.0</v>
      </c>
      <c r="BD39" s="3">
        <v>1.0</v>
      </c>
      <c r="BE39" s="3">
        <v>1.0</v>
      </c>
      <c r="BF39" s="3">
        <v>1.0</v>
      </c>
      <c r="BG39" s="3">
        <v>1.0</v>
      </c>
    </row>
    <row r="40">
      <c r="A40" s="1" t="s">
        <v>370</v>
      </c>
      <c r="B40" s="81">
        <f t="shared" ref="B40:AW40" si="11">1 - (0.3/19)*(B39-1)</f>
        <v>0.9526315789</v>
      </c>
      <c r="C40" s="81">
        <f t="shared" si="11"/>
        <v>1</v>
      </c>
      <c r="D40" s="81">
        <f t="shared" si="11"/>
        <v>0.9368421053</v>
      </c>
      <c r="E40" s="81">
        <f t="shared" si="11"/>
        <v>0.9684210526</v>
      </c>
      <c r="F40" s="81">
        <f t="shared" si="11"/>
        <v>0.9842105263</v>
      </c>
      <c r="G40" s="81">
        <f t="shared" si="11"/>
        <v>1</v>
      </c>
      <c r="H40" s="81">
        <f t="shared" si="11"/>
        <v>1</v>
      </c>
      <c r="I40" s="81">
        <f t="shared" si="11"/>
        <v>0.8578947368</v>
      </c>
      <c r="J40" s="81">
        <f t="shared" si="11"/>
        <v>1</v>
      </c>
      <c r="K40" s="81">
        <f t="shared" si="11"/>
        <v>0.9526315789</v>
      </c>
      <c r="L40" s="81">
        <f t="shared" si="11"/>
        <v>0.9210526316</v>
      </c>
      <c r="M40" s="81">
        <f t="shared" si="11"/>
        <v>0.9684210526</v>
      </c>
      <c r="N40" s="81">
        <f t="shared" si="11"/>
        <v>0.8263157895</v>
      </c>
      <c r="O40" s="81">
        <f t="shared" si="11"/>
        <v>1</v>
      </c>
      <c r="P40" s="81">
        <f t="shared" si="11"/>
        <v>0.9684210526</v>
      </c>
      <c r="Q40" s="81">
        <f t="shared" si="11"/>
        <v>0.8578947368</v>
      </c>
      <c r="R40" s="81">
        <f t="shared" si="11"/>
        <v>0.9210526316</v>
      </c>
      <c r="S40" s="81">
        <f t="shared" si="11"/>
        <v>0.9684210526</v>
      </c>
      <c r="T40" s="81">
        <f t="shared" si="11"/>
        <v>0.9684210526</v>
      </c>
      <c r="U40" s="81">
        <f t="shared" si="11"/>
        <v>0.9210526316</v>
      </c>
      <c r="V40" s="81">
        <f t="shared" si="11"/>
        <v>0.9684210526</v>
      </c>
      <c r="W40" s="81">
        <f t="shared" si="11"/>
        <v>0.7789473684</v>
      </c>
      <c r="X40" s="81">
        <f t="shared" si="11"/>
        <v>0.9368421053</v>
      </c>
      <c r="Y40" s="81">
        <f t="shared" si="11"/>
        <v>0.9368421053</v>
      </c>
      <c r="Z40" s="81">
        <f t="shared" si="11"/>
        <v>1</v>
      </c>
      <c r="AA40" s="81">
        <f t="shared" si="11"/>
        <v>1</v>
      </c>
      <c r="AB40" s="81">
        <f t="shared" si="11"/>
        <v>0.9684210526</v>
      </c>
      <c r="AC40" s="81">
        <f t="shared" si="11"/>
        <v>0.8894736842</v>
      </c>
      <c r="AD40" s="81">
        <f t="shared" si="11"/>
        <v>0.8894736842</v>
      </c>
      <c r="AE40" s="81">
        <f t="shared" si="11"/>
        <v>0.8578947368</v>
      </c>
      <c r="AF40" s="81">
        <f t="shared" si="11"/>
        <v>0.9684210526</v>
      </c>
      <c r="AG40" s="81">
        <f t="shared" si="11"/>
        <v>1</v>
      </c>
      <c r="AH40" s="81">
        <f t="shared" si="11"/>
        <v>1</v>
      </c>
      <c r="AI40" s="81">
        <f t="shared" si="11"/>
        <v>1</v>
      </c>
      <c r="AJ40" s="81">
        <f t="shared" si="11"/>
        <v>1</v>
      </c>
      <c r="AK40" s="81">
        <f t="shared" si="11"/>
        <v>1</v>
      </c>
      <c r="AL40" s="81">
        <f t="shared" si="11"/>
        <v>1</v>
      </c>
      <c r="AM40" s="81">
        <f t="shared" si="11"/>
        <v>1</v>
      </c>
      <c r="AN40" s="81">
        <f t="shared" si="11"/>
        <v>1</v>
      </c>
      <c r="AO40" s="81">
        <f t="shared" si="11"/>
        <v>1</v>
      </c>
      <c r="AP40" s="81">
        <f t="shared" si="11"/>
        <v>1</v>
      </c>
      <c r="AQ40" s="81">
        <f t="shared" si="11"/>
        <v>1</v>
      </c>
      <c r="AR40" s="81">
        <f t="shared" si="11"/>
        <v>1</v>
      </c>
      <c r="AS40" s="81">
        <f t="shared" si="11"/>
        <v>1</v>
      </c>
      <c r="AT40" s="81">
        <f t="shared" si="11"/>
        <v>1</v>
      </c>
      <c r="AU40" s="81">
        <f t="shared" si="11"/>
        <v>1</v>
      </c>
      <c r="AV40" s="81">
        <f t="shared" si="11"/>
        <v>1</v>
      </c>
      <c r="AW40" s="81">
        <f t="shared" si="11"/>
        <v>1</v>
      </c>
      <c r="AX40" s="81">
        <f t="shared" ref="AX40:BG40" si="12">1 - (0.7/19)*(AX39-1)</f>
        <v>1</v>
      </c>
      <c r="AY40" s="81">
        <f t="shared" si="12"/>
        <v>1</v>
      </c>
      <c r="AZ40" s="81">
        <f t="shared" si="12"/>
        <v>1</v>
      </c>
      <c r="BA40" s="81">
        <f t="shared" si="12"/>
        <v>1</v>
      </c>
      <c r="BB40" s="81">
        <f t="shared" si="12"/>
        <v>1</v>
      </c>
      <c r="BC40" s="81">
        <f t="shared" si="12"/>
        <v>1</v>
      </c>
      <c r="BD40" s="81">
        <f t="shared" si="12"/>
        <v>1</v>
      </c>
      <c r="BE40" s="81">
        <f t="shared" si="12"/>
        <v>1</v>
      </c>
      <c r="BF40" s="81">
        <f t="shared" si="12"/>
        <v>1</v>
      </c>
      <c r="BG40" s="81">
        <f t="shared" si="12"/>
        <v>1</v>
      </c>
    </row>
    <row r="41">
      <c r="A41" s="1" t="s">
        <v>342</v>
      </c>
      <c r="B41" s="107">
        <v>1.0</v>
      </c>
      <c r="C41" s="81">
        <f t="shared" ref="C41:BG41" si="13">B41*B40</f>
        <v>0.9526315789</v>
      </c>
      <c r="D41" s="81">
        <f t="shared" si="13"/>
        <v>0.9526315789</v>
      </c>
      <c r="E41" s="81">
        <f t="shared" si="13"/>
        <v>0.892465374</v>
      </c>
      <c r="F41" s="81">
        <f t="shared" si="13"/>
        <v>0.8642822569</v>
      </c>
      <c r="G41" s="81">
        <f t="shared" si="13"/>
        <v>0.8506356949</v>
      </c>
      <c r="H41" s="81">
        <f t="shared" si="13"/>
        <v>0.8506356949</v>
      </c>
      <c r="I41" s="81">
        <f t="shared" si="13"/>
        <v>0.8506356949</v>
      </c>
      <c r="J41" s="81">
        <f t="shared" si="13"/>
        <v>0.7297558857</v>
      </c>
      <c r="K41" s="81">
        <f t="shared" si="13"/>
        <v>0.7297558857</v>
      </c>
      <c r="L41" s="81">
        <f t="shared" si="13"/>
        <v>0.6951885016</v>
      </c>
      <c r="M41" s="81">
        <f t="shared" si="13"/>
        <v>0.6403051988</v>
      </c>
      <c r="N41" s="81">
        <f t="shared" si="13"/>
        <v>0.6200850347</v>
      </c>
      <c r="O41" s="81">
        <f t="shared" si="13"/>
        <v>0.512386055</v>
      </c>
      <c r="P41" s="81">
        <f t="shared" si="13"/>
        <v>0.512386055</v>
      </c>
      <c r="Q41" s="81">
        <f t="shared" si="13"/>
        <v>0.4962054427</v>
      </c>
      <c r="R41" s="81">
        <f t="shared" si="13"/>
        <v>0.4256920377</v>
      </c>
      <c r="S41" s="81">
        <f t="shared" si="13"/>
        <v>0.3920847716</v>
      </c>
      <c r="T41" s="81">
        <f t="shared" si="13"/>
        <v>0.3797031472</v>
      </c>
      <c r="U41" s="81">
        <f t="shared" si="13"/>
        <v>0.3677125215</v>
      </c>
      <c r="V41" s="81">
        <f t="shared" si="13"/>
        <v>0.3386825856</v>
      </c>
      <c r="W41" s="81">
        <f t="shared" si="13"/>
        <v>0.327987346</v>
      </c>
      <c r="X41" s="81">
        <f t="shared" si="13"/>
        <v>0.2554848801</v>
      </c>
      <c r="Y41" s="81">
        <f t="shared" si="13"/>
        <v>0.2393489929</v>
      </c>
      <c r="Z41" s="81">
        <f t="shared" si="13"/>
        <v>0.2242322144</v>
      </c>
      <c r="AA41" s="81">
        <f t="shared" si="13"/>
        <v>0.2242322144</v>
      </c>
      <c r="AB41" s="81">
        <f t="shared" si="13"/>
        <v>0.2242322144</v>
      </c>
      <c r="AC41" s="81">
        <f t="shared" si="13"/>
        <v>0.2171511971</v>
      </c>
      <c r="AD41" s="81">
        <f t="shared" si="13"/>
        <v>0.1931502753</v>
      </c>
      <c r="AE41" s="81">
        <f t="shared" si="13"/>
        <v>0.171802087</v>
      </c>
      <c r="AF41" s="81">
        <f t="shared" si="13"/>
        <v>0.1473881062</v>
      </c>
      <c r="AG41" s="81">
        <f t="shared" si="13"/>
        <v>0.142733745</v>
      </c>
      <c r="AH41" s="81">
        <f t="shared" si="13"/>
        <v>0.142733745</v>
      </c>
      <c r="AI41" s="81">
        <f t="shared" si="13"/>
        <v>0.142733745</v>
      </c>
      <c r="AJ41" s="81">
        <f t="shared" si="13"/>
        <v>0.142733745</v>
      </c>
      <c r="AK41" s="81">
        <f t="shared" si="13"/>
        <v>0.142733745</v>
      </c>
      <c r="AL41" s="81">
        <f t="shared" si="13"/>
        <v>0.142733745</v>
      </c>
      <c r="AM41" s="81">
        <f t="shared" si="13"/>
        <v>0.142733745</v>
      </c>
      <c r="AN41" s="81">
        <f t="shared" si="13"/>
        <v>0.142733745</v>
      </c>
      <c r="AO41" s="81">
        <f t="shared" si="13"/>
        <v>0.142733745</v>
      </c>
      <c r="AP41" s="81">
        <f t="shared" si="13"/>
        <v>0.142733745</v>
      </c>
      <c r="AQ41" s="81">
        <f t="shared" si="13"/>
        <v>0.142733745</v>
      </c>
      <c r="AR41" s="81">
        <f t="shared" si="13"/>
        <v>0.142733745</v>
      </c>
      <c r="AS41" s="81">
        <f t="shared" si="13"/>
        <v>0.142733745</v>
      </c>
      <c r="AT41" s="81">
        <f t="shared" si="13"/>
        <v>0.142733745</v>
      </c>
      <c r="AU41" s="81">
        <f t="shared" si="13"/>
        <v>0.142733745</v>
      </c>
      <c r="AV41" s="81">
        <f t="shared" si="13"/>
        <v>0.142733745</v>
      </c>
      <c r="AW41" s="81">
        <f t="shared" si="13"/>
        <v>0.142733745</v>
      </c>
      <c r="AX41" s="81">
        <f t="shared" si="13"/>
        <v>0.142733745</v>
      </c>
      <c r="AY41" s="81">
        <f t="shared" si="13"/>
        <v>0.142733745</v>
      </c>
      <c r="AZ41" s="81">
        <f t="shared" si="13"/>
        <v>0.142733745</v>
      </c>
      <c r="BA41" s="81">
        <f t="shared" si="13"/>
        <v>0.142733745</v>
      </c>
      <c r="BB41" s="81">
        <f t="shared" si="13"/>
        <v>0.142733745</v>
      </c>
      <c r="BC41" s="81">
        <f t="shared" si="13"/>
        <v>0.142733745</v>
      </c>
      <c r="BD41" s="81">
        <f t="shared" si="13"/>
        <v>0.142733745</v>
      </c>
      <c r="BE41" s="81">
        <f t="shared" si="13"/>
        <v>0.142733745</v>
      </c>
      <c r="BF41" s="81">
        <f t="shared" si="13"/>
        <v>0.142733745</v>
      </c>
      <c r="BG41" s="81">
        <f t="shared" si="13"/>
        <v>0.142733745</v>
      </c>
    </row>
    <row r="42">
      <c r="A42" s="1" t="s">
        <v>343</v>
      </c>
      <c r="B42" s="63">
        <f t="shared" ref="B42:BG42" si="14">B41*B37</f>
        <v>0</v>
      </c>
      <c r="C42" s="63">
        <f t="shared" si="14"/>
        <v>0</v>
      </c>
      <c r="D42" s="63">
        <f t="shared" si="14"/>
        <v>0</v>
      </c>
      <c r="E42" s="63">
        <f t="shared" si="14"/>
        <v>-446.232687</v>
      </c>
      <c r="F42" s="63">
        <f t="shared" si="14"/>
        <v>-172.8564514</v>
      </c>
      <c r="G42" s="63">
        <f t="shared" si="14"/>
        <v>-850.6356949</v>
      </c>
      <c r="H42" s="63">
        <f t="shared" si="14"/>
        <v>-637.9767712</v>
      </c>
      <c r="I42" s="63">
        <f t="shared" si="14"/>
        <v>0</v>
      </c>
      <c r="J42" s="63">
        <f t="shared" si="14"/>
        <v>0</v>
      </c>
      <c r="K42" s="63">
        <f t="shared" si="14"/>
        <v>-2006.828686</v>
      </c>
      <c r="L42" s="63">
        <f t="shared" si="14"/>
        <v>-2433.159756</v>
      </c>
      <c r="M42" s="63">
        <f t="shared" si="14"/>
        <v>-640.3051988</v>
      </c>
      <c r="N42" s="63">
        <f t="shared" si="14"/>
        <v>-1240.170069</v>
      </c>
      <c r="O42" s="63">
        <f t="shared" si="14"/>
        <v>-7685.790824</v>
      </c>
      <c r="P42" s="63">
        <f t="shared" si="14"/>
        <v>0</v>
      </c>
      <c r="Q42" s="63">
        <f t="shared" si="14"/>
        <v>-4962.054427</v>
      </c>
      <c r="R42" s="63">
        <f t="shared" si="14"/>
        <v>-2128.460188</v>
      </c>
      <c r="S42" s="63">
        <f t="shared" si="14"/>
        <v>-1568.339086</v>
      </c>
      <c r="T42" s="63">
        <f t="shared" si="14"/>
        <v>-6454.953502</v>
      </c>
      <c r="U42" s="63">
        <f t="shared" si="14"/>
        <v>-1838.562607</v>
      </c>
      <c r="V42" s="63">
        <f t="shared" si="14"/>
        <v>-8975.088518</v>
      </c>
      <c r="W42" s="63">
        <f t="shared" si="14"/>
        <v>0</v>
      </c>
      <c r="X42" s="63">
        <f t="shared" si="14"/>
        <v>0</v>
      </c>
      <c r="Y42" s="63">
        <f t="shared" si="14"/>
        <v>0</v>
      </c>
      <c r="Z42" s="63">
        <f t="shared" si="14"/>
        <v>-224.2322144</v>
      </c>
      <c r="AA42" s="63">
        <f t="shared" si="14"/>
        <v>-224.2322144</v>
      </c>
      <c r="AB42" s="63">
        <f t="shared" si="14"/>
        <v>-8745.056362</v>
      </c>
      <c r="AC42" s="63">
        <f t="shared" si="14"/>
        <v>0</v>
      </c>
      <c r="AD42" s="63">
        <f t="shared" si="14"/>
        <v>0</v>
      </c>
      <c r="AE42" s="63">
        <f t="shared" si="14"/>
        <v>0</v>
      </c>
      <c r="AF42" s="63">
        <f t="shared" si="14"/>
        <v>-19160.45381</v>
      </c>
      <c r="AG42" s="63">
        <f t="shared" si="14"/>
        <v>-428201.2349</v>
      </c>
      <c r="AH42" s="63">
        <f t="shared" si="14"/>
        <v>24621.57101</v>
      </c>
      <c r="AI42" s="63">
        <f t="shared" si="14"/>
        <v>24621.57101</v>
      </c>
      <c r="AJ42" s="63">
        <f t="shared" si="14"/>
        <v>24621.57101</v>
      </c>
      <c r="AK42" s="63">
        <f t="shared" si="14"/>
        <v>24621.57101</v>
      </c>
      <c r="AL42" s="63">
        <f t="shared" si="14"/>
        <v>24621.57101</v>
      </c>
      <c r="AM42" s="63">
        <f t="shared" si="14"/>
        <v>24621.57101</v>
      </c>
      <c r="AN42" s="63">
        <f t="shared" si="14"/>
        <v>24621.57101</v>
      </c>
      <c r="AO42" s="63">
        <f t="shared" si="14"/>
        <v>24621.57101</v>
      </c>
      <c r="AP42" s="63">
        <f t="shared" si="14"/>
        <v>24621.57101</v>
      </c>
      <c r="AQ42" s="63">
        <f t="shared" si="14"/>
        <v>24621.57101</v>
      </c>
      <c r="AR42" s="63">
        <f t="shared" si="14"/>
        <v>24621.57101</v>
      </c>
      <c r="AS42" s="63">
        <f t="shared" si="14"/>
        <v>24621.57101</v>
      </c>
      <c r="AT42" s="63">
        <f t="shared" si="14"/>
        <v>24621.57101</v>
      </c>
      <c r="AU42" s="63">
        <f t="shared" si="14"/>
        <v>24621.57101</v>
      </c>
      <c r="AV42" s="63">
        <f t="shared" si="14"/>
        <v>24621.57101</v>
      </c>
      <c r="AW42" s="63">
        <f t="shared" si="14"/>
        <v>24621.57101</v>
      </c>
      <c r="AX42" s="63">
        <f t="shared" si="14"/>
        <v>24621.57101</v>
      </c>
      <c r="AY42" s="63">
        <f t="shared" si="14"/>
        <v>24621.57101</v>
      </c>
      <c r="AZ42" s="63">
        <f t="shared" si="14"/>
        <v>24621.57101</v>
      </c>
      <c r="BA42" s="63">
        <f t="shared" si="14"/>
        <v>24621.57101</v>
      </c>
      <c r="BB42" s="63">
        <f t="shared" si="14"/>
        <v>24621.57101</v>
      </c>
      <c r="BC42" s="63">
        <f t="shared" si="14"/>
        <v>24621.57101</v>
      </c>
      <c r="BD42" s="63">
        <f t="shared" si="14"/>
        <v>24621.57101</v>
      </c>
      <c r="BE42" s="63">
        <f t="shared" si="14"/>
        <v>24621.57101</v>
      </c>
      <c r="BF42" s="63">
        <f t="shared" si="14"/>
        <v>24621.57101</v>
      </c>
      <c r="BG42" s="63">
        <f t="shared" si="14"/>
        <v>24621.57101</v>
      </c>
    </row>
    <row r="43">
      <c r="A43" s="1" t="s">
        <v>213</v>
      </c>
      <c r="B43" s="122">
        <f t="shared" ref="B43:AG43" si="15">$B$45/B41</f>
        <v>0.142733745</v>
      </c>
      <c r="C43" s="122">
        <f t="shared" si="15"/>
        <v>0.149831003</v>
      </c>
      <c r="D43" s="122">
        <f t="shared" si="15"/>
        <v>0.149831003</v>
      </c>
      <c r="E43" s="122">
        <f t="shared" si="15"/>
        <v>0.1599319695</v>
      </c>
      <c r="F43" s="122">
        <f t="shared" si="15"/>
        <v>0.1651471424</v>
      </c>
      <c r="G43" s="122">
        <f t="shared" si="15"/>
        <v>0.1677965618</v>
      </c>
      <c r="H43" s="122">
        <f t="shared" si="15"/>
        <v>0.1677965618</v>
      </c>
      <c r="I43" s="122">
        <f t="shared" si="15"/>
        <v>0.1677965618</v>
      </c>
      <c r="J43" s="122">
        <f t="shared" si="15"/>
        <v>0.1955910843</v>
      </c>
      <c r="K43" s="122">
        <f t="shared" si="15"/>
        <v>0.1955910843</v>
      </c>
      <c r="L43" s="122">
        <f t="shared" si="15"/>
        <v>0.2053166079</v>
      </c>
      <c r="M43" s="122">
        <f t="shared" si="15"/>
        <v>0.2229151742</v>
      </c>
      <c r="N43" s="122">
        <f t="shared" si="15"/>
        <v>0.2301841473</v>
      </c>
      <c r="O43" s="122">
        <f t="shared" si="15"/>
        <v>0.2785668025</v>
      </c>
      <c r="P43" s="122">
        <f t="shared" si="15"/>
        <v>0.2785668025</v>
      </c>
      <c r="Q43" s="122">
        <f t="shared" si="15"/>
        <v>0.2876505026</v>
      </c>
      <c r="R43" s="122">
        <f t="shared" si="15"/>
        <v>0.3352981318</v>
      </c>
      <c r="S43" s="122">
        <f t="shared" si="15"/>
        <v>0.3640379717</v>
      </c>
      <c r="T43" s="122">
        <f t="shared" si="15"/>
        <v>0.3759087751</v>
      </c>
      <c r="U43" s="122">
        <f t="shared" si="15"/>
        <v>0.38816667</v>
      </c>
      <c r="V43" s="122">
        <f t="shared" si="15"/>
        <v>0.4214380988</v>
      </c>
      <c r="W43" s="122">
        <f t="shared" si="15"/>
        <v>0.4351806455</v>
      </c>
      <c r="X43" s="122">
        <f t="shared" si="15"/>
        <v>0.5586778557</v>
      </c>
      <c r="Y43" s="122">
        <f t="shared" si="15"/>
        <v>0.5963415314</v>
      </c>
      <c r="Z43" s="122">
        <f t="shared" si="15"/>
        <v>0.6365443313</v>
      </c>
      <c r="AA43" s="122">
        <f t="shared" si="15"/>
        <v>0.6365443313</v>
      </c>
      <c r="AB43" s="122">
        <f t="shared" si="15"/>
        <v>0.6365443313</v>
      </c>
      <c r="AC43" s="122">
        <f t="shared" si="15"/>
        <v>0.6573012116</v>
      </c>
      <c r="AD43" s="122">
        <f t="shared" si="15"/>
        <v>0.7389776935</v>
      </c>
      <c r="AE43" s="122">
        <f t="shared" si="15"/>
        <v>0.8308033241</v>
      </c>
      <c r="AF43" s="122">
        <f t="shared" si="15"/>
        <v>0.9684210526</v>
      </c>
      <c r="AG43" s="122">
        <f t="shared" si="15"/>
        <v>1</v>
      </c>
    </row>
    <row r="44">
      <c r="A44" s="123" t="s">
        <v>344</v>
      </c>
      <c r="B44" s="124">
        <f>XIRR(B42:BG42, B27:BG27)</f>
        <v>0.01923606812</v>
      </c>
    </row>
    <row r="45">
      <c r="A45" s="3" t="s">
        <v>433</v>
      </c>
      <c r="B45" s="81">
        <f>AG41</f>
        <v>0.142733745</v>
      </c>
    </row>
    <row r="46">
      <c r="A46" s="1" t="s">
        <v>447</v>
      </c>
      <c r="B46" s="63">
        <f>ABS(SUM(B37:AF37))</f>
        <v>265200</v>
      </c>
    </row>
    <row r="48">
      <c r="A48" s="1"/>
    </row>
    <row r="51">
      <c r="A51" s="76" t="s">
        <v>448</v>
      </c>
      <c r="B51" s="66" t="s">
        <v>441</v>
      </c>
    </row>
    <row r="52">
      <c r="B52" s="118">
        <f>$L$5</f>
        <v>45658</v>
      </c>
      <c r="C52" s="118">
        <f t="shared" ref="C52:AG52" si="16">OFFSET(C52, 0, -1) + IF(C55="Low", INDIRECT("ArcadiaBaseModel!I" &amp; COLUMN(B26)), INDIRECT("ArcadiaBaseModel!J" &amp; COLUMN(B26)))</f>
        <v>45688</v>
      </c>
      <c r="D52" s="118">
        <f t="shared" si="16"/>
        <v>45693</v>
      </c>
      <c r="E52" s="118">
        <f t="shared" si="16"/>
        <v>45698</v>
      </c>
      <c r="F52" s="118">
        <f t="shared" si="16"/>
        <v>45708</v>
      </c>
      <c r="G52" s="118">
        <f t="shared" si="16"/>
        <v>45711</v>
      </c>
      <c r="H52" s="118">
        <f t="shared" si="16"/>
        <v>45718</v>
      </c>
      <c r="I52" s="118">
        <f t="shared" si="16"/>
        <v>45725</v>
      </c>
      <c r="J52" s="118">
        <f t="shared" si="16"/>
        <v>45753</v>
      </c>
      <c r="K52" s="118">
        <f t="shared" si="16"/>
        <v>45760</v>
      </c>
      <c r="L52" s="118">
        <f t="shared" si="16"/>
        <v>45778</v>
      </c>
      <c r="M52" s="118">
        <f t="shared" si="16"/>
        <v>45798</v>
      </c>
      <c r="N52" s="118">
        <f t="shared" si="16"/>
        <v>45818</v>
      </c>
      <c r="O52" s="118">
        <f t="shared" si="16"/>
        <v>45998</v>
      </c>
      <c r="P52" s="118">
        <f t="shared" si="16"/>
        <v>46012</v>
      </c>
      <c r="Q52" s="118">
        <f t="shared" si="16"/>
        <v>46092</v>
      </c>
      <c r="R52" s="118">
        <f t="shared" si="16"/>
        <v>46202</v>
      </c>
      <c r="S52" s="118">
        <f t="shared" si="16"/>
        <v>46232</v>
      </c>
      <c r="T52" s="118">
        <f t="shared" si="16"/>
        <v>46262</v>
      </c>
      <c r="U52" s="118">
        <f t="shared" si="16"/>
        <v>46322</v>
      </c>
      <c r="V52" s="118">
        <f t="shared" si="16"/>
        <v>46352</v>
      </c>
      <c r="W52" s="118">
        <f t="shared" si="16"/>
        <v>46412</v>
      </c>
      <c r="X52" s="118">
        <f t="shared" si="16"/>
        <v>46426</v>
      </c>
      <c r="Y52" s="118">
        <f t="shared" si="16"/>
        <v>46431</v>
      </c>
      <c r="Z52" s="118">
        <f t="shared" si="16"/>
        <v>46438</v>
      </c>
      <c r="AA52" s="118">
        <f t="shared" si="16"/>
        <v>46445</v>
      </c>
      <c r="AB52" s="118">
        <f t="shared" si="16"/>
        <v>46452</v>
      </c>
      <c r="AC52" s="118">
        <f t="shared" si="16"/>
        <v>46542</v>
      </c>
      <c r="AD52" s="118">
        <f t="shared" si="16"/>
        <v>46549</v>
      </c>
      <c r="AE52" s="118">
        <f t="shared" si="16"/>
        <v>46563</v>
      </c>
      <c r="AF52" s="118">
        <f t="shared" si="16"/>
        <v>46577</v>
      </c>
      <c r="AG52" s="119">
        <f t="shared" si="16"/>
        <v>46667</v>
      </c>
      <c r="AH52" s="120">
        <f t="shared" ref="AH52:BG52" si="17">EDATE(AG52,12)</f>
        <v>47033</v>
      </c>
      <c r="AI52" s="120">
        <f t="shared" si="17"/>
        <v>47398</v>
      </c>
      <c r="AJ52" s="120">
        <f t="shared" si="17"/>
        <v>47763</v>
      </c>
      <c r="AK52" s="120">
        <f t="shared" si="17"/>
        <v>48128</v>
      </c>
      <c r="AL52" s="120">
        <f t="shared" si="17"/>
        <v>48494</v>
      </c>
      <c r="AM52" s="120">
        <f t="shared" si="17"/>
        <v>48859</v>
      </c>
      <c r="AN52" s="120">
        <f t="shared" si="17"/>
        <v>49224</v>
      </c>
      <c r="AO52" s="120">
        <f t="shared" si="17"/>
        <v>49589</v>
      </c>
      <c r="AP52" s="120">
        <f t="shared" si="17"/>
        <v>49955</v>
      </c>
      <c r="AQ52" s="120">
        <f t="shared" si="17"/>
        <v>50320</v>
      </c>
      <c r="AR52" s="120">
        <f t="shared" si="17"/>
        <v>50685</v>
      </c>
      <c r="AS52" s="120">
        <f t="shared" si="17"/>
        <v>51050</v>
      </c>
      <c r="AT52" s="120">
        <f t="shared" si="17"/>
        <v>51416</v>
      </c>
      <c r="AU52" s="120">
        <f t="shared" si="17"/>
        <v>51781</v>
      </c>
      <c r="AV52" s="120">
        <f t="shared" si="17"/>
        <v>52146</v>
      </c>
      <c r="AW52" s="120">
        <f t="shared" si="17"/>
        <v>52511</v>
      </c>
      <c r="AX52" s="120">
        <f t="shared" si="17"/>
        <v>52877</v>
      </c>
      <c r="AY52" s="120">
        <f t="shared" si="17"/>
        <v>53242</v>
      </c>
      <c r="AZ52" s="120">
        <f t="shared" si="17"/>
        <v>53607</v>
      </c>
      <c r="BA52" s="120">
        <f t="shared" si="17"/>
        <v>53972</v>
      </c>
      <c r="BB52" s="120">
        <f t="shared" si="17"/>
        <v>54338</v>
      </c>
      <c r="BC52" s="120">
        <f t="shared" si="17"/>
        <v>54703</v>
      </c>
      <c r="BD52" s="120">
        <f t="shared" si="17"/>
        <v>55068</v>
      </c>
      <c r="BE52" s="120">
        <f t="shared" si="17"/>
        <v>55433</v>
      </c>
      <c r="BF52" s="120">
        <f t="shared" si="17"/>
        <v>55799</v>
      </c>
      <c r="BG52" s="120">
        <f t="shared" si="17"/>
        <v>56164</v>
      </c>
    </row>
    <row r="53">
      <c r="A53" s="76" t="s">
        <v>442</v>
      </c>
      <c r="B53" s="121" t="str">
        <f t="shared" ref="B53:AF53" si="18">INDIRECT("ArcadiaBaseModel!E" &amp; COLUMN())</f>
        <v>Letter of Intent </v>
      </c>
      <c r="C53" s="121" t="str">
        <f t="shared" si="18"/>
        <v>Preapplication (Informal Request)</v>
      </c>
      <c r="D53" s="121" t="str">
        <f t="shared" si="18"/>
        <v>Initial AHJ Consultation</v>
      </c>
      <c r="E53" s="121" t="str">
        <f t="shared" si="18"/>
        <v>Preapplication (Formal Request)</v>
      </c>
      <c r="F53" s="121" t="str">
        <f t="shared" si="18"/>
        <v>Site Visit </v>
      </c>
      <c r="G53" s="121" t="str">
        <f t="shared" si="18"/>
        <v>Initial Concept Plan</v>
      </c>
      <c r="H53" s="121" t="str">
        <f t="shared" si="18"/>
        <v>Standard Interconnection Application </v>
      </c>
      <c r="I53" s="121" t="str">
        <f t="shared" si="18"/>
        <v>Preliminary Review</v>
      </c>
      <c r="J53" s="121" t="str">
        <f t="shared" si="18"/>
        <v>CESIR Study Application </v>
      </c>
      <c r="K53" s="121" t="str">
        <f t="shared" si="18"/>
        <v>Preliminary Wetlands Assessment </v>
      </c>
      <c r="L53" s="121" t="str">
        <f t="shared" si="18"/>
        <v>Lease Area and Easement Plan </v>
      </c>
      <c r="M53" s="121" t="str">
        <f t="shared" si="18"/>
        <v>Title Policy Report</v>
      </c>
      <c r="N53" s="121" t="str">
        <f t="shared" si="18"/>
        <v>Execute Lease Agreement</v>
      </c>
      <c r="O53" s="121" t="str">
        <f t="shared" si="18"/>
        <v>CESIR Payment</v>
      </c>
      <c r="P53" s="121" t="str">
        <f t="shared" si="18"/>
        <v>CESIR Study</v>
      </c>
      <c r="Q53" s="121" t="str">
        <f t="shared" si="18"/>
        <v>Wetland Delineation Report </v>
      </c>
      <c r="R53" s="121" t="str">
        <f t="shared" si="18"/>
        <v>Ecological Assessment </v>
      </c>
      <c r="S53" s="121" t="str">
        <f t="shared" si="18"/>
        <v>Environmental Site Assessment (ESA) Phase I</v>
      </c>
      <c r="T53" s="121" t="str">
        <f t="shared" si="18"/>
        <v>Boundary &amp; Topographic Property Survey</v>
      </c>
      <c r="U53" s="121" t="str">
        <f t="shared" si="18"/>
        <v>Cultural Resource Survey</v>
      </c>
      <c r="V53" s="121" t="str">
        <f t="shared" si="18"/>
        <v>Geotechnical Analysis </v>
      </c>
      <c r="W53" s="121" t="str">
        <f t="shared" si="18"/>
        <v>CESIR Study Review</v>
      </c>
      <c r="X53" s="121" t="str">
        <f t="shared" si="18"/>
        <v>NY Standardized Interconnection Contract (IA)</v>
      </c>
      <c r="Y53" s="121" t="str">
        <f t="shared" si="18"/>
        <v>Pre-Application Meeting</v>
      </c>
      <c r="Z53" s="121" t="str">
        <f t="shared" si="18"/>
        <v>Record Lease Memorandum</v>
      </c>
      <c r="AA53" s="121" t="str">
        <f t="shared" si="18"/>
        <v>Decommissioning Agreement</v>
      </c>
      <c r="AB53" s="121" t="str">
        <f t="shared" si="18"/>
        <v>Prepare Site Plan + Special Use Permit Application Package </v>
      </c>
      <c r="AC53" s="121" t="str">
        <f t="shared" si="18"/>
        <v>Community Engagement Meeting</v>
      </c>
      <c r="AD53" s="121" t="str">
        <f t="shared" si="18"/>
        <v>Public Hearing</v>
      </c>
      <c r="AE53" s="121" t="str">
        <f t="shared" si="18"/>
        <v>Town Board Review</v>
      </c>
      <c r="AF53" s="121" t="str">
        <f t="shared" si="18"/>
        <v>25% Interconnection Deposit </v>
      </c>
      <c r="AG53" s="102" t="s">
        <v>443</v>
      </c>
      <c r="AH53" s="102" t="s">
        <v>397</v>
      </c>
      <c r="AI53" s="102" t="s">
        <v>398</v>
      </c>
      <c r="AJ53" s="102" t="s">
        <v>399</v>
      </c>
      <c r="AK53" s="102" t="s">
        <v>400</v>
      </c>
      <c r="AL53" s="102" t="s">
        <v>401</v>
      </c>
      <c r="AM53" s="102" t="s">
        <v>402</v>
      </c>
      <c r="AN53" s="102" t="s">
        <v>403</v>
      </c>
      <c r="AO53" s="102" t="s">
        <v>404</v>
      </c>
      <c r="AP53" s="102" t="s">
        <v>405</v>
      </c>
      <c r="AQ53" s="102" t="s">
        <v>406</v>
      </c>
      <c r="AR53" s="102" t="s">
        <v>407</v>
      </c>
      <c r="AS53" s="102" t="s">
        <v>408</v>
      </c>
      <c r="AT53" s="102" t="s">
        <v>409</v>
      </c>
      <c r="AU53" s="102" t="s">
        <v>410</v>
      </c>
      <c r="AV53" s="102" t="s">
        <v>411</v>
      </c>
      <c r="AW53" s="102" t="s">
        <v>412</v>
      </c>
      <c r="AX53" s="102" t="s">
        <v>413</v>
      </c>
      <c r="AY53" s="102" t="s">
        <v>414</v>
      </c>
      <c r="AZ53" s="102" t="s">
        <v>415</v>
      </c>
      <c r="BA53" s="102" t="s">
        <v>416</v>
      </c>
      <c r="BB53" s="102" t="s">
        <v>417</v>
      </c>
      <c r="BC53" s="102" t="s">
        <v>418</v>
      </c>
      <c r="BD53" s="102" t="s">
        <v>419</v>
      </c>
      <c r="BE53" s="102" t="s">
        <v>420</v>
      </c>
      <c r="BF53" s="102" t="s">
        <v>421</v>
      </c>
      <c r="BG53" s="102" t="s">
        <v>422</v>
      </c>
      <c r="BH53" s="121"/>
      <c r="BI53" s="121"/>
      <c r="BJ53" s="121"/>
      <c r="BK53" s="121"/>
      <c r="BL53" s="121"/>
      <c r="BM53" s="121"/>
      <c r="BN53" s="121"/>
      <c r="BO53" s="121"/>
      <c r="BP53" s="121"/>
      <c r="BQ53" s="121"/>
    </row>
    <row r="54">
      <c r="A54" s="1" t="s">
        <v>444</v>
      </c>
      <c r="B54" s="3" t="s">
        <v>377</v>
      </c>
      <c r="C54" s="3" t="s">
        <v>377</v>
      </c>
      <c r="D54" s="3" t="s">
        <v>377</v>
      </c>
      <c r="E54" s="3" t="s">
        <v>377</v>
      </c>
      <c r="F54" s="3" t="s">
        <v>377</v>
      </c>
      <c r="G54" s="3" t="s">
        <v>377</v>
      </c>
      <c r="H54" s="3" t="s">
        <v>377</v>
      </c>
      <c r="I54" s="3" t="s">
        <v>377</v>
      </c>
      <c r="J54" s="125" t="s">
        <v>449</v>
      </c>
      <c r="K54" s="3" t="s">
        <v>377</v>
      </c>
      <c r="L54" s="3" t="s">
        <v>377</v>
      </c>
      <c r="M54" s="3" t="s">
        <v>377</v>
      </c>
      <c r="N54" s="3" t="s">
        <v>377</v>
      </c>
      <c r="O54" s="125" t="s">
        <v>449</v>
      </c>
      <c r="P54" s="125" t="s">
        <v>449</v>
      </c>
      <c r="Q54" s="3" t="s">
        <v>377</v>
      </c>
      <c r="R54" s="3" t="s">
        <v>377</v>
      </c>
      <c r="S54" s="3" t="s">
        <v>377</v>
      </c>
      <c r="T54" s="3" t="s">
        <v>377</v>
      </c>
      <c r="U54" s="3" t="s">
        <v>377</v>
      </c>
      <c r="V54" s="3" t="s">
        <v>377</v>
      </c>
      <c r="W54" s="3" t="s">
        <v>377</v>
      </c>
      <c r="X54" s="3" t="s">
        <v>377</v>
      </c>
      <c r="Y54" s="3" t="s">
        <v>377</v>
      </c>
      <c r="Z54" s="3" t="s">
        <v>377</v>
      </c>
      <c r="AA54" s="3" t="s">
        <v>377</v>
      </c>
      <c r="AB54" s="3" t="s">
        <v>377</v>
      </c>
      <c r="AC54" s="3" t="s">
        <v>377</v>
      </c>
      <c r="AD54" s="3" t="s">
        <v>377</v>
      </c>
      <c r="AE54" s="3" t="s">
        <v>377</v>
      </c>
      <c r="AF54" s="3" t="s">
        <v>377</v>
      </c>
      <c r="AJ54" s="103"/>
      <c r="AK54" s="103"/>
      <c r="AL54" s="103"/>
      <c r="AM54" s="103"/>
      <c r="AN54" s="103"/>
      <c r="AO54" s="103"/>
      <c r="AP54" s="103"/>
      <c r="AQ54" s="103"/>
      <c r="AR54" s="103"/>
      <c r="AS54" s="103"/>
      <c r="AT54" s="103"/>
      <c r="AU54" s="103"/>
      <c r="AV54" s="103"/>
      <c r="AW54" s="103"/>
      <c r="AX54" s="103"/>
      <c r="AY54" s="103"/>
      <c r="AZ54" s="103"/>
      <c r="BA54" s="103"/>
      <c r="BB54" s="103"/>
      <c r="BC54" s="103"/>
      <c r="BD54" s="103"/>
      <c r="BE54" s="103"/>
      <c r="BF54" s="103"/>
      <c r="BG54" s="103"/>
    </row>
    <row r="55">
      <c r="A55" s="1" t="s">
        <v>445</v>
      </c>
      <c r="B55" s="3" t="s">
        <v>377</v>
      </c>
      <c r="C55" s="3" t="s">
        <v>377</v>
      </c>
      <c r="D55" s="3" t="s">
        <v>377</v>
      </c>
      <c r="E55" s="3" t="s">
        <v>377</v>
      </c>
      <c r="F55" s="3" t="s">
        <v>377</v>
      </c>
      <c r="G55" s="3" t="s">
        <v>377</v>
      </c>
      <c r="H55" s="3" t="s">
        <v>377</v>
      </c>
      <c r="I55" s="3" t="s">
        <v>377</v>
      </c>
      <c r="J55" s="125" t="s">
        <v>449</v>
      </c>
      <c r="K55" s="3" t="s">
        <v>377</v>
      </c>
      <c r="L55" s="3" t="s">
        <v>377</v>
      </c>
      <c r="M55" s="3" t="s">
        <v>377</v>
      </c>
      <c r="N55" s="3" t="s">
        <v>377</v>
      </c>
      <c r="O55" s="125" t="s">
        <v>449</v>
      </c>
      <c r="P55" s="125" t="s">
        <v>449</v>
      </c>
      <c r="Q55" s="3" t="s">
        <v>377</v>
      </c>
      <c r="R55" s="3" t="s">
        <v>377</v>
      </c>
      <c r="S55" s="3" t="s">
        <v>377</v>
      </c>
      <c r="T55" s="3" t="s">
        <v>377</v>
      </c>
      <c r="U55" s="3" t="s">
        <v>377</v>
      </c>
      <c r="V55" s="3" t="s">
        <v>377</v>
      </c>
      <c r="W55" s="3" t="s">
        <v>377</v>
      </c>
      <c r="X55" s="3" t="s">
        <v>377</v>
      </c>
      <c r="Y55" s="3" t="s">
        <v>377</v>
      </c>
      <c r="Z55" s="3" t="s">
        <v>377</v>
      </c>
      <c r="AA55" s="3" t="s">
        <v>377</v>
      </c>
      <c r="AB55" s="3" t="s">
        <v>377</v>
      </c>
      <c r="AC55" s="3" t="s">
        <v>377</v>
      </c>
      <c r="AD55" s="3" t="s">
        <v>377</v>
      </c>
      <c r="AE55" s="3" t="s">
        <v>377</v>
      </c>
      <c r="AF55" s="3" t="s">
        <v>377</v>
      </c>
      <c r="AJ55" s="103"/>
      <c r="AK55" s="103"/>
      <c r="AL55" s="103"/>
      <c r="AM55" s="103"/>
      <c r="AN55" s="103"/>
      <c r="AO55" s="103"/>
      <c r="AP55" s="103"/>
      <c r="AQ55" s="103"/>
      <c r="AR55" s="103"/>
      <c r="AS55" s="103"/>
      <c r="AT55" s="103"/>
      <c r="AU55" s="103"/>
      <c r="AV55" s="103"/>
      <c r="AW55" s="103"/>
      <c r="AX55" s="103"/>
      <c r="AY55" s="103"/>
      <c r="AZ55" s="103"/>
      <c r="BA55" s="103"/>
      <c r="BB55" s="103"/>
      <c r="BC55" s="103"/>
      <c r="BD55" s="103"/>
      <c r="BE55" s="103"/>
      <c r="BF55" s="103"/>
      <c r="BG55" s="103"/>
    </row>
    <row r="56">
      <c r="A56" s="1"/>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J56" s="103"/>
      <c r="AK56" s="103"/>
      <c r="AL56" s="103"/>
      <c r="AM56" s="103"/>
      <c r="AN56" s="103"/>
      <c r="AO56" s="103"/>
      <c r="AP56" s="103"/>
      <c r="AQ56" s="103"/>
      <c r="AR56" s="103"/>
      <c r="AS56" s="103"/>
      <c r="AT56" s="103"/>
      <c r="AU56" s="103"/>
      <c r="AV56" s="103"/>
      <c r="AW56" s="103"/>
      <c r="AX56" s="103"/>
      <c r="AY56" s="103"/>
      <c r="AZ56" s="103"/>
      <c r="BA56" s="103"/>
      <c r="BB56" s="103"/>
      <c r="BC56" s="103"/>
      <c r="BD56" s="103"/>
      <c r="BE56" s="103"/>
      <c r="BF56" s="103"/>
      <c r="BG56" s="103"/>
    </row>
    <row r="57">
      <c r="A57" s="104" t="s">
        <v>332</v>
      </c>
      <c r="B57" s="39">
        <f t="shared" ref="B57:AF57" si="19">IF(B54="Low",
    INDIRECT("ArcadiaBaseModel!G" &amp; COLUMN()),
    INDIRECT("ArcadiaBaseModel!H" &amp; COLUMN())
)
</f>
        <v>0</v>
      </c>
      <c r="C57" s="39">
        <f t="shared" si="19"/>
        <v>0</v>
      </c>
      <c r="D57" s="39">
        <f t="shared" si="19"/>
        <v>0</v>
      </c>
      <c r="E57" s="39">
        <f t="shared" si="19"/>
        <v>500</v>
      </c>
      <c r="F57" s="39">
        <f t="shared" si="19"/>
        <v>200</v>
      </c>
      <c r="G57" s="39">
        <f t="shared" si="19"/>
        <v>1000</v>
      </c>
      <c r="H57" s="39">
        <f t="shared" si="19"/>
        <v>750</v>
      </c>
      <c r="I57" s="39">
        <f t="shared" si="19"/>
        <v>0</v>
      </c>
      <c r="J57" s="63">
        <f t="shared" si="19"/>
        <v>0</v>
      </c>
      <c r="K57" s="39">
        <f t="shared" si="19"/>
        <v>2750</v>
      </c>
      <c r="L57" s="39">
        <f t="shared" si="19"/>
        <v>3500</v>
      </c>
      <c r="M57" s="39">
        <f t="shared" si="19"/>
        <v>1000</v>
      </c>
      <c r="N57" s="39">
        <f t="shared" si="19"/>
        <v>2000</v>
      </c>
      <c r="O57" s="39">
        <f t="shared" si="19"/>
        <v>25000</v>
      </c>
      <c r="P57" s="39">
        <f t="shared" si="19"/>
        <v>0</v>
      </c>
      <c r="Q57" s="39">
        <f t="shared" si="19"/>
        <v>10000</v>
      </c>
      <c r="R57" s="39">
        <f t="shared" si="19"/>
        <v>5000</v>
      </c>
      <c r="S57" s="39">
        <f t="shared" si="19"/>
        <v>4000</v>
      </c>
      <c r="T57" s="39">
        <f t="shared" si="19"/>
        <v>17000</v>
      </c>
      <c r="U57" s="39">
        <f t="shared" si="19"/>
        <v>5000</v>
      </c>
      <c r="V57" s="39">
        <f t="shared" si="19"/>
        <v>26500</v>
      </c>
      <c r="W57" s="39">
        <f t="shared" si="19"/>
        <v>0</v>
      </c>
      <c r="X57" s="39">
        <f t="shared" si="19"/>
        <v>0</v>
      </c>
      <c r="Y57" s="39">
        <f t="shared" si="19"/>
        <v>0</v>
      </c>
      <c r="Z57" s="39">
        <f t="shared" si="19"/>
        <v>1000</v>
      </c>
      <c r="AA57" s="39">
        <f t="shared" si="19"/>
        <v>1000</v>
      </c>
      <c r="AB57" s="39">
        <f t="shared" si="19"/>
        <v>39000</v>
      </c>
      <c r="AC57" s="39">
        <f t="shared" si="19"/>
        <v>0</v>
      </c>
      <c r="AD57" s="39">
        <f t="shared" si="19"/>
        <v>0</v>
      </c>
      <c r="AE57" s="39">
        <f t="shared" si="19"/>
        <v>0</v>
      </c>
      <c r="AF57" s="39">
        <f t="shared" si="19"/>
        <v>130000</v>
      </c>
    </row>
    <row r="58">
      <c r="A58" s="1" t="s">
        <v>329</v>
      </c>
      <c r="AG58" s="40">
        <f>$B$20</f>
        <v>3000000</v>
      </c>
    </row>
    <row r="59">
      <c r="A59" s="1" t="s">
        <v>328</v>
      </c>
      <c r="AH59" s="63">
        <f t="shared" ref="AH59:BG59" si="20">$B$16*12</f>
        <v>37500</v>
      </c>
      <c r="AI59" s="63">
        <f t="shared" si="20"/>
        <v>37500</v>
      </c>
      <c r="AJ59" s="63">
        <f t="shared" si="20"/>
        <v>37500</v>
      </c>
      <c r="AK59" s="63">
        <f t="shared" si="20"/>
        <v>37500</v>
      </c>
      <c r="AL59" s="63">
        <f t="shared" si="20"/>
        <v>37500</v>
      </c>
      <c r="AM59" s="63">
        <f t="shared" si="20"/>
        <v>37500</v>
      </c>
      <c r="AN59" s="63">
        <f t="shared" si="20"/>
        <v>37500</v>
      </c>
      <c r="AO59" s="63">
        <f t="shared" si="20"/>
        <v>37500</v>
      </c>
      <c r="AP59" s="63">
        <f t="shared" si="20"/>
        <v>37500</v>
      </c>
      <c r="AQ59" s="63">
        <f t="shared" si="20"/>
        <v>37500</v>
      </c>
      <c r="AR59" s="63">
        <f t="shared" si="20"/>
        <v>37500</v>
      </c>
      <c r="AS59" s="63">
        <f t="shared" si="20"/>
        <v>37500</v>
      </c>
      <c r="AT59" s="63">
        <f t="shared" si="20"/>
        <v>37500</v>
      </c>
      <c r="AU59" s="63">
        <f t="shared" si="20"/>
        <v>37500</v>
      </c>
      <c r="AV59" s="63">
        <f t="shared" si="20"/>
        <v>37500</v>
      </c>
      <c r="AW59" s="63">
        <f t="shared" si="20"/>
        <v>37500</v>
      </c>
      <c r="AX59" s="63">
        <f t="shared" si="20"/>
        <v>37500</v>
      </c>
      <c r="AY59" s="63">
        <f t="shared" si="20"/>
        <v>37500</v>
      </c>
      <c r="AZ59" s="63">
        <f t="shared" si="20"/>
        <v>37500</v>
      </c>
      <c r="BA59" s="63">
        <f t="shared" si="20"/>
        <v>37500</v>
      </c>
      <c r="BB59" s="63">
        <f t="shared" si="20"/>
        <v>37500</v>
      </c>
      <c r="BC59" s="63">
        <f t="shared" si="20"/>
        <v>37500</v>
      </c>
      <c r="BD59" s="63">
        <f t="shared" si="20"/>
        <v>37500</v>
      </c>
      <c r="BE59" s="63">
        <f t="shared" si="20"/>
        <v>37500</v>
      </c>
      <c r="BF59" s="63">
        <f t="shared" si="20"/>
        <v>37500</v>
      </c>
      <c r="BG59" s="63">
        <f t="shared" si="20"/>
        <v>37500</v>
      </c>
    </row>
    <row r="60">
      <c r="A60" s="1"/>
    </row>
    <row r="61">
      <c r="A61" s="1" t="s">
        <v>390</v>
      </c>
      <c r="AH61" s="40">
        <f t="shared" ref="AH61:BG61" si="21">$B$9</f>
        <v>210000</v>
      </c>
      <c r="AI61" s="40">
        <f t="shared" si="21"/>
        <v>210000</v>
      </c>
      <c r="AJ61" s="40">
        <f t="shared" si="21"/>
        <v>210000</v>
      </c>
      <c r="AK61" s="40">
        <f t="shared" si="21"/>
        <v>210000</v>
      </c>
      <c r="AL61" s="40">
        <f t="shared" si="21"/>
        <v>210000</v>
      </c>
      <c r="AM61" s="40">
        <f t="shared" si="21"/>
        <v>210000</v>
      </c>
      <c r="AN61" s="40">
        <f t="shared" si="21"/>
        <v>210000</v>
      </c>
      <c r="AO61" s="40">
        <f t="shared" si="21"/>
        <v>210000</v>
      </c>
      <c r="AP61" s="40">
        <f t="shared" si="21"/>
        <v>210000</v>
      </c>
      <c r="AQ61" s="40">
        <f t="shared" si="21"/>
        <v>210000</v>
      </c>
      <c r="AR61" s="40">
        <f t="shared" si="21"/>
        <v>210000</v>
      </c>
      <c r="AS61" s="40">
        <f t="shared" si="21"/>
        <v>210000</v>
      </c>
      <c r="AT61" s="40">
        <f t="shared" si="21"/>
        <v>210000</v>
      </c>
      <c r="AU61" s="40">
        <f t="shared" si="21"/>
        <v>210000</v>
      </c>
      <c r="AV61" s="40">
        <f t="shared" si="21"/>
        <v>210000</v>
      </c>
      <c r="AW61" s="40">
        <f t="shared" si="21"/>
        <v>210000</v>
      </c>
      <c r="AX61" s="40">
        <f t="shared" si="21"/>
        <v>210000</v>
      </c>
      <c r="AY61" s="40">
        <f t="shared" si="21"/>
        <v>210000</v>
      </c>
      <c r="AZ61" s="40">
        <f t="shared" si="21"/>
        <v>210000</v>
      </c>
      <c r="BA61" s="40">
        <f t="shared" si="21"/>
        <v>210000</v>
      </c>
      <c r="BB61" s="40">
        <f t="shared" si="21"/>
        <v>210000</v>
      </c>
      <c r="BC61" s="40">
        <f t="shared" si="21"/>
        <v>210000</v>
      </c>
      <c r="BD61" s="40">
        <f t="shared" si="21"/>
        <v>210000</v>
      </c>
      <c r="BE61" s="40">
        <f t="shared" si="21"/>
        <v>210000</v>
      </c>
      <c r="BF61" s="40">
        <f t="shared" si="21"/>
        <v>210000</v>
      </c>
      <c r="BG61" s="40">
        <f t="shared" si="21"/>
        <v>210000</v>
      </c>
    </row>
    <row r="62">
      <c r="A62" s="1" t="s">
        <v>431</v>
      </c>
      <c r="B62" s="39">
        <f t="shared" ref="B62:BG62" si="22">B61-SUM(B57:B59)</f>
        <v>0</v>
      </c>
      <c r="C62" s="39">
        <f t="shared" si="22"/>
        <v>0</v>
      </c>
      <c r="D62" s="39">
        <f t="shared" si="22"/>
        <v>0</v>
      </c>
      <c r="E62" s="39">
        <f t="shared" si="22"/>
        <v>-500</v>
      </c>
      <c r="F62" s="39">
        <f t="shared" si="22"/>
        <v>-200</v>
      </c>
      <c r="G62" s="39">
        <f t="shared" si="22"/>
        <v>-1000</v>
      </c>
      <c r="H62" s="39">
        <f t="shared" si="22"/>
        <v>-750</v>
      </c>
      <c r="I62" s="39">
        <f t="shared" si="22"/>
        <v>0</v>
      </c>
      <c r="J62" s="63">
        <f t="shared" si="22"/>
        <v>0</v>
      </c>
      <c r="K62" s="39">
        <f t="shared" si="22"/>
        <v>-2750</v>
      </c>
      <c r="L62" s="39">
        <f t="shared" si="22"/>
        <v>-3500</v>
      </c>
      <c r="M62" s="39">
        <f t="shared" si="22"/>
        <v>-1000</v>
      </c>
      <c r="N62" s="39">
        <f t="shared" si="22"/>
        <v>-2000</v>
      </c>
      <c r="O62" s="39">
        <f t="shared" si="22"/>
        <v>-25000</v>
      </c>
      <c r="P62" s="39">
        <f t="shared" si="22"/>
        <v>0</v>
      </c>
      <c r="Q62" s="39">
        <f t="shared" si="22"/>
        <v>-10000</v>
      </c>
      <c r="R62" s="39">
        <f t="shared" si="22"/>
        <v>-5000</v>
      </c>
      <c r="S62" s="39">
        <f t="shared" si="22"/>
        <v>-4000</v>
      </c>
      <c r="T62" s="39">
        <f t="shared" si="22"/>
        <v>-17000</v>
      </c>
      <c r="U62" s="39">
        <f t="shared" si="22"/>
        <v>-5000</v>
      </c>
      <c r="V62" s="39">
        <f t="shared" si="22"/>
        <v>-26500</v>
      </c>
      <c r="W62" s="39">
        <f t="shared" si="22"/>
        <v>0</v>
      </c>
      <c r="X62" s="39">
        <f t="shared" si="22"/>
        <v>0</v>
      </c>
      <c r="Y62" s="39">
        <f t="shared" si="22"/>
        <v>0</v>
      </c>
      <c r="Z62" s="39">
        <f t="shared" si="22"/>
        <v>-1000</v>
      </c>
      <c r="AA62" s="39">
        <f t="shared" si="22"/>
        <v>-1000</v>
      </c>
      <c r="AB62" s="39">
        <f t="shared" si="22"/>
        <v>-39000</v>
      </c>
      <c r="AC62" s="39">
        <f t="shared" si="22"/>
        <v>0</v>
      </c>
      <c r="AD62" s="39">
        <f t="shared" si="22"/>
        <v>0</v>
      </c>
      <c r="AE62" s="39">
        <f t="shared" si="22"/>
        <v>0</v>
      </c>
      <c r="AF62" s="39">
        <f t="shared" si="22"/>
        <v>-130000</v>
      </c>
      <c r="AG62" s="63">
        <f t="shared" si="22"/>
        <v>-3000000</v>
      </c>
      <c r="AH62" s="40">
        <f t="shared" si="22"/>
        <v>172500</v>
      </c>
      <c r="AI62" s="40">
        <f t="shared" si="22"/>
        <v>172500</v>
      </c>
      <c r="AJ62" s="40">
        <f t="shared" si="22"/>
        <v>172500</v>
      </c>
      <c r="AK62" s="40">
        <f t="shared" si="22"/>
        <v>172500</v>
      </c>
      <c r="AL62" s="40">
        <f t="shared" si="22"/>
        <v>172500</v>
      </c>
      <c r="AM62" s="40">
        <f t="shared" si="22"/>
        <v>172500</v>
      </c>
      <c r="AN62" s="40">
        <f t="shared" si="22"/>
        <v>172500</v>
      </c>
      <c r="AO62" s="40">
        <f t="shared" si="22"/>
        <v>172500</v>
      </c>
      <c r="AP62" s="40">
        <f t="shared" si="22"/>
        <v>172500</v>
      </c>
      <c r="AQ62" s="40">
        <f t="shared" si="22"/>
        <v>172500</v>
      </c>
      <c r="AR62" s="40">
        <f t="shared" si="22"/>
        <v>172500</v>
      </c>
      <c r="AS62" s="40">
        <f t="shared" si="22"/>
        <v>172500</v>
      </c>
      <c r="AT62" s="40">
        <f t="shared" si="22"/>
        <v>172500</v>
      </c>
      <c r="AU62" s="40">
        <f t="shared" si="22"/>
        <v>172500</v>
      </c>
      <c r="AV62" s="40">
        <f t="shared" si="22"/>
        <v>172500</v>
      </c>
      <c r="AW62" s="40">
        <f t="shared" si="22"/>
        <v>172500</v>
      </c>
      <c r="AX62" s="40">
        <f t="shared" si="22"/>
        <v>172500</v>
      </c>
      <c r="AY62" s="40">
        <f t="shared" si="22"/>
        <v>172500</v>
      </c>
      <c r="AZ62" s="40">
        <f t="shared" si="22"/>
        <v>172500</v>
      </c>
      <c r="BA62" s="40">
        <f t="shared" si="22"/>
        <v>172500</v>
      </c>
      <c r="BB62" s="40">
        <f t="shared" si="22"/>
        <v>172500</v>
      </c>
      <c r="BC62" s="40">
        <f t="shared" si="22"/>
        <v>172500</v>
      </c>
      <c r="BD62" s="40">
        <f t="shared" si="22"/>
        <v>172500</v>
      </c>
      <c r="BE62" s="40">
        <f t="shared" si="22"/>
        <v>172500</v>
      </c>
      <c r="BF62" s="40">
        <f t="shared" si="22"/>
        <v>172500</v>
      </c>
      <c r="BG62" s="40">
        <f t="shared" si="22"/>
        <v>172500</v>
      </c>
    </row>
    <row r="63">
      <c r="A63" s="1"/>
    </row>
    <row r="64">
      <c r="A64" s="1" t="s">
        <v>446</v>
      </c>
      <c r="B64" s="63">
        <f t="shared" ref="B64:H64" si="23">INDIRECT("ArcadiaBaseModel!K" &amp; COLUMN())</f>
        <v>4</v>
      </c>
      <c r="C64" s="39">
        <f t="shared" si="23"/>
        <v>1</v>
      </c>
      <c r="D64" s="39">
        <f t="shared" si="23"/>
        <v>5</v>
      </c>
      <c r="E64" s="39">
        <f t="shared" si="23"/>
        <v>3</v>
      </c>
      <c r="F64" s="39">
        <f t="shared" si="23"/>
        <v>2</v>
      </c>
      <c r="G64" s="39">
        <f t="shared" si="23"/>
        <v>1</v>
      </c>
      <c r="H64" s="39">
        <f t="shared" si="23"/>
        <v>1</v>
      </c>
      <c r="I64" s="125">
        <v>20.0</v>
      </c>
      <c r="J64" s="39">
        <f t="shared" ref="J64:V64" si="24">INDIRECT("ArcadiaBaseModel!K" &amp; COLUMN())</f>
        <v>1</v>
      </c>
      <c r="K64" s="39">
        <f t="shared" si="24"/>
        <v>4</v>
      </c>
      <c r="L64" s="39">
        <f t="shared" si="24"/>
        <v>6</v>
      </c>
      <c r="M64" s="39">
        <f t="shared" si="24"/>
        <v>3</v>
      </c>
      <c r="N64" s="39">
        <f t="shared" si="24"/>
        <v>12</v>
      </c>
      <c r="O64" s="39">
        <f t="shared" si="24"/>
        <v>1</v>
      </c>
      <c r="P64" s="39">
        <f t="shared" si="24"/>
        <v>3</v>
      </c>
      <c r="Q64" s="39">
        <f t="shared" si="24"/>
        <v>10</v>
      </c>
      <c r="R64" s="39">
        <f t="shared" si="24"/>
        <v>6</v>
      </c>
      <c r="S64" s="39">
        <f t="shared" si="24"/>
        <v>3</v>
      </c>
      <c r="T64" s="63">
        <f t="shared" si="24"/>
        <v>3</v>
      </c>
      <c r="U64" s="39">
        <f t="shared" si="24"/>
        <v>6</v>
      </c>
      <c r="V64" s="39">
        <f t="shared" si="24"/>
        <v>3</v>
      </c>
      <c r="W64" s="125">
        <v>20.0</v>
      </c>
      <c r="X64" s="39">
        <f t="shared" ref="X64:AF64" si="25">INDIRECT("ArcadiaBaseModel!K" &amp; COLUMN())</f>
        <v>5</v>
      </c>
      <c r="Y64" s="39">
        <f t="shared" si="25"/>
        <v>5</v>
      </c>
      <c r="Z64" s="39">
        <f t="shared" si="25"/>
        <v>1</v>
      </c>
      <c r="AA64" s="39">
        <f t="shared" si="25"/>
        <v>1</v>
      </c>
      <c r="AB64" s="39">
        <f t="shared" si="25"/>
        <v>3</v>
      </c>
      <c r="AC64" s="39">
        <f t="shared" si="25"/>
        <v>8</v>
      </c>
      <c r="AD64" s="39">
        <f t="shared" si="25"/>
        <v>8</v>
      </c>
      <c r="AE64" s="39">
        <f t="shared" si="25"/>
        <v>10</v>
      </c>
      <c r="AF64" s="39">
        <f t="shared" si="25"/>
        <v>3</v>
      </c>
      <c r="AG64" s="3">
        <v>1.0</v>
      </c>
      <c r="AH64" s="3">
        <v>1.0</v>
      </c>
      <c r="AI64" s="3">
        <v>1.0</v>
      </c>
      <c r="AJ64" s="3">
        <v>1.0</v>
      </c>
      <c r="AK64" s="3">
        <v>1.0</v>
      </c>
      <c r="AL64" s="3">
        <v>1.0</v>
      </c>
      <c r="AM64" s="3">
        <v>1.0</v>
      </c>
      <c r="AN64" s="3">
        <v>1.0</v>
      </c>
      <c r="AO64" s="3">
        <v>1.0</v>
      </c>
      <c r="AP64" s="3">
        <v>1.0</v>
      </c>
      <c r="AQ64" s="3">
        <v>1.0</v>
      </c>
      <c r="AR64" s="3">
        <v>1.0</v>
      </c>
      <c r="AS64" s="3">
        <v>1.0</v>
      </c>
      <c r="AT64" s="3">
        <v>1.0</v>
      </c>
      <c r="AU64" s="3">
        <v>1.0</v>
      </c>
      <c r="AV64" s="3">
        <v>1.0</v>
      </c>
      <c r="AW64" s="3">
        <v>1.0</v>
      </c>
      <c r="AX64" s="3">
        <v>1.0</v>
      </c>
      <c r="AY64" s="3">
        <v>1.0</v>
      </c>
      <c r="AZ64" s="3">
        <v>1.0</v>
      </c>
      <c r="BA64" s="3">
        <v>1.0</v>
      </c>
      <c r="BB64" s="3">
        <v>1.0</v>
      </c>
      <c r="BC64" s="3">
        <v>1.0</v>
      </c>
      <c r="BD64" s="3">
        <v>1.0</v>
      </c>
      <c r="BE64" s="3">
        <v>1.0</v>
      </c>
      <c r="BF64" s="3">
        <v>1.0</v>
      </c>
      <c r="BG64" s="3">
        <v>1.0</v>
      </c>
    </row>
    <row r="65">
      <c r="A65" s="1" t="s">
        <v>370</v>
      </c>
      <c r="B65" s="81">
        <f t="shared" ref="B65:AW65" si="26">1 - (0.3/19)*(B64-1)</f>
        <v>0.9526315789</v>
      </c>
      <c r="C65" s="81">
        <f t="shared" si="26"/>
        <v>1</v>
      </c>
      <c r="D65" s="81">
        <f t="shared" si="26"/>
        <v>0.9368421053</v>
      </c>
      <c r="E65" s="81">
        <f t="shared" si="26"/>
        <v>0.9684210526</v>
      </c>
      <c r="F65" s="81">
        <f t="shared" si="26"/>
        <v>0.9842105263</v>
      </c>
      <c r="G65" s="81">
        <f t="shared" si="26"/>
        <v>1</v>
      </c>
      <c r="H65" s="81">
        <f t="shared" si="26"/>
        <v>1</v>
      </c>
      <c r="I65" s="81">
        <f t="shared" si="26"/>
        <v>0.7</v>
      </c>
      <c r="J65" s="81">
        <f t="shared" si="26"/>
        <v>1</v>
      </c>
      <c r="K65" s="81">
        <f t="shared" si="26"/>
        <v>0.9526315789</v>
      </c>
      <c r="L65" s="81">
        <f t="shared" si="26"/>
        <v>0.9210526316</v>
      </c>
      <c r="M65" s="81">
        <f t="shared" si="26"/>
        <v>0.9684210526</v>
      </c>
      <c r="N65" s="81">
        <f t="shared" si="26"/>
        <v>0.8263157895</v>
      </c>
      <c r="O65" s="81">
        <f t="shared" si="26"/>
        <v>1</v>
      </c>
      <c r="P65" s="81">
        <f t="shared" si="26"/>
        <v>0.9684210526</v>
      </c>
      <c r="Q65" s="81">
        <f t="shared" si="26"/>
        <v>0.8578947368</v>
      </c>
      <c r="R65" s="81">
        <f t="shared" si="26"/>
        <v>0.9210526316</v>
      </c>
      <c r="S65" s="81">
        <f t="shared" si="26"/>
        <v>0.9684210526</v>
      </c>
      <c r="T65" s="81">
        <f t="shared" si="26"/>
        <v>0.9684210526</v>
      </c>
      <c r="U65" s="81">
        <f t="shared" si="26"/>
        <v>0.9210526316</v>
      </c>
      <c r="V65" s="81">
        <f t="shared" si="26"/>
        <v>0.9684210526</v>
      </c>
      <c r="W65" s="81">
        <f t="shared" si="26"/>
        <v>0.7</v>
      </c>
      <c r="X65" s="81">
        <f t="shared" si="26"/>
        <v>0.9368421053</v>
      </c>
      <c r="Y65" s="81">
        <f t="shared" si="26"/>
        <v>0.9368421053</v>
      </c>
      <c r="Z65" s="81">
        <f t="shared" si="26"/>
        <v>1</v>
      </c>
      <c r="AA65" s="81">
        <f t="shared" si="26"/>
        <v>1</v>
      </c>
      <c r="AB65" s="81">
        <f t="shared" si="26"/>
        <v>0.9684210526</v>
      </c>
      <c r="AC65" s="81">
        <f t="shared" si="26"/>
        <v>0.8894736842</v>
      </c>
      <c r="AD65" s="81">
        <f t="shared" si="26"/>
        <v>0.8894736842</v>
      </c>
      <c r="AE65" s="81">
        <f t="shared" si="26"/>
        <v>0.8578947368</v>
      </c>
      <c r="AF65" s="81">
        <f t="shared" si="26"/>
        <v>0.9684210526</v>
      </c>
      <c r="AG65" s="81">
        <f t="shared" si="26"/>
        <v>1</v>
      </c>
      <c r="AH65" s="81">
        <f t="shared" si="26"/>
        <v>1</v>
      </c>
      <c r="AI65" s="81">
        <f t="shared" si="26"/>
        <v>1</v>
      </c>
      <c r="AJ65" s="81">
        <f t="shared" si="26"/>
        <v>1</v>
      </c>
      <c r="AK65" s="81">
        <f t="shared" si="26"/>
        <v>1</v>
      </c>
      <c r="AL65" s="81">
        <f t="shared" si="26"/>
        <v>1</v>
      </c>
      <c r="AM65" s="81">
        <f t="shared" si="26"/>
        <v>1</v>
      </c>
      <c r="AN65" s="81">
        <f t="shared" si="26"/>
        <v>1</v>
      </c>
      <c r="AO65" s="81">
        <f t="shared" si="26"/>
        <v>1</v>
      </c>
      <c r="AP65" s="81">
        <f t="shared" si="26"/>
        <v>1</v>
      </c>
      <c r="AQ65" s="81">
        <f t="shared" si="26"/>
        <v>1</v>
      </c>
      <c r="AR65" s="81">
        <f t="shared" si="26"/>
        <v>1</v>
      </c>
      <c r="AS65" s="81">
        <f t="shared" si="26"/>
        <v>1</v>
      </c>
      <c r="AT65" s="81">
        <f t="shared" si="26"/>
        <v>1</v>
      </c>
      <c r="AU65" s="81">
        <f t="shared" si="26"/>
        <v>1</v>
      </c>
      <c r="AV65" s="81">
        <f t="shared" si="26"/>
        <v>1</v>
      </c>
      <c r="AW65" s="81">
        <f t="shared" si="26"/>
        <v>1</v>
      </c>
      <c r="AX65" s="81">
        <f t="shared" ref="AX65:BG65" si="27">1 - (0.7/19)*(AX64-1)</f>
        <v>1</v>
      </c>
      <c r="AY65" s="81">
        <f t="shared" si="27"/>
        <v>1</v>
      </c>
      <c r="AZ65" s="81">
        <f t="shared" si="27"/>
        <v>1</v>
      </c>
      <c r="BA65" s="81">
        <f t="shared" si="27"/>
        <v>1</v>
      </c>
      <c r="BB65" s="81">
        <f t="shared" si="27"/>
        <v>1</v>
      </c>
      <c r="BC65" s="81">
        <f t="shared" si="27"/>
        <v>1</v>
      </c>
      <c r="BD65" s="81">
        <f t="shared" si="27"/>
        <v>1</v>
      </c>
      <c r="BE65" s="81">
        <f t="shared" si="27"/>
        <v>1</v>
      </c>
      <c r="BF65" s="81">
        <f t="shared" si="27"/>
        <v>1</v>
      </c>
      <c r="BG65" s="81">
        <f t="shared" si="27"/>
        <v>1</v>
      </c>
    </row>
    <row r="66">
      <c r="A66" s="1" t="s">
        <v>342</v>
      </c>
      <c r="B66" s="107">
        <v>1.0</v>
      </c>
      <c r="C66" s="81">
        <f t="shared" ref="C66:BG66" si="28">B66*B65</f>
        <v>0.9526315789</v>
      </c>
      <c r="D66" s="81">
        <f t="shared" si="28"/>
        <v>0.9526315789</v>
      </c>
      <c r="E66" s="81">
        <f t="shared" si="28"/>
        <v>0.892465374</v>
      </c>
      <c r="F66" s="81">
        <f t="shared" si="28"/>
        <v>0.8642822569</v>
      </c>
      <c r="G66" s="81">
        <f t="shared" si="28"/>
        <v>0.8506356949</v>
      </c>
      <c r="H66" s="81">
        <f t="shared" si="28"/>
        <v>0.8506356949</v>
      </c>
      <c r="I66" s="81">
        <f t="shared" si="28"/>
        <v>0.8506356949</v>
      </c>
      <c r="J66" s="81">
        <f t="shared" si="28"/>
        <v>0.5954449865</v>
      </c>
      <c r="K66" s="81">
        <f t="shared" si="28"/>
        <v>0.5954449865</v>
      </c>
      <c r="L66" s="81">
        <f t="shared" si="28"/>
        <v>0.5672396976</v>
      </c>
      <c r="M66" s="81">
        <f t="shared" si="28"/>
        <v>0.5224576162</v>
      </c>
      <c r="N66" s="81">
        <f t="shared" si="28"/>
        <v>0.5059589547</v>
      </c>
      <c r="O66" s="81">
        <f t="shared" si="28"/>
        <v>0.4180818731</v>
      </c>
      <c r="P66" s="81">
        <f t="shared" si="28"/>
        <v>0.4180818731</v>
      </c>
      <c r="Q66" s="81">
        <f t="shared" si="28"/>
        <v>0.4048792876</v>
      </c>
      <c r="R66" s="81">
        <f t="shared" si="28"/>
        <v>0.3473438099</v>
      </c>
      <c r="S66" s="81">
        <f t="shared" si="28"/>
        <v>0.3199219302</v>
      </c>
      <c r="T66" s="81">
        <f t="shared" si="28"/>
        <v>0.3098191324</v>
      </c>
      <c r="U66" s="81">
        <f t="shared" si="28"/>
        <v>0.3000353703</v>
      </c>
      <c r="V66" s="81">
        <f t="shared" si="28"/>
        <v>0.2763483674</v>
      </c>
      <c r="W66" s="81">
        <f t="shared" si="28"/>
        <v>0.2676215768</v>
      </c>
      <c r="X66" s="81">
        <f t="shared" si="28"/>
        <v>0.1873351038</v>
      </c>
      <c r="Y66" s="81">
        <f t="shared" si="28"/>
        <v>0.175503413</v>
      </c>
      <c r="Z66" s="81">
        <f t="shared" si="28"/>
        <v>0.1644189869</v>
      </c>
      <c r="AA66" s="81">
        <f t="shared" si="28"/>
        <v>0.1644189869</v>
      </c>
      <c r="AB66" s="81">
        <f t="shared" si="28"/>
        <v>0.1644189869</v>
      </c>
      <c r="AC66" s="81">
        <f t="shared" si="28"/>
        <v>0.1592268084</v>
      </c>
      <c r="AD66" s="81">
        <f t="shared" si="28"/>
        <v>0.1416280559</v>
      </c>
      <c r="AE66" s="81">
        <f t="shared" si="28"/>
        <v>0.1259744287</v>
      </c>
      <c r="AF66" s="81">
        <f t="shared" si="28"/>
        <v>0.1080727993</v>
      </c>
      <c r="AG66" s="81">
        <f t="shared" si="28"/>
        <v>0.1046599741</v>
      </c>
      <c r="AH66" s="81">
        <f t="shared" si="28"/>
        <v>0.1046599741</v>
      </c>
      <c r="AI66" s="81">
        <f t="shared" si="28"/>
        <v>0.1046599741</v>
      </c>
      <c r="AJ66" s="81">
        <f t="shared" si="28"/>
        <v>0.1046599741</v>
      </c>
      <c r="AK66" s="81">
        <f t="shared" si="28"/>
        <v>0.1046599741</v>
      </c>
      <c r="AL66" s="81">
        <f t="shared" si="28"/>
        <v>0.1046599741</v>
      </c>
      <c r="AM66" s="81">
        <f t="shared" si="28"/>
        <v>0.1046599741</v>
      </c>
      <c r="AN66" s="81">
        <f t="shared" si="28"/>
        <v>0.1046599741</v>
      </c>
      <c r="AO66" s="81">
        <f t="shared" si="28"/>
        <v>0.1046599741</v>
      </c>
      <c r="AP66" s="81">
        <f t="shared" si="28"/>
        <v>0.1046599741</v>
      </c>
      <c r="AQ66" s="81">
        <f t="shared" si="28"/>
        <v>0.1046599741</v>
      </c>
      <c r="AR66" s="81">
        <f t="shared" si="28"/>
        <v>0.1046599741</v>
      </c>
      <c r="AS66" s="81">
        <f t="shared" si="28"/>
        <v>0.1046599741</v>
      </c>
      <c r="AT66" s="81">
        <f t="shared" si="28"/>
        <v>0.1046599741</v>
      </c>
      <c r="AU66" s="81">
        <f t="shared" si="28"/>
        <v>0.1046599741</v>
      </c>
      <c r="AV66" s="81">
        <f t="shared" si="28"/>
        <v>0.1046599741</v>
      </c>
      <c r="AW66" s="81">
        <f t="shared" si="28"/>
        <v>0.1046599741</v>
      </c>
      <c r="AX66" s="81">
        <f t="shared" si="28"/>
        <v>0.1046599741</v>
      </c>
      <c r="AY66" s="81">
        <f t="shared" si="28"/>
        <v>0.1046599741</v>
      </c>
      <c r="AZ66" s="81">
        <f t="shared" si="28"/>
        <v>0.1046599741</v>
      </c>
      <c r="BA66" s="81">
        <f t="shared" si="28"/>
        <v>0.1046599741</v>
      </c>
      <c r="BB66" s="81">
        <f t="shared" si="28"/>
        <v>0.1046599741</v>
      </c>
      <c r="BC66" s="81">
        <f t="shared" si="28"/>
        <v>0.1046599741</v>
      </c>
      <c r="BD66" s="81">
        <f t="shared" si="28"/>
        <v>0.1046599741</v>
      </c>
      <c r="BE66" s="81">
        <f t="shared" si="28"/>
        <v>0.1046599741</v>
      </c>
      <c r="BF66" s="81">
        <f t="shared" si="28"/>
        <v>0.1046599741</v>
      </c>
      <c r="BG66" s="81">
        <f t="shared" si="28"/>
        <v>0.1046599741</v>
      </c>
    </row>
    <row r="67">
      <c r="A67" s="1" t="s">
        <v>343</v>
      </c>
      <c r="B67" s="63">
        <f t="shared" ref="B67:BG67" si="29">B66*B62</f>
        <v>0</v>
      </c>
      <c r="C67" s="63">
        <f t="shared" si="29"/>
        <v>0</v>
      </c>
      <c r="D67" s="63">
        <f t="shared" si="29"/>
        <v>0</v>
      </c>
      <c r="E67" s="63">
        <f t="shared" si="29"/>
        <v>-446.232687</v>
      </c>
      <c r="F67" s="63">
        <f t="shared" si="29"/>
        <v>-172.8564514</v>
      </c>
      <c r="G67" s="63">
        <f t="shared" si="29"/>
        <v>-850.6356949</v>
      </c>
      <c r="H67" s="63">
        <f t="shared" si="29"/>
        <v>-637.9767712</v>
      </c>
      <c r="I67" s="63">
        <f t="shared" si="29"/>
        <v>0</v>
      </c>
      <c r="J67" s="63">
        <f t="shared" si="29"/>
        <v>0</v>
      </c>
      <c r="K67" s="63">
        <f t="shared" si="29"/>
        <v>-1637.473713</v>
      </c>
      <c r="L67" s="63">
        <f t="shared" si="29"/>
        <v>-1985.338942</v>
      </c>
      <c r="M67" s="63">
        <f t="shared" si="29"/>
        <v>-522.4576162</v>
      </c>
      <c r="N67" s="63">
        <f t="shared" si="29"/>
        <v>-1011.917909</v>
      </c>
      <c r="O67" s="63">
        <f t="shared" si="29"/>
        <v>-10452.04683</v>
      </c>
      <c r="P67" s="63">
        <f t="shared" si="29"/>
        <v>0</v>
      </c>
      <c r="Q67" s="63">
        <f t="shared" si="29"/>
        <v>-4048.792876</v>
      </c>
      <c r="R67" s="63">
        <f t="shared" si="29"/>
        <v>-1736.719049</v>
      </c>
      <c r="S67" s="63">
        <f t="shared" si="29"/>
        <v>-1279.687721</v>
      </c>
      <c r="T67" s="63">
        <f t="shared" si="29"/>
        <v>-5266.92525</v>
      </c>
      <c r="U67" s="63">
        <f t="shared" si="29"/>
        <v>-1500.176851</v>
      </c>
      <c r="V67" s="63">
        <f t="shared" si="29"/>
        <v>-7323.231735</v>
      </c>
      <c r="W67" s="63">
        <f t="shared" si="29"/>
        <v>0</v>
      </c>
      <c r="X67" s="63">
        <f t="shared" si="29"/>
        <v>0</v>
      </c>
      <c r="Y67" s="63">
        <f t="shared" si="29"/>
        <v>0</v>
      </c>
      <c r="Z67" s="63">
        <f t="shared" si="29"/>
        <v>-164.4189869</v>
      </c>
      <c r="AA67" s="63">
        <f t="shared" si="29"/>
        <v>-164.4189869</v>
      </c>
      <c r="AB67" s="63">
        <f t="shared" si="29"/>
        <v>-6412.34049</v>
      </c>
      <c r="AC67" s="63">
        <f t="shared" si="29"/>
        <v>0</v>
      </c>
      <c r="AD67" s="63">
        <f t="shared" si="29"/>
        <v>0</v>
      </c>
      <c r="AE67" s="63">
        <f t="shared" si="29"/>
        <v>0</v>
      </c>
      <c r="AF67" s="63">
        <f t="shared" si="29"/>
        <v>-14049.46391</v>
      </c>
      <c r="AG67" s="63">
        <f t="shared" si="29"/>
        <v>-313979.9222</v>
      </c>
      <c r="AH67" s="63">
        <f t="shared" si="29"/>
        <v>18053.84553</v>
      </c>
      <c r="AI67" s="63">
        <f t="shared" si="29"/>
        <v>18053.84553</v>
      </c>
      <c r="AJ67" s="63">
        <f t="shared" si="29"/>
        <v>18053.84553</v>
      </c>
      <c r="AK67" s="63">
        <f t="shared" si="29"/>
        <v>18053.84553</v>
      </c>
      <c r="AL67" s="63">
        <f t="shared" si="29"/>
        <v>18053.84553</v>
      </c>
      <c r="AM67" s="63">
        <f t="shared" si="29"/>
        <v>18053.84553</v>
      </c>
      <c r="AN67" s="63">
        <f t="shared" si="29"/>
        <v>18053.84553</v>
      </c>
      <c r="AO67" s="63">
        <f t="shared" si="29"/>
        <v>18053.84553</v>
      </c>
      <c r="AP67" s="63">
        <f t="shared" si="29"/>
        <v>18053.84553</v>
      </c>
      <c r="AQ67" s="63">
        <f t="shared" si="29"/>
        <v>18053.84553</v>
      </c>
      <c r="AR67" s="63">
        <f t="shared" si="29"/>
        <v>18053.84553</v>
      </c>
      <c r="AS67" s="63">
        <f t="shared" si="29"/>
        <v>18053.84553</v>
      </c>
      <c r="AT67" s="63">
        <f t="shared" si="29"/>
        <v>18053.84553</v>
      </c>
      <c r="AU67" s="63">
        <f t="shared" si="29"/>
        <v>18053.84553</v>
      </c>
      <c r="AV67" s="63">
        <f t="shared" si="29"/>
        <v>18053.84553</v>
      </c>
      <c r="AW67" s="63">
        <f t="shared" si="29"/>
        <v>18053.84553</v>
      </c>
      <c r="AX67" s="63">
        <f t="shared" si="29"/>
        <v>18053.84553</v>
      </c>
      <c r="AY67" s="63">
        <f t="shared" si="29"/>
        <v>18053.84553</v>
      </c>
      <c r="AZ67" s="63">
        <f t="shared" si="29"/>
        <v>18053.84553</v>
      </c>
      <c r="BA67" s="63">
        <f t="shared" si="29"/>
        <v>18053.84553</v>
      </c>
      <c r="BB67" s="63">
        <f t="shared" si="29"/>
        <v>18053.84553</v>
      </c>
      <c r="BC67" s="63">
        <f t="shared" si="29"/>
        <v>18053.84553</v>
      </c>
      <c r="BD67" s="63">
        <f t="shared" si="29"/>
        <v>18053.84553</v>
      </c>
      <c r="BE67" s="63">
        <f t="shared" si="29"/>
        <v>18053.84553</v>
      </c>
      <c r="BF67" s="63">
        <f t="shared" si="29"/>
        <v>18053.84553</v>
      </c>
      <c r="BG67" s="63">
        <f t="shared" si="29"/>
        <v>18053.84553</v>
      </c>
    </row>
    <row r="69">
      <c r="A69" s="123" t="s">
        <v>344</v>
      </c>
      <c r="B69" s="126">
        <f>XIRR(B67:BG67, B52:BG52)</f>
        <v>0.01742149535</v>
      </c>
    </row>
    <row r="70">
      <c r="A70" s="1" t="s">
        <v>433</v>
      </c>
      <c r="B70" s="81">
        <f>AG66</f>
        <v>0.1046599741</v>
      </c>
    </row>
    <row r="71">
      <c r="A71" s="1" t="s">
        <v>447</v>
      </c>
      <c r="B71" s="63">
        <f>ABS(SUM(B62:AF62))</f>
        <v>275200</v>
      </c>
    </row>
    <row r="76">
      <c r="A76" s="76" t="s">
        <v>450</v>
      </c>
      <c r="B76" s="66" t="s">
        <v>441</v>
      </c>
    </row>
    <row r="77">
      <c r="B77" s="118">
        <f>$L$5</f>
        <v>45658</v>
      </c>
      <c r="C77" s="118">
        <f t="shared" ref="C77:AG77" si="30">OFFSET(C77, 0, -1) + IF(C80="Low", INDIRECT("ArcadiaBaseModel!I" &amp; COLUMN(B51)), INDIRECT("ArcadiaBaseModel!J" &amp; COLUMN(B51)))</f>
        <v>45688</v>
      </c>
      <c r="D77" s="118">
        <f t="shared" si="30"/>
        <v>45693</v>
      </c>
      <c r="E77" s="118">
        <f t="shared" si="30"/>
        <v>45698</v>
      </c>
      <c r="F77" s="118">
        <f t="shared" si="30"/>
        <v>45708</v>
      </c>
      <c r="G77" s="118">
        <f t="shared" si="30"/>
        <v>45711</v>
      </c>
      <c r="H77" s="118">
        <f t="shared" si="30"/>
        <v>45718</v>
      </c>
      <c r="I77" s="118">
        <f t="shared" si="30"/>
        <v>45725</v>
      </c>
      <c r="J77" s="118">
        <f t="shared" si="30"/>
        <v>45739</v>
      </c>
      <c r="K77" s="118">
        <f t="shared" si="30"/>
        <v>45746</v>
      </c>
      <c r="L77" s="118">
        <f t="shared" si="30"/>
        <v>45764</v>
      </c>
      <c r="M77" s="118">
        <f t="shared" si="30"/>
        <v>45784</v>
      </c>
      <c r="N77" s="118">
        <f t="shared" si="30"/>
        <v>45804</v>
      </c>
      <c r="O77" s="118">
        <f t="shared" si="30"/>
        <v>45834</v>
      </c>
      <c r="P77" s="118">
        <f t="shared" si="30"/>
        <v>45835</v>
      </c>
      <c r="Q77" s="118">
        <f t="shared" si="30"/>
        <v>45915</v>
      </c>
      <c r="R77" s="118">
        <f t="shared" si="30"/>
        <v>46025</v>
      </c>
      <c r="S77" s="118">
        <f t="shared" si="30"/>
        <v>46055</v>
      </c>
      <c r="T77" s="118">
        <f t="shared" si="30"/>
        <v>46085</v>
      </c>
      <c r="U77" s="118">
        <f t="shared" si="30"/>
        <v>46145</v>
      </c>
      <c r="V77" s="118">
        <f t="shared" si="30"/>
        <v>46175</v>
      </c>
      <c r="W77" s="118">
        <f t="shared" si="30"/>
        <v>46235</v>
      </c>
      <c r="X77" s="118">
        <f t="shared" si="30"/>
        <v>46249</v>
      </c>
      <c r="Y77" s="118">
        <f t="shared" si="30"/>
        <v>46254</v>
      </c>
      <c r="Z77" s="118">
        <f t="shared" si="30"/>
        <v>46261</v>
      </c>
      <c r="AA77" s="118">
        <f t="shared" si="30"/>
        <v>46268</v>
      </c>
      <c r="AB77" s="118">
        <f t="shared" si="30"/>
        <v>46275</v>
      </c>
      <c r="AC77" s="118">
        <f t="shared" si="30"/>
        <v>46395</v>
      </c>
      <c r="AD77" s="118">
        <f t="shared" si="30"/>
        <v>46425</v>
      </c>
      <c r="AE77" s="118">
        <f t="shared" si="30"/>
        <v>46455</v>
      </c>
      <c r="AF77" s="118">
        <f t="shared" si="30"/>
        <v>46469</v>
      </c>
      <c r="AG77" s="119">
        <f t="shared" si="30"/>
        <v>46559</v>
      </c>
      <c r="AH77" s="120">
        <f t="shared" ref="AH77:BG77" si="31">EDATE(AG77,12)</f>
        <v>46925</v>
      </c>
      <c r="AI77" s="120">
        <f t="shared" si="31"/>
        <v>47290</v>
      </c>
      <c r="AJ77" s="120">
        <f t="shared" si="31"/>
        <v>47655</v>
      </c>
      <c r="AK77" s="120">
        <f t="shared" si="31"/>
        <v>48020</v>
      </c>
      <c r="AL77" s="120">
        <f t="shared" si="31"/>
        <v>48386</v>
      </c>
      <c r="AM77" s="120">
        <f t="shared" si="31"/>
        <v>48751</v>
      </c>
      <c r="AN77" s="120">
        <f t="shared" si="31"/>
        <v>49116</v>
      </c>
      <c r="AO77" s="120">
        <f t="shared" si="31"/>
        <v>49481</v>
      </c>
      <c r="AP77" s="120">
        <f t="shared" si="31"/>
        <v>49847</v>
      </c>
      <c r="AQ77" s="120">
        <f t="shared" si="31"/>
        <v>50212</v>
      </c>
      <c r="AR77" s="120">
        <f t="shared" si="31"/>
        <v>50577</v>
      </c>
      <c r="AS77" s="120">
        <f t="shared" si="31"/>
        <v>50942</v>
      </c>
      <c r="AT77" s="120">
        <f t="shared" si="31"/>
        <v>51308</v>
      </c>
      <c r="AU77" s="120">
        <f t="shared" si="31"/>
        <v>51673</v>
      </c>
      <c r="AV77" s="120">
        <f t="shared" si="31"/>
        <v>52038</v>
      </c>
      <c r="AW77" s="120">
        <f t="shared" si="31"/>
        <v>52403</v>
      </c>
      <c r="AX77" s="120">
        <f t="shared" si="31"/>
        <v>52769</v>
      </c>
      <c r="AY77" s="120">
        <f t="shared" si="31"/>
        <v>53134</v>
      </c>
      <c r="AZ77" s="120">
        <f t="shared" si="31"/>
        <v>53499</v>
      </c>
      <c r="BA77" s="120">
        <f t="shared" si="31"/>
        <v>53864</v>
      </c>
      <c r="BB77" s="120">
        <f t="shared" si="31"/>
        <v>54230</v>
      </c>
      <c r="BC77" s="120">
        <f t="shared" si="31"/>
        <v>54595</v>
      </c>
      <c r="BD77" s="120">
        <f t="shared" si="31"/>
        <v>54960</v>
      </c>
      <c r="BE77" s="120">
        <f t="shared" si="31"/>
        <v>55325</v>
      </c>
      <c r="BF77" s="120">
        <f t="shared" si="31"/>
        <v>55691</v>
      </c>
      <c r="BG77" s="120">
        <f t="shared" si="31"/>
        <v>56056</v>
      </c>
    </row>
    <row r="78">
      <c r="A78" s="76" t="s">
        <v>442</v>
      </c>
      <c r="B78" s="121" t="str">
        <f t="shared" ref="B78:AF78" si="32">INDIRECT("ArcadiaBaseModel!E" &amp; COLUMN())</f>
        <v>Letter of Intent </v>
      </c>
      <c r="C78" s="121" t="str">
        <f t="shared" si="32"/>
        <v>Preapplication (Informal Request)</v>
      </c>
      <c r="D78" s="121" t="str">
        <f t="shared" si="32"/>
        <v>Initial AHJ Consultation</v>
      </c>
      <c r="E78" s="121" t="str">
        <f t="shared" si="32"/>
        <v>Preapplication (Formal Request)</v>
      </c>
      <c r="F78" s="121" t="str">
        <f t="shared" si="32"/>
        <v>Site Visit </v>
      </c>
      <c r="G78" s="121" t="str">
        <f t="shared" si="32"/>
        <v>Initial Concept Plan</v>
      </c>
      <c r="H78" s="121" t="str">
        <f t="shared" si="32"/>
        <v>Standard Interconnection Application </v>
      </c>
      <c r="I78" s="121" t="str">
        <f t="shared" si="32"/>
        <v>Preliminary Review</v>
      </c>
      <c r="J78" s="121" t="str">
        <f t="shared" si="32"/>
        <v>CESIR Study Application </v>
      </c>
      <c r="K78" s="121" t="str">
        <f t="shared" si="32"/>
        <v>Preliminary Wetlands Assessment </v>
      </c>
      <c r="L78" s="121" t="str">
        <f t="shared" si="32"/>
        <v>Lease Area and Easement Plan </v>
      </c>
      <c r="M78" s="121" t="str">
        <f t="shared" si="32"/>
        <v>Title Policy Report</v>
      </c>
      <c r="N78" s="121" t="str">
        <f t="shared" si="32"/>
        <v>Execute Lease Agreement</v>
      </c>
      <c r="O78" s="121" t="str">
        <f t="shared" si="32"/>
        <v>CESIR Payment</v>
      </c>
      <c r="P78" s="121" t="str">
        <f t="shared" si="32"/>
        <v>CESIR Study</v>
      </c>
      <c r="Q78" s="121" t="str">
        <f t="shared" si="32"/>
        <v>Wetland Delineation Report </v>
      </c>
      <c r="R78" s="121" t="str">
        <f t="shared" si="32"/>
        <v>Ecological Assessment </v>
      </c>
      <c r="S78" s="121" t="str">
        <f t="shared" si="32"/>
        <v>Environmental Site Assessment (ESA) Phase I</v>
      </c>
      <c r="T78" s="121" t="str">
        <f t="shared" si="32"/>
        <v>Boundary &amp; Topographic Property Survey</v>
      </c>
      <c r="U78" s="121" t="str">
        <f t="shared" si="32"/>
        <v>Cultural Resource Survey</v>
      </c>
      <c r="V78" s="121" t="str">
        <f t="shared" si="32"/>
        <v>Geotechnical Analysis </v>
      </c>
      <c r="W78" s="121" t="str">
        <f t="shared" si="32"/>
        <v>CESIR Study Review</v>
      </c>
      <c r="X78" s="121" t="str">
        <f t="shared" si="32"/>
        <v>NY Standardized Interconnection Contract (IA)</v>
      </c>
      <c r="Y78" s="121" t="str">
        <f t="shared" si="32"/>
        <v>Pre-Application Meeting</v>
      </c>
      <c r="Z78" s="121" t="str">
        <f t="shared" si="32"/>
        <v>Record Lease Memorandum</v>
      </c>
      <c r="AA78" s="121" t="str">
        <f t="shared" si="32"/>
        <v>Decommissioning Agreement</v>
      </c>
      <c r="AB78" s="121" t="str">
        <f t="shared" si="32"/>
        <v>Prepare Site Plan + Special Use Permit Application Package </v>
      </c>
      <c r="AC78" s="121" t="str">
        <f t="shared" si="32"/>
        <v>Community Engagement Meeting</v>
      </c>
      <c r="AD78" s="121" t="str">
        <f t="shared" si="32"/>
        <v>Public Hearing</v>
      </c>
      <c r="AE78" s="121" t="str">
        <f t="shared" si="32"/>
        <v>Town Board Review</v>
      </c>
      <c r="AF78" s="121" t="str">
        <f t="shared" si="32"/>
        <v>25% Interconnection Deposit </v>
      </c>
      <c r="AG78" s="102" t="s">
        <v>443</v>
      </c>
      <c r="AH78" s="102" t="s">
        <v>397</v>
      </c>
      <c r="AI78" s="102" t="s">
        <v>398</v>
      </c>
      <c r="AJ78" s="102" t="s">
        <v>399</v>
      </c>
      <c r="AK78" s="102" t="s">
        <v>400</v>
      </c>
      <c r="AL78" s="102" t="s">
        <v>401</v>
      </c>
      <c r="AM78" s="102" t="s">
        <v>402</v>
      </c>
      <c r="AN78" s="102" t="s">
        <v>403</v>
      </c>
      <c r="AO78" s="102" t="s">
        <v>404</v>
      </c>
      <c r="AP78" s="102" t="s">
        <v>405</v>
      </c>
      <c r="AQ78" s="102" t="s">
        <v>406</v>
      </c>
      <c r="AR78" s="102" t="s">
        <v>407</v>
      </c>
      <c r="AS78" s="102" t="s">
        <v>408</v>
      </c>
      <c r="AT78" s="102" t="s">
        <v>409</v>
      </c>
      <c r="AU78" s="102" t="s">
        <v>410</v>
      </c>
      <c r="AV78" s="102" t="s">
        <v>411</v>
      </c>
      <c r="AW78" s="102" t="s">
        <v>412</v>
      </c>
      <c r="AX78" s="102" t="s">
        <v>413</v>
      </c>
      <c r="AY78" s="102" t="s">
        <v>414</v>
      </c>
      <c r="AZ78" s="102" t="s">
        <v>415</v>
      </c>
      <c r="BA78" s="102" t="s">
        <v>416</v>
      </c>
      <c r="BB78" s="102" t="s">
        <v>417</v>
      </c>
      <c r="BC78" s="102" t="s">
        <v>418</v>
      </c>
      <c r="BD78" s="102" t="s">
        <v>419</v>
      </c>
      <c r="BE78" s="102" t="s">
        <v>420</v>
      </c>
      <c r="BF78" s="102" t="s">
        <v>421</v>
      </c>
      <c r="BG78" s="102" t="s">
        <v>422</v>
      </c>
      <c r="BH78" s="121"/>
      <c r="BI78" s="121"/>
      <c r="BJ78" s="121"/>
      <c r="BK78" s="121"/>
      <c r="BL78" s="121"/>
      <c r="BM78" s="121"/>
      <c r="BN78" s="121"/>
      <c r="BO78" s="121"/>
      <c r="BP78" s="121"/>
      <c r="BQ78" s="121"/>
    </row>
    <row r="79">
      <c r="A79" s="1" t="s">
        <v>444</v>
      </c>
      <c r="B79" s="3" t="s">
        <v>377</v>
      </c>
      <c r="C79" s="3" t="s">
        <v>377</v>
      </c>
      <c r="D79" s="3" t="s">
        <v>377</v>
      </c>
      <c r="E79" s="3" t="s">
        <v>377</v>
      </c>
      <c r="F79" s="3" t="s">
        <v>377</v>
      </c>
      <c r="G79" s="3" t="s">
        <v>377</v>
      </c>
      <c r="H79" s="3" t="s">
        <v>377</v>
      </c>
      <c r="I79" s="3" t="s">
        <v>377</v>
      </c>
      <c r="J79" s="3" t="s">
        <v>377</v>
      </c>
      <c r="K79" s="3" t="s">
        <v>377</v>
      </c>
      <c r="L79" s="3" t="s">
        <v>377</v>
      </c>
      <c r="M79" s="3" t="s">
        <v>377</v>
      </c>
      <c r="N79" s="3" t="s">
        <v>377</v>
      </c>
      <c r="O79" s="3" t="s">
        <v>377</v>
      </c>
      <c r="P79" s="3" t="s">
        <v>377</v>
      </c>
      <c r="Q79" s="3" t="s">
        <v>377</v>
      </c>
      <c r="R79" s="3" t="s">
        <v>377</v>
      </c>
      <c r="S79" s="3" t="s">
        <v>377</v>
      </c>
      <c r="T79" s="3" t="s">
        <v>377</v>
      </c>
      <c r="U79" s="3" t="s">
        <v>377</v>
      </c>
      <c r="V79" s="3" t="s">
        <v>377</v>
      </c>
      <c r="W79" s="3" t="s">
        <v>377</v>
      </c>
      <c r="X79" s="3" t="s">
        <v>377</v>
      </c>
      <c r="Y79" s="3" t="s">
        <v>377</v>
      </c>
      <c r="Z79" s="3" t="s">
        <v>377</v>
      </c>
      <c r="AA79" s="3" t="s">
        <v>377</v>
      </c>
      <c r="AB79" s="125" t="s">
        <v>449</v>
      </c>
      <c r="AC79" s="125" t="s">
        <v>449</v>
      </c>
      <c r="AD79" s="125" t="s">
        <v>449</v>
      </c>
      <c r="AE79" s="125" t="s">
        <v>449</v>
      </c>
      <c r="AF79" s="3" t="s">
        <v>377</v>
      </c>
      <c r="AJ79" s="103"/>
      <c r="AK79" s="103"/>
      <c r="AL79" s="103"/>
      <c r="AM79" s="103"/>
      <c r="AN79" s="103"/>
      <c r="AO79" s="103"/>
      <c r="AP79" s="103"/>
      <c r="AQ79" s="103"/>
      <c r="AR79" s="103"/>
      <c r="AS79" s="103"/>
      <c r="AT79" s="103"/>
      <c r="AU79" s="103"/>
      <c r="AV79" s="103"/>
      <c r="AW79" s="103"/>
      <c r="AX79" s="103"/>
      <c r="AY79" s="103"/>
      <c r="AZ79" s="103"/>
      <c r="BA79" s="103"/>
      <c r="BB79" s="103"/>
      <c r="BC79" s="103"/>
      <c r="BD79" s="103"/>
      <c r="BE79" s="103"/>
      <c r="BF79" s="103"/>
      <c r="BG79" s="103"/>
    </row>
    <row r="80">
      <c r="A80" s="1" t="s">
        <v>445</v>
      </c>
      <c r="B80" s="3" t="s">
        <v>377</v>
      </c>
      <c r="C80" s="3" t="s">
        <v>377</v>
      </c>
      <c r="D80" s="3" t="s">
        <v>377</v>
      </c>
      <c r="E80" s="3" t="s">
        <v>377</v>
      </c>
      <c r="F80" s="3" t="s">
        <v>377</v>
      </c>
      <c r="G80" s="3" t="s">
        <v>377</v>
      </c>
      <c r="H80" s="3" t="s">
        <v>377</v>
      </c>
      <c r="I80" s="3" t="s">
        <v>377</v>
      </c>
      <c r="J80" s="3" t="s">
        <v>377</v>
      </c>
      <c r="K80" s="3" t="s">
        <v>377</v>
      </c>
      <c r="L80" s="3" t="s">
        <v>377</v>
      </c>
      <c r="M80" s="3" t="s">
        <v>377</v>
      </c>
      <c r="N80" s="3" t="s">
        <v>377</v>
      </c>
      <c r="O80" s="3" t="s">
        <v>377</v>
      </c>
      <c r="P80" s="3" t="s">
        <v>377</v>
      </c>
      <c r="Q80" s="3" t="s">
        <v>377</v>
      </c>
      <c r="R80" s="3" t="s">
        <v>377</v>
      </c>
      <c r="S80" s="3" t="s">
        <v>377</v>
      </c>
      <c r="T80" s="3" t="s">
        <v>377</v>
      </c>
      <c r="U80" s="3" t="s">
        <v>377</v>
      </c>
      <c r="V80" s="3" t="s">
        <v>377</v>
      </c>
      <c r="W80" s="3" t="s">
        <v>377</v>
      </c>
      <c r="X80" s="3" t="s">
        <v>377</v>
      </c>
      <c r="Y80" s="3" t="s">
        <v>377</v>
      </c>
      <c r="Z80" s="3" t="s">
        <v>377</v>
      </c>
      <c r="AA80" s="3" t="s">
        <v>377</v>
      </c>
      <c r="AB80" s="125" t="s">
        <v>449</v>
      </c>
      <c r="AC80" s="125" t="s">
        <v>449</v>
      </c>
      <c r="AD80" s="125" t="s">
        <v>449</v>
      </c>
      <c r="AE80" s="125" t="s">
        <v>449</v>
      </c>
      <c r="AF80" s="3" t="s">
        <v>377</v>
      </c>
      <c r="AJ80" s="103"/>
      <c r="AK80" s="103"/>
      <c r="AL80" s="103"/>
      <c r="AM80" s="103"/>
      <c r="AN80" s="103"/>
      <c r="AO80" s="103"/>
      <c r="AP80" s="103"/>
      <c r="AQ80" s="103"/>
      <c r="AR80" s="103"/>
      <c r="AS80" s="103"/>
      <c r="AT80" s="103"/>
      <c r="AU80" s="103"/>
      <c r="AV80" s="103"/>
      <c r="AW80" s="103"/>
      <c r="AX80" s="103"/>
      <c r="AY80" s="103"/>
      <c r="AZ80" s="103"/>
      <c r="BA80" s="103"/>
      <c r="BB80" s="103"/>
      <c r="BC80" s="103"/>
      <c r="BD80" s="103"/>
      <c r="BE80" s="103"/>
      <c r="BF80" s="103"/>
      <c r="BG80" s="103"/>
    </row>
    <row r="81">
      <c r="A81" s="1"/>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J81" s="103"/>
      <c r="AK81" s="103"/>
      <c r="AL81" s="103"/>
      <c r="AM81" s="103"/>
      <c r="AN81" s="103"/>
      <c r="AO81" s="103"/>
      <c r="AP81" s="103"/>
      <c r="AQ81" s="103"/>
      <c r="AR81" s="103"/>
      <c r="AS81" s="103"/>
      <c r="AT81" s="103"/>
      <c r="AU81" s="103"/>
      <c r="AV81" s="103"/>
      <c r="AW81" s="103"/>
      <c r="AX81" s="103"/>
      <c r="AY81" s="103"/>
      <c r="AZ81" s="103"/>
      <c r="BA81" s="103"/>
      <c r="BB81" s="103"/>
      <c r="BC81" s="103"/>
      <c r="BD81" s="103"/>
      <c r="BE81" s="103"/>
      <c r="BF81" s="103"/>
      <c r="BG81" s="103"/>
    </row>
    <row r="82">
      <c r="A82" s="104" t="s">
        <v>332</v>
      </c>
      <c r="B82" s="39">
        <f t="shared" ref="B82:AF82" si="33">IF(B79="Low",
    INDIRECT("ArcadiaBaseModel!G" &amp; COLUMN()),
    INDIRECT("ArcadiaBaseModel!H" &amp; COLUMN())
)
</f>
        <v>0</v>
      </c>
      <c r="C82" s="39">
        <f t="shared" si="33"/>
        <v>0</v>
      </c>
      <c r="D82" s="39">
        <f t="shared" si="33"/>
        <v>0</v>
      </c>
      <c r="E82" s="39">
        <f t="shared" si="33"/>
        <v>500</v>
      </c>
      <c r="F82" s="39">
        <f t="shared" si="33"/>
        <v>200</v>
      </c>
      <c r="G82" s="39">
        <f t="shared" si="33"/>
        <v>1000</v>
      </c>
      <c r="H82" s="39">
        <f t="shared" si="33"/>
        <v>750</v>
      </c>
      <c r="I82" s="39">
        <f t="shared" si="33"/>
        <v>0</v>
      </c>
      <c r="J82" s="63">
        <f t="shared" si="33"/>
        <v>0</v>
      </c>
      <c r="K82" s="39">
        <f t="shared" si="33"/>
        <v>2750</v>
      </c>
      <c r="L82" s="39">
        <f t="shared" si="33"/>
        <v>3500</v>
      </c>
      <c r="M82" s="39">
        <f t="shared" si="33"/>
        <v>1000</v>
      </c>
      <c r="N82" s="39">
        <f t="shared" si="33"/>
        <v>2000</v>
      </c>
      <c r="O82" s="39">
        <f t="shared" si="33"/>
        <v>15000</v>
      </c>
      <c r="P82" s="39">
        <f t="shared" si="33"/>
        <v>0</v>
      </c>
      <c r="Q82" s="39">
        <f t="shared" si="33"/>
        <v>10000</v>
      </c>
      <c r="R82" s="39">
        <f t="shared" si="33"/>
        <v>5000</v>
      </c>
      <c r="S82" s="39">
        <f t="shared" si="33"/>
        <v>4000</v>
      </c>
      <c r="T82" s="39">
        <f t="shared" si="33"/>
        <v>17000</v>
      </c>
      <c r="U82" s="39">
        <f t="shared" si="33"/>
        <v>5000</v>
      </c>
      <c r="V82" s="39">
        <f t="shared" si="33"/>
        <v>26500</v>
      </c>
      <c r="W82" s="39">
        <f t="shared" si="33"/>
        <v>0</v>
      </c>
      <c r="X82" s="39">
        <f t="shared" si="33"/>
        <v>0</v>
      </c>
      <c r="Y82" s="39">
        <f t="shared" si="33"/>
        <v>0</v>
      </c>
      <c r="Z82" s="39">
        <f t="shared" si="33"/>
        <v>1000</v>
      </c>
      <c r="AA82" s="39">
        <f t="shared" si="33"/>
        <v>1000</v>
      </c>
      <c r="AB82" s="39">
        <f t="shared" si="33"/>
        <v>77000</v>
      </c>
      <c r="AC82" s="39">
        <f t="shared" si="33"/>
        <v>0</v>
      </c>
      <c r="AD82" s="39">
        <f t="shared" si="33"/>
        <v>10000</v>
      </c>
      <c r="AE82" s="39">
        <f t="shared" si="33"/>
        <v>0</v>
      </c>
      <c r="AF82" s="39">
        <f t="shared" si="33"/>
        <v>130000</v>
      </c>
    </row>
    <row r="83">
      <c r="A83" s="1" t="s">
        <v>329</v>
      </c>
      <c r="AG83" s="40">
        <f>$B$20</f>
        <v>3000000</v>
      </c>
    </row>
    <row r="84">
      <c r="A84" s="1" t="s">
        <v>328</v>
      </c>
      <c r="AH84" s="63">
        <f t="shared" ref="AH84:BG84" si="34">$B$16*12</f>
        <v>37500</v>
      </c>
      <c r="AI84" s="63">
        <f t="shared" si="34"/>
        <v>37500</v>
      </c>
      <c r="AJ84" s="63">
        <f t="shared" si="34"/>
        <v>37500</v>
      </c>
      <c r="AK84" s="63">
        <f t="shared" si="34"/>
        <v>37500</v>
      </c>
      <c r="AL84" s="63">
        <f t="shared" si="34"/>
        <v>37500</v>
      </c>
      <c r="AM84" s="63">
        <f t="shared" si="34"/>
        <v>37500</v>
      </c>
      <c r="AN84" s="63">
        <f t="shared" si="34"/>
        <v>37500</v>
      </c>
      <c r="AO84" s="63">
        <f t="shared" si="34"/>
        <v>37500</v>
      </c>
      <c r="AP84" s="63">
        <f t="shared" si="34"/>
        <v>37500</v>
      </c>
      <c r="AQ84" s="63">
        <f t="shared" si="34"/>
        <v>37500</v>
      </c>
      <c r="AR84" s="63">
        <f t="shared" si="34"/>
        <v>37500</v>
      </c>
      <c r="AS84" s="63">
        <f t="shared" si="34"/>
        <v>37500</v>
      </c>
      <c r="AT84" s="63">
        <f t="shared" si="34"/>
        <v>37500</v>
      </c>
      <c r="AU84" s="63">
        <f t="shared" si="34"/>
        <v>37500</v>
      </c>
      <c r="AV84" s="63">
        <f t="shared" si="34"/>
        <v>37500</v>
      </c>
      <c r="AW84" s="63">
        <f t="shared" si="34"/>
        <v>37500</v>
      </c>
      <c r="AX84" s="63">
        <f t="shared" si="34"/>
        <v>37500</v>
      </c>
      <c r="AY84" s="63">
        <f t="shared" si="34"/>
        <v>37500</v>
      </c>
      <c r="AZ84" s="63">
        <f t="shared" si="34"/>
        <v>37500</v>
      </c>
      <c r="BA84" s="63">
        <f t="shared" si="34"/>
        <v>37500</v>
      </c>
      <c r="BB84" s="63">
        <f t="shared" si="34"/>
        <v>37500</v>
      </c>
      <c r="BC84" s="63">
        <f t="shared" si="34"/>
        <v>37500</v>
      </c>
      <c r="BD84" s="63">
        <f t="shared" si="34"/>
        <v>37500</v>
      </c>
      <c r="BE84" s="63">
        <f t="shared" si="34"/>
        <v>37500</v>
      </c>
      <c r="BF84" s="63">
        <f t="shared" si="34"/>
        <v>37500</v>
      </c>
      <c r="BG84" s="63">
        <f t="shared" si="34"/>
        <v>37500</v>
      </c>
    </row>
    <row r="85">
      <c r="A85" s="1"/>
    </row>
    <row r="86">
      <c r="A86" s="1" t="s">
        <v>390</v>
      </c>
      <c r="AH86" s="40">
        <f t="shared" ref="AH86:BG86" si="35">$B$9</f>
        <v>210000</v>
      </c>
      <c r="AI86" s="40">
        <f t="shared" si="35"/>
        <v>210000</v>
      </c>
      <c r="AJ86" s="40">
        <f t="shared" si="35"/>
        <v>210000</v>
      </c>
      <c r="AK86" s="40">
        <f t="shared" si="35"/>
        <v>210000</v>
      </c>
      <c r="AL86" s="40">
        <f t="shared" si="35"/>
        <v>210000</v>
      </c>
      <c r="AM86" s="40">
        <f t="shared" si="35"/>
        <v>210000</v>
      </c>
      <c r="AN86" s="40">
        <f t="shared" si="35"/>
        <v>210000</v>
      </c>
      <c r="AO86" s="40">
        <f t="shared" si="35"/>
        <v>210000</v>
      </c>
      <c r="AP86" s="40">
        <f t="shared" si="35"/>
        <v>210000</v>
      </c>
      <c r="AQ86" s="40">
        <f t="shared" si="35"/>
        <v>210000</v>
      </c>
      <c r="AR86" s="40">
        <f t="shared" si="35"/>
        <v>210000</v>
      </c>
      <c r="AS86" s="40">
        <f t="shared" si="35"/>
        <v>210000</v>
      </c>
      <c r="AT86" s="40">
        <f t="shared" si="35"/>
        <v>210000</v>
      </c>
      <c r="AU86" s="40">
        <f t="shared" si="35"/>
        <v>210000</v>
      </c>
      <c r="AV86" s="40">
        <f t="shared" si="35"/>
        <v>210000</v>
      </c>
      <c r="AW86" s="40">
        <f t="shared" si="35"/>
        <v>210000</v>
      </c>
      <c r="AX86" s="40">
        <f t="shared" si="35"/>
        <v>210000</v>
      </c>
      <c r="AY86" s="40">
        <f t="shared" si="35"/>
        <v>210000</v>
      </c>
      <c r="AZ86" s="40">
        <f t="shared" si="35"/>
        <v>210000</v>
      </c>
      <c r="BA86" s="40">
        <f t="shared" si="35"/>
        <v>210000</v>
      </c>
      <c r="BB86" s="40">
        <f t="shared" si="35"/>
        <v>210000</v>
      </c>
      <c r="BC86" s="40">
        <f t="shared" si="35"/>
        <v>210000</v>
      </c>
      <c r="BD86" s="40">
        <f t="shared" si="35"/>
        <v>210000</v>
      </c>
      <c r="BE86" s="40">
        <f t="shared" si="35"/>
        <v>210000</v>
      </c>
      <c r="BF86" s="40">
        <f t="shared" si="35"/>
        <v>210000</v>
      </c>
      <c r="BG86" s="40">
        <f t="shared" si="35"/>
        <v>210000</v>
      </c>
    </row>
    <row r="87">
      <c r="A87" s="1" t="s">
        <v>431</v>
      </c>
      <c r="B87" s="39">
        <f t="shared" ref="B87:BG87" si="36">B86-SUM(B82:B84)</f>
        <v>0</v>
      </c>
      <c r="C87" s="39">
        <f t="shared" si="36"/>
        <v>0</v>
      </c>
      <c r="D87" s="39">
        <f t="shared" si="36"/>
        <v>0</v>
      </c>
      <c r="E87" s="39">
        <f t="shared" si="36"/>
        <v>-500</v>
      </c>
      <c r="F87" s="39">
        <f t="shared" si="36"/>
        <v>-200</v>
      </c>
      <c r="G87" s="39">
        <f t="shared" si="36"/>
        <v>-1000</v>
      </c>
      <c r="H87" s="39">
        <f t="shared" si="36"/>
        <v>-750</v>
      </c>
      <c r="I87" s="39">
        <f t="shared" si="36"/>
        <v>0</v>
      </c>
      <c r="J87" s="63">
        <f t="shared" si="36"/>
        <v>0</v>
      </c>
      <c r="K87" s="39">
        <f t="shared" si="36"/>
        <v>-2750</v>
      </c>
      <c r="L87" s="39">
        <f t="shared" si="36"/>
        <v>-3500</v>
      </c>
      <c r="M87" s="39">
        <f t="shared" si="36"/>
        <v>-1000</v>
      </c>
      <c r="N87" s="39">
        <f t="shared" si="36"/>
        <v>-2000</v>
      </c>
      <c r="O87" s="39">
        <f t="shared" si="36"/>
        <v>-15000</v>
      </c>
      <c r="P87" s="39">
        <f t="shared" si="36"/>
        <v>0</v>
      </c>
      <c r="Q87" s="39">
        <f t="shared" si="36"/>
        <v>-10000</v>
      </c>
      <c r="R87" s="39">
        <f t="shared" si="36"/>
        <v>-5000</v>
      </c>
      <c r="S87" s="39">
        <f t="shared" si="36"/>
        <v>-4000</v>
      </c>
      <c r="T87" s="39">
        <f t="shared" si="36"/>
        <v>-17000</v>
      </c>
      <c r="U87" s="39">
        <f t="shared" si="36"/>
        <v>-5000</v>
      </c>
      <c r="V87" s="39">
        <f t="shared" si="36"/>
        <v>-26500</v>
      </c>
      <c r="W87" s="39">
        <f t="shared" si="36"/>
        <v>0</v>
      </c>
      <c r="X87" s="39">
        <f t="shared" si="36"/>
        <v>0</v>
      </c>
      <c r="Y87" s="39">
        <f t="shared" si="36"/>
        <v>0</v>
      </c>
      <c r="Z87" s="39">
        <f t="shared" si="36"/>
        <v>-1000</v>
      </c>
      <c r="AA87" s="39">
        <f t="shared" si="36"/>
        <v>-1000</v>
      </c>
      <c r="AB87" s="39">
        <f t="shared" si="36"/>
        <v>-77000</v>
      </c>
      <c r="AC87" s="39">
        <f t="shared" si="36"/>
        <v>0</v>
      </c>
      <c r="AD87" s="39">
        <f t="shared" si="36"/>
        <v>-10000</v>
      </c>
      <c r="AE87" s="39">
        <f t="shared" si="36"/>
        <v>0</v>
      </c>
      <c r="AF87" s="39">
        <f t="shared" si="36"/>
        <v>-130000</v>
      </c>
      <c r="AG87" s="63">
        <f t="shared" si="36"/>
        <v>-3000000</v>
      </c>
      <c r="AH87" s="40">
        <f t="shared" si="36"/>
        <v>172500</v>
      </c>
      <c r="AI87" s="40">
        <f t="shared" si="36"/>
        <v>172500</v>
      </c>
      <c r="AJ87" s="40">
        <f t="shared" si="36"/>
        <v>172500</v>
      </c>
      <c r="AK87" s="40">
        <f t="shared" si="36"/>
        <v>172500</v>
      </c>
      <c r="AL87" s="40">
        <f t="shared" si="36"/>
        <v>172500</v>
      </c>
      <c r="AM87" s="40">
        <f t="shared" si="36"/>
        <v>172500</v>
      </c>
      <c r="AN87" s="40">
        <f t="shared" si="36"/>
        <v>172500</v>
      </c>
      <c r="AO87" s="40">
        <f t="shared" si="36"/>
        <v>172500</v>
      </c>
      <c r="AP87" s="40">
        <f t="shared" si="36"/>
        <v>172500</v>
      </c>
      <c r="AQ87" s="40">
        <f t="shared" si="36"/>
        <v>172500</v>
      </c>
      <c r="AR87" s="40">
        <f t="shared" si="36"/>
        <v>172500</v>
      </c>
      <c r="AS87" s="40">
        <f t="shared" si="36"/>
        <v>172500</v>
      </c>
      <c r="AT87" s="40">
        <f t="shared" si="36"/>
        <v>172500</v>
      </c>
      <c r="AU87" s="40">
        <f t="shared" si="36"/>
        <v>172500</v>
      </c>
      <c r="AV87" s="40">
        <f t="shared" si="36"/>
        <v>172500</v>
      </c>
      <c r="AW87" s="40">
        <f t="shared" si="36"/>
        <v>172500</v>
      </c>
      <c r="AX87" s="40">
        <f t="shared" si="36"/>
        <v>172500</v>
      </c>
      <c r="AY87" s="40">
        <f t="shared" si="36"/>
        <v>172500</v>
      </c>
      <c r="AZ87" s="40">
        <f t="shared" si="36"/>
        <v>172500</v>
      </c>
      <c r="BA87" s="40">
        <f t="shared" si="36"/>
        <v>172500</v>
      </c>
      <c r="BB87" s="40">
        <f t="shared" si="36"/>
        <v>172500</v>
      </c>
      <c r="BC87" s="40">
        <f t="shared" si="36"/>
        <v>172500</v>
      </c>
      <c r="BD87" s="40">
        <f t="shared" si="36"/>
        <v>172500</v>
      </c>
      <c r="BE87" s="40">
        <f t="shared" si="36"/>
        <v>172500</v>
      </c>
      <c r="BF87" s="40">
        <f t="shared" si="36"/>
        <v>172500</v>
      </c>
      <c r="BG87" s="40">
        <f t="shared" si="36"/>
        <v>172500</v>
      </c>
    </row>
    <row r="88">
      <c r="A88" s="1"/>
    </row>
    <row r="89">
      <c r="A89" s="1" t="s">
        <v>446</v>
      </c>
      <c r="B89" s="63">
        <f t="shared" ref="B89:H89" si="37">INDIRECT("ArcadiaBaseModel!K" &amp; COLUMN())</f>
        <v>4</v>
      </c>
      <c r="C89" s="39">
        <f t="shared" si="37"/>
        <v>1</v>
      </c>
      <c r="D89" s="39">
        <f t="shared" si="37"/>
        <v>5</v>
      </c>
      <c r="E89" s="39">
        <f t="shared" si="37"/>
        <v>3</v>
      </c>
      <c r="F89" s="39">
        <f t="shared" si="37"/>
        <v>2</v>
      </c>
      <c r="G89" s="39">
        <f t="shared" si="37"/>
        <v>1</v>
      </c>
      <c r="H89" s="39">
        <f t="shared" si="37"/>
        <v>1</v>
      </c>
      <c r="I89" s="37">
        <v>10.0</v>
      </c>
      <c r="J89" s="39">
        <f t="shared" ref="J89:V89" si="38">INDIRECT("ArcadiaBaseModel!K" &amp; COLUMN())</f>
        <v>1</v>
      </c>
      <c r="K89" s="39">
        <f t="shared" si="38"/>
        <v>4</v>
      </c>
      <c r="L89" s="39">
        <f t="shared" si="38"/>
        <v>6</v>
      </c>
      <c r="M89" s="39">
        <f t="shared" si="38"/>
        <v>3</v>
      </c>
      <c r="N89" s="39">
        <f t="shared" si="38"/>
        <v>12</v>
      </c>
      <c r="O89" s="39">
        <f t="shared" si="38"/>
        <v>1</v>
      </c>
      <c r="P89" s="39">
        <f t="shared" si="38"/>
        <v>3</v>
      </c>
      <c r="Q89" s="39">
        <f t="shared" si="38"/>
        <v>10</v>
      </c>
      <c r="R89" s="39">
        <f t="shared" si="38"/>
        <v>6</v>
      </c>
      <c r="S89" s="39">
        <f t="shared" si="38"/>
        <v>3</v>
      </c>
      <c r="T89" s="63">
        <f t="shared" si="38"/>
        <v>3</v>
      </c>
      <c r="U89" s="39">
        <f t="shared" si="38"/>
        <v>6</v>
      </c>
      <c r="V89" s="39">
        <f t="shared" si="38"/>
        <v>3</v>
      </c>
      <c r="W89" s="3">
        <v>15.0</v>
      </c>
      <c r="X89" s="39">
        <f t="shared" ref="X89:AB89" si="39">INDIRECT("ArcadiaBaseModel!K" &amp; COLUMN())</f>
        <v>5</v>
      </c>
      <c r="Y89" s="39">
        <f t="shared" si="39"/>
        <v>5</v>
      </c>
      <c r="Z89" s="39">
        <f t="shared" si="39"/>
        <v>1</v>
      </c>
      <c r="AA89" s="39">
        <f t="shared" si="39"/>
        <v>1</v>
      </c>
      <c r="AB89" s="39">
        <f t="shared" si="39"/>
        <v>3</v>
      </c>
      <c r="AC89" s="125">
        <v>10.0</v>
      </c>
      <c r="AD89" s="125">
        <v>10.0</v>
      </c>
      <c r="AE89" s="125">
        <v>12.0</v>
      </c>
      <c r="AF89" s="39">
        <f>INDIRECT("ArcadiaBaseModel!K" &amp; COLUMN())</f>
        <v>3</v>
      </c>
      <c r="AG89" s="3">
        <v>1.0</v>
      </c>
      <c r="AH89" s="3">
        <v>1.0</v>
      </c>
      <c r="AI89" s="3">
        <v>1.0</v>
      </c>
      <c r="AJ89" s="3">
        <v>1.0</v>
      </c>
      <c r="AK89" s="3">
        <v>1.0</v>
      </c>
      <c r="AL89" s="3">
        <v>1.0</v>
      </c>
      <c r="AM89" s="3">
        <v>1.0</v>
      </c>
      <c r="AN89" s="3">
        <v>1.0</v>
      </c>
      <c r="AO89" s="3">
        <v>1.0</v>
      </c>
      <c r="AP89" s="3">
        <v>1.0</v>
      </c>
      <c r="AQ89" s="3">
        <v>1.0</v>
      </c>
      <c r="AR89" s="3">
        <v>1.0</v>
      </c>
      <c r="AS89" s="3">
        <v>1.0</v>
      </c>
      <c r="AT89" s="3">
        <v>1.0</v>
      </c>
      <c r="AU89" s="3">
        <v>1.0</v>
      </c>
      <c r="AV89" s="3">
        <v>1.0</v>
      </c>
      <c r="AW89" s="3">
        <v>1.0</v>
      </c>
      <c r="AX89" s="3">
        <v>1.0</v>
      </c>
      <c r="AY89" s="3">
        <v>1.0</v>
      </c>
      <c r="AZ89" s="3">
        <v>1.0</v>
      </c>
      <c r="BA89" s="3">
        <v>1.0</v>
      </c>
      <c r="BB89" s="3">
        <v>1.0</v>
      </c>
      <c r="BC89" s="3">
        <v>1.0</v>
      </c>
      <c r="BD89" s="3">
        <v>1.0</v>
      </c>
      <c r="BE89" s="3">
        <v>1.0</v>
      </c>
      <c r="BF89" s="3">
        <v>1.0</v>
      </c>
      <c r="BG89" s="3">
        <v>1.0</v>
      </c>
    </row>
    <row r="90">
      <c r="A90" s="1" t="s">
        <v>370</v>
      </c>
      <c r="B90" s="81">
        <f>1 - (0.4/19)*(B89-1)</f>
        <v>0.9368421053</v>
      </c>
      <c r="C90" s="81">
        <f t="shared" ref="C90:AW90" si="40">1 - (0.3/19)*(C89-1)</f>
        <v>1</v>
      </c>
      <c r="D90" s="81">
        <f t="shared" si="40"/>
        <v>0.9368421053</v>
      </c>
      <c r="E90" s="81">
        <f t="shared" si="40"/>
        <v>0.9684210526</v>
      </c>
      <c r="F90" s="81">
        <f t="shared" si="40"/>
        <v>0.9842105263</v>
      </c>
      <c r="G90" s="81">
        <f t="shared" si="40"/>
        <v>1</v>
      </c>
      <c r="H90" s="81">
        <f t="shared" si="40"/>
        <v>1</v>
      </c>
      <c r="I90" s="81">
        <f t="shared" si="40"/>
        <v>0.8578947368</v>
      </c>
      <c r="J90" s="81">
        <f t="shared" si="40"/>
        <v>1</v>
      </c>
      <c r="K90" s="81">
        <f t="shared" si="40"/>
        <v>0.9526315789</v>
      </c>
      <c r="L90" s="81">
        <f t="shared" si="40"/>
        <v>0.9210526316</v>
      </c>
      <c r="M90" s="81">
        <f t="shared" si="40"/>
        <v>0.9684210526</v>
      </c>
      <c r="N90" s="81">
        <f t="shared" si="40"/>
        <v>0.8263157895</v>
      </c>
      <c r="O90" s="81">
        <f t="shared" si="40"/>
        <v>1</v>
      </c>
      <c r="P90" s="81">
        <f t="shared" si="40"/>
        <v>0.9684210526</v>
      </c>
      <c r="Q90" s="81">
        <f t="shared" si="40"/>
        <v>0.8578947368</v>
      </c>
      <c r="R90" s="81">
        <f t="shared" si="40"/>
        <v>0.9210526316</v>
      </c>
      <c r="S90" s="81">
        <f t="shared" si="40"/>
        <v>0.9684210526</v>
      </c>
      <c r="T90" s="81">
        <f t="shared" si="40"/>
        <v>0.9684210526</v>
      </c>
      <c r="U90" s="81">
        <f t="shared" si="40"/>
        <v>0.9210526316</v>
      </c>
      <c r="V90" s="81">
        <f t="shared" si="40"/>
        <v>0.9684210526</v>
      </c>
      <c r="W90" s="81">
        <f t="shared" si="40"/>
        <v>0.7789473684</v>
      </c>
      <c r="X90" s="81">
        <f t="shared" si="40"/>
        <v>0.9368421053</v>
      </c>
      <c r="Y90" s="81">
        <f t="shared" si="40"/>
        <v>0.9368421053</v>
      </c>
      <c r="Z90" s="81">
        <f t="shared" si="40"/>
        <v>1</v>
      </c>
      <c r="AA90" s="81">
        <f t="shared" si="40"/>
        <v>1</v>
      </c>
      <c r="AB90" s="81">
        <f t="shared" si="40"/>
        <v>0.9684210526</v>
      </c>
      <c r="AC90" s="81">
        <f t="shared" si="40"/>
        <v>0.8578947368</v>
      </c>
      <c r="AD90" s="81">
        <f t="shared" si="40"/>
        <v>0.8578947368</v>
      </c>
      <c r="AE90" s="81">
        <f t="shared" si="40"/>
        <v>0.8263157895</v>
      </c>
      <c r="AF90" s="81">
        <f t="shared" si="40"/>
        <v>0.9684210526</v>
      </c>
      <c r="AG90" s="81">
        <f t="shared" si="40"/>
        <v>1</v>
      </c>
      <c r="AH90" s="81">
        <f t="shared" si="40"/>
        <v>1</v>
      </c>
      <c r="AI90" s="81">
        <f t="shared" si="40"/>
        <v>1</v>
      </c>
      <c r="AJ90" s="81">
        <f t="shared" si="40"/>
        <v>1</v>
      </c>
      <c r="AK90" s="81">
        <f t="shared" si="40"/>
        <v>1</v>
      </c>
      <c r="AL90" s="81">
        <f t="shared" si="40"/>
        <v>1</v>
      </c>
      <c r="AM90" s="81">
        <f t="shared" si="40"/>
        <v>1</v>
      </c>
      <c r="AN90" s="81">
        <f t="shared" si="40"/>
        <v>1</v>
      </c>
      <c r="AO90" s="81">
        <f t="shared" si="40"/>
        <v>1</v>
      </c>
      <c r="AP90" s="81">
        <f t="shared" si="40"/>
        <v>1</v>
      </c>
      <c r="AQ90" s="81">
        <f t="shared" si="40"/>
        <v>1</v>
      </c>
      <c r="AR90" s="81">
        <f t="shared" si="40"/>
        <v>1</v>
      </c>
      <c r="AS90" s="81">
        <f t="shared" si="40"/>
        <v>1</v>
      </c>
      <c r="AT90" s="81">
        <f t="shared" si="40"/>
        <v>1</v>
      </c>
      <c r="AU90" s="81">
        <f t="shared" si="40"/>
        <v>1</v>
      </c>
      <c r="AV90" s="81">
        <f t="shared" si="40"/>
        <v>1</v>
      </c>
      <c r="AW90" s="81">
        <f t="shared" si="40"/>
        <v>1</v>
      </c>
      <c r="AX90" s="81">
        <f t="shared" ref="AX90:BG90" si="41">1 - (0.7/19)*(AX89-1)</f>
        <v>1</v>
      </c>
      <c r="AY90" s="81">
        <f t="shared" si="41"/>
        <v>1</v>
      </c>
      <c r="AZ90" s="81">
        <f t="shared" si="41"/>
        <v>1</v>
      </c>
      <c r="BA90" s="81">
        <f t="shared" si="41"/>
        <v>1</v>
      </c>
      <c r="BB90" s="81">
        <f t="shared" si="41"/>
        <v>1</v>
      </c>
      <c r="BC90" s="81">
        <f t="shared" si="41"/>
        <v>1</v>
      </c>
      <c r="BD90" s="81">
        <f t="shared" si="41"/>
        <v>1</v>
      </c>
      <c r="BE90" s="81">
        <f t="shared" si="41"/>
        <v>1</v>
      </c>
      <c r="BF90" s="81">
        <f t="shared" si="41"/>
        <v>1</v>
      </c>
      <c r="BG90" s="81">
        <f t="shared" si="41"/>
        <v>1</v>
      </c>
    </row>
    <row r="91">
      <c r="A91" s="1" t="s">
        <v>342</v>
      </c>
      <c r="B91" s="107">
        <v>1.0</v>
      </c>
      <c r="C91" s="81">
        <f t="shared" ref="C91:BG91" si="42">B91*B90</f>
        <v>0.9368421053</v>
      </c>
      <c r="D91" s="81">
        <f t="shared" si="42"/>
        <v>0.9368421053</v>
      </c>
      <c r="E91" s="81">
        <f t="shared" si="42"/>
        <v>0.8776731302</v>
      </c>
      <c r="F91" s="81">
        <f t="shared" si="42"/>
        <v>0.8499571366</v>
      </c>
      <c r="G91" s="81">
        <f t="shared" si="42"/>
        <v>0.8365367608</v>
      </c>
      <c r="H91" s="81">
        <f t="shared" si="42"/>
        <v>0.8365367608</v>
      </c>
      <c r="I91" s="81">
        <f t="shared" si="42"/>
        <v>0.8365367608</v>
      </c>
      <c r="J91" s="81">
        <f t="shared" si="42"/>
        <v>0.7176604842</v>
      </c>
      <c r="K91" s="81">
        <f t="shared" si="42"/>
        <v>0.7176604842</v>
      </c>
      <c r="L91" s="81">
        <f t="shared" si="42"/>
        <v>0.6836660402</v>
      </c>
      <c r="M91" s="81">
        <f t="shared" si="42"/>
        <v>0.6296924055</v>
      </c>
      <c r="N91" s="81">
        <f t="shared" si="42"/>
        <v>0.6098073822</v>
      </c>
      <c r="O91" s="81">
        <f t="shared" si="42"/>
        <v>0.5038934684</v>
      </c>
      <c r="P91" s="81">
        <f t="shared" si="42"/>
        <v>0.5038934684</v>
      </c>
      <c r="Q91" s="81">
        <f t="shared" si="42"/>
        <v>0.4879810431</v>
      </c>
      <c r="R91" s="81">
        <f t="shared" si="42"/>
        <v>0.4186363686</v>
      </c>
      <c r="S91" s="81">
        <f t="shared" si="42"/>
        <v>0.3855861289</v>
      </c>
      <c r="T91" s="81">
        <f t="shared" si="42"/>
        <v>0.3734097249</v>
      </c>
      <c r="U91" s="81">
        <f t="shared" si="42"/>
        <v>0.3616178388</v>
      </c>
      <c r="V91" s="81">
        <f t="shared" si="42"/>
        <v>0.3330690621</v>
      </c>
      <c r="W91" s="81">
        <f t="shared" si="42"/>
        <v>0.3225510917</v>
      </c>
      <c r="X91" s="81">
        <f t="shared" si="42"/>
        <v>0.251250324</v>
      </c>
      <c r="Y91" s="81">
        <f t="shared" si="42"/>
        <v>0.2353818825</v>
      </c>
      <c r="Z91" s="81">
        <f t="shared" si="42"/>
        <v>0.2205156584</v>
      </c>
      <c r="AA91" s="81">
        <f t="shared" si="42"/>
        <v>0.2205156584</v>
      </c>
      <c r="AB91" s="81">
        <f t="shared" si="42"/>
        <v>0.2205156584</v>
      </c>
      <c r="AC91" s="81">
        <f t="shared" si="42"/>
        <v>0.213552006</v>
      </c>
      <c r="AD91" s="81">
        <f t="shared" si="42"/>
        <v>0.183205142</v>
      </c>
      <c r="AE91" s="81">
        <f t="shared" si="42"/>
        <v>0.1571707271</v>
      </c>
      <c r="AF91" s="81">
        <f t="shared" si="42"/>
        <v>0.1298726534</v>
      </c>
      <c r="AG91" s="81">
        <f t="shared" si="42"/>
        <v>0.1257714117</v>
      </c>
      <c r="AH91" s="81">
        <f t="shared" si="42"/>
        <v>0.1257714117</v>
      </c>
      <c r="AI91" s="81">
        <f t="shared" si="42"/>
        <v>0.1257714117</v>
      </c>
      <c r="AJ91" s="81">
        <f t="shared" si="42"/>
        <v>0.1257714117</v>
      </c>
      <c r="AK91" s="81">
        <f t="shared" si="42"/>
        <v>0.1257714117</v>
      </c>
      <c r="AL91" s="81">
        <f t="shared" si="42"/>
        <v>0.1257714117</v>
      </c>
      <c r="AM91" s="81">
        <f t="shared" si="42"/>
        <v>0.1257714117</v>
      </c>
      <c r="AN91" s="81">
        <f t="shared" si="42"/>
        <v>0.1257714117</v>
      </c>
      <c r="AO91" s="81">
        <f t="shared" si="42"/>
        <v>0.1257714117</v>
      </c>
      <c r="AP91" s="81">
        <f t="shared" si="42"/>
        <v>0.1257714117</v>
      </c>
      <c r="AQ91" s="81">
        <f t="shared" si="42"/>
        <v>0.1257714117</v>
      </c>
      <c r="AR91" s="81">
        <f t="shared" si="42"/>
        <v>0.1257714117</v>
      </c>
      <c r="AS91" s="81">
        <f t="shared" si="42"/>
        <v>0.1257714117</v>
      </c>
      <c r="AT91" s="81">
        <f t="shared" si="42"/>
        <v>0.1257714117</v>
      </c>
      <c r="AU91" s="81">
        <f t="shared" si="42"/>
        <v>0.1257714117</v>
      </c>
      <c r="AV91" s="81">
        <f t="shared" si="42"/>
        <v>0.1257714117</v>
      </c>
      <c r="AW91" s="81">
        <f t="shared" si="42"/>
        <v>0.1257714117</v>
      </c>
      <c r="AX91" s="81">
        <f t="shared" si="42"/>
        <v>0.1257714117</v>
      </c>
      <c r="AY91" s="81">
        <f t="shared" si="42"/>
        <v>0.1257714117</v>
      </c>
      <c r="AZ91" s="81">
        <f t="shared" si="42"/>
        <v>0.1257714117</v>
      </c>
      <c r="BA91" s="81">
        <f t="shared" si="42"/>
        <v>0.1257714117</v>
      </c>
      <c r="BB91" s="81">
        <f t="shared" si="42"/>
        <v>0.1257714117</v>
      </c>
      <c r="BC91" s="81">
        <f t="shared" si="42"/>
        <v>0.1257714117</v>
      </c>
      <c r="BD91" s="81">
        <f t="shared" si="42"/>
        <v>0.1257714117</v>
      </c>
      <c r="BE91" s="81">
        <f t="shared" si="42"/>
        <v>0.1257714117</v>
      </c>
      <c r="BF91" s="81">
        <f t="shared" si="42"/>
        <v>0.1257714117</v>
      </c>
      <c r="BG91" s="81">
        <f t="shared" si="42"/>
        <v>0.1257714117</v>
      </c>
    </row>
    <row r="92">
      <c r="A92" s="1" t="s">
        <v>343</v>
      </c>
      <c r="B92" s="63">
        <f t="shared" ref="B92:BG92" si="43">B91*B87</f>
        <v>0</v>
      </c>
      <c r="C92" s="63">
        <f t="shared" si="43"/>
        <v>0</v>
      </c>
      <c r="D92" s="63">
        <f t="shared" si="43"/>
        <v>0</v>
      </c>
      <c r="E92" s="63">
        <f t="shared" si="43"/>
        <v>-438.8365651</v>
      </c>
      <c r="F92" s="63">
        <f t="shared" si="43"/>
        <v>-169.9914273</v>
      </c>
      <c r="G92" s="63">
        <f t="shared" si="43"/>
        <v>-836.5367608</v>
      </c>
      <c r="H92" s="63">
        <f t="shared" si="43"/>
        <v>-627.4025706</v>
      </c>
      <c r="I92" s="63">
        <f t="shared" si="43"/>
        <v>0</v>
      </c>
      <c r="J92" s="63">
        <f t="shared" si="43"/>
        <v>0</v>
      </c>
      <c r="K92" s="63">
        <f t="shared" si="43"/>
        <v>-1973.566332</v>
      </c>
      <c r="L92" s="63">
        <f t="shared" si="43"/>
        <v>-2392.831141</v>
      </c>
      <c r="M92" s="63">
        <f t="shared" si="43"/>
        <v>-629.6924055</v>
      </c>
      <c r="N92" s="63">
        <f t="shared" si="43"/>
        <v>-1219.614764</v>
      </c>
      <c r="O92" s="63">
        <f t="shared" si="43"/>
        <v>-7558.402026</v>
      </c>
      <c r="P92" s="63">
        <f t="shared" si="43"/>
        <v>0</v>
      </c>
      <c r="Q92" s="63">
        <f t="shared" si="43"/>
        <v>-4879.810431</v>
      </c>
      <c r="R92" s="63">
        <f t="shared" si="43"/>
        <v>-2093.181843</v>
      </c>
      <c r="S92" s="63">
        <f t="shared" si="43"/>
        <v>-1542.344516</v>
      </c>
      <c r="T92" s="63">
        <f t="shared" si="43"/>
        <v>-6347.965323</v>
      </c>
      <c r="U92" s="63">
        <f t="shared" si="43"/>
        <v>-1808.089194</v>
      </c>
      <c r="V92" s="63">
        <f t="shared" si="43"/>
        <v>-8826.330145</v>
      </c>
      <c r="W92" s="63">
        <f t="shared" si="43"/>
        <v>0</v>
      </c>
      <c r="X92" s="63">
        <f t="shared" si="43"/>
        <v>0</v>
      </c>
      <c r="Y92" s="63">
        <f t="shared" si="43"/>
        <v>0</v>
      </c>
      <c r="Z92" s="63">
        <f t="shared" si="43"/>
        <v>-220.5156584</v>
      </c>
      <c r="AA92" s="63">
        <f t="shared" si="43"/>
        <v>-220.5156584</v>
      </c>
      <c r="AB92" s="63">
        <f t="shared" si="43"/>
        <v>-16979.70569</v>
      </c>
      <c r="AC92" s="63">
        <f t="shared" si="43"/>
        <v>0</v>
      </c>
      <c r="AD92" s="63">
        <f t="shared" si="43"/>
        <v>-1832.05142</v>
      </c>
      <c r="AE92" s="63">
        <f t="shared" si="43"/>
        <v>0</v>
      </c>
      <c r="AF92" s="63">
        <f t="shared" si="43"/>
        <v>-16883.44495</v>
      </c>
      <c r="AG92" s="63">
        <f t="shared" si="43"/>
        <v>-377314.2352</v>
      </c>
      <c r="AH92" s="63">
        <f t="shared" si="43"/>
        <v>21695.56852</v>
      </c>
      <c r="AI92" s="63">
        <f t="shared" si="43"/>
        <v>21695.56852</v>
      </c>
      <c r="AJ92" s="63">
        <f t="shared" si="43"/>
        <v>21695.56852</v>
      </c>
      <c r="AK92" s="63">
        <f t="shared" si="43"/>
        <v>21695.56852</v>
      </c>
      <c r="AL92" s="63">
        <f t="shared" si="43"/>
        <v>21695.56852</v>
      </c>
      <c r="AM92" s="63">
        <f t="shared" si="43"/>
        <v>21695.56852</v>
      </c>
      <c r="AN92" s="63">
        <f t="shared" si="43"/>
        <v>21695.56852</v>
      </c>
      <c r="AO92" s="63">
        <f t="shared" si="43"/>
        <v>21695.56852</v>
      </c>
      <c r="AP92" s="63">
        <f t="shared" si="43"/>
        <v>21695.56852</v>
      </c>
      <c r="AQ92" s="63">
        <f t="shared" si="43"/>
        <v>21695.56852</v>
      </c>
      <c r="AR92" s="63">
        <f t="shared" si="43"/>
        <v>21695.56852</v>
      </c>
      <c r="AS92" s="63">
        <f t="shared" si="43"/>
        <v>21695.56852</v>
      </c>
      <c r="AT92" s="63">
        <f t="shared" si="43"/>
        <v>21695.56852</v>
      </c>
      <c r="AU92" s="63">
        <f t="shared" si="43"/>
        <v>21695.56852</v>
      </c>
      <c r="AV92" s="63">
        <f t="shared" si="43"/>
        <v>21695.56852</v>
      </c>
      <c r="AW92" s="63">
        <f t="shared" si="43"/>
        <v>21695.56852</v>
      </c>
      <c r="AX92" s="63">
        <f t="shared" si="43"/>
        <v>21695.56852</v>
      </c>
      <c r="AY92" s="63">
        <f t="shared" si="43"/>
        <v>21695.56852</v>
      </c>
      <c r="AZ92" s="63">
        <f t="shared" si="43"/>
        <v>21695.56852</v>
      </c>
      <c r="BA92" s="63">
        <f t="shared" si="43"/>
        <v>21695.56852</v>
      </c>
      <c r="BB92" s="63">
        <f t="shared" si="43"/>
        <v>21695.56852</v>
      </c>
      <c r="BC92" s="63">
        <f t="shared" si="43"/>
        <v>21695.56852</v>
      </c>
      <c r="BD92" s="63">
        <f t="shared" si="43"/>
        <v>21695.56852</v>
      </c>
      <c r="BE92" s="63">
        <f t="shared" si="43"/>
        <v>21695.56852</v>
      </c>
      <c r="BF92" s="63">
        <f t="shared" si="43"/>
        <v>21695.56852</v>
      </c>
      <c r="BG92" s="63">
        <f t="shared" si="43"/>
        <v>21695.56852</v>
      </c>
    </row>
    <row r="94">
      <c r="A94" s="123" t="s">
        <v>344</v>
      </c>
      <c r="B94" s="126">
        <f>XIRR(B92:BG92, B77:BG77)</f>
        <v>0.01639608923</v>
      </c>
    </row>
    <row r="95">
      <c r="A95" s="1" t="s">
        <v>433</v>
      </c>
      <c r="B95" s="81">
        <f>AG91</f>
        <v>0.1257714117</v>
      </c>
    </row>
    <row r="96">
      <c r="A96" s="1" t="s">
        <v>447</v>
      </c>
      <c r="B96" s="63">
        <f>ABS(SUM(B87:AF87))</f>
        <v>313200</v>
      </c>
    </row>
    <row r="102">
      <c r="A102" s="76" t="s">
        <v>451</v>
      </c>
      <c r="B102" s="66" t="s">
        <v>441</v>
      </c>
    </row>
    <row r="103">
      <c r="B103" s="118">
        <f>$L$5</f>
        <v>45658</v>
      </c>
      <c r="C103" s="118">
        <f t="shared" ref="C103:AG103" si="44">OFFSET(C103, 0, -1) + IF(C106="Low", INDIRECT("ArcadiaBaseModel!I" &amp; COLUMN(B77)), INDIRECT("ArcadiaBaseModel!J" &amp; COLUMN(B77)))</f>
        <v>45688</v>
      </c>
      <c r="D103" s="118">
        <f t="shared" si="44"/>
        <v>45693</v>
      </c>
      <c r="E103" s="118">
        <f t="shared" si="44"/>
        <v>45698</v>
      </c>
      <c r="F103" s="118">
        <f t="shared" si="44"/>
        <v>45708</v>
      </c>
      <c r="G103" s="118">
        <f t="shared" si="44"/>
        <v>45711</v>
      </c>
      <c r="H103" s="118">
        <f t="shared" si="44"/>
        <v>45718</v>
      </c>
      <c r="I103" s="118">
        <f t="shared" si="44"/>
        <v>45725</v>
      </c>
      <c r="J103" s="118">
        <f t="shared" si="44"/>
        <v>45739</v>
      </c>
      <c r="K103" s="118">
        <f t="shared" si="44"/>
        <v>45753</v>
      </c>
      <c r="L103" s="118">
        <f t="shared" si="44"/>
        <v>45771</v>
      </c>
      <c r="M103" s="118">
        <f t="shared" si="44"/>
        <v>45791</v>
      </c>
      <c r="N103" s="118">
        <f t="shared" si="44"/>
        <v>45811</v>
      </c>
      <c r="O103" s="118">
        <f t="shared" si="44"/>
        <v>45841</v>
      </c>
      <c r="P103" s="118">
        <f t="shared" si="44"/>
        <v>45842</v>
      </c>
      <c r="Q103" s="118">
        <f t="shared" si="44"/>
        <v>45938</v>
      </c>
      <c r="R103" s="118">
        <f t="shared" si="44"/>
        <v>46068</v>
      </c>
      <c r="S103" s="118">
        <f t="shared" si="44"/>
        <v>46188</v>
      </c>
      <c r="T103" s="118">
        <f t="shared" si="44"/>
        <v>46218</v>
      </c>
      <c r="U103" s="118">
        <f t="shared" si="44"/>
        <v>46308</v>
      </c>
      <c r="V103" s="118">
        <f t="shared" si="44"/>
        <v>46338</v>
      </c>
      <c r="W103" s="118">
        <f t="shared" si="44"/>
        <v>46398</v>
      </c>
      <c r="X103" s="118">
        <f t="shared" si="44"/>
        <v>46412</v>
      </c>
      <c r="Y103" s="118">
        <f t="shared" si="44"/>
        <v>46417</v>
      </c>
      <c r="Z103" s="118">
        <f t="shared" si="44"/>
        <v>46424</v>
      </c>
      <c r="AA103" s="118">
        <f t="shared" si="44"/>
        <v>46431</v>
      </c>
      <c r="AB103" s="118">
        <f t="shared" si="44"/>
        <v>46438</v>
      </c>
      <c r="AC103" s="118">
        <f t="shared" si="44"/>
        <v>46528</v>
      </c>
      <c r="AD103" s="118">
        <f t="shared" si="44"/>
        <v>46535</v>
      </c>
      <c r="AE103" s="118">
        <f t="shared" si="44"/>
        <v>46549</v>
      </c>
      <c r="AF103" s="118">
        <f t="shared" si="44"/>
        <v>46563</v>
      </c>
      <c r="AG103" s="119">
        <f t="shared" si="44"/>
        <v>46653</v>
      </c>
      <c r="AH103" s="120">
        <f t="shared" ref="AH103:BG103" si="45">EDATE(AG103,12)</f>
        <v>47019</v>
      </c>
      <c r="AI103" s="120">
        <f t="shared" si="45"/>
        <v>47384</v>
      </c>
      <c r="AJ103" s="120">
        <f t="shared" si="45"/>
        <v>47749</v>
      </c>
      <c r="AK103" s="120">
        <f t="shared" si="45"/>
        <v>48114</v>
      </c>
      <c r="AL103" s="120">
        <f t="shared" si="45"/>
        <v>48480</v>
      </c>
      <c r="AM103" s="120">
        <f t="shared" si="45"/>
        <v>48845</v>
      </c>
      <c r="AN103" s="120">
        <f t="shared" si="45"/>
        <v>49210</v>
      </c>
      <c r="AO103" s="120">
        <f t="shared" si="45"/>
        <v>49575</v>
      </c>
      <c r="AP103" s="120">
        <f t="shared" si="45"/>
        <v>49941</v>
      </c>
      <c r="AQ103" s="120">
        <f t="shared" si="45"/>
        <v>50306</v>
      </c>
      <c r="AR103" s="120">
        <f t="shared" si="45"/>
        <v>50671</v>
      </c>
      <c r="AS103" s="120">
        <f t="shared" si="45"/>
        <v>51036</v>
      </c>
      <c r="AT103" s="120">
        <f t="shared" si="45"/>
        <v>51402</v>
      </c>
      <c r="AU103" s="120">
        <f t="shared" si="45"/>
        <v>51767</v>
      </c>
      <c r="AV103" s="120">
        <f t="shared" si="45"/>
        <v>52132</v>
      </c>
      <c r="AW103" s="120">
        <f t="shared" si="45"/>
        <v>52497</v>
      </c>
      <c r="AX103" s="120">
        <f t="shared" si="45"/>
        <v>52863</v>
      </c>
      <c r="AY103" s="120">
        <f t="shared" si="45"/>
        <v>53228</v>
      </c>
      <c r="AZ103" s="120">
        <f t="shared" si="45"/>
        <v>53593</v>
      </c>
      <c r="BA103" s="120">
        <f t="shared" si="45"/>
        <v>53958</v>
      </c>
      <c r="BB103" s="120">
        <f t="shared" si="45"/>
        <v>54324</v>
      </c>
      <c r="BC103" s="120">
        <f t="shared" si="45"/>
        <v>54689</v>
      </c>
      <c r="BD103" s="120">
        <f t="shared" si="45"/>
        <v>55054</v>
      </c>
      <c r="BE103" s="120">
        <f t="shared" si="45"/>
        <v>55419</v>
      </c>
      <c r="BF103" s="120">
        <f t="shared" si="45"/>
        <v>55785</v>
      </c>
      <c r="BG103" s="120">
        <f t="shared" si="45"/>
        <v>56150</v>
      </c>
    </row>
    <row r="104">
      <c r="A104" s="76" t="s">
        <v>442</v>
      </c>
      <c r="B104" s="121" t="str">
        <f t="shared" ref="B104:AF104" si="46">INDIRECT("ArcadiaBaseModel!E" &amp; COLUMN())</f>
        <v>Letter of Intent </v>
      </c>
      <c r="C104" s="121" t="str">
        <f t="shared" si="46"/>
        <v>Preapplication (Informal Request)</v>
      </c>
      <c r="D104" s="121" t="str">
        <f t="shared" si="46"/>
        <v>Initial AHJ Consultation</v>
      </c>
      <c r="E104" s="121" t="str">
        <f t="shared" si="46"/>
        <v>Preapplication (Formal Request)</v>
      </c>
      <c r="F104" s="121" t="str">
        <f t="shared" si="46"/>
        <v>Site Visit </v>
      </c>
      <c r="G104" s="121" t="str">
        <f t="shared" si="46"/>
        <v>Initial Concept Plan</v>
      </c>
      <c r="H104" s="121" t="str">
        <f t="shared" si="46"/>
        <v>Standard Interconnection Application </v>
      </c>
      <c r="I104" s="121" t="str">
        <f t="shared" si="46"/>
        <v>Preliminary Review</v>
      </c>
      <c r="J104" s="121" t="str">
        <f t="shared" si="46"/>
        <v>CESIR Study Application </v>
      </c>
      <c r="K104" s="121" t="str">
        <f t="shared" si="46"/>
        <v>Preliminary Wetlands Assessment </v>
      </c>
      <c r="L104" s="121" t="str">
        <f t="shared" si="46"/>
        <v>Lease Area and Easement Plan </v>
      </c>
      <c r="M104" s="121" t="str">
        <f t="shared" si="46"/>
        <v>Title Policy Report</v>
      </c>
      <c r="N104" s="121" t="str">
        <f t="shared" si="46"/>
        <v>Execute Lease Agreement</v>
      </c>
      <c r="O104" s="121" t="str">
        <f t="shared" si="46"/>
        <v>CESIR Payment</v>
      </c>
      <c r="P104" s="121" t="str">
        <f t="shared" si="46"/>
        <v>CESIR Study</v>
      </c>
      <c r="Q104" s="121" t="str">
        <f t="shared" si="46"/>
        <v>Wetland Delineation Report </v>
      </c>
      <c r="R104" s="121" t="str">
        <f t="shared" si="46"/>
        <v>Ecological Assessment </v>
      </c>
      <c r="S104" s="121" t="str">
        <f t="shared" si="46"/>
        <v>Environmental Site Assessment (ESA) Phase I</v>
      </c>
      <c r="T104" s="121" t="str">
        <f t="shared" si="46"/>
        <v>Boundary &amp; Topographic Property Survey</v>
      </c>
      <c r="U104" s="121" t="str">
        <f t="shared" si="46"/>
        <v>Cultural Resource Survey</v>
      </c>
      <c r="V104" s="121" t="str">
        <f t="shared" si="46"/>
        <v>Geotechnical Analysis </v>
      </c>
      <c r="W104" s="121" t="str">
        <f t="shared" si="46"/>
        <v>CESIR Study Review</v>
      </c>
      <c r="X104" s="121" t="str">
        <f t="shared" si="46"/>
        <v>NY Standardized Interconnection Contract (IA)</v>
      </c>
      <c r="Y104" s="121" t="str">
        <f t="shared" si="46"/>
        <v>Pre-Application Meeting</v>
      </c>
      <c r="Z104" s="121" t="str">
        <f t="shared" si="46"/>
        <v>Record Lease Memorandum</v>
      </c>
      <c r="AA104" s="121" t="str">
        <f t="shared" si="46"/>
        <v>Decommissioning Agreement</v>
      </c>
      <c r="AB104" s="121" t="str">
        <f t="shared" si="46"/>
        <v>Prepare Site Plan + Special Use Permit Application Package </v>
      </c>
      <c r="AC104" s="121" t="str">
        <f t="shared" si="46"/>
        <v>Community Engagement Meeting</v>
      </c>
      <c r="AD104" s="121" t="str">
        <f t="shared" si="46"/>
        <v>Public Hearing</v>
      </c>
      <c r="AE104" s="121" t="str">
        <f t="shared" si="46"/>
        <v>Town Board Review</v>
      </c>
      <c r="AF104" s="121" t="str">
        <f t="shared" si="46"/>
        <v>25% Interconnection Deposit </v>
      </c>
      <c r="AG104" s="102" t="s">
        <v>443</v>
      </c>
      <c r="AH104" s="102" t="s">
        <v>397</v>
      </c>
      <c r="AI104" s="102" t="s">
        <v>398</v>
      </c>
      <c r="AJ104" s="102" t="s">
        <v>399</v>
      </c>
      <c r="AK104" s="102" t="s">
        <v>400</v>
      </c>
      <c r="AL104" s="102" t="s">
        <v>401</v>
      </c>
      <c r="AM104" s="102" t="s">
        <v>402</v>
      </c>
      <c r="AN104" s="102" t="s">
        <v>403</v>
      </c>
      <c r="AO104" s="102" t="s">
        <v>404</v>
      </c>
      <c r="AP104" s="102" t="s">
        <v>405</v>
      </c>
      <c r="AQ104" s="102" t="s">
        <v>406</v>
      </c>
      <c r="AR104" s="102" t="s">
        <v>407</v>
      </c>
      <c r="AS104" s="102" t="s">
        <v>408</v>
      </c>
      <c r="AT104" s="102" t="s">
        <v>409</v>
      </c>
      <c r="AU104" s="102" t="s">
        <v>410</v>
      </c>
      <c r="AV104" s="102" t="s">
        <v>411</v>
      </c>
      <c r="AW104" s="102" t="s">
        <v>412</v>
      </c>
      <c r="AX104" s="102" t="s">
        <v>413</v>
      </c>
      <c r="AY104" s="102" t="s">
        <v>414</v>
      </c>
      <c r="AZ104" s="102" t="s">
        <v>415</v>
      </c>
      <c r="BA104" s="102" t="s">
        <v>416</v>
      </c>
      <c r="BB104" s="102" t="s">
        <v>417</v>
      </c>
      <c r="BC104" s="102" t="s">
        <v>418</v>
      </c>
      <c r="BD104" s="102" t="s">
        <v>419</v>
      </c>
      <c r="BE104" s="102" t="s">
        <v>420</v>
      </c>
      <c r="BF104" s="102" t="s">
        <v>421</v>
      </c>
      <c r="BG104" s="102" t="s">
        <v>422</v>
      </c>
      <c r="BH104" s="121"/>
      <c r="BI104" s="121"/>
      <c r="BJ104" s="121"/>
      <c r="BK104" s="121"/>
      <c r="BL104" s="121"/>
      <c r="BM104" s="121"/>
      <c r="BN104" s="121"/>
      <c r="BO104" s="121"/>
      <c r="BP104" s="121"/>
      <c r="BQ104" s="121"/>
    </row>
    <row r="105">
      <c r="A105" s="1" t="s">
        <v>444</v>
      </c>
      <c r="B105" s="3" t="s">
        <v>377</v>
      </c>
      <c r="C105" s="3" t="s">
        <v>377</v>
      </c>
      <c r="D105" s="3" t="s">
        <v>377</v>
      </c>
      <c r="E105" s="3" t="s">
        <v>377</v>
      </c>
      <c r="F105" s="3" t="s">
        <v>377</v>
      </c>
      <c r="G105" s="3" t="s">
        <v>377</v>
      </c>
      <c r="H105" s="3" t="s">
        <v>377</v>
      </c>
      <c r="I105" s="3" t="s">
        <v>377</v>
      </c>
      <c r="J105" s="3" t="s">
        <v>377</v>
      </c>
      <c r="K105" s="125" t="s">
        <v>449</v>
      </c>
      <c r="L105" s="3" t="s">
        <v>377</v>
      </c>
      <c r="M105" s="3" t="s">
        <v>377</v>
      </c>
      <c r="N105" s="3" t="s">
        <v>377</v>
      </c>
      <c r="O105" s="3" t="s">
        <v>377</v>
      </c>
      <c r="P105" s="3" t="s">
        <v>377</v>
      </c>
      <c r="Q105" s="125" t="s">
        <v>449</v>
      </c>
      <c r="R105" s="125" t="s">
        <v>449</v>
      </c>
      <c r="S105" s="125" t="s">
        <v>449</v>
      </c>
      <c r="T105" s="3" t="s">
        <v>377</v>
      </c>
      <c r="U105" s="125" t="s">
        <v>449</v>
      </c>
      <c r="V105" s="3" t="s">
        <v>377</v>
      </c>
      <c r="W105" s="3" t="s">
        <v>377</v>
      </c>
      <c r="X105" s="3" t="s">
        <v>377</v>
      </c>
      <c r="Y105" s="3" t="s">
        <v>377</v>
      </c>
      <c r="Z105" s="3" t="s">
        <v>377</v>
      </c>
      <c r="AA105" s="3" t="s">
        <v>377</v>
      </c>
      <c r="AB105" s="3" t="s">
        <v>377</v>
      </c>
      <c r="AC105" s="3" t="s">
        <v>377</v>
      </c>
      <c r="AD105" s="3" t="s">
        <v>377</v>
      </c>
      <c r="AE105" s="3" t="s">
        <v>377</v>
      </c>
      <c r="AF105" s="3" t="s">
        <v>377</v>
      </c>
      <c r="AJ105" s="103"/>
      <c r="AK105" s="103"/>
      <c r="AL105" s="103"/>
      <c r="AM105" s="103"/>
      <c r="AN105" s="103"/>
      <c r="AO105" s="103"/>
      <c r="AP105" s="103"/>
      <c r="AQ105" s="103"/>
      <c r="AR105" s="103"/>
      <c r="AS105" s="103"/>
      <c r="AT105" s="103"/>
      <c r="AU105" s="103"/>
      <c r="AV105" s="103"/>
      <c r="AW105" s="103"/>
      <c r="AX105" s="103"/>
      <c r="AY105" s="103"/>
      <c r="AZ105" s="103"/>
      <c r="BA105" s="103"/>
      <c r="BB105" s="103"/>
      <c r="BC105" s="103"/>
      <c r="BD105" s="103"/>
      <c r="BE105" s="103"/>
      <c r="BF105" s="103"/>
      <c r="BG105" s="103"/>
    </row>
    <row r="106">
      <c r="A106" s="1" t="s">
        <v>445</v>
      </c>
      <c r="B106" s="3" t="s">
        <v>377</v>
      </c>
      <c r="C106" s="3" t="s">
        <v>377</v>
      </c>
      <c r="D106" s="3" t="s">
        <v>377</v>
      </c>
      <c r="E106" s="3" t="s">
        <v>377</v>
      </c>
      <c r="F106" s="3" t="s">
        <v>377</v>
      </c>
      <c r="G106" s="3" t="s">
        <v>377</v>
      </c>
      <c r="H106" s="3" t="s">
        <v>377</v>
      </c>
      <c r="I106" s="3" t="s">
        <v>377</v>
      </c>
      <c r="J106" s="3" t="s">
        <v>377</v>
      </c>
      <c r="K106" s="125" t="s">
        <v>449</v>
      </c>
      <c r="L106" s="3" t="s">
        <v>377</v>
      </c>
      <c r="M106" s="3" t="s">
        <v>377</v>
      </c>
      <c r="N106" s="3" t="s">
        <v>377</v>
      </c>
      <c r="O106" s="3" t="s">
        <v>377</v>
      </c>
      <c r="P106" s="3" t="s">
        <v>377</v>
      </c>
      <c r="Q106" s="125" t="s">
        <v>449</v>
      </c>
      <c r="R106" s="125" t="s">
        <v>449</v>
      </c>
      <c r="S106" s="125" t="s">
        <v>449</v>
      </c>
      <c r="T106" s="3" t="s">
        <v>377</v>
      </c>
      <c r="U106" s="125" t="s">
        <v>449</v>
      </c>
      <c r="V106" s="3" t="s">
        <v>377</v>
      </c>
      <c r="W106" s="3" t="s">
        <v>377</v>
      </c>
      <c r="X106" s="3" t="s">
        <v>377</v>
      </c>
      <c r="Y106" s="3" t="s">
        <v>377</v>
      </c>
      <c r="Z106" s="3" t="s">
        <v>377</v>
      </c>
      <c r="AA106" s="3" t="s">
        <v>377</v>
      </c>
      <c r="AB106" s="3" t="s">
        <v>377</v>
      </c>
      <c r="AC106" s="3" t="s">
        <v>377</v>
      </c>
      <c r="AD106" s="3" t="s">
        <v>377</v>
      </c>
      <c r="AE106" s="3" t="s">
        <v>377</v>
      </c>
      <c r="AF106" s="3" t="s">
        <v>377</v>
      </c>
      <c r="AJ106" s="103"/>
      <c r="AK106" s="103"/>
      <c r="AL106" s="103"/>
      <c r="AM106" s="103"/>
      <c r="AN106" s="103"/>
      <c r="AO106" s="103"/>
      <c r="AP106" s="103"/>
      <c r="AQ106" s="103"/>
      <c r="AR106" s="103"/>
      <c r="AS106" s="103"/>
      <c r="AT106" s="103"/>
      <c r="AU106" s="103"/>
      <c r="AV106" s="103"/>
      <c r="AW106" s="103"/>
      <c r="AX106" s="103"/>
      <c r="AY106" s="103"/>
      <c r="AZ106" s="103"/>
      <c r="BA106" s="103"/>
      <c r="BB106" s="103"/>
      <c r="BC106" s="103"/>
      <c r="BD106" s="103"/>
      <c r="BE106" s="103"/>
      <c r="BF106" s="103"/>
      <c r="BG106" s="103"/>
    </row>
    <row r="107">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J107" s="103"/>
      <c r="AK107" s="103"/>
      <c r="AL107" s="103"/>
      <c r="AM107" s="103"/>
      <c r="AN107" s="103"/>
      <c r="AO107" s="103"/>
      <c r="AP107" s="103"/>
      <c r="AQ107" s="103"/>
      <c r="AR107" s="103"/>
      <c r="AS107" s="103"/>
      <c r="AT107" s="103"/>
      <c r="AU107" s="103"/>
      <c r="AV107" s="103"/>
      <c r="AW107" s="103"/>
      <c r="AX107" s="103"/>
      <c r="AY107" s="103"/>
      <c r="AZ107" s="103"/>
      <c r="BA107" s="103"/>
      <c r="BB107" s="103"/>
      <c r="BC107" s="103"/>
      <c r="BD107" s="103"/>
      <c r="BE107" s="103"/>
      <c r="BF107" s="103"/>
      <c r="BG107" s="103"/>
    </row>
    <row r="108">
      <c r="A108" s="104" t="s">
        <v>332</v>
      </c>
      <c r="B108" s="39">
        <f t="shared" ref="B108:AF108" si="47">IF(B105="Low",
    INDIRECT("ArcadiaBaseModel!G" &amp; COLUMN()),
    INDIRECT("ArcadiaBaseModel!H" &amp; COLUMN())
)
</f>
        <v>0</v>
      </c>
      <c r="C108" s="39">
        <f t="shared" si="47"/>
        <v>0</v>
      </c>
      <c r="D108" s="39">
        <f t="shared" si="47"/>
        <v>0</v>
      </c>
      <c r="E108" s="39">
        <f t="shared" si="47"/>
        <v>500</v>
      </c>
      <c r="F108" s="39">
        <f t="shared" si="47"/>
        <v>200</v>
      </c>
      <c r="G108" s="39">
        <f t="shared" si="47"/>
        <v>1000</v>
      </c>
      <c r="H108" s="39">
        <f t="shared" si="47"/>
        <v>750</v>
      </c>
      <c r="I108" s="39">
        <f t="shared" si="47"/>
        <v>0</v>
      </c>
      <c r="J108" s="63">
        <f t="shared" si="47"/>
        <v>0</v>
      </c>
      <c r="K108" s="39">
        <f t="shared" si="47"/>
        <v>5000</v>
      </c>
      <c r="L108" s="39">
        <f t="shared" si="47"/>
        <v>3500</v>
      </c>
      <c r="M108" s="39">
        <f t="shared" si="47"/>
        <v>1000</v>
      </c>
      <c r="N108" s="39">
        <f t="shared" si="47"/>
        <v>2000</v>
      </c>
      <c r="O108" s="39">
        <f t="shared" si="47"/>
        <v>15000</v>
      </c>
      <c r="P108" s="39">
        <f t="shared" si="47"/>
        <v>0</v>
      </c>
      <c r="Q108" s="39">
        <f t="shared" si="47"/>
        <v>12500</v>
      </c>
      <c r="R108" s="39">
        <f t="shared" si="47"/>
        <v>15000</v>
      </c>
      <c r="S108" s="39">
        <f t="shared" si="47"/>
        <v>5500</v>
      </c>
      <c r="T108" s="39">
        <f t="shared" si="47"/>
        <v>17000</v>
      </c>
      <c r="U108" s="39">
        <f t="shared" si="47"/>
        <v>15000</v>
      </c>
      <c r="V108" s="39">
        <f t="shared" si="47"/>
        <v>26500</v>
      </c>
      <c r="W108" s="39">
        <f t="shared" si="47"/>
        <v>0</v>
      </c>
      <c r="X108" s="39">
        <f t="shared" si="47"/>
        <v>0</v>
      </c>
      <c r="Y108" s="39">
        <f t="shared" si="47"/>
        <v>0</v>
      </c>
      <c r="Z108" s="39">
        <f t="shared" si="47"/>
        <v>1000</v>
      </c>
      <c r="AA108" s="39">
        <f t="shared" si="47"/>
        <v>1000</v>
      </c>
      <c r="AB108" s="39">
        <f t="shared" si="47"/>
        <v>39000</v>
      </c>
      <c r="AC108" s="39">
        <f t="shared" si="47"/>
        <v>0</v>
      </c>
      <c r="AD108" s="39">
        <f t="shared" si="47"/>
        <v>0</v>
      </c>
      <c r="AE108" s="39">
        <f t="shared" si="47"/>
        <v>0</v>
      </c>
      <c r="AF108" s="39">
        <f t="shared" si="47"/>
        <v>130000</v>
      </c>
    </row>
    <row r="109">
      <c r="A109" s="1" t="s">
        <v>329</v>
      </c>
      <c r="AG109" s="40">
        <f>$B$20</f>
        <v>3000000</v>
      </c>
    </row>
    <row r="110">
      <c r="A110" s="1" t="s">
        <v>328</v>
      </c>
      <c r="AH110" s="63">
        <f t="shared" ref="AH110:BG110" si="48">$B$16*12</f>
        <v>37500</v>
      </c>
      <c r="AI110" s="63">
        <f t="shared" si="48"/>
        <v>37500</v>
      </c>
      <c r="AJ110" s="63">
        <f t="shared" si="48"/>
        <v>37500</v>
      </c>
      <c r="AK110" s="63">
        <f t="shared" si="48"/>
        <v>37500</v>
      </c>
      <c r="AL110" s="63">
        <f t="shared" si="48"/>
        <v>37500</v>
      </c>
      <c r="AM110" s="63">
        <f t="shared" si="48"/>
        <v>37500</v>
      </c>
      <c r="AN110" s="63">
        <f t="shared" si="48"/>
        <v>37500</v>
      </c>
      <c r="AO110" s="63">
        <f t="shared" si="48"/>
        <v>37500</v>
      </c>
      <c r="AP110" s="63">
        <f t="shared" si="48"/>
        <v>37500</v>
      </c>
      <c r="AQ110" s="63">
        <f t="shared" si="48"/>
        <v>37500</v>
      </c>
      <c r="AR110" s="63">
        <f t="shared" si="48"/>
        <v>37500</v>
      </c>
      <c r="AS110" s="63">
        <f t="shared" si="48"/>
        <v>37500</v>
      </c>
      <c r="AT110" s="63">
        <f t="shared" si="48"/>
        <v>37500</v>
      </c>
      <c r="AU110" s="63">
        <f t="shared" si="48"/>
        <v>37500</v>
      </c>
      <c r="AV110" s="63">
        <f t="shared" si="48"/>
        <v>37500</v>
      </c>
      <c r="AW110" s="63">
        <f t="shared" si="48"/>
        <v>37500</v>
      </c>
      <c r="AX110" s="63">
        <f t="shared" si="48"/>
        <v>37500</v>
      </c>
      <c r="AY110" s="63">
        <f t="shared" si="48"/>
        <v>37500</v>
      </c>
      <c r="AZ110" s="63">
        <f t="shared" si="48"/>
        <v>37500</v>
      </c>
      <c r="BA110" s="63">
        <f t="shared" si="48"/>
        <v>37500</v>
      </c>
      <c r="BB110" s="63">
        <f t="shared" si="48"/>
        <v>37500</v>
      </c>
      <c r="BC110" s="63">
        <f t="shared" si="48"/>
        <v>37500</v>
      </c>
      <c r="BD110" s="63">
        <f t="shared" si="48"/>
        <v>37500</v>
      </c>
      <c r="BE110" s="63">
        <f t="shared" si="48"/>
        <v>37500</v>
      </c>
      <c r="BF110" s="63">
        <f t="shared" si="48"/>
        <v>37500</v>
      </c>
      <c r="BG110" s="63">
        <f t="shared" si="48"/>
        <v>37500</v>
      </c>
    </row>
    <row r="111">
      <c r="A111" s="1"/>
    </row>
    <row r="112">
      <c r="A112" s="1" t="s">
        <v>390</v>
      </c>
      <c r="AH112" s="40">
        <f t="shared" ref="AH112:BG112" si="49">$B$9</f>
        <v>210000</v>
      </c>
      <c r="AI112" s="40">
        <f t="shared" si="49"/>
        <v>210000</v>
      </c>
      <c r="AJ112" s="40">
        <f t="shared" si="49"/>
        <v>210000</v>
      </c>
      <c r="AK112" s="40">
        <f t="shared" si="49"/>
        <v>210000</v>
      </c>
      <c r="AL112" s="40">
        <f t="shared" si="49"/>
        <v>210000</v>
      </c>
      <c r="AM112" s="40">
        <f t="shared" si="49"/>
        <v>210000</v>
      </c>
      <c r="AN112" s="40">
        <f t="shared" si="49"/>
        <v>210000</v>
      </c>
      <c r="AO112" s="40">
        <f t="shared" si="49"/>
        <v>210000</v>
      </c>
      <c r="AP112" s="40">
        <f t="shared" si="49"/>
        <v>210000</v>
      </c>
      <c r="AQ112" s="40">
        <f t="shared" si="49"/>
        <v>210000</v>
      </c>
      <c r="AR112" s="40">
        <f t="shared" si="49"/>
        <v>210000</v>
      </c>
      <c r="AS112" s="40">
        <f t="shared" si="49"/>
        <v>210000</v>
      </c>
      <c r="AT112" s="40">
        <f t="shared" si="49"/>
        <v>210000</v>
      </c>
      <c r="AU112" s="40">
        <f t="shared" si="49"/>
        <v>210000</v>
      </c>
      <c r="AV112" s="40">
        <f t="shared" si="49"/>
        <v>210000</v>
      </c>
      <c r="AW112" s="40">
        <f t="shared" si="49"/>
        <v>210000</v>
      </c>
      <c r="AX112" s="40">
        <f t="shared" si="49"/>
        <v>210000</v>
      </c>
      <c r="AY112" s="40">
        <f t="shared" si="49"/>
        <v>210000</v>
      </c>
      <c r="AZ112" s="40">
        <f t="shared" si="49"/>
        <v>210000</v>
      </c>
      <c r="BA112" s="40">
        <f t="shared" si="49"/>
        <v>210000</v>
      </c>
      <c r="BB112" s="40">
        <f t="shared" si="49"/>
        <v>210000</v>
      </c>
      <c r="BC112" s="40">
        <f t="shared" si="49"/>
        <v>210000</v>
      </c>
      <c r="BD112" s="40">
        <f t="shared" si="49"/>
        <v>210000</v>
      </c>
      <c r="BE112" s="40">
        <f t="shared" si="49"/>
        <v>210000</v>
      </c>
      <c r="BF112" s="40">
        <f t="shared" si="49"/>
        <v>210000</v>
      </c>
      <c r="BG112" s="40">
        <f t="shared" si="49"/>
        <v>210000</v>
      </c>
    </row>
    <row r="113">
      <c r="A113" s="1" t="s">
        <v>431</v>
      </c>
      <c r="B113" s="39">
        <f t="shared" ref="B113:BG113" si="50">B112-SUM(B108:B110)</f>
        <v>0</v>
      </c>
      <c r="C113" s="39">
        <f t="shared" si="50"/>
        <v>0</v>
      </c>
      <c r="D113" s="39">
        <f t="shared" si="50"/>
        <v>0</v>
      </c>
      <c r="E113" s="39">
        <f t="shared" si="50"/>
        <v>-500</v>
      </c>
      <c r="F113" s="39">
        <f t="shared" si="50"/>
        <v>-200</v>
      </c>
      <c r="G113" s="39">
        <f t="shared" si="50"/>
        <v>-1000</v>
      </c>
      <c r="H113" s="39">
        <f t="shared" si="50"/>
        <v>-750</v>
      </c>
      <c r="I113" s="39">
        <f t="shared" si="50"/>
        <v>0</v>
      </c>
      <c r="J113" s="63">
        <f t="shared" si="50"/>
        <v>0</v>
      </c>
      <c r="K113" s="39">
        <f t="shared" si="50"/>
        <v>-5000</v>
      </c>
      <c r="L113" s="39">
        <f t="shared" si="50"/>
        <v>-3500</v>
      </c>
      <c r="M113" s="39">
        <f t="shared" si="50"/>
        <v>-1000</v>
      </c>
      <c r="N113" s="39">
        <f t="shared" si="50"/>
        <v>-2000</v>
      </c>
      <c r="O113" s="39">
        <f t="shared" si="50"/>
        <v>-15000</v>
      </c>
      <c r="P113" s="39">
        <f t="shared" si="50"/>
        <v>0</v>
      </c>
      <c r="Q113" s="39">
        <f t="shared" si="50"/>
        <v>-12500</v>
      </c>
      <c r="R113" s="39">
        <f t="shared" si="50"/>
        <v>-15000</v>
      </c>
      <c r="S113" s="39">
        <f t="shared" si="50"/>
        <v>-5500</v>
      </c>
      <c r="T113" s="39">
        <f t="shared" si="50"/>
        <v>-17000</v>
      </c>
      <c r="U113" s="39">
        <f t="shared" si="50"/>
        <v>-15000</v>
      </c>
      <c r="V113" s="39">
        <f t="shared" si="50"/>
        <v>-26500</v>
      </c>
      <c r="W113" s="39">
        <f t="shared" si="50"/>
        <v>0</v>
      </c>
      <c r="X113" s="39">
        <f t="shared" si="50"/>
        <v>0</v>
      </c>
      <c r="Y113" s="39">
        <f t="shared" si="50"/>
        <v>0</v>
      </c>
      <c r="Z113" s="39">
        <f t="shared" si="50"/>
        <v>-1000</v>
      </c>
      <c r="AA113" s="39">
        <f t="shared" si="50"/>
        <v>-1000</v>
      </c>
      <c r="AB113" s="39">
        <f t="shared" si="50"/>
        <v>-39000</v>
      </c>
      <c r="AC113" s="39">
        <f t="shared" si="50"/>
        <v>0</v>
      </c>
      <c r="AD113" s="39">
        <f t="shared" si="50"/>
        <v>0</v>
      </c>
      <c r="AE113" s="39">
        <f t="shared" si="50"/>
        <v>0</v>
      </c>
      <c r="AF113" s="39">
        <f t="shared" si="50"/>
        <v>-130000</v>
      </c>
      <c r="AG113" s="63">
        <f t="shared" si="50"/>
        <v>-3000000</v>
      </c>
      <c r="AH113" s="40">
        <f t="shared" si="50"/>
        <v>172500</v>
      </c>
      <c r="AI113" s="40">
        <f t="shared" si="50"/>
        <v>172500</v>
      </c>
      <c r="AJ113" s="40">
        <f t="shared" si="50"/>
        <v>172500</v>
      </c>
      <c r="AK113" s="40">
        <f t="shared" si="50"/>
        <v>172500</v>
      </c>
      <c r="AL113" s="40">
        <f t="shared" si="50"/>
        <v>172500</v>
      </c>
      <c r="AM113" s="40">
        <f t="shared" si="50"/>
        <v>172500</v>
      </c>
      <c r="AN113" s="40">
        <f t="shared" si="50"/>
        <v>172500</v>
      </c>
      <c r="AO113" s="40">
        <f t="shared" si="50"/>
        <v>172500</v>
      </c>
      <c r="AP113" s="40">
        <f t="shared" si="50"/>
        <v>172500</v>
      </c>
      <c r="AQ113" s="40">
        <f t="shared" si="50"/>
        <v>172500</v>
      </c>
      <c r="AR113" s="40">
        <f t="shared" si="50"/>
        <v>172500</v>
      </c>
      <c r="AS113" s="40">
        <f t="shared" si="50"/>
        <v>172500</v>
      </c>
      <c r="AT113" s="40">
        <f t="shared" si="50"/>
        <v>172500</v>
      </c>
      <c r="AU113" s="40">
        <f t="shared" si="50"/>
        <v>172500</v>
      </c>
      <c r="AV113" s="40">
        <f t="shared" si="50"/>
        <v>172500</v>
      </c>
      <c r="AW113" s="40">
        <f t="shared" si="50"/>
        <v>172500</v>
      </c>
      <c r="AX113" s="40">
        <f t="shared" si="50"/>
        <v>172500</v>
      </c>
      <c r="AY113" s="40">
        <f t="shared" si="50"/>
        <v>172500</v>
      </c>
      <c r="AZ113" s="40">
        <f t="shared" si="50"/>
        <v>172500</v>
      </c>
      <c r="BA113" s="40">
        <f t="shared" si="50"/>
        <v>172500</v>
      </c>
      <c r="BB113" s="40">
        <f t="shared" si="50"/>
        <v>172500</v>
      </c>
      <c r="BC113" s="40">
        <f t="shared" si="50"/>
        <v>172500</v>
      </c>
      <c r="BD113" s="40">
        <f t="shared" si="50"/>
        <v>172500</v>
      </c>
      <c r="BE113" s="40">
        <f t="shared" si="50"/>
        <v>172500</v>
      </c>
      <c r="BF113" s="40">
        <f t="shared" si="50"/>
        <v>172500</v>
      </c>
      <c r="BG113" s="40">
        <f t="shared" si="50"/>
        <v>172500</v>
      </c>
    </row>
    <row r="114">
      <c r="A114" s="1"/>
    </row>
    <row r="115">
      <c r="A115" s="1" t="s">
        <v>446</v>
      </c>
      <c r="B115" s="63">
        <f t="shared" ref="B115:J115" si="51">INDIRECT("ArcadiaBaseModel!K" &amp; COLUMN())</f>
        <v>4</v>
      </c>
      <c r="C115" s="39">
        <f t="shared" si="51"/>
        <v>1</v>
      </c>
      <c r="D115" s="39">
        <f t="shared" si="51"/>
        <v>5</v>
      </c>
      <c r="E115" s="39">
        <f t="shared" si="51"/>
        <v>3</v>
      </c>
      <c r="F115" s="39">
        <f t="shared" si="51"/>
        <v>2</v>
      </c>
      <c r="G115" s="39">
        <f t="shared" si="51"/>
        <v>1</v>
      </c>
      <c r="H115" s="39">
        <f t="shared" si="51"/>
        <v>1</v>
      </c>
      <c r="I115" s="39">
        <f t="shared" si="51"/>
        <v>10</v>
      </c>
      <c r="J115" s="39">
        <f t="shared" si="51"/>
        <v>1</v>
      </c>
      <c r="K115" s="125">
        <v>5.0</v>
      </c>
      <c r="L115" s="39">
        <f t="shared" ref="L115:P115" si="52">INDIRECT("ArcadiaBaseModel!K" &amp; COLUMN())</f>
        <v>6</v>
      </c>
      <c r="M115" s="39">
        <f t="shared" si="52"/>
        <v>3</v>
      </c>
      <c r="N115" s="39">
        <f t="shared" si="52"/>
        <v>12</v>
      </c>
      <c r="O115" s="39">
        <f t="shared" si="52"/>
        <v>1</v>
      </c>
      <c r="P115" s="39">
        <f t="shared" si="52"/>
        <v>3</v>
      </c>
      <c r="Q115" s="125">
        <v>12.0</v>
      </c>
      <c r="R115" s="125">
        <v>10.0</v>
      </c>
      <c r="S115" s="125">
        <v>5.0</v>
      </c>
      <c r="T115" s="63">
        <f>INDIRECT("ArcadiaBaseModel!K" &amp; COLUMN())</f>
        <v>3</v>
      </c>
      <c r="U115" s="125">
        <v>8.0</v>
      </c>
      <c r="V115" s="39">
        <f t="shared" ref="V115:AF115" si="53">INDIRECT("ArcadiaBaseModel!K" &amp; COLUMN())</f>
        <v>3</v>
      </c>
      <c r="W115" s="39">
        <f t="shared" si="53"/>
        <v>15</v>
      </c>
      <c r="X115" s="39">
        <f t="shared" si="53"/>
        <v>5</v>
      </c>
      <c r="Y115" s="39">
        <f t="shared" si="53"/>
        <v>5</v>
      </c>
      <c r="Z115" s="39">
        <f t="shared" si="53"/>
        <v>1</v>
      </c>
      <c r="AA115" s="39">
        <f t="shared" si="53"/>
        <v>1</v>
      </c>
      <c r="AB115" s="39">
        <f t="shared" si="53"/>
        <v>3</v>
      </c>
      <c r="AC115" s="39">
        <f t="shared" si="53"/>
        <v>8</v>
      </c>
      <c r="AD115" s="39">
        <f t="shared" si="53"/>
        <v>8</v>
      </c>
      <c r="AE115" s="39">
        <f t="shared" si="53"/>
        <v>10</v>
      </c>
      <c r="AF115" s="39">
        <f t="shared" si="53"/>
        <v>3</v>
      </c>
      <c r="AG115" s="3">
        <v>1.0</v>
      </c>
      <c r="AH115" s="3">
        <v>1.0</v>
      </c>
      <c r="AI115" s="3">
        <v>1.0</v>
      </c>
      <c r="AJ115" s="3">
        <v>1.0</v>
      </c>
      <c r="AK115" s="3">
        <v>1.0</v>
      </c>
      <c r="AL115" s="3">
        <v>1.0</v>
      </c>
      <c r="AM115" s="3">
        <v>1.0</v>
      </c>
      <c r="AN115" s="3">
        <v>1.0</v>
      </c>
      <c r="AO115" s="3">
        <v>1.0</v>
      </c>
      <c r="AP115" s="3">
        <v>1.0</v>
      </c>
      <c r="AQ115" s="3">
        <v>1.0</v>
      </c>
      <c r="AR115" s="3">
        <v>1.0</v>
      </c>
      <c r="AS115" s="3">
        <v>1.0</v>
      </c>
      <c r="AT115" s="3">
        <v>1.0</v>
      </c>
      <c r="AU115" s="3">
        <v>1.0</v>
      </c>
      <c r="AV115" s="3">
        <v>1.0</v>
      </c>
      <c r="AW115" s="3">
        <v>1.0</v>
      </c>
      <c r="AX115" s="3">
        <v>1.0</v>
      </c>
      <c r="AY115" s="3">
        <v>1.0</v>
      </c>
      <c r="AZ115" s="3">
        <v>1.0</v>
      </c>
      <c r="BA115" s="3">
        <v>1.0</v>
      </c>
      <c r="BB115" s="3">
        <v>1.0</v>
      </c>
      <c r="BC115" s="3">
        <v>1.0</v>
      </c>
      <c r="BD115" s="3">
        <v>1.0</v>
      </c>
      <c r="BE115" s="3">
        <v>1.0</v>
      </c>
      <c r="BF115" s="3">
        <v>1.0</v>
      </c>
      <c r="BG115" s="3">
        <v>1.0</v>
      </c>
    </row>
    <row r="116">
      <c r="A116" s="1" t="s">
        <v>370</v>
      </c>
      <c r="B116" s="81">
        <f t="shared" ref="B116:AW116" si="54">1 - (0.3/19)*(B115-1)</f>
        <v>0.9526315789</v>
      </c>
      <c r="C116" s="81">
        <f t="shared" si="54"/>
        <v>1</v>
      </c>
      <c r="D116" s="81">
        <f t="shared" si="54"/>
        <v>0.9368421053</v>
      </c>
      <c r="E116" s="81">
        <f t="shared" si="54"/>
        <v>0.9684210526</v>
      </c>
      <c r="F116" s="81">
        <f t="shared" si="54"/>
        <v>0.9842105263</v>
      </c>
      <c r="G116" s="81">
        <f t="shared" si="54"/>
        <v>1</v>
      </c>
      <c r="H116" s="81">
        <f t="shared" si="54"/>
        <v>1</v>
      </c>
      <c r="I116" s="81">
        <f t="shared" si="54"/>
        <v>0.8578947368</v>
      </c>
      <c r="J116" s="81">
        <f t="shared" si="54"/>
        <v>1</v>
      </c>
      <c r="K116" s="81">
        <f t="shared" si="54"/>
        <v>0.9368421053</v>
      </c>
      <c r="L116" s="81">
        <f t="shared" si="54"/>
        <v>0.9210526316</v>
      </c>
      <c r="M116" s="81">
        <f t="shared" si="54"/>
        <v>0.9684210526</v>
      </c>
      <c r="N116" s="81">
        <f t="shared" si="54"/>
        <v>0.8263157895</v>
      </c>
      <c r="O116" s="81">
        <f t="shared" si="54"/>
        <v>1</v>
      </c>
      <c r="P116" s="81">
        <f t="shared" si="54"/>
        <v>0.9684210526</v>
      </c>
      <c r="Q116" s="81">
        <f t="shared" si="54"/>
        <v>0.8263157895</v>
      </c>
      <c r="R116" s="81">
        <f t="shared" si="54"/>
        <v>0.8578947368</v>
      </c>
      <c r="S116" s="81">
        <f t="shared" si="54"/>
        <v>0.9368421053</v>
      </c>
      <c r="T116" s="81">
        <f t="shared" si="54"/>
        <v>0.9684210526</v>
      </c>
      <c r="U116" s="81">
        <f t="shared" si="54"/>
        <v>0.8894736842</v>
      </c>
      <c r="V116" s="81">
        <f t="shared" si="54"/>
        <v>0.9684210526</v>
      </c>
      <c r="W116" s="81">
        <f t="shared" si="54"/>
        <v>0.7789473684</v>
      </c>
      <c r="X116" s="81">
        <f t="shared" si="54"/>
        <v>0.9368421053</v>
      </c>
      <c r="Y116" s="81">
        <f t="shared" si="54"/>
        <v>0.9368421053</v>
      </c>
      <c r="Z116" s="81">
        <f t="shared" si="54"/>
        <v>1</v>
      </c>
      <c r="AA116" s="81">
        <f t="shared" si="54"/>
        <v>1</v>
      </c>
      <c r="AB116" s="81">
        <f t="shared" si="54"/>
        <v>0.9684210526</v>
      </c>
      <c r="AC116" s="81">
        <f t="shared" si="54"/>
        <v>0.8894736842</v>
      </c>
      <c r="AD116" s="81">
        <f t="shared" si="54"/>
        <v>0.8894736842</v>
      </c>
      <c r="AE116" s="81">
        <f t="shared" si="54"/>
        <v>0.8578947368</v>
      </c>
      <c r="AF116" s="81">
        <f t="shared" si="54"/>
        <v>0.9684210526</v>
      </c>
      <c r="AG116" s="81">
        <f t="shared" si="54"/>
        <v>1</v>
      </c>
      <c r="AH116" s="81">
        <f t="shared" si="54"/>
        <v>1</v>
      </c>
      <c r="AI116" s="81">
        <f t="shared" si="54"/>
        <v>1</v>
      </c>
      <c r="AJ116" s="81">
        <f t="shared" si="54"/>
        <v>1</v>
      </c>
      <c r="AK116" s="81">
        <f t="shared" si="54"/>
        <v>1</v>
      </c>
      <c r="AL116" s="81">
        <f t="shared" si="54"/>
        <v>1</v>
      </c>
      <c r="AM116" s="81">
        <f t="shared" si="54"/>
        <v>1</v>
      </c>
      <c r="AN116" s="81">
        <f t="shared" si="54"/>
        <v>1</v>
      </c>
      <c r="AO116" s="81">
        <f t="shared" si="54"/>
        <v>1</v>
      </c>
      <c r="AP116" s="81">
        <f t="shared" si="54"/>
        <v>1</v>
      </c>
      <c r="AQ116" s="81">
        <f t="shared" si="54"/>
        <v>1</v>
      </c>
      <c r="AR116" s="81">
        <f t="shared" si="54"/>
        <v>1</v>
      </c>
      <c r="AS116" s="81">
        <f t="shared" si="54"/>
        <v>1</v>
      </c>
      <c r="AT116" s="81">
        <f t="shared" si="54"/>
        <v>1</v>
      </c>
      <c r="AU116" s="81">
        <f t="shared" si="54"/>
        <v>1</v>
      </c>
      <c r="AV116" s="81">
        <f t="shared" si="54"/>
        <v>1</v>
      </c>
      <c r="AW116" s="81">
        <f t="shared" si="54"/>
        <v>1</v>
      </c>
      <c r="AX116" s="81">
        <f t="shared" ref="AX116:BG116" si="55">1 - (0.7/19)*(AX115-1)</f>
        <v>1</v>
      </c>
      <c r="AY116" s="81">
        <f t="shared" si="55"/>
        <v>1</v>
      </c>
      <c r="AZ116" s="81">
        <f t="shared" si="55"/>
        <v>1</v>
      </c>
      <c r="BA116" s="81">
        <f t="shared" si="55"/>
        <v>1</v>
      </c>
      <c r="BB116" s="81">
        <f t="shared" si="55"/>
        <v>1</v>
      </c>
      <c r="BC116" s="81">
        <f t="shared" si="55"/>
        <v>1</v>
      </c>
      <c r="BD116" s="81">
        <f t="shared" si="55"/>
        <v>1</v>
      </c>
      <c r="BE116" s="81">
        <f t="shared" si="55"/>
        <v>1</v>
      </c>
      <c r="BF116" s="81">
        <f t="shared" si="55"/>
        <v>1</v>
      </c>
      <c r="BG116" s="81">
        <f t="shared" si="55"/>
        <v>1</v>
      </c>
    </row>
    <row r="117">
      <c r="A117" s="1" t="s">
        <v>342</v>
      </c>
      <c r="B117" s="107">
        <v>1.0</v>
      </c>
      <c r="C117" s="81">
        <f t="shared" ref="C117:BG117" si="56">B117*B116</f>
        <v>0.9526315789</v>
      </c>
      <c r="D117" s="81">
        <f t="shared" si="56"/>
        <v>0.9526315789</v>
      </c>
      <c r="E117" s="81">
        <f t="shared" si="56"/>
        <v>0.892465374</v>
      </c>
      <c r="F117" s="81">
        <f t="shared" si="56"/>
        <v>0.8642822569</v>
      </c>
      <c r="G117" s="81">
        <f t="shared" si="56"/>
        <v>0.8506356949</v>
      </c>
      <c r="H117" s="81">
        <f t="shared" si="56"/>
        <v>0.8506356949</v>
      </c>
      <c r="I117" s="81">
        <f t="shared" si="56"/>
        <v>0.8506356949</v>
      </c>
      <c r="J117" s="81">
        <f t="shared" si="56"/>
        <v>0.7297558857</v>
      </c>
      <c r="K117" s="81">
        <f t="shared" si="56"/>
        <v>0.7297558857</v>
      </c>
      <c r="L117" s="81">
        <f t="shared" si="56"/>
        <v>0.6836660402</v>
      </c>
      <c r="M117" s="81">
        <f t="shared" si="56"/>
        <v>0.6296924055</v>
      </c>
      <c r="N117" s="81">
        <f t="shared" si="56"/>
        <v>0.6098073822</v>
      </c>
      <c r="O117" s="81">
        <f t="shared" si="56"/>
        <v>0.5038934684</v>
      </c>
      <c r="P117" s="81">
        <f t="shared" si="56"/>
        <v>0.5038934684</v>
      </c>
      <c r="Q117" s="81">
        <f t="shared" si="56"/>
        <v>0.4879810431</v>
      </c>
      <c r="R117" s="81">
        <f t="shared" si="56"/>
        <v>0.4032264409</v>
      </c>
      <c r="S117" s="81">
        <f t="shared" si="56"/>
        <v>0.3459258414</v>
      </c>
      <c r="T117" s="81">
        <f t="shared" si="56"/>
        <v>0.3240778935</v>
      </c>
      <c r="U117" s="81">
        <f t="shared" si="56"/>
        <v>0.3138438548</v>
      </c>
      <c r="V117" s="81">
        <f t="shared" si="56"/>
        <v>0.2791558498</v>
      </c>
      <c r="W117" s="81">
        <f t="shared" si="56"/>
        <v>0.2703404019</v>
      </c>
      <c r="X117" s="81">
        <f t="shared" si="56"/>
        <v>0.2105809446</v>
      </c>
      <c r="Y117" s="81">
        <f t="shared" si="56"/>
        <v>0.1972810955</v>
      </c>
      <c r="Z117" s="81">
        <f t="shared" si="56"/>
        <v>0.1848212368</v>
      </c>
      <c r="AA117" s="81">
        <f t="shared" si="56"/>
        <v>0.1848212368</v>
      </c>
      <c r="AB117" s="81">
        <f t="shared" si="56"/>
        <v>0.1848212368</v>
      </c>
      <c r="AC117" s="81">
        <f t="shared" si="56"/>
        <v>0.1789847767</v>
      </c>
      <c r="AD117" s="81">
        <f t="shared" si="56"/>
        <v>0.1592022488</v>
      </c>
      <c r="AE117" s="81">
        <f t="shared" si="56"/>
        <v>0.1416062107</v>
      </c>
      <c r="AF117" s="81">
        <f t="shared" si="56"/>
        <v>0.1214832229</v>
      </c>
      <c r="AG117" s="81">
        <f t="shared" si="56"/>
        <v>0.1176469106</v>
      </c>
      <c r="AH117" s="81">
        <f t="shared" si="56"/>
        <v>0.1176469106</v>
      </c>
      <c r="AI117" s="81">
        <f t="shared" si="56"/>
        <v>0.1176469106</v>
      </c>
      <c r="AJ117" s="81">
        <f t="shared" si="56"/>
        <v>0.1176469106</v>
      </c>
      <c r="AK117" s="81">
        <f t="shared" si="56"/>
        <v>0.1176469106</v>
      </c>
      <c r="AL117" s="81">
        <f t="shared" si="56"/>
        <v>0.1176469106</v>
      </c>
      <c r="AM117" s="81">
        <f t="shared" si="56"/>
        <v>0.1176469106</v>
      </c>
      <c r="AN117" s="81">
        <f t="shared" si="56"/>
        <v>0.1176469106</v>
      </c>
      <c r="AO117" s="81">
        <f t="shared" si="56"/>
        <v>0.1176469106</v>
      </c>
      <c r="AP117" s="81">
        <f t="shared" si="56"/>
        <v>0.1176469106</v>
      </c>
      <c r="AQ117" s="81">
        <f t="shared" si="56"/>
        <v>0.1176469106</v>
      </c>
      <c r="AR117" s="81">
        <f t="shared" si="56"/>
        <v>0.1176469106</v>
      </c>
      <c r="AS117" s="81">
        <f t="shared" si="56"/>
        <v>0.1176469106</v>
      </c>
      <c r="AT117" s="81">
        <f t="shared" si="56"/>
        <v>0.1176469106</v>
      </c>
      <c r="AU117" s="81">
        <f t="shared" si="56"/>
        <v>0.1176469106</v>
      </c>
      <c r="AV117" s="81">
        <f t="shared" si="56"/>
        <v>0.1176469106</v>
      </c>
      <c r="AW117" s="81">
        <f t="shared" si="56"/>
        <v>0.1176469106</v>
      </c>
      <c r="AX117" s="81">
        <f t="shared" si="56"/>
        <v>0.1176469106</v>
      </c>
      <c r="AY117" s="81">
        <f t="shared" si="56"/>
        <v>0.1176469106</v>
      </c>
      <c r="AZ117" s="81">
        <f t="shared" si="56"/>
        <v>0.1176469106</v>
      </c>
      <c r="BA117" s="81">
        <f t="shared" si="56"/>
        <v>0.1176469106</v>
      </c>
      <c r="BB117" s="81">
        <f t="shared" si="56"/>
        <v>0.1176469106</v>
      </c>
      <c r="BC117" s="81">
        <f t="shared" si="56"/>
        <v>0.1176469106</v>
      </c>
      <c r="BD117" s="81">
        <f t="shared" si="56"/>
        <v>0.1176469106</v>
      </c>
      <c r="BE117" s="81">
        <f t="shared" si="56"/>
        <v>0.1176469106</v>
      </c>
      <c r="BF117" s="81">
        <f t="shared" si="56"/>
        <v>0.1176469106</v>
      </c>
      <c r="BG117" s="81">
        <f t="shared" si="56"/>
        <v>0.1176469106</v>
      </c>
    </row>
    <row r="118">
      <c r="A118" s="1" t="s">
        <v>343</v>
      </c>
      <c r="B118" s="63">
        <f t="shared" ref="B118:BG118" si="57">B117*B113</f>
        <v>0</v>
      </c>
      <c r="C118" s="63">
        <f t="shared" si="57"/>
        <v>0</v>
      </c>
      <c r="D118" s="63">
        <f t="shared" si="57"/>
        <v>0</v>
      </c>
      <c r="E118" s="63">
        <f t="shared" si="57"/>
        <v>-446.232687</v>
      </c>
      <c r="F118" s="63">
        <f t="shared" si="57"/>
        <v>-172.8564514</v>
      </c>
      <c r="G118" s="63">
        <f t="shared" si="57"/>
        <v>-850.6356949</v>
      </c>
      <c r="H118" s="63">
        <f t="shared" si="57"/>
        <v>-637.9767712</v>
      </c>
      <c r="I118" s="63">
        <f t="shared" si="57"/>
        <v>0</v>
      </c>
      <c r="J118" s="63">
        <f t="shared" si="57"/>
        <v>0</v>
      </c>
      <c r="K118" s="63">
        <f t="shared" si="57"/>
        <v>-3648.779428</v>
      </c>
      <c r="L118" s="63">
        <f t="shared" si="57"/>
        <v>-2392.831141</v>
      </c>
      <c r="M118" s="63">
        <f t="shared" si="57"/>
        <v>-629.6924055</v>
      </c>
      <c r="N118" s="63">
        <f t="shared" si="57"/>
        <v>-1219.614764</v>
      </c>
      <c r="O118" s="63">
        <f t="shared" si="57"/>
        <v>-7558.402026</v>
      </c>
      <c r="P118" s="63">
        <f t="shared" si="57"/>
        <v>0</v>
      </c>
      <c r="Q118" s="63">
        <f t="shared" si="57"/>
        <v>-6099.763039</v>
      </c>
      <c r="R118" s="63">
        <f t="shared" si="57"/>
        <v>-6048.396613</v>
      </c>
      <c r="S118" s="63">
        <f t="shared" si="57"/>
        <v>-1902.592128</v>
      </c>
      <c r="T118" s="63">
        <f t="shared" si="57"/>
        <v>-5509.32419</v>
      </c>
      <c r="U118" s="63">
        <f t="shared" si="57"/>
        <v>-4707.657821</v>
      </c>
      <c r="V118" s="63">
        <f t="shared" si="57"/>
        <v>-7397.630019</v>
      </c>
      <c r="W118" s="63">
        <f t="shared" si="57"/>
        <v>0</v>
      </c>
      <c r="X118" s="63">
        <f t="shared" si="57"/>
        <v>0</v>
      </c>
      <c r="Y118" s="63">
        <f t="shared" si="57"/>
        <v>0</v>
      </c>
      <c r="Z118" s="63">
        <f t="shared" si="57"/>
        <v>-184.8212368</v>
      </c>
      <c r="AA118" s="63">
        <f t="shared" si="57"/>
        <v>-184.8212368</v>
      </c>
      <c r="AB118" s="63">
        <f t="shared" si="57"/>
        <v>-7208.028236</v>
      </c>
      <c r="AC118" s="63">
        <f t="shared" si="57"/>
        <v>0</v>
      </c>
      <c r="AD118" s="63">
        <f t="shared" si="57"/>
        <v>0</v>
      </c>
      <c r="AE118" s="63">
        <f t="shared" si="57"/>
        <v>0</v>
      </c>
      <c r="AF118" s="63">
        <f t="shared" si="57"/>
        <v>-15792.81898</v>
      </c>
      <c r="AG118" s="63">
        <f t="shared" si="57"/>
        <v>-352940.7318</v>
      </c>
      <c r="AH118" s="63">
        <f t="shared" si="57"/>
        <v>20294.09208</v>
      </c>
      <c r="AI118" s="63">
        <f t="shared" si="57"/>
        <v>20294.09208</v>
      </c>
      <c r="AJ118" s="63">
        <f t="shared" si="57"/>
        <v>20294.09208</v>
      </c>
      <c r="AK118" s="63">
        <f t="shared" si="57"/>
        <v>20294.09208</v>
      </c>
      <c r="AL118" s="63">
        <f t="shared" si="57"/>
        <v>20294.09208</v>
      </c>
      <c r="AM118" s="63">
        <f t="shared" si="57"/>
        <v>20294.09208</v>
      </c>
      <c r="AN118" s="63">
        <f t="shared" si="57"/>
        <v>20294.09208</v>
      </c>
      <c r="AO118" s="63">
        <f t="shared" si="57"/>
        <v>20294.09208</v>
      </c>
      <c r="AP118" s="63">
        <f t="shared" si="57"/>
        <v>20294.09208</v>
      </c>
      <c r="AQ118" s="63">
        <f t="shared" si="57"/>
        <v>20294.09208</v>
      </c>
      <c r="AR118" s="63">
        <f t="shared" si="57"/>
        <v>20294.09208</v>
      </c>
      <c r="AS118" s="63">
        <f t="shared" si="57"/>
        <v>20294.09208</v>
      </c>
      <c r="AT118" s="63">
        <f t="shared" si="57"/>
        <v>20294.09208</v>
      </c>
      <c r="AU118" s="63">
        <f t="shared" si="57"/>
        <v>20294.09208</v>
      </c>
      <c r="AV118" s="63">
        <f t="shared" si="57"/>
        <v>20294.09208</v>
      </c>
      <c r="AW118" s="63">
        <f t="shared" si="57"/>
        <v>20294.09208</v>
      </c>
      <c r="AX118" s="63">
        <f t="shared" si="57"/>
        <v>20294.09208</v>
      </c>
      <c r="AY118" s="63">
        <f t="shared" si="57"/>
        <v>20294.09208</v>
      </c>
      <c r="AZ118" s="63">
        <f t="shared" si="57"/>
        <v>20294.09208</v>
      </c>
      <c r="BA118" s="63">
        <f t="shared" si="57"/>
        <v>20294.09208</v>
      </c>
      <c r="BB118" s="63">
        <f t="shared" si="57"/>
        <v>20294.09208</v>
      </c>
      <c r="BC118" s="63">
        <f t="shared" si="57"/>
        <v>20294.09208</v>
      </c>
      <c r="BD118" s="63">
        <f t="shared" si="57"/>
        <v>20294.09208</v>
      </c>
      <c r="BE118" s="63">
        <f t="shared" si="57"/>
        <v>20294.09208</v>
      </c>
      <c r="BF118" s="63">
        <f t="shared" si="57"/>
        <v>20294.09208</v>
      </c>
      <c r="BG118" s="63">
        <f t="shared" si="57"/>
        <v>20294.09208</v>
      </c>
    </row>
    <row r="120">
      <c r="A120" s="123" t="s">
        <v>344</v>
      </c>
      <c r="B120" s="124">
        <f>XIRR(B118:BG118, B103:BG103)</f>
        <v>0.01633830949</v>
      </c>
    </row>
    <row r="121">
      <c r="A121" s="3" t="s">
        <v>433</v>
      </c>
      <c r="B121" s="81">
        <f>AG117</f>
        <v>0.1176469106</v>
      </c>
    </row>
    <row r="122">
      <c r="A122" s="1" t="s">
        <v>447</v>
      </c>
      <c r="B122" s="39">
        <f>SUM(B113:AF113)</f>
        <v>-291450</v>
      </c>
    </row>
    <row r="127">
      <c r="A127" s="76" t="s">
        <v>452</v>
      </c>
      <c r="B127" s="66" t="s">
        <v>441</v>
      </c>
    </row>
    <row r="128">
      <c r="B128" s="118">
        <f>$L$5</f>
        <v>45658</v>
      </c>
      <c r="C128" s="118">
        <f t="shared" ref="C128:AG128" si="58">OFFSET(C128, 0, -1) + IF(C131="Low", INDIRECT("ArcadiaBaseModel!I" &amp; COLUMN(B102)), INDIRECT("ArcadiaBaseModel!J" &amp; COLUMN(B102)))</f>
        <v>45688</v>
      </c>
      <c r="D128" s="118">
        <f t="shared" si="58"/>
        <v>45693</v>
      </c>
      <c r="E128" s="118">
        <f t="shared" si="58"/>
        <v>45698</v>
      </c>
      <c r="F128" s="118">
        <f t="shared" si="58"/>
        <v>45708</v>
      </c>
      <c r="G128" s="118">
        <f t="shared" si="58"/>
        <v>45713</v>
      </c>
      <c r="H128" s="118">
        <f t="shared" si="58"/>
        <v>45720</v>
      </c>
      <c r="I128" s="118">
        <f t="shared" si="58"/>
        <v>45727</v>
      </c>
      <c r="J128" s="118">
        <f t="shared" si="58"/>
        <v>45741</v>
      </c>
      <c r="K128" s="118">
        <f t="shared" si="58"/>
        <v>45748</v>
      </c>
      <c r="L128" s="118">
        <f t="shared" si="58"/>
        <v>45766</v>
      </c>
      <c r="M128" s="118">
        <f t="shared" si="58"/>
        <v>45786</v>
      </c>
      <c r="N128" s="118">
        <f t="shared" si="58"/>
        <v>45806</v>
      </c>
      <c r="O128" s="118">
        <f t="shared" si="58"/>
        <v>45836</v>
      </c>
      <c r="P128" s="118">
        <f t="shared" si="58"/>
        <v>45837</v>
      </c>
      <c r="Q128" s="118">
        <f t="shared" si="58"/>
        <v>45917</v>
      </c>
      <c r="R128" s="118">
        <f t="shared" si="58"/>
        <v>46027</v>
      </c>
      <c r="S128" s="118">
        <f t="shared" si="58"/>
        <v>46057</v>
      </c>
      <c r="T128" s="118">
        <f t="shared" si="58"/>
        <v>46097</v>
      </c>
      <c r="U128" s="118">
        <f t="shared" si="58"/>
        <v>46157</v>
      </c>
      <c r="V128" s="118">
        <f t="shared" si="58"/>
        <v>46277</v>
      </c>
      <c r="W128" s="118">
        <f t="shared" si="58"/>
        <v>46337</v>
      </c>
      <c r="X128" s="118">
        <f t="shared" si="58"/>
        <v>46351</v>
      </c>
      <c r="Y128" s="118">
        <f t="shared" si="58"/>
        <v>46356</v>
      </c>
      <c r="Z128" s="118">
        <f t="shared" si="58"/>
        <v>46363</v>
      </c>
      <c r="AA128" s="118">
        <f t="shared" si="58"/>
        <v>46370</v>
      </c>
      <c r="AB128" s="118">
        <f t="shared" si="58"/>
        <v>46377</v>
      </c>
      <c r="AC128" s="118">
        <f t="shared" si="58"/>
        <v>46467</v>
      </c>
      <c r="AD128" s="118">
        <f t="shared" si="58"/>
        <v>46474</v>
      </c>
      <c r="AE128" s="118">
        <f t="shared" si="58"/>
        <v>46488</v>
      </c>
      <c r="AF128" s="118">
        <f t="shared" si="58"/>
        <v>46502</v>
      </c>
      <c r="AG128" s="119">
        <f t="shared" si="58"/>
        <v>46592</v>
      </c>
      <c r="AH128" s="120">
        <f t="shared" ref="AH128:BG128" si="59">EDATE(AG128,12)</f>
        <v>46958</v>
      </c>
      <c r="AI128" s="120">
        <f t="shared" si="59"/>
        <v>47323</v>
      </c>
      <c r="AJ128" s="120">
        <f t="shared" si="59"/>
        <v>47688</v>
      </c>
      <c r="AK128" s="120">
        <f t="shared" si="59"/>
        <v>48053</v>
      </c>
      <c r="AL128" s="120">
        <f t="shared" si="59"/>
        <v>48419</v>
      </c>
      <c r="AM128" s="120">
        <f t="shared" si="59"/>
        <v>48784</v>
      </c>
      <c r="AN128" s="120">
        <f t="shared" si="59"/>
        <v>49149</v>
      </c>
      <c r="AO128" s="120">
        <f t="shared" si="59"/>
        <v>49514</v>
      </c>
      <c r="AP128" s="120">
        <f t="shared" si="59"/>
        <v>49880</v>
      </c>
      <c r="AQ128" s="120">
        <f t="shared" si="59"/>
        <v>50245</v>
      </c>
      <c r="AR128" s="120">
        <f t="shared" si="59"/>
        <v>50610</v>
      </c>
      <c r="AS128" s="120">
        <f t="shared" si="59"/>
        <v>50975</v>
      </c>
      <c r="AT128" s="120">
        <f t="shared" si="59"/>
        <v>51341</v>
      </c>
      <c r="AU128" s="120">
        <f t="shared" si="59"/>
        <v>51706</v>
      </c>
      <c r="AV128" s="120">
        <f t="shared" si="59"/>
        <v>52071</v>
      </c>
      <c r="AW128" s="120">
        <f t="shared" si="59"/>
        <v>52436</v>
      </c>
      <c r="AX128" s="120">
        <f t="shared" si="59"/>
        <v>52802</v>
      </c>
      <c r="AY128" s="120">
        <f t="shared" si="59"/>
        <v>53167</v>
      </c>
      <c r="AZ128" s="120">
        <f t="shared" si="59"/>
        <v>53532</v>
      </c>
      <c r="BA128" s="120">
        <f t="shared" si="59"/>
        <v>53897</v>
      </c>
      <c r="BB128" s="120">
        <f t="shared" si="59"/>
        <v>54263</v>
      </c>
      <c r="BC128" s="120">
        <f t="shared" si="59"/>
        <v>54628</v>
      </c>
      <c r="BD128" s="120">
        <f t="shared" si="59"/>
        <v>54993</v>
      </c>
      <c r="BE128" s="120">
        <f t="shared" si="59"/>
        <v>55358</v>
      </c>
      <c r="BF128" s="120">
        <f t="shared" si="59"/>
        <v>55724</v>
      </c>
      <c r="BG128" s="120">
        <f t="shared" si="59"/>
        <v>56089</v>
      </c>
    </row>
    <row r="129">
      <c r="A129" s="76" t="s">
        <v>442</v>
      </c>
      <c r="B129" s="121" t="str">
        <f t="shared" ref="B129:AF129" si="60">INDIRECT("ArcadiaBaseModel!E" &amp; COLUMN())</f>
        <v>Letter of Intent </v>
      </c>
      <c r="C129" s="121" t="str">
        <f t="shared" si="60"/>
        <v>Preapplication (Informal Request)</v>
      </c>
      <c r="D129" s="121" t="str">
        <f t="shared" si="60"/>
        <v>Initial AHJ Consultation</v>
      </c>
      <c r="E129" s="121" t="str">
        <f t="shared" si="60"/>
        <v>Preapplication (Formal Request)</v>
      </c>
      <c r="F129" s="121" t="str">
        <f t="shared" si="60"/>
        <v>Site Visit </v>
      </c>
      <c r="G129" s="121" t="str">
        <f t="shared" si="60"/>
        <v>Initial Concept Plan</v>
      </c>
      <c r="H129" s="121" t="str">
        <f t="shared" si="60"/>
        <v>Standard Interconnection Application </v>
      </c>
      <c r="I129" s="121" t="str">
        <f t="shared" si="60"/>
        <v>Preliminary Review</v>
      </c>
      <c r="J129" s="121" t="str">
        <f t="shared" si="60"/>
        <v>CESIR Study Application </v>
      </c>
      <c r="K129" s="121" t="str">
        <f t="shared" si="60"/>
        <v>Preliminary Wetlands Assessment </v>
      </c>
      <c r="L129" s="121" t="str">
        <f t="shared" si="60"/>
        <v>Lease Area and Easement Plan </v>
      </c>
      <c r="M129" s="121" t="str">
        <f t="shared" si="60"/>
        <v>Title Policy Report</v>
      </c>
      <c r="N129" s="121" t="str">
        <f t="shared" si="60"/>
        <v>Execute Lease Agreement</v>
      </c>
      <c r="O129" s="121" t="str">
        <f t="shared" si="60"/>
        <v>CESIR Payment</v>
      </c>
      <c r="P129" s="121" t="str">
        <f t="shared" si="60"/>
        <v>CESIR Study</v>
      </c>
      <c r="Q129" s="121" t="str">
        <f t="shared" si="60"/>
        <v>Wetland Delineation Report </v>
      </c>
      <c r="R129" s="121" t="str">
        <f t="shared" si="60"/>
        <v>Ecological Assessment </v>
      </c>
      <c r="S129" s="121" t="str">
        <f t="shared" si="60"/>
        <v>Environmental Site Assessment (ESA) Phase I</v>
      </c>
      <c r="T129" s="121" t="str">
        <f t="shared" si="60"/>
        <v>Boundary &amp; Topographic Property Survey</v>
      </c>
      <c r="U129" s="121" t="str">
        <f t="shared" si="60"/>
        <v>Cultural Resource Survey</v>
      </c>
      <c r="V129" s="121" t="str">
        <f t="shared" si="60"/>
        <v>Geotechnical Analysis </v>
      </c>
      <c r="W129" s="121" t="str">
        <f t="shared" si="60"/>
        <v>CESIR Study Review</v>
      </c>
      <c r="X129" s="121" t="str">
        <f t="shared" si="60"/>
        <v>NY Standardized Interconnection Contract (IA)</v>
      </c>
      <c r="Y129" s="121" t="str">
        <f t="shared" si="60"/>
        <v>Pre-Application Meeting</v>
      </c>
      <c r="Z129" s="121" t="str">
        <f t="shared" si="60"/>
        <v>Record Lease Memorandum</v>
      </c>
      <c r="AA129" s="121" t="str">
        <f t="shared" si="60"/>
        <v>Decommissioning Agreement</v>
      </c>
      <c r="AB129" s="121" t="str">
        <f t="shared" si="60"/>
        <v>Prepare Site Plan + Special Use Permit Application Package </v>
      </c>
      <c r="AC129" s="121" t="str">
        <f t="shared" si="60"/>
        <v>Community Engagement Meeting</v>
      </c>
      <c r="AD129" s="121" t="str">
        <f t="shared" si="60"/>
        <v>Public Hearing</v>
      </c>
      <c r="AE129" s="121" t="str">
        <f t="shared" si="60"/>
        <v>Town Board Review</v>
      </c>
      <c r="AF129" s="121" t="str">
        <f t="shared" si="60"/>
        <v>25% Interconnection Deposit </v>
      </c>
      <c r="AG129" s="102" t="s">
        <v>443</v>
      </c>
      <c r="AH129" s="102" t="s">
        <v>397</v>
      </c>
      <c r="AI129" s="102" t="s">
        <v>398</v>
      </c>
      <c r="AJ129" s="102" t="s">
        <v>399</v>
      </c>
      <c r="AK129" s="102" t="s">
        <v>400</v>
      </c>
      <c r="AL129" s="102" t="s">
        <v>401</v>
      </c>
      <c r="AM129" s="102" t="s">
        <v>402</v>
      </c>
      <c r="AN129" s="102" t="s">
        <v>403</v>
      </c>
      <c r="AO129" s="102" t="s">
        <v>404</v>
      </c>
      <c r="AP129" s="102" t="s">
        <v>405</v>
      </c>
      <c r="AQ129" s="102" t="s">
        <v>406</v>
      </c>
      <c r="AR129" s="102" t="s">
        <v>407</v>
      </c>
      <c r="AS129" s="102" t="s">
        <v>408</v>
      </c>
      <c r="AT129" s="102" t="s">
        <v>409</v>
      </c>
      <c r="AU129" s="102" t="s">
        <v>410</v>
      </c>
      <c r="AV129" s="102" t="s">
        <v>411</v>
      </c>
      <c r="AW129" s="102" t="s">
        <v>412</v>
      </c>
      <c r="AX129" s="102" t="s">
        <v>413</v>
      </c>
      <c r="AY129" s="102" t="s">
        <v>414</v>
      </c>
      <c r="AZ129" s="102" t="s">
        <v>415</v>
      </c>
      <c r="BA129" s="102" t="s">
        <v>416</v>
      </c>
      <c r="BB129" s="102" t="s">
        <v>417</v>
      </c>
      <c r="BC129" s="102" t="s">
        <v>418</v>
      </c>
      <c r="BD129" s="102" t="s">
        <v>419</v>
      </c>
      <c r="BE129" s="102" t="s">
        <v>420</v>
      </c>
      <c r="BF129" s="102" t="s">
        <v>421</v>
      </c>
      <c r="BG129" s="102" t="s">
        <v>422</v>
      </c>
      <c r="BH129" s="121"/>
      <c r="BI129" s="121"/>
      <c r="BJ129" s="121"/>
      <c r="BK129" s="121"/>
      <c r="BL129" s="121"/>
      <c r="BM129" s="121"/>
      <c r="BN129" s="121"/>
      <c r="BO129" s="121"/>
      <c r="BP129" s="121"/>
      <c r="BQ129" s="121"/>
    </row>
    <row r="130">
      <c r="A130" s="1" t="s">
        <v>444</v>
      </c>
      <c r="B130" s="3" t="s">
        <v>377</v>
      </c>
      <c r="C130" s="3" t="s">
        <v>377</v>
      </c>
      <c r="D130" s="3" t="s">
        <v>377</v>
      </c>
      <c r="E130" s="3" t="s">
        <v>377</v>
      </c>
      <c r="F130" s="3" t="s">
        <v>377</v>
      </c>
      <c r="G130" s="125" t="s">
        <v>449</v>
      </c>
      <c r="H130" s="3" t="s">
        <v>377</v>
      </c>
      <c r="I130" s="3" t="s">
        <v>377</v>
      </c>
      <c r="J130" s="3" t="s">
        <v>377</v>
      </c>
      <c r="K130" s="3" t="s">
        <v>377</v>
      </c>
      <c r="L130" s="3" t="s">
        <v>377</v>
      </c>
      <c r="M130" s="3" t="s">
        <v>377</v>
      </c>
      <c r="N130" s="3" t="s">
        <v>377</v>
      </c>
      <c r="O130" s="3" t="s">
        <v>377</v>
      </c>
      <c r="P130" s="3" t="s">
        <v>377</v>
      </c>
      <c r="Q130" s="3" t="s">
        <v>377</v>
      </c>
      <c r="R130" s="3" t="s">
        <v>377</v>
      </c>
      <c r="S130" s="3" t="s">
        <v>377</v>
      </c>
      <c r="T130" s="125" t="s">
        <v>449</v>
      </c>
      <c r="U130" s="3" t="s">
        <v>377</v>
      </c>
      <c r="V130" s="125" t="s">
        <v>449</v>
      </c>
      <c r="W130" s="3" t="s">
        <v>377</v>
      </c>
      <c r="X130" s="3" t="s">
        <v>377</v>
      </c>
      <c r="Y130" s="3" t="s">
        <v>377</v>
      </c>
      <c r="Z130" s="3" t="s">
        <v>377</v>
      </c>
      <c r="AA130" s="3" t="s">
        <v>377</v>
      </c>
      <c r="AB130" s="3" t="s">
        <v>377</v>
      </c>
      <c r="AC130" s="3" t="s">
        <v>377</v>
      </c>
      <c r="AD130" s="3" t="s">
        <v>377</v>
      </c>
      <c r="AE130" s="3" t="s">
        <v>377</v>
      </c>
      <c r="AF130" s="3" t="s">
        <v>377</v>
      </c>
      <c r="AJ130" s="103"/>
      <c r="AK130" s="103"/>
      <c r="AL130" s="103"/>
      <c r="AM130" s="103"/>
      <c r="AN130" s="103"/>
      <c r="AO130" s="103"/>
      <c r="AP130" s="103"/>
      <c r="AQ130" s="103"/>
      <c r="AR130" s="103"/>
      <c r="AS130" s="103"/>
      <c r="AT130" s="103"/>
      <c r="AU130" s="103"/>
      <c r="AV130" s="103"/>
      <c r="AW130" s="103"/>
      <c r="AX130" s="103"/>
      <c r="AY130" s="103"/>
      <c r="AZ130" s="103"/>
      <c r="BA130" s="103"/>
      <c r="BB130" s="103"/>
      <c r="BC130" s="103"/>
      <c r="BD130" s="103"/>
      <c r="BE130" s="103"/>
      <c r="BF130" s="103"/>
      <c r="BG130" s="103"/>
    </row>
    <row r="131">
      <c r="A131" s="1" t="s">
        <v>445</v>
      </c>
      <c r="B131" s="3" t="s">
        <v>377</v>
      </c>
      <c r="C131" s="3" t="s">
        <v>377</v>
      </c>
      <c r="D131" s="3" t="s">
        <v>377</v>
      </c>
      <c r="E131" s="3" t="s">
        <v>377</v>
      </c>
      <c r="F131" s="3" t="s">
        <v>377</v>
      </c>
      <c r="G131" s="125" t="s">
        <v>449</v>
      </c>
      <c r="H131" s="3" t="s">
        <v>377</v>
      </c>
      <c r="I131" s="3" t="s">
        <v>377</v>
      </c>
      <c r="J131" s="3" t="s">
        <v>377</v>
      </c>
      <c r="K131" s="3" t="s">
        <v>377</v>
      </c>
      <c r="L131" s="3" t="s">
        <v>377</v>
      </c>
      <c r="M131" s="3" t="s">
        <v>377</v>
      </c>
      <c r="N131" s="3" t="s">
        <v>377</v>
      </c>
      <c r="O131" s="3" t="s">
        <v>377</v>
      </c>
      <c r="P131" s="3" t="s">
        <v>377</v>
      </c>
      <c r="Q131" s="3" t="s">
        <v>377</v>
      </c>
      <c r="R131" s="3" t="s">
        <v>377</v>
      </c>
      <c r="S131" s="3" t="s">
        <v>377</v>
      </c>
      <c r="T131" s="125" t="s">
        <v>449</v>
      </c>
      <c r="U131" s="3" t="s">
        <v>377</v>
      </c>
      <c r="V131" s="125" t="s">
        <v>449</v>
      </c>
      <c r="W131" s="3" t="s">
        <v>377</v>
      </c>
      <c r="X131" s="3" t="s">
        <v>377</v>
      </c>
      <c r="Y131" s="3" t="s">
        <v>377</v>
      </c>
      <c r="Z131" s="3" t="s">
        <v>377</v>
      </c>
      <c r="AA131" s="3" t="s">
        <v>377</v>
      </c>
      <c r="AB131" s="3" t="s">
        <v>377</v>
      </c>
      <c r="AC131" s="3" t="s">
        <v>377</v>
      </c>
      <c r="AD131" s="3" t="s">
        <v>377</v>
      </c>
      <c r="AE131" s="3" t="s">
        <v>377</v>
      </c>
      <c r="AF131" s="3" t="s">
        <v>377</v>
      </c>
      <c r="AJ131" s="103"/>
      <c r="AK131" s="103"/>
      <c r="AL131" s="103"/>
      <c r="AM131" s="103"/>
      <c r="AN131" s="103"/>
      <c r="AO131" s="103"/>
      <c r="AP131" s="103"/>
      <c r="AQ131" s="103"/>
      <c r="AR131" s="103"/>
      <c r="AS131" s="103"/>
      <c r="AT131" s="103"/>
      <c r="AU131" s="103"/>
      <c r="AV131" s="103"/>
      <c r="AW131" s="103"/>
      <c r="AX131" s="103"/>
      <c r="AY131" s="103"/>
      <c r="AZ131" s="103"/>
      <c r="BA131" s="103"/>
      <c r="BB131" s="103"/>
      <c r="BC131" s="103"/>
      <c r="BD131" s="103"/>
      <c r="BE131" s="103"/>
      <c r="BF131" s="103"/>
      <c r="BG131" s="103"/>
    </row>
    <row r="132">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J132" s="103"/>
      <c r="AK132" s="103"/>
      <c r="AL132" s="103"/>
      <c r="AM132" s="103"/>
      <c r="AN132" s="103"/>
      <c r="AO132" s="103"/>
      <c r="AP132" s="103"/>
      <c r="AQ132" s="103"/>
      <c r="AR132" s="103"/>
      <c r="AS132" s="103"/>
      <c r="AT132" s="103"/>
      <c r="AU132" s="103"/>
      <c r="AV132" s="103"/>
      <c r="AW132" s="103"/>
      <c r="AX132" s="103"/>
      <c r="AY132" s="103"/>
      <c r="AZ132" s="103"/>
      <c r="BA132" s="103"/>
      <c r="BB132" s="103"/>
      <c r="BC132" s="103"/>
      <c r="BD132" s="103"/>
      <c r="BE132" s="103"/>
      <c r="BF132" s="103"/>
      <c r="BG132" s="103"/>
    </row>
    <row r="133">
      <c r="A133" s="104" t="s">
        <v>332</v>
      </c>
      <c r="B133" s="39">
        <f t="shared" ref="B133:AF133" si="61">IF(B130="Low",
    INDIRECT("ArcadiaBaseModel!G" &amp; COLUMN()),
    INDIRECT("ArcadiaBaseModel!H" &amp; COLUMN())
)
</f>
        <v>0</v>
      </c>
      <c r="C133" s="39">
        <f t="shared" si="61"/>
        <v>0</v>
      </c>
      <c r="D133" s="39">
        <f t="shared" si="61"/>
        <v>0</v>
      </c>
      <c r="E133" s="39">
        <f t="shared" si="61"/>
        <v>500</v>
      </c>
      <c r="F133" s="39">
        <f t="shared" si="61"/>
        <v>200</v>
      </c>
      <c r="G133" s="39">
        <f t="shared" si="61"/>
        <v>1000</v>
      </c>
      <c r="H133" s="39">
        <f t="shared" si="61"/>
        <v>750</v>
      </c>
      <c r="I133" s="39">
        <f t="shared" si="61"/>
        <v>0</v>
      </c>
      <c r="J133" s="63">
        <f t="shared" si="61"/>
        <v>0</v>
      </c>
      <c r="K133" s="39">
        <f t="shared" si="61"/>
        <v>2750</v>
      </c>
      <c r="L133" s="39">
        <f t="shared" si="61"/>
        <v>3500</v>
      </c>
      <c r="M133" s="39">
        <f t="shared" si="61"/>
        <v>1000</v>
      </c>
      <c r="N133" s="39">
        <f t="shared" si="61"/>
        <v>2000</v>
      </c>
      <c r="O133" s="39">
        <f t="shared" si="61"/>
        <v>15000</v>
      </c>
      <c r="P133" s="39">
        <f t="shared" si="61"/>
        <v>0</v>
      </c>
      <c r="Q133" s="39">
        <f t="shared" si="61"/>
        <v>10000</v>
      </c>
      <c r="R133" s="39">
        <f t="shared" si="61"/>
        <v>5000</v>
      </c>
      <c r="S133" s="39">
        <f t="shared" si="61"/>
        <v>4000</v>
      </c>
      <c r="T133" s="39">
        <f t="shared" si="61"/>
        <v>25000</v>
      </c>
      <c r="U133" s="39">
        <f t="shared" si="61"/>
        <v>5000</v>
      </c>
      <c r="V133" s="39">
        <f t="shared" si="61"/>
        <v>26500</v>
      </c>
      <c r="W133" s="39">
        <f t="shared" si="61"/>
        <v>0</v>
      </c>
      <c r="X133" s="39">
        <f t="shared" si="61"/>
        <v>0</v>
      </c>
      <c r="Y133" s="39">
        <f t="shared" si="61"/>
        <v>0</v>
      </c>
      <c r="Z133" s="39">
        <f t="shared" si="61"/>
        <v>1000</v>
      </c>
      <c r="AA133" s="39">
        <f t="shared" si="61"/>
        <v>1000</v>
      </c>
      <c r="AB133" s="39">
        <f t="shared" si="61"/>
        <v>39000</v>
      </c>
      <c r="AC133" s="39">
        <f t="shared" si="61"/>
        <v>0</v>
      </c>
      <c r="AD133" s="39">
        <f t="shared" si="61"/>
        <v>0</v>
      </c>
      <c r="AE133" s="39">
        <f t="shared" si="61"/>
        <v>0</v>
      </c>
      <c r="AF133" s="39">
        <f t="shared" si="61"/>
        <v>130000</v>
      </c>
    </row>
    <row r="134">
      <c r="A134" s="1" t="s">
        <v>329</v>
      </c>
      <c r="AG134" s="40">
        <f>$B$20</f>
        <v>3000000</v>
      </c>
    </row>
    <row r="135">
      <c r="A135" s="1" t="s">
        <v>328</v>
      </c>
      <c r="AH135" s="63">
        <f t="shared" ref="AH135:BG135" si="62">$B$16*12</f>
        <v>37500</v>
      </c>
      <c r="AI135" s="63">
        <f t="shared" si="62"/>
        <v>37500</v>
      </c>
      <c r="AJ135" s="63">
        <f t="shared" si="62"/>
        <v>37500</v>
      </c>
      <c r="AK135" s="63">
        <f t="shared" si="62"/>
        <v>37500</v>
      </c>
      <c r="AL135" s="63">
        <f t="shared" si="62"/>
        <v>37500</v>
      </c>
      <c r="AM135" s="63">
        <f t="shared" si="62"/>
        <v>37500</v>
      </c>
      <c r="AN135" s="63">
        <f t="shared" si="62"/>
        <v>37500</v>
      </c>
      <c r="AO135" s="63">
        <f t="shared" si="62"/>
        <v>37500</v>
      </c>
      <c r="AP135" s="63">
        <f t="shared" si="62"/>
        <v>37500</v>
      </c>
      <c r="AQ135" s="63">
        <f t="shared" si="62"/>
        <v>37500</v>
      </c>
      <c r="AR135" s="63">
        <f t="shared" si="62"/>
        <v>37500</v>
      </c>
      <c r="AS135" s="63">
        <f t="shared" si="62"/>
        <v>37500</v>
      </c>
      <c r="AT135" s="63">
        <f t="shared" si="62"/>
        <v>37500</v>
      </c>
      <c r="AU135" s="63">
        <f t="shared" si="62"/>
        <v>37500</v>
      </c>
      <c r="AV135" s="63">
        <f t="shared" si="62"/>
        <v>37500</v>
      </c>
      <c r="AW135" s="63">
        <f t="shared" si="62"/>
        <v>37500</v>
      </c>
      <c r="AX135" s="63">
        <f t="shared" si="62"/>
        <v>37500</v>
      </c>
      <c r="AY135" s="63">
        <f t="shared" si="62"/>
        <v>37500</v>
      </c>
      <c r="AZ135" s="63">
        <f t="shared" si="62"/>
        <v>37500</v>
      </c>
      <c r="BA135" s="63">
        <f t="shared" si="62"/>
        <v>37500</v>
      </c>
      <c r="BB135" s="63">
        <f t="shared" si="62"/>
        <v>37500</v>
      </c>
      <c r="BC135" s="63">
        <f t="shared" si="62"/>
        <v>37500</v>
      </c>
      <c r="BD135" s="63">
        <f t="shared" si="62"/>
        <v>37500</v>
      </c>
      <c r="BE135" s="63">
        <f t="shared" si="62"/>
        <v>37500</v>
      </c>
      <c r="BF135" s="63">
        <f t="shared" si="62"/>
        <v>37500</v>
      </c>
      <c r="BG135" s="63">
        <f t="shared" si="62"/>
        <v>37500</v>
      </c>
    </row>
    <row r="136">
      <c r="A136" s="1"/>
    </row>
    <row r="137">
      <c r="A137" s="1" t="s">
        <v>390</v>
      </c>
      <c r="AH137" s="40">
        <f t="shared" ref="AH137:BG137" si="63">$B$9</f>
        <v>210000</v>
      </c>
      <c r="AI137" s="40">
        <f t="shared" si="63"/>
        <v>210000</v>
      </c>
      <c r="AJ137" s="40">
        <f t="shared" si="63"/>
        <v>210000</v>
      </c>
      <c r="AK137" s="40">
        <f t="shared" si="63"/>
        <v>210000</v>
      </c>
      <c r="AL137" s="40">
        <f t="shared" si="63"/>
        <v>210000</v>
      </c>
      <c r="AM137" s="40">
        <f t="shared" si="63"/>
        <v>210000</v>
      </c>
      <c r="AN137" s="40">
        <f t="shared" si="63"/>
        <v>210000</v>
      </c>
      <c r="AO137" s="40">
        <f t="shared" si="63"/>
        <v>210000</v>
      </c>
      <c r="AP137" s="40">
        <f t="shared" si="63"/>
        <v>210000</v>
      </c>
      <c r="AQ137" s="40">
        <f t="shared" si="63"/>
        <v>210000</v>
      </c>
      <c r="AR137" s="40">
        <f t="shared" si="63"/>
        <v>210000</v>
      </c>
      <c r="AS137" s="40">
        <f t="shared" si="63"/>
        <v>210000</v>
      </c>
      <c r="AT137" s="40">
        <f t="shared" si="63"/>
        <v>210000</v>
      </c>
      <c r="AU137" s="40">
        <f t="shared" si="63"/>
        <v>210000</v>
      </c>
      <c r="AV137" s="40">
        <f t="shared" si="63"/>
        <v>210000</v>
      </c>
      <c r="AW137" s="40">
        <f t="shared" si="63"/>
        <v>210000</v>
      </c>
      <c r="AX137" s="40">
        <f t="shared" si="63"/>
        <v>210000</v>
      </c>
      <c r="AY137" s="40">
        <f t="shared" si="63"/>
        <v>210000</v>
      </c>
      <c r="AZ137" s="40">
        <f t="shared" si="63"/>
        <v>210000</v>
      </c>
      <c r="BA137" s="40">
        <f t="shared" si="63"/>
        <v>210000</v>
      </c>
      <c r="BB137" s="40">
        <f t="shared" si="63"/>
        <v>210000</v>
      </c>
      <c r="BC137" s="40">
        <f t="shared" si="63"/>
        <v>210000</v>
      </c>
      <c r="BD137" s="40">
        <f t="shared" si="63"/>
        <v>210000</v>
      </c>
      <c r="BE137" s="40">
        <f t="shared" si="63"/>
        <v>210000</v>
      </c>
      <c r="BF137" s="40">
        <f t="shared" si="63"/>
        <v>210000</v>
      </c>
      <c r="BG137" s="40">
        <f t="shared" si="63"/>
        <v>210000</v>
      </c>
    </row>
    <row r="138">
      <c r="A138" s="1" t="s">
        <v>431</v>
      </c>
      <c r="B138" s="39">
        <f t="shared" ref="B138:BG138" si="64">B137-SUM(B133:B135)</f>
        <v>0</v>
      </c>
      <c r="C138" s="39">
        <f t="shared" si="64"/>
        <v>0</v>
      </c>
      <c r="D138" s="39">
        <f t="shared" si="64"/>
        <v>0</v>
      </c>
      <c r="E138" s="39">
        <f t="shared" si="64"/>
        <v>-500</v>
      </c>
      <c r="F138" s="39">
        <f t="shared" si="64"/>
        <v>-200</v>
      </c>
      <c r="G138" s="39">
        <f t="shared" si="64"/>
        <v>-1000</v>
      </c>
      <c r="H138" s="39">
        <f t="shared" si="64"/>
        <v>-750</v>
      </c>
      <c r="I138" s="39">
        <f t="shared" si="64"/>
        <v>0</v>
      </c>
      <c r="J138" s="63">
        <f t="shared" si="64"/>
        <v>0</v>
      </c>
      <c r="K138" s="39">
        <f t="shared" si="64"/>
        <v>-2750</v>
      </c>
      <c r="L138" s="39">
        <f t="shared" si="64"/>
        <v>-3500</v>
      </c>
      <c r="M138" s="39">
        <f t="shared" si="64"/>
        <v>-1000</v>
      </c>
      <c r="N138" s="39">
        <f t="shared" si="64"/>
        <v>-2000</v>
      </c>
      <c r="O138" s="39">
        <f t="shared" si="64"/>
        <v>-15000</v>
      </c>
      <c r="P138" s="39">
        <f t="shared" si="64"/>
        <v>0</v>
      </c>
      <c r="Q138" s="39">
        <f t="shared" si="64"/>
        <v>-10000</v>
      </c>
      <c r="R138" s="39">
        <f t="shared" si="64"/>
        <v>-5000</v>
      </c>
      <c r="S138" s="39">
        <f t="shared" si="64"/>
        <v>-4000</v>
      </c>
      <c r="T138" s="39">
        <f t="shared" si="64"/>
        <v>-25000</v>
      </c>
      <c r="U138" s="39">
        <f t="shared" si="64"/>
        <v>-5000</v>
      </c>
      <c r="V138" s="39">
        <f t="shared" si="64"/>
        <v>-26500</v>
      </c>
      <c r="W138" s="39">
        <f t="shared" si="64"/>
        <v>0</v>
      </c>
      <c r="X138" s="39">
        <f t="shared" si="64"/>
        <v>0</v>
      </c>
      <c r="Y138" s="39">
        <f t="shared" si="64"/>
        <v>0</v>
      </c>
      <c r="Z138" s="39">
        <f t="shared" si="64"/>
        <v>-1000</v>
      </c>
      <c r="AA138" s="39">
        <f t="shared" si="64"/>
        <v>-1000</v>
      </c>
      <c r="AB138" s="39">
        <f t="shared" si="64"/>
        <v>-39000</v>
      </c>
      <c r="AC138" s="39">
        <f t="shared" si="64"/>
        <v>0</v>
      </c>
      <c r="AD138" s="39">
        <f t="shared" si="64"/>
        <v>0</v>
      </c>
      <c r="AE138" s="39">
        <f t="shared" si="64"/>
        <v>0</v>
      </c>
      <c r="AF138" s="39">
        <f t="shared" si="64"/>
        <v>-130000</v>
      </c>
      <c r="AG138" s="63">
        <f t="shared" si="64"/>
        <v>-3000000</v>
      </c>
      <c r="AH138" s="40">
        <f t="shared" si="64"/>
        <v>172500</v>
      </c>
      <c r="AI138" s="40">
        <f t="shared" si="64"/>
        <v>172500</v>
      </c>
      <c r="AJ138" s="40">
        <f t="shared" si="64"/>
        <v>172500</v>
      </c>
      <c r="AK138" s="40">
        <f t="shared" si="64"/>
        <v>172500</v>
      </c>
      <c r="AL138" s="40">
        <f t="shared" si="64"/>
        <v>172500</v>
      </c>
      <c r="AM138" s="40">
        <f t="shared" si="64"/>
        <v>172500</v>
      </c>
      <c r="AN138" s="40">
        <f t="shared" si="64"/>
        <v>172500</v>
      </c>
      <c r="AO138" s="40">
        <f t="shared" si="64"/>
        <v>172500</v>
      </c>
      <c r="AP138" s="40">
        <f t="shared" si="64"/>
        <v>172500</v>
      </c>
      <c r="AQ138" s="40">
        <f t="shared" si="64"/>
        <v>172500</v>
      </c>
      <c r="AR138" s="40">
        <f t="shared" si="64"/>
        <v>172500</v>
      </c>
      <c r="AS138" s="40">
        <f t="shared" si="64"/>
        <v>172500</v>
      </c>
      <c r="AT138" s="40">
        <f t="shared" si="64"/>
        <v>172500</v>
      </c>
      <c r="AU138" s="40">
        <f t="shared" si="64"/>
        <v>172500</v>
      </c>
      <c r="AV138" s="40">
        <f t="shared" si="64"/>
        <v>172500</v>
      </c>
      <c r="AW138" s="40">
        <f t="shared" si="64"/>
        <v>172500</v>
      </c>
      <c r="AX138" s="40">
        <f t="shared" si="64"/>
        <v>172500</v>
      </c>
      <c r="AY138" s="40">
        <f t="shared" si="64"/>
        <v>172500</v>
      </c>
      <c r="AZ138" s="40">
        <f t="shared" si="64"/>
        <v>172500</v>
      </c>
      <c r="BA138" s="40">
        <f t="shared" si="64"/>
        <v>172500</v>
      </c>
      <c r="BB138" s="40">
        <f t="shared" si="64"/>
        <v>172500</v>
      </c>
      <c r="BC138" s="40">
        <f t="shared" si="64"/>
        <v>172500</v>
      </c>
      <c r="BD138" s="40">
        <f t="shared" si="64"/>
        <v>172500</v>
      </c>
      <c r="BE138" s="40">
        <f t="shared" si="64"/>
        <v>172500</v>
      </c>
      <c r="BF138" s="40">
        <f t="shared" si="64"/>
        <v>172500</v>
      </c>
      <c r="BG138" s="40">
        <f t="shared" si="64"/>
        <v>172500</v>
      </c>
    </row>
    <row r="139">
      <c r="A139" s="1"/>
    </row>
    <row r="140">
      <c r="A140" s="1" t="s">
        <v>446</v>
      </c>
      <c r="B140" s="63">
        <f t="shared" ref="B140:F140" si="65">INDIRECT("ArcadiaBaseModel!K" &amp; COLUMN())</f>
        <v>4</v>
      </c>
      <c r="C140" s="39">
        <f t="shared" si="65"/>
        <v>1</v>
      </c>
      <c r="D140" s="39">
        <f t="shared" si="65"/>
        <v>5</v>
      </c>
      <c r="E140" s="39">
        <f t="shared" si="65"/>
        <v>3</v>
      </c>
      <c r="F140" s="39">
        <f t="shared" si="65"/>
        <v>2</v>
      </c>
      <c r="G140" s="125">
        <v>10.0</v>
      </c>
      <c r="H140" s="39">
        <f t="shared" ref="H140:S140" si="66">INDIRECT("ArcadiaBaseModel!K" &amp; COLUMN())</f>
        <v>1</v>
      </c>
      <c r="I140" s="39">
        <f t="shared" si="66"/>
        <v>10</v>
      </c>
      <c r="J140" s="39">
        <f t="shared" si="66"/>
        <v>1</v>
      </c>
      <c r="K140" s="39">
        <f t="shared" si="66"/>
        <v>4</v>
      </c>
      <c r="L140" s="39">
        <f t="shared" si="66"/>
        <v>6</v>
      </c>
      <c r="M140" s="39">
        <f t="shared" si="66"/>
        <v>3</v>
      </c>
      <c r="N140" s="39">
        <f t="shared" si="66"/>
        <v>12</v>
      </c>
      <c r="O140" s="39">
        <f t="shared" si="66"/>
        <v>1</v>
      </c>
      <c r="P140" s="39">
        <f t="shared" si="66"/>
        <v>3</v>
      </c>
      <c r="Q140" s="39">
        <f t="shared" si="66"/>
        <v>10</v>
      </c>
      <c r="R140" s="39">
        <f t="shared" si="66"/>
        <v>6</v>
      </c>
      <c r="S140" s="39">
        <f t="shared" si="66"/>
        <v>3</v>
      </c>
      <c r="T140" s="125">
        <v>5.0</v>
      </c>
      <c r="U140" s="39">
        <f>INDIRECT("ArcadiaBaseModel!K" &amp; COLUMN())</f>
        <v>6</v>
      </c>
      <c r="V140" s="125">
        <v>6.0</v>
      </c>
      <c r="W140" s="39">
        <f t="shared" ref="W140:AF140" si="67">INDIRECT("ArcadiaBaseModel!K" &amp; COLUMN())</f>
        <v>15</v>
      </c>
      <c r="X140" s="39">
        <f t="shared" si="67"/>
        <v>5</v>
      </c>
      <c r="Y140" s="39">
        <f t="shared" si="67"/>
        <v>5</v>
      </c>
      <c r="Z140" s="39">
        <f t="shared" si="67"/>
        <v>1</v>
      </c>
      <c r="AA140" s="39">
        <f t="shared" si="67"/>
        <v>1</v>
      </c>
      <c r="AB140" s="39">
        <f t="shared" si="67"/>
        <v>3</v>
      </c>
      <c r="AC140" s="39">
        <f t="shared" si="67"/>
        <v>8</v>
      </c>
      <c r="AD140" s="39">
        <f t="shared" si="67"/>
        <v>8</v>
      </c>
      <c r="AE140" s="39">
        <f t="shared" si="67"/>
        <v>10</v>
      </c>
      <c r="AF140" s="39">
        <f t="shared" si="67"/>
        <v>3</v>
      </c>
      <c r="AG140" s="3">
        <v>1.0</v>
      </c>
      <c r="AH140" s="3">
        <v>1.0</v>
      </c>
      <c r="AI140" s="3">
        <v>1.0</v>
      </c>
      <c r="AJ140" s="3">
        <v>1.0</v>
      </c>
      <c r="AK140" s="3">
        <v>1.0</v>
      </c>
      <c r="AL140" s="3">
        <v>1.0</v>
      </c>
      <c r="AM140" s="3">
        <v>1.0</v>
      </c>
      <c r="AN140" s="3">
        <v>1.0</v>
      </c>
      <c r="AO140" s="3">
        <v>1.0</v>
      </c>
      <c r="AP140" s="3">
        <v>1.0</v>
      </c>
      <c r="AQ140" s="3">
        <v>1.0</v>
      </c>
      <c r="AR140" s="3">
        <v>1.0</v>
      </c>
      <c r="AS140" s="3">
        <v>1.0</v>
      </c>
      <c r="AT140" s="3">
        <v>1.0</v>
      </c>
      <c r="AU140" s="3">
        <v>1.0</v>
      </c>
      <c r="AV140" s="3">
        <v>1.0</v>
      </c>
      <c r="AW140" s="3">
        <v>1.0</v>
      </c>
      <c r="AX140" s="3">
        <v>1.0</v>
      </c>
      <c r="AY140" s="3">
        <v>1.0</v>
      </c>
      <c r="AZ140" s="3">
        <v>1.0</v>
      </c>
      <c r="BA140" s="3">
        <v>1.0</v>
      </c>
      <c r="BB140" s="3">
        <v>1.0</v>
      </c>
      <c r="BC140" s="3">
        <v>1.0</v>
      </c>
      <c r="BD140" s="3">
        <v>1.0</v>
      </c>
      <c r="BE140" s="3">
        <v>1.0</v>
      </c>
      <c r="BF140" s="3">
        <v>1.0</v>
      </c>
      <c r="BG140" s="3">
        <v>1.0</v>
      </c>
    </row>
    <row r="141">
      <c r="A141" s="1" t="s">
        <v>370</v>
      </c>
      <c r="B141" s="81">
        <f t="shared" ref="B141:AW141" si="68">1 - (0.3/19)*(B140-1)</f>
        <v>0.9526315789</v>
      </c>
      <c r="C141" s="81">
        <f t="shared" si="68"/>
        <v>1</v>
      </c>
      <c r="D141" s="81">
        <f t="shared" si="68"/>
        <v>0.9368421053</v>
      </c>
      <c r="E141" s="81">
        <f t="shared" si="68"/>
        <v>0.9684210526</v>
      </c>
      <c r="F141" s="81">
        <f t="shared" si="68"/>
        <v>0.9842105263</v>
      </c>
      <c r="G141" s="81">
        <f t="shared" si="68"/>
        <v>0.8578947368</v>
      </c>
      <c r="H141" s="81">
        <f t="shared" si="68"/>
        <v>1</v>
      </c>
      <c r="I141" s="81">
        <f t="shared" si="68"/>
        <v>0.8578947368</v>
      </c>
      <c r="J141" s="81">
        <f t="shared" si="68"/>
        <v>1</v>
      </c>
      <c r="K141" s="81">
        <f t="shared" si="68"/>
        <v>0.9526315789</v>
      </c>
      <c r="L141" s="81">
        <f t="shared" si="68"/>
        <v>0.9210526316</v>
      </c>
      <c r="M141" s="81">
        <f t="shared" si="68"/>
        <v>0.9684210526</v>
      </c>
      <c r="N141" s="81">
        <f t="shared" si="68"/>
        <v>0.8263157895</v>
      </c>
      <c r="O141" s="81">
        <f t="shared" si="68"/>
        <v>1</v>
      </c>
      <c r="P141" s="81">
        <f t="shared" si="68"/>
        <v>0.9684210526</v>
      </c>
      <c r="Q141" s="81">
        <f t="shared" si="68"/>
        <v>0.8578947368</v>
      </c>
      <c r="R141" s="81">
        <f t="shared" si="68"/>
        <v>0.9210526316</v>
      </c>
      <c r="S141" s="81">
        <f t="shared" si="68"/>
        <v>0.9684210526</v>
      </c>
      <c r="T141" s="81">
        <f t="shared" si="68"/>
        <v>0.9368421053</v>
      </c>
      <c r="U141" s="81">
        <f t="shared" si="68"/>
        <v>0.9210526316</v>
      </c>
      <c r="V141" s="81">
        <f t="shared" si="68"/>
        <v>0.9210526316</v>
      </c>
      <c r="W141" s="81">
        <f t="shared" si="68"/>
        <v>0.7789473684</v>
      </c>
      <c r="X141" s="81">
        <f t="shared" si="68"/>
        <v>0.9368421053</v>
      </c>
      <c r="Y141" s="81">
        <f t="shared" si="68"/>
        <v>0.9368421053</v>
      </c>
      <c r="Z141" s="81">
        <f t="shared" si="68"/>
        <v>1</v>
      </c>
      <c r="AA141" s="81">
        <f t="shared" si="68"/>
        <v>1</v>
      </c>
      <c r="AB141" s="81">
        <f t="shared" si="68"/>
        <v>0.9684210526</v>
      </c>
      <c r="AC141" s="81">
        <f t="shared" si="68"/>
        <v>0.8894736842</v>
      </c>
      <c r="AD141" s="81">
        <f t="shared" si="68"/>
        <v>0.8894736842</v>
      </c>
      <c r="AE141" s="81">
        <f t="shared" si="68"/>
        <v>0.8578947368</v>
      </c>
      <c r="AF141" s="81">
        <f t="shared" si="68"/>
        <v>0.9684210526</v>
      </c>
      <c r="AG141" s="81">
        <f t="shared" si="68"/>
        <v>1</v>
      </c>
      <c r="AH141" s="81">
        <f t="shared" si="68"/>
        <v>1</v>
      </c>
      <c r="AI141" s="81">
        <f t="shared" si="68"/>
        <v>1</v>
      </c>
      <c r="AJ141" s="81">
        <f t="shared" si="68"/>
        <v>1</v>
      </c>
      <c r="AK141" s="81">
        <f t="shared" si="68"/>
        <v>1</v>
      </c>
      <c r="AL141" s="81">
        <f t="shared" si="68"/>
        <v>1</v>
      </c>
      <c r="AM141" s="81">
        <f t="shared" si="68"/>
        <v>1</v>
      </c>
      <c r="AN141" s="81">
        <f t="shared" si="68"/>
        <v>1</v>
      </c>
      <c r="AO141" s="81">
        <f t="shared" si="68"/>
        <v>1</v>
      </c>
      <c r="AP141" s="81">
        <f t="shared" si="68"/>
        <v>1</v>
      </c>
      <c r="AQ141" s="81">
        <f t="shared" si="68"/>
        <v>1</v>
      </c>
      <c r="AR141" s="81">
        <f t="shared" si="68"/>
        <v>1</v>
      </c>
      <c r="AS141" s="81">
        <f t="shared" si="68"/>
        <v>1</v>
      </c>
      <c r="AT141" s="81">
        <f t="shared" si="68"/>
        <v>1</v>
      </c>
      <c r="AU141" s="81">
        <f t="shared" si="68"/>
        <v>1</v>
      </c>
      <c r="AV141" s="81">
        <f t="shared" si="68"/>
        <v>1</v>
      </c>
      <c r="AW141" s="81">
        <f t="shared" si="68"/>
        <v>1</v>
      </c>
      <c r="AX141" s="81">
        <f t="shared" ref="AX141:BG141" si="69">1 - (0.7/19)*(AX140-1)</f>
        <v>1</v>
      </c>
      <c r="AY141" s="81">
        <f t="shared" si="69"/>
        <v>1</v>
      </c>
      <c r="AZ141" s="81">
        <f t="shared" si="69"/>
        <v>1</v>
      </c>
      <c r="BA141" s="81">
        <f t="shared" si="69"/>
        <v>1</v>
      </c>
      <c r="BB141" s="81">
        <f t="shared" si="69"/>
        <v>1</v>
      </c>
      <c r="BC141" s="81">
        <f t="shared" si="69"/>
        <v>1</v>
      </c>
      <c r="BD141" s="81">
        <f t="shared" si="69"/>
        <v>1</v>
      </c>
      <c r="BE141" s="81">
        <f t="shared" si="69"/>
        <v>1</v>
      </c>
      <c r="BF141" s="81">
        <f t="shared" si="69"/>
        <v>1</v>
      </c>
      <c r="BG141" s="81">
        <f t="shared" si="69"/>
        <v>1</v>
      </c>
    </row>
    <row r="142">
      <c r="A142" s="1" t="s">
        <v>342</v>
      </c>
      <c r="B142" s="107">
        <v>1.0</v>
      </c>
      <c r="C142" s="81">
        <f t="shared" ref="C142:BG142" si="70">B142*B141</f>
        <v>0.9526315789</v>
      </c>
      <c r="D142" s="81">
        <f t="shared" si="70"/>
        <v>0.9526315789</v>
      </c>
      <c r="E142" s="81">
        <f t="shared" si="70"/>
        <v>0.892465374</v>
      </c>
      <c r="F142" s="81">
        <f t="shared" si="70"/>
        <v>0.8642822569</v>
      </c>
      <c r="G142" s="81">
        <f t="shared" si="70"/>
        <v>0.8506356949</v>
      </c>
      <c r="H142" s="81">
        <f t="shared" si="70"/>
        <v>0.7297558857</v>
      </c>
      <c r="I142" s="81">
        <f t="shared" si="70"/>
        <v>0.7297558857</v>
      </c>
      <c r="J142" s="81">
        <f t="shared" si="70"/>
        <v>0.6260537335</v>
      </c>
      <c r="K142" s="81">
        <f t="shared" si="70"/>
        <v>0.6260537335</v>
      </c>
      <c r="L142" s="81">
        <f t="shared" si="70"/>
        <v>0.5963985566</v>
      </c>
      <c r="M142" s="81">
        <f t="shared" si="70"/>
        <v>0.5493144601</v>
      </c>
      <c r="N142" s="81">
        <f t="shared" si="70"/>
        <v>0.5319676876</v>
      </c>
      <c r="O142" s="81">
        <f t="shared" si="70"/>
        <v>0.4395732998</v>
      </c>
      <c r="P142" s="81">
        <f t="shared" si="70"/>
        <v>0.4395732998</v>
      </c>
      <c r="Q142" s="81">
        <f t="shared" si="70"/>
        <v>0.4256920377</v>
      </c>
      <c r="R142" s="81">
        <f t="shared" si="70"/>
        <v>0.3651989586</v>
      </c>
      <c r="S142" s="81">
        <f t="shared" si="70"/>
        <v>0.3363674619</v>
      </c>
      <c r="T142" s="81">
        <f t="shared" si="70"/>
        <v>0.3257453315</v>
      </c>
      <c r="U142" s="81">
        <f t="shared" si="70"/>
        <v>0.3051719422</v>
      </c>
      <c r="V142" s="81">
        <f t="shared" si="70"/>
        <v>0.2810794204</v>
      </c>
      <c r="W142" s="81">
        <f t="shared" si="70"/>
        <v>0.2588889399</v>
      </c>
      <c r="X142" s="81">
        <f t="shared" si="70"/>
        <v>0.2016608584</v>
      </c>
      <c r="Y142" s="81">
        <f t="shared" si="70"/>
        <v>0.1889243832</v>
      </c>
      <c r="Z142" s="81">
        <f t="shared" si="70"/>
        <v>0.1769923168</v>
      </c>
      <c r="AA142" s="81">
        <f t="shared" si="70"/>
        <v>0.1769923168</v>
      </c>
      <c r="AB142" s="81">
        <f t="shared" si="70"/>
        <v>0.1769923168</v>
      </c>
      <c r="AC142" s="81">
        <f t="shared" si="70"/>
        <v>0.1714030858</v>
      </c>
      <c r="AD142" s="81">
        <f t="shared" si="70"/>
        <v>0.1524585342</v>
      </c>
      <c r="AE142" s="81">
        <f t="shared" si="70"/>
        <v>0.1356078541</v>
      </c>
      <c r="AF142" s="81">
        <f t="shared" si="70"/>
        <v>0.1163372643</v>
      </c>
      <c r="AG142" s="81">
        <f t="shared" si="70"/>
        <v>0.112663456</v>
      </c>
      <c r="AH142" s="81">
        <f t="shared" si="70"/>
        <v>0.112663456</v>
      </c>
      <c r="AI142" s="81">
        <f t="shared" si="70"/>
        <v>0.112663456</v>
      </c>
      <c r="AJ142" s="81">
        <f t="shared" si="70"/>
        <v>0.112663456</v>
      </c>
      <c r="AK142" s="81">
        <f t="shared" si="70"/>
        <v>0.112663456</v>
      </c>
      <c r="AL142" s="81">
        <f t="shared" si="70"/>
        <v>0.112663456</v>
      </c>
      <c r="AM142" s="81">
        <f t="shared" si="70"/>
        <v>0.112663456</v>
      </c>
      <c r="AN142" s="81">
        <f t="shared" si="70"/>
        <v>0.112663456</v>
      </c>
      <c r="AO142" s="81">
        <f t="shared" si="70"/>
        <v>0.112663456</v>
      </c>
      <c r="AP142" s="81">
        <f t="shared" si="70"/>
        <v>0.112663456</v>
      </c>
      <c r="AQ142" s="81">
        <f t="shared" si="70"/>
        <v>0.112663456</v>
      </c>
      <c r="AR142" s="81">
        <f t="shared" si="70"/>
        <v>0.112663456</v>
      </c>
      <c r="AS142" s="81">
        <f t="shared" si="70"/>
        <v>0.112663456</v>
      </c>
      <c r="AT142" s="81">
        <f t="shared" si="70"/>
        <v>0.112663456</v>
      </c>
      <c r="AU142" s="81">
        <f t="shared" si="70"/>
        <v>0.112663456</v>
      </c>
      <c r="AV142" s="81">
        <f t="shared" si="70"/>
        <v>0.112663456</v>
      </c>
      <c r="AW142" s="81">
        <f t="shared" si="70"/>
        <v>0.112663456</v>
      </c>
      <c r="AX142" s="81">
        <f t="shared" si="70"/>
        <v>0.112663456</v>
      </c>
      <c r="AY142" s="81">
        <f t="shared" si="70"/>
        <v>0.112663456</v>
      </c>
      <c r="AZ142" s="81">
        <f t="shared" si="70"/>
        <v>0.112663456</v>
      </c>
      <c r="BA142" s="81">
        <f t="shared" si="70"/>
        <v>0.112663456</v>
      </c>
      <c r="BB142" s="81">
        <f t="shared" si="70"/>
        <v>0.112663456</v>
      </c>
      <c r="BC142" s="81">
        <f t="shared" si="70"/>
        <v>0.112663456</v>
      </c>
      <c r="BD142" s="81">
        <f t="shared" si="70"/>
        <v>0.112663456</v>
      </c>
      <c r="BE142" s="81">
        <f t="shared" si="70"/>
        <v>0.112663456</v>
      </c>
      <c r="BF142" s="81">
        <f t="shared" si="70"/>
        <v>0.112663456</v>
      </c>
      <c r="BG142" s="81">
        <f t="shared" si="70"/>
        <v>0.112663456</v>
      </c>
    </row>
    <row r="143">
      <c r="A143" s="1" t="s">
        <v>343</v>
      </c>
      <c r="B143" s="63">
        <f t="shared" ref="B143:BG143" si="71">B142*B138</f>
        <v>0</v>
      </c>
      <c r="C143" s="63">
        <f t="shared" si="71"/>
        <v>0</v>
      </c>
      <c r="D143" s="63">
        <f t="shared" si="71"/>
        <v>0</v>
      </c>
      <c r="E143" s="63">
        <f t="shared" si="71"/>
        <v>-446.232687</v>
      </c>
      <c r="F143" s="63">
        <f t="shared" si="71"/>
        <v>-172.8564514</v>
      </c>
      <c r="G143" s="63">
        <f t="shared" si="71"/>
        <v>-850.6356949</v>
      </c>
      <c r="H143" s="63">
        <f t="shared" si="71"/>
        <v>-547.3169142</v>
      </c>
      <c r="I143" s="63">
        <f t="shared" si="71"/>
        <v>0</v>
      </c>
      <c r="J143" s="63">
        <f t="shared" si="71"/>
        <v>0</v>
      </c>
      <c r="K143" s="63">
        <f t="shared" si="71"/>
        <v>-1721.647767</v>
      </c>
      <c r="L143" s="63">
        <f t="shared" si="71"/>
        <v>-2087.394948</v>
      </c>
      <c r="M143" s="63">
        <f t="shared" si="71"/>
        <v>-549.3144601</v>
      </c>
      <c r="N143" s="63">
        <f t="shared" si="71"/>
        <v>-1063.935375</v>
      </c>
      <c r="O143" s="63">
        <f t="shared" si="71"/>
        <v>-6593.599497</v>
      </c>
      <c r="P143" s="63">
        <f t="shared" si="71"/>
        <v>0</v>
      </c>
      <c r="Q143" s="63">
        <f t="shared" si="71"/>
        <v>-4256.920377</v>
      </c>
      <c r="R143" s="63">
        <f t="shared" si="71"/>
        <v>-1825.994793</v>
      </c>
      <c r="S143" s="63">
        <f t="shared" si="71"/>
        <v>-1345.469848</v>
      </c>
      <c r="T143" s="63">
        <f t="shared" si="71"/>
        <v>-8143.633288</v>
      </c>
      <c r="U143" s="63">
        <f t="shared" si="71"/>
        <v>-1525.859711</v>
      </c>
      <c r="V143" s="63">
        <f t="shared" si="71"/>
        <v>-7448.604641</v>
      </c>
      <c r="W143" s="63">
        <f t="shared" si="71"/>
        <v>0</v>
      </c>
      <c r="X143" s="63">
        <f t="shared" si="71"/>
        <v>0</v>
      </c>
      <c r="Y143" s="63">
        <f t="shared" si="71"/>
        <v>0</v>
      </c>
      <c r="Z143" s="63">
        <f t="shared" si="71"/>
        <v>-176.9923168</v>
      </c>
      <c r="AA143" s="63">
        <f t="shared" si="71"/>
        <v>-176.9923168</v>
      </c>
      <c r="AB143" s="63">
        <f t="shared" si="71"/>
        <v>-6902.700357</v>
      </c>
      <c r="AC143" s="63">
        <f t="shared" si="71"/>
        <v>0</v>
      </c>
      <c r="AD143" s="63">
        <f t="shared" si="71"/>
        <v>0</v>
      </c>
      <c r="AE143" s="63">
        <f t="shared" si="71"/>
        <v>0</v>
      </c>
      <c r="AF143" s="63">
        <f t="shared" si="71"/>
        <v>-15123.84436</v>
      </c>
      <c r="AG143" s="63">
        <f t="shared" si="71"/>
        <v>-337990.3679</v>
      </c>
      <c r="AH143" s="63">
        <f t="shared" si="71"/>
        <v>19434.44615</v>
      </c>
      <c r="AI143" s="63">
        <f t="shared" si="71"/>
        <v>19434.44615</v>
      </c>
      <c r="AJ143" s="63">
        <f t="shared" si="71"/>
        <v>19434.44615</v>
      </c>
      <c r="AK143" s="63">
        <f t="shared" si="71"/>
        <v>19434.44615</v>
      </c>
      <c r="AL143" s="63">
        <f t="shared" si="71"/>
        <v>19434.44615</v>
      </c>
      <c r="AM143" s="63">
        <f t="shared" si="71"/>
        <v>19434.44615</v>
      </c>
      <c r="AN143" s="63">
        <f t="shared" si="71"/>
        <v>19434.44615</v>
      </c>
      <c r="AO143" s="63">
        <f t="shared" si="71"/>
        <v>19434.44615</v>
      </c>
      <c r="AP143" s="63">
        <f t="shared" si="71"/>
        <v>19434.44615</v>
      </c>
      <c r="AQ143" s="63">
        <f t="shared" si="71"/>
        <v>19434.44615</v>
      </c>
      <c r="AR143" s="63">
        <f t="shared" si="71"/>
        <v>19434.44615</v>
      </c>
      <c r="AS143" s="63">
        <f t="shared" si="71"/>
        <v>19434.44615</v>
      </c>
      <c r="AT143" s="63">
        <f t="shared" si="71"/>
        <v>19434.44615</v>
      </c>
      <c r="AU143" s="63">
        <f t="shared" si="71"/>
        <v>19434.44615</v>
      </c>
      <c r="AV143" s="63">
        <f t="shared" si="71"/>
        <v>19434.44615</v>
      </c>
      <c r="AW143" s="63">
        <f t="shared" si="71"/>
        <v>19434.44615</v>
      </c>
      <c r="AX143" s="63">
        <f t="shared" si="71"/>
        <v>19434.44615</v>
      </c>
      <c r="AY143" s="63">
        <f t="shared" si="71"/>
        <v>19434.44615</v>
      </c>
      <c r="AZ143" s="63">
        <f t="shared" si="71"/>
        <v>19434.44615</v>
      </c>
      <c r="BA143" s="63">
        <f t="shared" si="71"/>
        <v>19434.44615</v>
      </c>
      <c r="BB143" s="63">
        <f t="shared" si="71"/>
        <v>19434.44615</v>
      </c>
      <c r="BC143" s="63">
        <f t="shared" si="71"/>
        <v>19434.44615</v>
      </c>
      <c r="BD143" s="63">
        <f t="shared" si="71"/>
        <v>19434.44615</v>
      </c>
      <c r="BE143" s="63">
        <f t="shared" si="71"/>
        <v>19434.44615</v>
      </c>
      <c r="BF143" s="63">
        <f t="shared" si="71"/>
        <v>19434.44615</v>
      </c>
      <c r="BG143" s="63">
        <f t="shared" si="71"/>
        <v>19434.44615</v>
      </c>
    </row>
    <row r="145">
      <c r="A145" s="123" t="s">
        <v>344</v>
      </c>
      <c r="B145" s="124">
        <f>XIRR(B143:BG143, B128:BG128)</f>
        <v>0.01808243856</v>
      </c>
    </row>
    <row r="146">
      <c r="A146" s="3" t="s">
        <v>433</v>
      </c>
      <c r="B146" s="81">
        <f>AG142</f>
        <v>0.112663456</v>
      </c>
    </row>
    <row r="147">
      <c r="A147" s="1" t="s">
        <v>447</v>
      </c>
      <c r="B147" s="39">
        <f>SUM(B138:AF138)</f>
        <v>-273200</v>
      </c>
    </row>
  </sheetData>
  <mergeCells count="13">
    <mergeCell ref="A1:A3"/>
    <mergeCell ref="A48:B48"/>
    <mergeCell ref="B51:N51"/>
    <mergeCell ref="B76:N76"/>
    <mergeCell ref="B102:N102"/>
    <mergeCell ref="B127:N127"/>
    <mergeCell ref="L2:L4"/>
    <mergeCell ref="M2:M4"/>
    <mergeCell ref="N2:N4"/>
    <mergeCell ref="L5:L6"/>
    <mergeCell ref="M5:M6"/>
    <mergeCell ref="N5:N6"/>
    <mergeCell ref="B26:N26"/>
  </mergeCell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5"/>
    <col customWidth="1" min="2" max="2" width="63.38"/>
    <col customWidth="1" min="3" max="3" width="16.13"/>
    <col customWidth="1" min="4" max="4" width="21.25"/>
    <col customWidth="1" min="5" max="5" width="18.63"/>
    <col customWidth="1" min="6" max="6" width="15.88"/>
    <col customWidth="1" min="7" max="7" width="19.88"/>
  </cols>
  <sheetData>
    <row r="1">
      <c r="C1" s="127" t="s">
        <v>453</v>
      </c>
      <c r="D1" s="127" t="s">
        <v>454</v>
      </c>
      <c r="E1" s="127" t="s">
        <v>455</v>
      </c>
      <c r="J1" s="1" t="s">
        <v>456</v>
      </c>
    </row>
    <row r="2">
      <c r="C2" s="128">
        <v>3.0</v>
      </c>
      <c r="D2" s="129">
        <v>30000.0</v>
      </c>
      <c r="E2" s="128">
        <v>1.5</v>
      </c>
      <c r="I2" s="3" t="s">
        <v>457</v>
      </c>
      <c r="J2" s="130">
        <v>250000.0</v>
      </c>
    </row>
    <row r="3">
      <c r="I3" s="3" t="s">
        <v>458</v>
      </c>
      <c r="J3" s="130">
        <v>65000.0</v>
      </c>
    </row>
    <row r="4">
      <c r="A4" s="66"/>
      <c r="B4" s="66"/>
      <c r="C4" s="66"/>
      <c r="D4" s="66"/>
      <c r="E4" s="66"/>
      <c r="F4" s="66"/>
      <c r="G4" s="66"/>
    </row>
    <row r="5">
      <c r="A5" s="66"/>
      <c r="B5" s="131" t="s">
        <v>459</v>
      </c>
      <c r="C5" s="131" t="s">
        <v>460</v>
      </c>
      <c r="D5" s="131" t="s">
        <v>461</v>
      </c>
      <c r="E5" s="131" t="s">
        <v>462</v>
      </c>
      <c r="F5" s="131" t="s">
        <v>463</v>
      </c>
      <c r="G5" s="132" t="s">
        <v>464</v>
      </c>
    </row>
    <row r="6">
      <c r="A6" s="133" t="s">
        <v>465</v>
      </c>
      <c r="B6" s="134" t="s">
        <v>466</v>
      </c>
      <c r="C6" s="135">
        <v>75000.0</v>
      </c>
      <c r="D6" s="135">
        <v>75000.0</v>
      </c>
      <c r="E6" s="135">
        <v>75000.0</v>
      </c>
      <c r="F6" s="135">
        <v>75000.0</v>
      </c>
      <c r="G6" s="135">
        <v>75000.0</v>
      </c>
    </row>
    <row r="7">
      <c r="A7" s="47"/>
      <c r="B7" s="134" t="s">
        <v>467</v>
      </c>
      <c r="C7" s="136">
        <f t="shared" ref="C7:G7" si="1">$J$2+$J$3*($C$2)</f>
        <v>445000</v>
      </c>
      <c r="D7" s="136">
        <f t="shared" si="1"/>
        <v>445000</v>
      </c>
      <c r="E7" s="136">
        <f t="shared" si="1"/>
        <v>445000</v>
      </c>
      <c r="F7" s="136">
        <f t="shared" si="1"/>
        <v>445000</v>
      </c>
      <c r="G7" s="136">
        <f t="shared" si="1"/>
        <v>445000</v>
      </c>
    </row>
    <row r="8">
      <c r="A8" s="1"/>
      <c r="B8" s="127" t="s">
        <v>468</v>
      </c>
      <c r="C8" s="135">
        <f t="shared" ref="C8:G8" si="2">SUM(C6:C7)</f>
        <v>520000</v>
      </c>
      <c r="D8" s="135">
        <f t="shared" si="2"/>
        <v>520000</v>
      </c>
      <c r="E8" s="135">
        <f t="shared" si="2"/>
        <v>520000</v>
      </c>
      <c r="F8" s="135">
        <f t="shared" si="2"/>
        <v>520000</v>
      </c>
      <c r="G8" s="135">
        <f t="shared" si="2"/>
        <v>520000</v>
      </c>
    </row>
    <row r="9">
      <c r="A9" s="133" t="s">
        <v>469</v>
      </c>
      <c r="B9" s="134" t="s">
        <v>470</v>
      </c>
      <c r="C9" s="135">
        <v>0.0</v>
      </c>
      <c r="D9" s="135">
        <f>D2</f>
        <v>30000</v>
      </c>
      <c r="E9" s="135">
        <f>D2*5</f>
        <v>150000</v>
      </c>
      <c r="F9" s="135">
        <f>D2*10</f>
        <v>300000</v>
      </c>
      <c r="G9" s="135">
        <f>D2*E2*10</f>
        <v>450000</v>
      </c>
    </row>
    <row r="10">
      <c r="A10" s="47"/>
      <c r="B10" s="127" t="s">
        <v>471</v>
      </c>
      <c r="C10" s="137">
        <f t="shared" ref="C10:G10" si="3">C8+C9</f>
        <v>520000</v>
      </c>
      <c r="D10" s="137">
        <f t="shared" si="3"/>
        <v>550000</v>
      </c>
      <c r="E10" s="137">
        <f t="shared" si="3"/>
        <v>670000</v>
      </c>
      <c r="F10" s="137">
        <f t="shared" si="3"/>
        <v>820000</v>
      </c>
      <c r="G10" s="137">
        <f t="shared" si="3"/>
        <v>970000</v>
      </c>
    </row>
    <row r="12">
      <c r="A12" s="3"/>
    </row>
    <row r="13">
      <c r="A13" s="3" t="s">
        <v>472</v>
      </c>
      <c r="B13" s="3" t="s">
        <v>473</v>
      </c>
    </row>
    <row r="14">
      <c r="B14" s="3" t="s">
        <v>474</v>
      </c>
    </row>
    <row r="15">
      <c r="B15" s="138"/>
    </row>
    <row r="16">
      <c r="B16" s="138" t="s">
        <v>475</v>
      </c>
    </row>
    <row r="17">
      <c r="B17" s="138" t="s">
        <v>476</v>
      </c>
    </row>
    <row r="18">
      <c r="B18" s="138"/>
    </row>
    <row r="19">
      <c r="B19" s="138"/>
      <c r="I19" s="3" t="s">
        <v>477</v>
      </c>
    </row>
    <row r="20">
      <c r="B20" s="138"/>
    </row>
    <row r="25">
      <c r="C25" s="130"/>
    </row>
    <row r="26">
      <c r="C26" s="130"/>
    </row>
    <row r="27">
      <c r="C27" s="105"/>
    </row>
    <row r="28">
      <c r="C28" s="130"/>
    </row>
    <row r="29">
      <c r="C29" s="105"/>
    </row>
  </sheetData>
  <mergeCells count="2">
    <mergeCell ref="A6:A7"/>
    <mergeCell ref="A9:A10"/>
  </mergeCell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63"/>
    <col customWidth="1" min="2" max="2" width="16.63"/>
    <col customWidth="1" min="3" max="3" width="14.63"/>
    <col customWidth="1" min="4" max="4" width="14.38"/>
    <col customWidth="1" min="5" max="5" width="15.13"/>
    <col customWidth="1" min="6" max="6" width="18.75"/>
    <col customWidth="1" min="7" max="7" width="18.5"/>
    <col customWidth="1" min="8" max="8" width="20.38"/>
    <col customWidth="1" min="9" max="9" width="17.63"/>
    <col customWidth="1" min="10" max="10" width="14.75"/>
    <col customWidth="1" min="11" max="11" width="19.88"/>
    <col customWidth="1" min="12" max="12" width="20.63"/>
    <col customWidth="1" min="13" max="13" width="16.25"/>
    <col customWidth="1" min="14" max="14" width="6.25"/>
    <col customWidth="1" min="15" max="15" width="8.38"/>
    <col customWidth="1" min="16" max="16" width="14.63"/>
    <col customWidth="1" min="17" max="17" width="8.25"/>
    <col customWidth="1" min="18" max="18" width="8.38"/>
    <col customWidth="1" min="19" max="19" width="9.25"/>
    <col customWidth="1" min="20" max="20" width="7.38"/>
    <col customWidth="1" min="21" max="21" width="8.63"/>
    <col customWidth="1" min="22" max="22" width="7.0"/>
    <col customWidth="1" min="23" max="23" width="9.13"/>
    <col customWidth="1" min="24" max="24" width="11.13"/>
    <col customWidth="1" min="25" max="25" width="8.88"/>
    <col customWidth="1" min="26" max="26" width="8.25"/>
    <col customWidth="1" min="27" max="27" width="8.88"/>
    <col customWidth="1" min="28" max="28" width="16.63"/>
    <col customWidth="1" min="29" max="29" width="9.13"/>
    <col customWidth="1" min="30" max="30" width="9.63"/>
    <col customWidth="1" min="31" max="31" width="8.25"/>
    <col customWidth="1" min="32" max="32" width="9.13"/>
  </cols>
  <sheetData>
    <row r="1">
      <c r="A1" s="7" t="s">
        <v>201</v>
      </c>
      <c r="B1" s="7" t="s">
        <v>478</v>
      </c>
      <c r="C1" s="7" t="s">
        <v>479</v>
      </c>
      <c r="D1" s="7" t="s">
        <v>332</v>
      </c>
      <c r="E1" s="7" t="s">
        <v>368</v>
      </c>
      <c r="F1" s="7" t="s">
        <v>480</v>
      </c>
      <c r="G1" s="7" t="s">
        <v>370</v>
      </c>
      <c r="L1" s="7" t="s">
        <v>372</v>
      </c>
      <c r="M1" s="7" t="s">
        <v>373</v>
      </c>
      <c r="N1" s="7" t="s">
        <v>374</v>
      </c>
      <c r="O1" s="7" t="s">
        <v>375</v>
      </c>
    </row>
    <row r="2" ht="28.5" customHeight="1">
      <c r="A2" s="13" t="s">
        <v>376</v>
      </c>
      <c r="B2" s="85" t="s">
        <v>481</v>
      </c>
      <c r="C2" s="100"/>
      <c r="D2" s="100">
        <f t="shared" ref="D2:D6" si="1">IF(B2="Best", L2, M2)</f>
        <v>7700</v>
      </c>
      <c r="E2" s="100">
        <f t="shared" ref="E2:E3" si="2">IF(C2="Low", M2, N2)</f>
        <v>0</v>
      </c>
      <c r="F2" s="3">
        <v>5.0</v>
      </c>
      <c r="G2" s="63">
        <f t="shared" ref="G2:G6" si="3">1 - (0.5/14)*(F2-1)</f>
        <v>0.8571428571</v>
      </c>
      <c r="L2" s="63">
        <f>SUMIF(ArcadiaBaseModel!A:A, "*Site Control*", ArcadiaBaseModel!G:G)</f>
        <v>7700</v>
      </c>
      <c r="M2" s="63">
        <f>SUMIF(ArcadiaBaseModel!$A:$A, "*Site Control*", ArcadiaBaseModel!H:H)</f>
        <v>9000</v>
      </c>
      <c r="N2" s="63">
        <f>SUMIF(ArcadiaBaseModel!$A:$A, "*Site Control*", ArcadiaBaseModel!N:N)</f>
        <v>0</v>
      </c>
      <c r="O2" s="63">
        <f>SUMIF(ArcadiaBaseModel!$A:$A, "*Site Control*", ArcadiaBaseModel!O:O)</f>
        <v>0</v>
      </c>
    </row>
    <row r="3" ht="29.25" customHeight="1">
      <c r="A3" s="31" t="s">
        <v>243</v>
      </c>
      <c r="B3" s="85" t="s">
        <v>481</v>
      </c>
      <c r="C3" s="100"/>
      <c r="D3" s="100">
        <f t="shared" si="1"/>
        <v>40000</v>
      </c>
      <c r="E3" s="100">
        <f t="shared" si="2"/>
        <v>0</v>
      </c>
      <c r="F3" s="3">
        <v>6.0</v>
      </c>
      <c r="G3" s="63">
        <f t="shared" si="3"/>
        <v>0.8214285714</v>
      </c>
      <c r="L3" s="63">
        <f>SUMIF(ArcadiaBaseModel!$A:$A, "*Permitting*", ArcadiaBaseModel!G:G)</f>
        <v>40000</v>
      </c>
      <c r="M3" s="63">
        <f>SUMIF(ArcadiaBaseModel!$A:$A, "*Permitting*", ArcadiaBaseModel!H:H)</f>
        <v>90000</v>
      </c>
      <c r="N3" s="63">
        <f>SUMIF(ArcadiaBaseModel!$A:$A, "*Site Control*", ArcadiaBaseModel!N:N)</f>
        <v>0</v>
      </c>
      <c r="O3" s="63">
        <f>SUMIF(ArcadiaBaseModel!$A:$A, "*Site Control*", ArcadiaBaseModel!O:O)</f>
        <v>0</v>
      </c>
    </row>
    <row r="4" ht="30.75" customHeight="1">
      <c r="A4" s="20" t="s">
        <v>223</v>
      </c>
      <c r="B4" s="85" t="s">
        <v>481</v>
      </c>
      <c r="C4" s="85" t="s">
        <v>481</v>
      </c>
      <c r="D4" s="100">
        <f t="shared" si="1"/>
        <v>146250</v>
      </c>
      <c r="E4" s="100">
        <f t="shared" ref="E4:E6" si="4">IF(C4="Best", N4, O4)</f>
        <v>250000</v>
      </c>
      <c r="F4" s="3">
        <v>8.0</v>
      </c>
      <c r="G4" s="63">
        <f t="shared" si="3"/>
        <v>0.75</v>
      </c>
      <c r="L4" s="63">
        <f>SUMIF(ArcadiaBaseModel!$A:$A, "*Interconnection*", ArcadiaBaseModel!G:G)</f>
        <v>146250</v>
      </c>
      <c r="M4" s="63">
        <f>SUMIF(ArcadiaBaseModel!$A:$A, "*Interconnection*", ArcadiaBaseModel!H:H)</f>
        <v>157750</v>
      </c>
      <c r="N4" s="63">
        <f>SUMIF(ArcadiaBaseModel!$A:$A, "*Interconnection*", ArcadiaBaseModel!N:N)</f>
        <v>250000</v>
      </c>
      <c r="O4" s="63">
        <f>SUMIF(ArcadiaBaseModel!$A:$A, "*Interconnection*", ArcadiaBaseModel!O:O)</f>
        <v>2000000</v>
      </c>
    </row>
    <row r="5" ht="28.5" customHeight="1">
      <c r="A5" s="23" t="s">
        <v>231</v>
      </c>
      <c r="B5" s="85" t="s">
        <v>481</v>
      </c>
      <c r="C5" s="85" t="s">
        <v>481</v>
      </c>
      <c r="D5" s="100">
        <f t="shared" si="1"/>
        <v>44500</v>
      </c>
      <c r="E5" s="100">
        <f t="shared" si="4"/>
        <v>150000</v>
      </c>
      <c r="F5" s="3">
        <v>2.0</v>
      </c>
      <c r="G5" s="63">
        <f t="shared" si="3"/>
        <v>0.9642857143</v>
      </c>
      <c r="L5" s="63">
        <f>SUMIF(ArcadiaBaseModel!$A:$A, "*Design*", ArcadiaBaseModel!G:G)</f>
        <v>44500</v>
      </c>
      <c r="M5" s="63">
        <f>SUMIF(ArcadiaBaseModel!$A:$A, "*Design*", ArcadiaBaseModel!H:H)</f>
        <v>52500</v>
      </c>
      <c r="N5" s="63">
        <f>SUMIF(ArcadiaBaseModel!$A:$A, "*Design*", ArcadiaBaseModel!N:N)</f>
        <v>150000</v>
      </c>
      <c r="O5" s="63">
        <f>SUMIF(ArcadiaBaseModel!$A:$A, "*Design*", ArcadiaBaseModel!O:O)</f>
        <v>2000000</v>
      </c>
    </row>
    <row r="6" ht="29.25" customHeight="1">
      <c r="A6" s="33" t="s">
        <v>252</v>
      </c>
      <c r="B6" s="85" t="s">
        <v>481</v>
      </c>
      <c r="C6" s="85" t="s">
        <v>481</v>
      </c>
      <c r="D6" s="100">
        <f t="shared" si="1"/>
        <v>26750</v>
      </c>
      <c r="E6" s="100">
        <f t="shared" si="4"/>
        <v>0</v>
      </c>
      <c r="F6" s="3">
        <v>6.0</v>
      </c>
      <c r="G6" s="63">
        <f t="shared" si="3"/>
        <v>0.8214285714</v>
      </c>
      <c r="L6" s="63">
        <f>SUMIF(ArcadiaBaseModel!$A:$A, "*Environmental*", ArcadiaBaseModel!G:G)</f>
        <v>26750</v>
      </c>
      <c r="M6" s="63">
        <f>SUMIF(ArcadiaBaseModel!$A:$A, "*Environmental*", ArcadiaBaseModel!H:H)</f>
        <v>53000</v>
      </c>
      <c r="N6" s="63">
        <f>SUMIF(ArcadiaBaseModel!$A:$A, "*Environmental*", ArcadiaBaseModel!N:N)</f>
        <v>0</v>
      </c>
      <c r="O6" s="63">
        <f>SUMIF(ArcadiaBaseModel!$A:$A, "*Environmental*", ArcadiaBaseModel!O:O)</f>
        <v>250000</v>
      </c>
    </row>
    <row r="7">
      <c r="A7" s="95"/>
      <c r="B7" s="95"/>
      <c r="C7" s="95"/>
      <c r="D7" s="95"/>
      <c r="E7" s="95"/>
      <c r="F7" s="95"/>
    </row>
    <row r="8">
      <c r="A8" s="96" t="s">
        <v>386</v>
      </c>
      <c r="B8" s="96">
        <f>SUM(D2:D6)</f>
        <v>265200</v>
      </c>
      <c r="C8" s="95"/>
      <c r="D8" s="95"/>
      <c r="E8" s="95"/>
      <c r="F8" s="95"/>
    </row>
    <row r="9">
      <c r="A9" s="96" t="s">
        <v>387</v>
      </c>
      <c r="B9" s="96">
        <f>SUM(E2:E6)</f>
        <v>400000</v>
      </c>
      <c r="C9" s="95"/>
      <c r="D9" s="95"/>
      <c r="E9" s="95"/>
      <c r="F9" s="95"/>
    </row>
    <row r="10">
      <c r="A10" s="95"/>
      <c r="B10" s="95"/>
      <c r="C10" s="95"/>
      <c r="D10" s="95"/>
      <c r="E10" s="95"/>
      <c r="F10" s="95"/>
    </row>
    <row r="11">
      <c r="A11" s="96" t="s">
        <v>388</v>
      </c>
      <c r="B11" s="96">
        <v>3000000.0</v>
      </c>
      <c r="C11" s="95"/>
      <c r="D11" s="95"/>
      <c r="E11" s="95"/>
      <c r="F11" s="95"/>
    </row>
    <row r="12">
      <c r="A12" s="96" t="s">
        <v>389</v>
      </c>
      <c r="B12" s="96">
        <f>B11+B9</f>
        <v>3400000</v>
      </c>
      <c r="C12" s="95"/>
      <c r="D12" s="95"/>
      <c r="E12" s="95"/>
      <c r="F12" s="95"/>
    </row>
    <row r="13">
      <c r="A13" s="95"/>
      <c r="B13" s="95"/>
      <c r="C13" s="95"/>
      <c r="D13" s="95"/>
      <c r="E13" s="95"/>
      <c r="F13" s="95"/>
    </row>
    <row r="14">
      <c r="A14" s="96" t="s">
        <v>328</v>
      </c>
      <c r="B14" s="96">
        <f>3125*12</f>
        <v>37500</v>
      </c>
      <c r="C14" s="95"/>
      <c r="D14" s="95"/>
      <c r="E14" s="95"/>
      <c r="F14" s="95"/>
    </row>
    <row r="15">
      <c r="A15" s="95"/>
      <c r="B15" s="95"/>
      <c r="C15" s="95"/>
      <c r="D15" s="95"/>
      <c r="E15" s="95"/>
      <c r="F15" s="95"/>
    </row>
    <row r="16">
      <c r="A16" s="96" t="s">
        <v>390</v>
      </c>
      <c r="B16" s="96">
        <v>220000.0</v>
      </c>
      <c r="C16" s="95"/>
      <c r="D16" s="95"/>
      <c r="E16" s="95"/>
      <c r="F16" s="95"/>
    </row>
    <row r="17">
      <c r="A17" s="95"/>
      <c r="B17" s="95"/>
      <c r="C17" s="95"/>
      <c r="D17" s="95"/>
      <c r="E17" s="95"/>
      <c r="F17" s="95"/>
    </row>
    <row r="18">
      <c r="A18" s="95" t="s">
        <v>391</v>
      </c>
      <c r="B18" s="95">
        <f>B12*0.3</f>
        <v>1020000</v>
      </c>
      <c r="C18" s="95"/>
      <c r="D18" s="95"/>
      <c r="E18" s="95"/>
      <c r="F18" s="95"/>
    </row>
    <row r="19">
      <c r="A19" s="95"/>
      <c r="B19" s="95"/>
      <c r="C19" s="95"/>
      <c r="D19" s="95"/>
      <c r="E19" s="95"/>
      <c r="F19" s="95"/>
    </row>
    <row r="20">
      <c r="A20" s="95"/>
      <c r="B20" s="95"/>
      <c r="C20" s="95"/>
      <c r="D20" s="95"/>
      <c r="E20" s="95"/>
      <c r="F20" s="95"/>
    </row>
    <row r="21">
      <c r="A21" s="95"/>
      <c r="B21" s="95"/>
      <c r="C21" s="95"/>
      <c r="D21" s="95"/>
      <c r="E21" s="95"/>
      <c r="F21" s="95"/>
    </row>
    <row r="24">
      <c r="A24" s="80" t="s">
        <v>482</v>
      </c>
      <c r="B24" s="80"/>
      <c r="C24" s="80"/>
      <c r="D24" s="80"/>
      <c r="E24" s="80"/>
      <c r="F24" s="80"/>
    </row>
    <row r="26">
      <c r="A26" s="76" t="s">
        <v>440</v>
      </c>
      <c r="B26" s="66" t="s">
        <v>337</v>
      </c>
    </row>
    <row r="27">
      <c r="B27" s="101">
        <v>0.0</v>
      </c>
      <c r="C27" s="101">
        <v>1.0</v>
      </c>
      <c r="D27" s="101">
        <v>2.0</v>
      </c>
      <c r="E27" s="101">
        <v>3.0</v>
      </c>
      <c r="F27" s="101">
        <v>4.0</v>
      </c>
      <c r="G27" s="101">
        <v>5.0</v>
      </c>
      <c r="H27" s="101">
        <v>6.0</v>
      </c>
      <c r="I27" s="101">
        <v>7.0</v>
      </c>
      <c r="J27" s="101">
        <v>8.0</v>
      </c>
      <c r="K27" s="101">
        <v>9.0</v>
      </c>
      <c r="L27" s="101">
        <v>10.0</v>
      </c>
      <c r="M27" s="101">
        <v>11.0</v>
      </c>
      <c r="N27" s="101">
        <v>12.0</v>
      </c>
      <c r="O27" s="101">
        <v>13.0</v>
      </c>
      <c r="P27" s="101">
        <v>14.0</v>
      </c>
      <c r="Q27" s="101">
        <v>15.0</v>
      </c>
      <c r="R27" s="101">
        <v>16.0</v>
      </c>
      <c r="S27" s="101">
        <v>17.0</v>
      </c>
      <c r="T27" s="101">
        <v>18.0</v>
      </c>
      <c r="U27" s="101">
        <v>19.0</v>
      </c>
      <c r="V27" s="101">
        <v>20.0</v>
      </c>
      <c r="W27" s="101">
        <v>21.0</v>
      </c>
      <c r="X27" s="101">
        <v>22.0</v>
      </c>
      <c r="Y27" s="101">
        <v>23.0</v>
      </c>
      <c r="Z27" s="101">
        <v>24.0</v>
      </c>
      <c r="AA27" s="101">
        <v>25.0</v>
      </c>
      <c r="AB27" s="101">
        <v>26.0</v>
      </c>
      <c r="AC27" s="101">
        <v>27.0</v>
      </c>
      <c r="AD27" s="101">
        <v>28.0</v>
      </c>
      <c r="AE27" s="101">
        <v>29.0</v>
      </c>
      <c r="AF27" s="101">
        <v>30.0</v>
      </c>
      <c r="AG27" s="101">
        <v>31.0</v>
      </c>
    </row>
    <row r="28">
      <c r="A28" s="1" t="s">
        <v>394</v>
      </c>
      <c r="B28" s="3" t="s">
        <v>395</v>
      </c>
      <c r="C28" s="102" t="s">
        <v>396</v>
      </c>
      <c r="D28" s="3" t="s">
        <v>397</v>
      </c>
      <c r="J28" s="103"/>
      <c r="K28" s="103"/>
      <c r="L28" s="103"/>
      <c r="M28" s="103"/>
      <c r="N28" s="103"/>
      <c r="O28" s="103"/>
      <c r="P28" s="103"/>
      <c r="Q28" s="103"/>
      <c r="R28" s="103"/>
      <c r="S28" s="103"/>
      <c r="T28" s="103"/>
      <c r="U28" s="103"/>
      <c r="V28" s="103"/>
      <c r="W28" s="103"/>
      <c r="X28" s="103"/>
      <c r="Y28" s="103"/>
      <c r="Z28" s="103"/>
      <c r="AA28" s="103"/>
      <c r="AB28" s="103"/>
      <c r="AC28" s="103"/>
      <c r="AD28" s="103"/>
      <c r="AE28" s="103"/>
      <c r="AF28" s="103"/>
      <c r="AG28" s="103"/>
    </row>
    <row r="29">
      <c r="A29" s="1"/>
      <c r="B29" s="3"/>
      <c r="C29" s="3"/>
      <c r="D29" s="3"/>
      <c r="E29" s="3"/>
      <c r="F29" s="3"/>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row>
    <row r="30">
      <c r="A30" s="104" t="s">
        <v>332</v>
      </c>
      <c r="B30" s="63">
        <f>B8</f>
        <v>265200</v>
      </c>
    </row>
    <row r="31">
      <c r="A31" s="1" t="s">
        <v>329</v>
      </c>
      <c r="C31" s="63">
        <f>B12</f>
        <v>3400000</v>
      </c>
      <c r="G31" s="63" t="str">
        <f>$B$20</f>
        <v/>
      </c>
    </row>
    <row r="32">
      <c r="A32" s="1" t="s">
        <v>328</v>
      </c>
      <c r="D32" s="63">
        <f>$B$14</f>
        <v>37500</v>
      </c>
      <c r="E32" s="63">
        <f t="shared" ref="E32:AG32" si="5">D32*1.01</f>
        <v>37875</v>
      </c>
      <c r="F32" s="63">
        <f t="shared" si="5"/>
        <v>38253.75</v>
      </c>
      <c r="G32" s="63">
        <f t="shared" si="5"/>
        <v>38636.2875</v>
      </c>
      <c r="H32" s="63">
        <f t="shared" si="5"/>
        <v>39022.65038</v>
      </c>
      <c r="I32" s="63">
        <f t="shared" si="5"/>
        <v>39412.87688</v>
      </c>
      <c r="J32" s="63">
        <f t="shared" si="5"/>
        <v>39807.00565</v>
      </c>
      <c r="K32" s="63">
        <f t="shared" si="5"/>
        <v>40205.0757</v>
      </c>
      <c r="L32" s="63">
        <f t="shared" si="5"/>
        <v>40607.12646</v>
      </c>
      <c r="M32" s="63">
        <f t="shared" si="5"/>
        <v>41013.19773</v>
      </c>
      <c r="N32" s="63">
        <f t="shared" si="5"/>
        <v>41423.3297</v>
      </c>
      <c r="O32" s="63">
        <f t="shared" si="5"/>
        <v>41837.563</v>
      </c>
      <c r="P32" s="63">
        <f t="shared" si="5"/>
        <v>42255.93863</v>
      </c>
      <c r="Q32" s="63">
        <f t="shared" si="5"/>
        <v>42678.49802</v>
      </c>
      <c r="R32" s="63">
        <f t="shared" si="5"/>
        <v>43105.283</v>
      </c>
      <c r="S32" s="63">
        <f t="shared" si="5"/>
        <v>43536.33583</v>
      </c>
      <c r="T32" s="63">
        <f t="shared" si="5"/>
        <v>43971.69918</v>
      </c>
      <c r="U32" s="63">
        <f t="shared" si="5"/>
        <v>44411.41618</v>
      </c>
      <c r="V32" s="63">
        <f t="shared" si="5"/>
        <v>44855.53034</v>
      </c>
      <c r="W32" s="63">
        <f t="shared" si="5"/>
        <v>45304.08564</v>
      </c>
      <c r="X32" s="63">
        <f t="shared" si="5"/>
        <v>45757.1265</v>
      </c>
      <c r="Y32" s="63">
        <f t="shared" si="5"/>
        <v>46214.69776</v>
      </c>
      <c r="Z32" s="63">
        <f t="shared" si="5"/>
        <v>46676.84474</v>
      </c>
      <c r="AA32" s="63">
        <f t="shared" si="5"/>
        <v>47143.61319</v>
      </c>
      <c r="AB32" s="63">
        <f t="shared" si="5"/>
        <v>47615.04932</v>
      </c>
      <c r="AC32" s="63">
        <f t="shared" si="5"/>
        <v>48091.19981</v>
      </c>
      <c r="AD32" s="63">
        <f t="shared" si="5"/>
        <v>48572.11181</v>
      </c>
      <c r="AE32" s="63">
        <f t="shared" si="5"/>
        <v>49057.83293</v>
      </c>
      <c r="AF32" s="63">
        <f t="shared" si="5"/>
        <v>49548.41126</v>
      </c>
      <c r="AG32" s="63">
        <f t="shared" si="5"/>
        <v>50043.89537</v>
      </c>
    </row>
    <row r="33">
      <c r="A33" s="1" t="s">
        <v>430</v>
      </c>
      <c r="D33" s="63">
        <f>B18</f>
        <v>1020000</v>
      </c>
    </row>
    <row r="34">
      <c r="A34" s="1" t="s">
        <v>390</v>
      </c>
      <c r="D34" s="63">
        <f>$B$16</f>
        <v>220000</v>
      </c>
      <c r="E34" s="63">
        <f t="shared" ref="E34:AG34" si="6">D34*1.01</f>
        <v>222200</v>
      </c>
      <c r="F34" s="63">
        <f t="shared" si="6"/>
        <v>224422</v>
      </c>
      <c r="G34" s="63">
        <f t="shared" si="6"/>
        <v>226666.22</v>
      </c>
      <c r="H34" s="63">
        <f t="shared" si="6"/>
        <v>228932.8822</v>
      </c>
      <c r="I34" s="63">
        <f t="shared" si="6"/>
        <v>231222.211</v>
      </c>
      <c r="J34" s="63">
        <f t="shared" si="6"/>
        <v>233534.4331</v>
      </c>
      <c r="K34" s="63">
        <f t="shared" si="6"/>
        <v>235869.7775</v>
      </c>
      <c r="L34" s="63">
        <f t="shared" si="6"/>
        <v>238228.4752</v>
      </c>
      <c r="M34" s="63">
        <f t="shared" si="6"/>
        <v>240610.76</v>
      </c>
      <c r="N34" s="63">
        <f t="shared" si="6"/>
        <v>243016.8676</v>
      </c>
      <c r="O34" s="63">
        <f t="shared" si="6"/>
        <v>245447.0363</v>
      </c>
      <c r="P34" s="63">
        <f t="shared" si="6"/>
        <v>247901.5066</v>
      </c>
      <c r="Q34" s="63">
        <f t="shared" si="6"/>
        <v>250380.5217</v>
      </c>
      <c r="R34" s="63">
        <f t="shared" si="6"/>
        <v>252884.3269</v>
      </c>
      <c r="S34" s="63">
        <f t="shared" si="6"/>
        <v>255413.1702</v>
      </c>
      <c r="T34" s="63">
        <f t="shared" si="6"/>
        <v>257967.3019</v>
      </c>
      <c r="U34" s="63">
        <f t="shared" si="6"/>
        <v>260546.9749</v>
      </c>
      <c r="V34" s="63">
        <f t="shared" si="6"/>
        <v>263152.4447</v>
      </c>
      <c r="W34" s="63">
        <f t="shared" si="6"/>
        <v>265783.9691</v>
      </c>
      <c r="X34" s="63">
        <f t="shared" si="6"/>
        <v>268441.8088</v>
      </c>
      <c r="Y34" s="63">
        <f t="shared" si="6"/>
        <v>271126.2269</v>
      </c>
      <c r="Z34" s="63">
        <f t="shared" si="6"/>
        <v>273837.4891</v>
      </c>
      <c r="AA34" s="63">
        <f t="shared" si="6"/>
        <v>276575.864</v>
      </c>
      <c r="AB34" s="63">
        <f t="shared" si="6"/>
        <v>279341.6227</v>
      </c>
      <c r="AC34" s="63">
        <f t="shared" si="6"/>
        <v>282135.0389</v>
      </c>
      <c r="AD34" s="63">
        <f t="shared" si="6"/>
        <v>284956.3893</v>
      </c>
      <c r="AE34" s="63">
        <f t="shared" si="6"/>
        <v>287805.9532</v>
      </c>
      <c r="AF34" s="63">
        <f t="shared" si="6"/>
        <v>290684.0127</v>
      </c>
      <c r="AG34" s="63">
        <f t="shared" si="6"/>
        <v>293590.8528</v>
      </c>
    </row>
    <row r="35">
      <c r="A35" s="1" t="s">
        <v>431</v>
      </c>
      <c r="B35" s="63">
        <f t="shared" ref="B35:C35" si="7">B34-SUM(B30:B32)</f>
        <v>-265200</v>
      </c>
      <c r="C35" s="63">
        <f t="shared" si="7"/>
        <v>-3400000</v>
      </c>
      <c r="D35" s="63">
        <f>D34-SUM(D30:D32) + D33</f>
        <v>1202500</v>
      </c>
      <c r="E35" s="63">
        <f t="shared" ref="E35:AG35" si="8">E34-SUM(E30:E32)</f>
        <v>184325</v>
      </c>
      <c r="F35" s="63">
        <f t="shared" si="8"/>
        <v>186168.25</v>
      </c>
      <c r="G35" s="63">
        <f t="shared" si="8"/>
        <v>188029.9325</v>
      </c>
      <c r="H35" s="63">
        <f t="shared" si="8"/>
        <v>189910.2318</v>
      </c>
      <c r="I35" s="63">
        <f t="shared" si="8"/>
        <v>191809.3341</v>
      </c>
      <c r="J35" s="63">
        <f t="shared" si="8"/>
        <v>193727.4275</v>
      </c>
      <c r="K35" s="63">
        <f t="shared" si="8"/>
        <v>195664.7018</v>
      </c>
      <c r="L35" s="63">
        <f t="shared" si="8"/>
        <v>197621.3488</v>
      </c>
      <c r="M35" s="63">
        <f t="shared" si="8"/>
        <v>199597.5623</v>
      </c>
      <c r="N35" s="63">
        <f t="shared" si="8"/>
        <v>201593.5379</v>
      </c>
      <c r="O35" s="63">
        <f t="shared" si="8"/>
        <v>203609.4733</v>
      </c>
      <c r="P35" s="63">
        <f t="shared" si="8"/>
        <v>205645.568</v>
      </c>
      <c r="Q35" s="63">
        <f t="shared" si="8"/>
        <v>207702.0237</v>
      </c>
      <c r="R35" s="63">
        <f t="shared" si="8"/>
        <v>209779.0439</v>
      </c>
      <c r="S35" s="63">
        <f t="shared" si="8"/>
        <v>211876.8344</v>
      </c>
      <c r="T35" s="63">
        <f t="shared" si="8"/>
        <v>213995.6027</v>
      </c>
      <c r="U35" s="63">
        <f t="shared" si="8"/>
        <v>216135.5587</v>
      </c>
      <c r="V35" s="63">
        <f t="shared" si="8"/>
        <v>218296.9143</v>
      </c>
      <c r="W35" s="63">
        <f t="shared" si="8"/>
        <v>220479.8835</v>
      </c>
      <c r="X35" s="63">
        <f t="shared" si="8"/>
        <v>222684.6823</v>
      </c>
      <c r="Y35" s="63">
        <f t="shared" si="8"/>
        <v>224911.5291</v>
      </c>
      <c r="Z35" s="63">
        <f t="shared" si="8"/>
        <v>227160.6444</v>
      </c>
      <c r="AA35" s="63">
        <f t="shared" si="8"/>
        <v>229432.2508</v>
      </c>
      <c r="AB35" s="63">
        <f t="shared" si="8"/>
        <v>231726.5734</v>
      </c>
      <c r="AC35" s="63">
        <f t="shared" si="8"/>
        <v>234043.8391</v>
      </c>
      <c r="AD35" s="63">
        <f t="shared" si="8"/>
        <v>236384.2775</v>
      </c>
      <c r="AE35" s="63">
        <f t="shared" si="8"/>
        <v>238748.1203</v>
      </c>
      <c r="AF35" s="63">
        <f t="shared" si="8"/>
        <v>241135.6015</v>
      </c>
      <c r="AG35" s="63">
        <f t="shared" si="8"/>
        <v>243546.9575</v>
      </c>
    </row>
    <row r="36">
      <c r="A36" s="1"/>
    </row>
    <row r="37">
      <c r="A37" s="1" t="s">
        <v>370</v>
      </c>
      <c r="B37" s="81">
        <f>G2*G3*G4*G5*G6</f>
        <v>0.4182729852</v>
      </c>
      <c r="C37" s="107">
        <v>1.0</v>
      </c>
      <c r="D37" s="107">
        <v>1.0</v>
      </c>
      <c r="E37" s="107">
        <v>1.0</v>
      </c>
      <c r="F37" s="107">
        <v>1.0</v>
      </c>
      <c r="G37" s="107">
        <v>1.0</v>
      </c>
      <c r="H37" s="107">
        <v>1.0</v>
      </c>
      <c r="I37" s="107">
        <v>1.0</v>
      </c>
      <c r="J37" s="107">
        <v>1.0</v>
      </c>
      <c r="K37" s="107">
        <v>1.0</v>
      </c>
      <c r="L37" s="107">
        <v>1.0</v>
      </c>
      <c r="M37" s="107">
        <v>1.0</v>
      </c>
      <c r="N37" s="107">
        <v>1.0</v>
      </c>
      <c r="O37" s="107">
        <v>1.0</v>
      </c>
      <c r="P37" s="107">
        <v>1.0</v>
      </c>
      <c r="Q37" s="107">
        <v>1.0</v>
      </c>
      <c r="R37" s="107">
        <v>1.0</v>
      </c>
      <c r="S37" s="107">
        <v>1.0</v>
      </c>
      <c r="T37" s="107">
        <v>1.0</v>
      </c>
      <c r="U37" s="107">
        <v>1.0</v>
      </c>
      <c r="V37" s="107">
        <v>1.0</v>
      </c>
      <c r="W37" s="107">
        <v>1.0</v>
      </c>
      <c r="X37" s="107">
        <v>1.0</v>
      </c>
      <c r="Y37" s="107">
        <v>1.0</v>
      </c>
      <c r="Z37" s="107">
        <v>1.0</v>
      </c>
      <c r="AA37" s="107">
        <v>1.0</v>
      </c>
      <c r="AB37" s="107">
        <v>1.0</v>
      </c>
      <c r="AC37" s="107">
        <v>1.0</v>
      </c>
      <c r="AD37" s="107">
        <v>1.0</v>
      </c>
      <c r="AE37" s="107">
        <v>1.0</v>
      </c>
      <c r="AF37" s="107">
        <v>1.0</v>
      </c>
      <c r="AG37" s="107">
        <v>1.0</v>
      </c>
    </row>
    <row r="38">
      <c r="A38" s="1" t="s">
        <v>342</v>
      </c>
      <c r="B38" s="107">
        <v>1.0</v>
      </c>
      <c r="C38" s="81">
        <f t="shared" ref="C38:AG38" si="9">B38*B37</f>
        <v>0.4182729852</v>
      </c>
      <c r="D38" s="81">
        <f t="shared" si="9"/>
        <v>0.4182729852</v>
      </c>
      <c r="E38" s="81">
        <f t="shared" si="9"/>
        <v>0.4182729852</v>
      </c>
      <c r="F38" s="81">
        <f t="shared" si="9"/>
        <v>0.4182729852</v>
      </c>
      <c r="G38" s="81">
        <f t="shared" si="9"/>
        <v>0.4182729852</v>
      </c>
      <c r="H38" s="81">
        <f t="shared" si="9"/>
        <v>0.4182729852</v>
      </c>
      <c r="I38" s="81">
        <f t="shared" si="9"/>
        <v>0.4182729852</v>
      </c>
      <c r="J38" s="81">
        <f t="shared" si="9"/>
        <v>0.4182729852</v>
      </c>
      <c r="K38" s="81">
        <f t="shared" si="9"/>
        <v>0.4182729852</v>
      </c>
      <c r="L38" s="81">
        <f t="shared" si="9"/>
        <v>0.4182729852</v>
      </c>
      <c r="M38" s="81">
        <f t="shared" si="9"/>
        <v>0.4182729852</v>
      </c>
      <c r="N38" s="81">
        <f t="shared" si="9"/>
        <v>0.4182729852</v>
      </c>
      <c r="O38" s="81">
        <f t="shared" si="9"/>
        <v>0.4182729852</v>
      </c>
      <c r="P38" s="81">
        <f t="shared" si="9"/>
        <v>0.4182729852</v>
      </c>
      <c r="Q38" s="81">
        <f t="shared" si="9"/>
        <v>0.4182729852</v>
      </c>
      <c r="R38" s="81">
        <f t="shared" si="9"/>
        <v>0.4182729852</v>
      </c>
      <c r="S38" s="81">
        <f t="shared" si="9"/>
        <v>0.4182729852</v>
      </c>
      <c r="T38" s="81">
        <f t="shared" si="9"/>
        <v>0.4182729852</v>
      </c>
      <c r="U38" s="81">
        <f t="shared" si="9"/>
        <v>0.4182729852</v>
      </c>
      <c r="V38" s="81">
        <f t="shared" si="9"/>
        <v>0.4182729852</v>
      </c>
      <c r="W38" s="81">
        <f t="shared" si="9"/>
        <v>0.4182729852</v>
      </c>
      <c r="X38" s="81">
        <f t="shared" si="9"/>
        <v>0.4182729852</v>
      </c>
      <c r="Y38" s="81">
        <f t="shared" si="9"/>
        <v>0.4182729852</v>
      </c>
      <c r="Z38" s="81">
        <f t="shared" si="9"/>
        <v>0.4182729852</v>
      </c>
      <c r="AA38" s="81">
        <f t="shared" si="9"/>
        <v>0.4182729852</v>
      </c>
      <c r="AB38" s="81">
        <f t="shared" si="9"/>
        <v>0.4182729852</v>
      </c>
      <c r="AC38" s="81">
        <f t="shared" si="9"/>
        <v>0.4182729852</v>
      </c>
      <c r="AD38" s="81">
        <f t="shared" si="9"/>
        <v>0.4182729852</v>
      </c>
      <c r="AE38" s="81">
        <f t="shared" si="9"/>
        <v>0.4182729852</v>
      </c>
      <c r="AF38" s="81">
        <f t="shared" si="9"/>
        <v>0.4182729852</v>
      </c>
      <c r="AG38" s="81">
        <f t="shared" si="9"/>
        <v>0.4182729852</v>
      </c>
    </row>
    <row r="39">
      <c r="A39" s="1" t="s">
        <v>343</v>
      </c>
      <c r="B39" s="63">
        <f t="shared" ref="B39:AG39" si="10">B38*B35</f>
        <v>-265200</v>
      </c>
      <c r="C39" s="63">
        <f t="shared" si="10"/>
        <v>-1422128.15</v>
      </c>
      <c r="D39" s="63">
        <f t="shared" si="10"/>
        <v>502973.2647</v>
      </c>
      <c r="E39" s="63">
        <f t="shared" si="10"/>
        <v>77098.168</v>
      </c>
      <c r="F39" s="63">
        <f t="shared" si="10"/>
        <v>77869.14968</v>
      </c>
      <c r="G39" s="63">
        <f t="shared" si="10"/>
        <v>78647.84118</v>
      </c>
      <c r="H39" s="63">
        <f t="shared" si="10"/>
        <v>79434.31959</v>
      </c>
      <c r="I39" s="63">
        <f t="shared" si="10"/>
        <v>80228.66278</v>
      </c>
      <c r="J39" s="63">
        <f t="shared" si="10"/>
        <v>81030.94941</v>
      </c>
      <c r="K39" s="63">
        <f t="shared" si="10"/>
        <v>81841.25891</v>
      </c>
      <c r="L39" s="63">
        <f t="shared" si="10"/>
        <v>82659.6715</v>
      </c>
      <c r="M39" s="63">
        <f t="shared" si="10"/>
        <v>83486.26821</v>
      </c>
      <c r="N39" s="63">
        <f t="shared" si="10"/>
        <v>84321.13089</v>
      </c>
      <c r="O39" s="63">
        <f t="shared" si="10"/>
        <v>85164.3422</v>
      </c>
      <c r="P39" s="63">
        <f t="shared" si="10"/>
        <v>86015.98562</v>
      </c>
      <c r="Q39" s="63">
        <f t="shared" si="10"/>
        <v>86876.14548</v>
      </c>
      <c r="R39" s="63">
        <f t="shared" si="10"/>
        <v>87744.90693</v>
      </c>
      <c r="S39" s="63">
        <f t="shared" si="10"/>
        <v>88622.356</v>
      </c>
      <c r="T39" s="63">
        <f t="shared" si="10"/>
        <v>89508.57956</v>
      </c>
      <c r="U39" s="63">
        <f t="shared" si="10"/>
        <v>90403.66536</v>
      </c>
      <c r="V39" s="63">
        <f t="shared" si="10"/>
        <v>91307.70201</v>
      </c>
      <c r="W39" s="63">
        <f t="shared" si="10"/>
        <v>92220.77903</v>
      </c>
      <c r="X39" s="63">
        <f t="shared" si="10"/>
        <v>93142.98682</v>
      </c>
      <c r="Y39" s="63">
        <f t="shared" si="10"/>
        <v>94074.41669</v>
      </c>
      <c r="Z39" s="63">
        <f t="shared" si="10"/>
        <v>95015.16086</v>
      </c>
      <c r="AA39" s="63">
        <f t="shared" si="10"/>
        <v>95965.31247</v>
      </c>
      <c r="AB39" s="63">
        <f t="shared" si="10"/>
        <v>96924.96559</v>
      </c>
      <c r="AC39" s="63">
        <f t="shared" si="10"/>
        <v>97894.21525</v>
      </c>
      <c r="AD39" s="63">
        <f t="shared" si="10"/>
        <v>98873.1574</v>
      </c>
      <c r="AE39" s="63">
        <f t="shared" si="10"/>
        <v>99861.88897</v>
      </c>
      <c r="AF39" s="63">
        <f t="shared" si="10"/>
        <v>100860.5079</v>
      </c>
      <c r="AG39" s="63">
        <f t="shared" si="10"/>
        <v>101869.1129</v>
      </c>
    </row>
    <row r="41">
      <c r="A41" s="108" t="s">
        <v>432</v>
      </c>
      <c r="B41" s="109">
        <f>IRR(B39:AG39)</f>
        <v>0.0511621762</v>
      </c>
    </row>
    <row r="42">
      <c r="A42" s="110" t="s">
        <v>433</v>
      </c>
      <c r="B42" s="111">
        <f>C38</f>
        <v>0.4182729852</v>
      </c>
    </row>
    <row r="43">
      <c r="A43" s="112" t="s">
        <v>434</v>
      </c>
      <c r="B43" s="113">
        <f>IRR(B35:AF35)</f>
        <v>0.06102727788</v>
      </c>
    </row>
    <row r="45">
      <c r="A45" s="1"/>
    </row>
  </sheetData>
  <mergeCells count="2">
    <mergeCell ref="B26:N26"/>
    <mergeCell ref="A45:B45"/>
  </mergeCells>
  <dataValidations>
    <dataValidation type="list" allowBlank="1" showErrorMessage="1" sqref="B2:B3 B4:C6">
      <formula1>"Best,Worst"</formula1>
    </dataValidation>
  </dataValidation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2.13"/>
    <col customWidth="1" min="3" max="3" width="18.63"/>
    <col customWidth="1" min="4" max="4" width="21.75"/>
    <col customWidth="1" min="5" max="5" width="32.13"/>
    <col customWidth="1" min="6" max="6" width="20.0"/>
    <col customWidth="1" min="7" max="7" width="43.88"/>
    <col customWidth="1" min="8" max="8" width="38.25"/>
    <col customWidth="1" min="9" max="9" width="37.88"/>
    <col customWidth="1" min="10" max="10" width="87.63"/>
    <col customWidth="1" min="11" max="11" width="19.38"/>
    <col customWidth="1" min="15" max="15" width="8.75"/>
    <col customWidth="1" min="16" max="16" width="14.25"/>
    <col customWidth="1" min="17" max="17" width="21.25"/>
  </cols>
  <sheetData>
    <row r="1">
      <c r="A1" s="139" t="s">
        <v>201</v>
      </c>
      <c r="B1" s="139" t="s">
        <v>202</v>
      </c>
      <c r="C1" s="139" t="s">
        <v>203</v>
      </c>
      <c r="D1" s="139" t="s">
        <v>23</v>
      </c>
      <c r="E1" s="139" t="s">
        <v>483</v>
      </c>
      <c r="F1" s="139" t="s">
        <v>484</v>
      </c>
      <c r="G1" s="139" t="s">
        <v>485</v>
      </c>
      <c r="H1" s="139" t="s">
        <v>206</v>
      </c>
      <c r="I1" s="139" t="s">
        <v>207</v>
      </c>
      <c r="J1" s="139" t="s">
        <v>486</v>
      </c>
      <c r="K1" s="140" t="s">
        <v>208</v>
      </c>
      <c r="L1" s="141" t="s">
        <v>210</v>
      </c>
      <c r="M1" s="141" t="s">
        <v>211</v>
      </c>
      <c r="N1" s="141" t="s">
        <v>212</v>
      </c>
      <c r="O1" s="139" t="s">
        <v>213</v>
      </c>
      <c r="P1" s="139" t="s">
        <v>214</v>
      </c>
      <c r="Q1" s="142" t="s">
        <v>215</v>
      </c>
      <c r="R1" s="139" t="s">
        <v>216</v>
      </c>
      <c r="S1" s="139" t="s">
        <v>217</v>
      </c>
      <c r="T1" s="143" t="s">
        <v>218</v>
      </c>
    </row>
    <row r="2">
      <c r="A2" s="31" t="s">
        <v>243</v>
      </c>
      <c r="B2" s="31" t="s">
        <v>232</v>
      </c>
      <c r="C2" s="31" t="s">
        <v>244</v>
      </c>
      <c r="D2" s="31" t="s">
        <v>225</v>
      </c>
      <c r="E2" s="32" t="s">
        <v>487</v>
      </c>
      <c r="F2" s="32" t="b">
        <v>1</v>
      </c>
      <c r="G2" s="32" t="s">
        <v>245</v>
      </c>
      <c r="H2" s="32" t="s">
        <v>246</v>
      </c>
      <c r="I2" s="32" t="s">
        <v>247</v>
      </c>
      <c r="J2" s="3" t="s">
        <v>488</v>
      </c>
      <c r="K2" s="18">
        <v>0.0</v>
      </c>
      <c r="L2" s="18"/>
      <c r="M2" s="18">
        <v>7.0</v>
      </c>
      <c r="N2" s="18"/>
      <c r="O2" s="18">
        <v>2.0</v>
      </c>
      <c r="P2" s="18" t="s">
        <v>236</v>
      </c>
      <c r="Q2" s="19"/>
    </row>
    <row r="3">
      <c r="A3" s="31" t="s">
        <v>243</v>
      </c>
      <c r="B3" s="31" t="s">
        <v>232</v>
      </c>
      <c r="C3" s="31"/>
      <c r="D3" s="31" t="s">
        <v>233</v>
      </c>
      <c r="E3" s="32" t="s">
        <v>487</v>
      </c>
      <c r="F3" s="32" t="b">
        <v>1</v>
      </c>
      <c r="G3" s="32" t="s">
        <v>489</v>
      </c>
      <c r="H3" s="32" t="s">
        <v>490</v>
      </c>
      <c r="I3" s="32"/>
      <c r="J3" s="3" t="s">
        <v>491</v>
      </c>
      <c r="K3" s="18">
        <v>0.0</v>
      </c>
      <c r="L3" s="18"/>
      <c r="M3" s="18">
        <v>14.0</v>
      </c>
      <c r="N3" s="18"/>
      <c r="O3" s="18">
        <v>2.0</v>
      </c>
      <c r="P3" s="18" t="s">
        <v>236</v>
      </c>
      <c r="Q3" s="19"/>
    </row>
    <row r="4">
      <c r="A4" s="31" t="s">
        <v>243</v>
      </c>
      <c r="B4" s="31" t="s">
        <v>253</v>
      </c>
      <c r="C4" s="31" t="s">
        <v>232</v>
      </c>
      <c r="D4" s="31" t="s">
        <v>254</v>
      </c>
      <c r="E4" s="32" t="s">
        <v>487</v>
      </c>
      <c r="F4" s="32" t="b">
        <v>0</v>
      </c>
      <c r="G4" s="32" t="s">
        <v>255</v>
      </c>
      <c r="H4" s="32" t="s">
        <v>256</v>
      </c>
      <c r="I4" s="32"/>
      <c r="K4" s="18">
        <v>2750.0</v>
      </c>
      <c r="L4" s="18"/>
      <c r="M4" s="18">
        <v>28.0</v>
      </c>
      <c r="N4" s="18"/>
      <c r="O4" s="18">
        <v>2.0</v>
      </c>
      <c r="P4" s="18"/>
      <c r="Q4" s="19"/>
      <c r="R4" s="3"/>
      <c r="S4" s="3"/>
    </row>
    <row r="5">
      <c r="A5" s="31" t="s">
        <v>243</v>
      </c>
      <c r="B5" s="31" t="s">
        <v>253</v>
      </c>
      <c r="C5" s="31" t="s">
        <v>232</v>
      </c>
      <c r="D5" s="31" t="s">
        <v>254</v>
      </c>
      <c r="E5" s="32" t="s">
        <v>487</v>
      </c>
      <c r="F5" s="32" t="b">
        <v>0</v>
      </c>
      <c r="G5" s="32" t="s">
        <v>262</v>
      </c>
      <c r="H5" s="32" t="s">
        <v>263</v>
      </c>
      <c r="I5" s="32"/>
      <c r="J5" s="3" t="s">
        <v>492</v>
      </c>
      <c r="K5" s="18">
        <v>12500.0</v>
      </c>
      <c r="L5" s="18"/>
      <c r="M5" s="18">
        <v>56.0</v>
      </c>
      <c r="N5" s="18"/>
      <c r="O5" s="18">
        <v>4.0</v>
      </c>
      <c r="P5" s="18"/>
      <c r="Q5" s="19"/>
      <c r="R5" s="3" t="s">
        <v>264</v>
      </c>
      <c r="S5" s="3" t="s">
        <v>265</v>
      </c>
      <c r="U5" s="3" t="s">
        <v>266</v>
      </c>
    </row>
    <row r="6">
      <c r="A6" s="31" t="s">
        <v>243</v>
      </c>
      <c r="B6" s="31" t="s">
        <v>253</v>
      </c>
      <c r="C6" s="31" t="s">
        <v>232</v>
      </c>
      <c r="D6" s="31" t="s">
        <v>254</v>
      </c>
      <c r="E6" s="32" t="s">
        <v>487</v>
      </c>
      <c r="F6" s="32" t="b">
        <v>1</v>
      </c>
      <c r="G6" s="32" t="s">
        <v>267</v>
      </c>
      <c r="H6" s="32" t="s">
        <v>268</v>
      </c>
      <c r="I6" s="32"/>
      <c r="J6" s="3" t="s">
        <v>493</v>
      </c>
      <c r="K6" s="18">
        <v>12500.0</v>
      </c>
      <c r="L6" s="18"/>
      <c r="M6" s="18">
        <v>28.0</v>
      </c>
      <c r="N6" s="18"/>
      <c r="O6" s="18">
        <v>1.0</v>
      </c>
      <c r="P6" s="18"/>
      <c r="Q6" s="19"/>
    </row>
    <row r="7">
      <c r="A7" s="31" t="s">
        <v>243</v>
      </c>
      <c r="B7" s="31" t="s">
        <v>253</v>
      </c>
      <c r="C7" s="31" t="s">
        <v>232</v>
      </c>
      <c r="D7" s="31" t="s">
        <v>254</v>
      </c>
      <c r="E7" s="32" t="s">
        <v>487</v>
      </c>
      <c r="F7" s="32" t="b">
        <v>0</v>
      </c>
      <c r="G7" s="32" t="s">
        <v>269</v>
      </c>
      <c r="H7" s="144"/>
      <c r="I7" s="32"/>
      <c r="J7" s="3" t="s">
        <v>494</v>
      </c>
      <c r="K7" s="18">
        <v>7500.0</v>
      </c>
      <c r="L7" s="18"/>
      <c r="M7" s="18">
        <v>56.0</v>
      </c>
      <c r="N7" s="18"/>
      <c r="O7" s="18">
        <v>4.0</v>
      </c>
      <c r="P7" s="18"/>
      <c r="Q7" s="19"/>
    </row>
    <row r="8">
      <c r="A8" s="31" t="s">
        <v>243</v>
      </c>
      <c r="B8" s="31" t="s">
        <v>253</v>
      </c>
      <c r="C8" s="31" t="s">
        <v>232</v>
      </c>
      <c r="D8" s="31" t="s">
        <v>254</v>
      </c>
      <c r="E8" s="32" t="s">
        <v>487</v>
      </c>
      <c r="F8" s="32" t="b">
        <v>1</v>
      </c>
      <c r="G8" s="32" t="s">
        <v>270</v>
      </c>
      <c r="H8" s="32" t="s">
        <v>271</v>
      </c>
      <c r="I8" s="32"/>
      <c r="J8" s="3" t="s">
        <v>495</v>
      </c>
      <c r="K8" s="18">
        <v>13500.0</v>
      </c>
      <c r="L8" s="18"/>
      <c r="M8" s="18">
        <v>28.0</v>
      </c>
      <c r="N8" s="18"/>
      <c r="O8" s="18">
        <v>1.0</v>
      </c>
      <c r="P8" s="18"/>
      <c r="Q8" s="19"/>
      <c r="R8" s="3"/>
      <c r="S8" s="3"/>
    </row>
    <row r="9">
      <c r="A9" s="31" t="s">
        <v>243</v>
      </c>
      <c r="B9" s="31" t="s">
        <v>253</v>
      </c>
      <c r="C9" s="31" t="s">
        <v>232</v>
      </c>
      <c r="D9" s="31" t="s">
        <v>254</v>
      </c>
      <c r="E9" s="32" t="s">
        <v>487</v>
      </c>
      <c r="F9" s="32" t="b">
        <v>0</v>
      </c>
      <c r="G9" s="32" t="s">
        <v>272</v>
      </c>
      <c r="H9" s="32" t="s">
        <v>273</v>
      </c>
      <c r="I9" s="32"/>
      <c r="J9" s="3" t="s">
        <v>496</v>
      </c>
      <c r="K9" s="18">
        <v>26500.0</v>
      </c>
      <c r="L9" s="18"/>
      <c r="M9" s="18">
        <v>56.0</v>
      </c>
      <c r="N9" s="18"/>
      <c r="O9" s="18">
        <v>1.0</v>
      </c>
      <c r="P9" s="18"/>
      <c r="Q9" s="19"/>
    </row>
    <row r="10">
      <c r="A10" s="31" t="s">
        <v>243</v>
      </c>
      <c r="B10" s="31" t="s">
        <v>253</v>
      </c>
      <c r="C10" s="31" t="s">
        <v>232</v>
      </c>
      <c r="D10" s="31" t="s">
        <v>254</v>
      </c>
      <c r="E10" s="32" t="s">
        <v>487</v>
      </c>
      <c r="F10" s="32" t="b">
        <v>0</v>
      </c>
      <c r="G10" s="32" t="s">
        <v>274</v>
      </c>
      <c r="H10" s="32" t="s">
        <v>275</v>
      </c>
      <c r="I10" s="32"/>
      <c r="J10" s="3" t="s">
        <v>497</v>
      </c>
      <c r="K10" s="18">
        <v>20000.0</v>
      </c>
      <c r="L10" s="18"/>
      <c r="M10" s="18">
        <v>28.0</v>
      </c>
      <c r="N10" s="18"/>
      <c r="O10" s="18">
        <v>1.0</v>
      </c>
      <c r="P10" s="18"/>
      <c r="Q10" s="19"/>
    </row>
    <row r="11">
      <c r="A11" s="31" t="s">
        <v>243</v>
      </c>
      <c r="B11" s="31" t="s">
        <v>280</v>
      </c>
      <c r="C11" s="31" t="s">
        <v>281</v>
      </c>
      <c r="D11" s="31" t="s">
        <v>225</v>
      </c>
      <c r="E11" s="32" t="s">
        <v>498</v>
      </c>
      <c r="F11" s="32" t="b">
        <v>1</v>
      </c>
      <c r="G11" s="32" t="s">
        <v>282</v>
      </c>
      <c r="H11" s="32" t="s">
        <v>283</v>
      </c>
      <c r="I11" s="32"/>
      <c r="J11" s="3" t="s">
        <v>499</v>
      </c>
      <c r="K11" s="18">
        <v>0.0</v>
      </c>
      <c r="L11" s="18"/>
      <c r="M11" s="18">
        <v>28.0</v>
      </c>
      <c r="N11" s="18"/>
      <c r="O11" s="18">
        <v>4.0</v>
      </c>
      <c r="P11" s="18"/>
      <c r="Q11" s="19"/>
    </row>
    <row r="12">
      <c r="A12" s="31" t="s">
        <v>243</v>
      </c>
      <c r="B12" s="31" t="s">
        <v>232</v>
      </c>
      <c r="C12" s="31" t="s">
        <v>244</v>
      </c>
      <c r="D12" s="31" t="s">
        <v>225</v>
      </c>
      <c r="E12" s="32" t="s">
        <v>500</v>
      </c>
      <c r="F12" s="32" t="b">
        <v>1</v>
      </c>
      <c r="G12" s="32" t="s">
        <v>278</v>
      </c>
      <c r="H12" s="32" t="s">
        <v>279</v>
      </c>
      <c r="I12" s="32"/>
      <c r="J12" s="3" t="s">
        <v>501</v>
      </c>
      <c r="K12" s="18">
        <v>0.0</v>
      </c>
      <c r="L12" s="18"/>
      <c r="M12" s="18">
        <v>84.0</v>
      </c>
      <c r="N12" s="18"/>
      <c r="O12" s="18">
        <v>2.0</v>
      </c>
      <c r="P12" s="18"/>
      <c r="Q12" s="19"/>
    </row>
    <row r="13">
      <c r="A13" s="31" t="s">
        <v>243</v>
      </c>
      <c r="B13" s="31" t="s">
        <v>232</v>
      </c>
      <c r="C13" s="31"/>
      <c r="D13" s="31" t="s">
        <v>228</v>
      </c>
      <c r="E13" s="32" t="s">
        <v>500</v>
      </c>
      <c r="F13" s="32" t="b">
        <v>1</v>
      </c>
      <c r="G13" s="32" t="s">
        <v>502</v>
      </c>
      <c r="H13" s="32" t="s">
        <v>503</v>
      </c>
      <c r="I13" s="32"/>
      <c r="J13" s="3" t="s">
        <v>504</v>
      </c>
      <c r="K13" s="18">
        <v>0.0</v>
      </c>
      <c r="L13" s="18"/>
      <c r="M13" s="18">
        <v>7.0</v>
      </c>
      <c r="N13" s="18"/>
      <c r="O13" s="18">
        <v>1.0</v>
      </c>
      <c r="P13" s="18"/>
      <c r="Q13" s="19"/>
    </row>
    <row r="14">
      <c r="A14" s="31" t="s">
        <v>243</v>
      </c>
      <c r="B14" s="31" t="s">
        <v>253</v>
      </c>
      <c r="C14" s="31" t="s">
        <v>232</v>
      </c>
      <c r="D14" s="31" t="s">
        <v>254</v>
      </c>
      <c r="E14" s="32" t="s">
        <v>500</v>
      </c>
      <c r="F14" s="32" t="b">
        <v>1</v>
      </c>
      <c r="G14" s="32" t="s">
        <v>505</v>
      </c>
      <c r="H14" s="32" t="s">
        <v>506</v>
      </c>
      <c r="I14" s="32"/>
      <c r="J14" s="3" t="s">
        <v>504</v>
      </c>
      <c r="K14" s="18">
        <v>1000.0</v>
      </c>
      <c r="L14" s="18"/>
      <c r="M14" s="18">
        <v>84.0</v>
      </c>
      <c r="N14" s="18"/>
      <c r="O14" s="18">
        <v>1.0</v>
      </c>
      <c r="P14" s="18"/>
      <c r="Q14" s="19"/>
    </row>
    <row r="15">
      <c r="A15" s="31" t="s">
        <v>243</v>
      </c>
      <c r="B15" s="31" t="s">
        <v>253</v>
      </c>
      <c r="C15" s="31" t="s">
        <v>232</v>
      </c>
      <c r="D15" s="31" t="s">
        <v>254</v>
      </c>
      <c r="E15" s="32" t="s">
        <v>500</v>
      </c>
      <c r="F15" s="32" t="b">
        <v>1</v>
      </c>
      <c r="G15" s="32" t="s">
        <v>507</v>
      </c>
      <c r="H15" s="32" t="s">
        <v>508</v>
      </c>
      <c r="I15" s="32"/>
      <c r="J15" s="3" t="s">
        <v>504</v>
      </c>
      <c r="K15" s="18">
        <v>1000.0</v>
      </c>
      <c r="L15" s="18"/>
      <c r="M15" s="18">
        <v>56.0</v>
      </c>
      <c r="N15" s="18"/>
      <c r="O15" s="18">
        <v>1.0</v>
      </c>
      <c r="P15" s="18"/>
      <c r="Q15" s="19"/>
    </row>
    <row r="16">
      <c r="A16" s="31" t="s">
        <v>243</v>
      </c>
      <c r="B16" s="31" t="s">
        <v>253</v>
      </c>
      <c r="C16" s="31" t="s">
        <v>232</v>
      </c>
      <c r="D16" s="31" t="s">
        <v>254</v>
      </c>
      <c r="E16" s="32" t="s">
        <v>498</v>
      </c>
      <c r="F16" s="32" t="b">
        <v>1</v>
      </c>
      <c r="G16" s="32" t="s">
        <v>509</v>
      </c>
      <c r="H16" s="32" t="s">
        <v>510</v>
      </c>
      <c r="I16" s="32"/>
      <c r="J16" s="3" t="s">
        <v>499</v>
      </c>
      <c r="K16" s="18">
        <v>0.0</v>
      </c>
      <c r="L16" s="18"/>
      <c r="M16" s="18">
        <v>28.0</v>
      </c>
      <c r="N16" s="18"/>
      <c r="O16" s="18">
        <v>1.0</v>
      </c>
      <c r="P16" s="18"/>
      <c r="Q16" s="19"/>
    </row>
    <row r="17">
      <c r="A17" s="31" t="s">
        <v>243</v>
      </c>
      <c r="B17" s="31" t="s">
        <v>253</v>
      </c>
      <c r="C17" s="31" t="s">
        <v>232</v>
      </c>
      <c r="D17" s="31" t="s">
        <v>254</v>
      </c>
      <c r="E17" s="32" t="s">
        <v>500</v>
      </c>
      <c r="F17" s="32" t="b">
        <v>1</v>
      </c>
      <c r="G17" s="32" t="s">
        <v>511</v>
      </c>
      <c r="H17" s="32" t="s">
        <v>512</v>
      </c>
      <c r="I17" s="32"/>
      <c r="J17" s="3" t="s">
        <v>504</v>
      </c>
      <c r="K17" s="18">
        <v>0.0</v>
      </c>
      <c r="L17" s="18"/>
      <c r="M17" s="18">
        <v>28.0</v>
      </c>
      <c r="N17" s="18"/>
      <c r="O17" s="18">
        <v>1.0</v>
      </c>
      <c r="P17" s="18"/>
      <c r="Q17" s="19"/>
    </row>
    <row r="18">
      <c r="A18" s="31" t="s">
        <v>243</v>
      </c>
      <c r="B18" s="31" t="s">
        <v>232</v>
      </c>
      <c r="C18" s="31" t="s">
        <v>513</v>
      </c>
      <c r="D18" s="31" t="s">
        <v>228</v>
      </c>
      <c r="E18" s="32" t="s">
        <v>500</v>
      </c>
      <c r="F18" s="32" t="b">
        <v>1</v>
      </c>
      <c r="G18" s="32" t="s">
        <v>514</v>
      </c>
      <c r="H18" s="32" t="s">
        <v>515</v>
      </c>
      <c r="I18" s="32"/>
      <c r="J18" s="3" t="s">
        <v>504</v>
      </c>
      <c r="K18" s="18">
        <v>0.0</v>
      </c>
      <c r="L18" s="18"/>
      <c r="M18" s="18">
        <v>84.0</v>
      </c>
      <c r="N18" s="18"/>
      <c r="O18" s="18">
        <v>3.0</v>
      </c>
      <c r="P18" s="18"/>
      <c r="Q18" s="19"/>
    </row>
    <row r="19">
      <c r="A19" s="31" t="s">
        <v>243</v>
      </c>
      <c r="B19" s="31" t="s">
        <v>232</v>
      </c>
      <c r="C19" s="31" t="s">
        <v>288</v>
      </c>
      <c r="D19" s="31" t="s">
        <v>228</v>
      </c>
      <c r="E19" s="32" t="s">
        <v>500</v>
      </c>
      <c r="F19" s="32" t="b">
        <v>1</v>
      </c>
      <c r="G19" s="32" t="s">
        <v>516</v>
      </c>
      <c r="H19" s="32" t="s">
        <v>517</v>
      </c>
      <c r="I19" s="32" t="s">
        <v>518</v>
      </c>
      <c r="J19" s="3" t="s">
        <v>519</v>
      </c>
      <c r="K19" s="18">
        <v>0.0</v>
      </c>
      <c r="L19" s="18">
        <v>7.0</v>
      </c>
      <c r="M19" s="18">
        <v>15.0</v>
      </c>
      <c r="N19" s="18">
        <v>30.0</v>
      </c>
      <c r="O19" s="18">
        <v>1.0</v>
      </c>
      <c r="P19" s="18"/>
      <c r="Q19" s="19"/>
    </row>
    <row r="20">
      <c r="A20" s="31" t="s">
        <v>243</v>
      </c>
      <c r="B20" s="31" t="s">
        <v>232</v>
      </c>
      <c r="C20" s="31" t="s">
        <v>520</v>
      </c>
      <c r="D20" s="31" t="s">
        <v>228</v>
      </c>
      <c r="E20" s="32" t="s">
        <v>500</v>
      </c>
      <c r="F20" s="32" t="b">
        <v>1</v>
      </c>
      <c r="G20" s="32" t="s">
        <v>299</v>
      </c>
      <c r="H20" s="32" t="s">
        <v>300</v>
      </c>
      <c r="I20" s="32" t="s">
        <v>301</v>
      </c>
      <c r="J20" s="3" t="s">
        <v>504</v>
      </c>
      <c r="K20" s="18">
        <f>DesignInputs!B7</f>
        <v>180000</v>
      </c>
      <c r="L20" s="18"/>
      <c r="M20" s="18">
        <v>5.0</v>
      </c>
      <c r="N20" s="18"/>
      <c r="O20" s="18"/>
      <c r="P20" s="18" t="s">
        <v>241</v>
      </c>
      <c r="Q20" s="19"/>
    </row>
    <row r="21">
      <c r="A21" s="31" t="s">
        <v>243</v>
      </c>
      <c r="B21" s="31" t="s">
        <v>253</v>
      </c>
      <c r="C21" s="31" t="s">
        <v>232</v>
      </c>
      <c r="D21" s="31" t="s">
        <v>254</v>
      </c>
      <c r="E21" s="32" t="s">
        <v>500</v>
      </c>
      <c r="F21" s="32" t="b">
        <v>1</v>
      </c>
      <c r="G21" s="32" t="s">
        <v>521</v>
      </c>
      <c r="H21" s="32" t="s">
        <v>522</v>
      </c>
      <c r="I21" s="32"/>
      <c r="J21" s="3" t="s">
        <v>504</v>
      </c>
      <c r="K21" s="18">
        <v>12950.0</v>
      </c>
      <c r="L21" s="18"/>
      <c r="M21" s="18">
        <v>84.0</v>
      </c>
      <c r="N21" s="18"/>
      <c r="O21" s="18">
        <v>1.0</v>
      </c>
      <c r="P21" s="18"/>
      <c r="Q21" s="19"/>
    </row>
    <row r="22">
      <c r="A22" s="31" t="s">
        <v>243</v>
      </c>
      <c r="B22" s="31" t="s">
        <v>253</v>
      </c>
      <c r="C22" s="31" t="s">
        <v>232</v>
      </c>
      <c r="D22" s="31" t="s">
        <v>254</v>
      </c>
      <c r="E22" s="32" t="s">
        <v>498</v>
      </c>
      <c r="F22" s="32" t="b">
        <v>1</v>
      </c>
      <c r="G22" s="32" t="s">
        <v>523</v>
      </c>
      <c r="H22" s="32" t="s">
        <v>524</v>
      </c>
      <c r="I22" s="32"/>
      <c r="J22" s="3" t="s">
        <v>499</v>
      </c>
      <c r="K22" s="18">
        <v>1250.0</v>
      </c>
      <c r="L22" s="18"/>
      <c r="M22" s="18">
        <v>56.0</v>
      </c>
      <c r="N22" s="18"/>
      <c r="O22" s="18">
        <v>1.0</v>
      </c>
      <c r="P22" s="18"/>
      <c r="Q22" s="19"/>
    </row>
    <row r="23">
      <c r="A23" s="31" t="s">
        <v>243</v>
      </c>
      <c r="B23" s="31" t="s">
        <v>253</v>
      </c>
      <c r="C23" s="31" t="s">
        <v>525</v>
      </c>
      <c r="D23" s="31" t="s">
        <v>228</v>
      </c>
      <c r="E23" s="32" t="s">
        <v>500</v>
      </c>
      <c r="F23" s="32" t="b">
        <v>1</v>
      </c>
      <c r="G23" s="32" t="s">
        <v>526</v>
      </c>
      <c r="H23" s="32" t="s">
        <v>527</v>
      </c>
      <c r="I23" s="32"/>
      <c r="J23" s="3" t="s">
        <v>504</v>
      </c>
      <c r="K23" s="18">
        <v>0.0</v>
      </c>
      <c r="L23" s="18"/>
      <c r="M23" s="18">
        <v>28.0</v>
      </c>
      <c r="N23" s="18"/>
      <c r="O23" s="18">
        <v>3.0</v>
      </c>
      <c r="P23" s="18"/>
      <c r="Q23" s="19"/>
    </row>
    <row r="24">
      <c r="A24" s="31" t="s">
        <v>243</v>
      </c>
      <c r="B24" s="31" t="s">
        <v>232</v>
      </c>
      <c r="C24" s="31" t="s">
        <v>296</v>
      </c>
      <c r="D24" s="31" t="s">
        <v>225</v>
      </c>
      <c r="E24" s="32" t="s">
        <v>528</v>
      </c>
      <c r="F24" s="32" t="b">
        <v>0</v>
      </c>
      <c r="G24" s="32" t="s">
        <v>297</v>
      </c>
      <c r="H24" s="32" t="s">
        <v>298</v>
      </c>
      <c r="I24" s="32"/>
      <c r="J24" s="3" t="s">
        <v>302</v>
      </c>
      <c r="K24" s="18">
        <v>0.0</v>
      </c>
      <c r="L24" s="18"/>
      <c r="M24" s="18">
        <v>28.0</v>
      </c>
      <c r="N24" s="18"/>
      <c r="O24" s="18">
        <v>5.0</v>
      </c>
      <c r="P24" s="18"/>
      <c r="Q24" s="19"/>
    </row>
    <row r="25">
      <c r="A25" s="31" t="s">
        <v>243</v>
      </c>
      <c r="B25" s="31" t="s">
        <v>253</v>
      </c>
      <c r="C25" s="31" t="s">
        <v>232</v>
      </c>
      <c r="D25" s="31" t="s">
        <v>254</v>
      </c>
      <c r="E25" s="32" t="s">
        <v>498</v>
      </c>
      <c r="F25" s="32" t="b">
        <v>1</v>
      </c>
      <c r="G25" s="32" t="s">
        <v>529</v>
      </c>
      <c r="H25" s="32" t="s">
        <v>530</v>
      </c>
      <c r="I25" s="32"/>
      <c r="J25" s="3" t="s">
        <v>531</v>
      </c>
      <c r="K25" s="18">
        <v>45000.0</v>
      </c>
      <c r="L25" s="18"/>
      <c r="M25" s="18">
        <v>84.0</v>
      </c>
      <c r="N25" s="18"/>
      <c r="O25" s="18">
        <v>1.0</v>
      </c>
      <c r="P25" s="18"/>
      <c r="Q25" s="19"/>
    </row>
    <row r="26">
      <c r="A26" s="31" t="s">
        <v>243</v>
      </c>
      <c r="B26" s="31" t="s">
        <v>232</v>
      </c>
      <c r="C26" s="31" t="s">
        <v>288</v>
      </c>
      <c r="D26" s="31" t="s">
        <v>228</v>
      </c>
      <c r="E26" s="32" t="s">
        <v>532</v>
      </c>
      <c r="F26" s="32" t="b">
        <v>1</v>
      </c>
      <c r="G26" s="32" t="s">
        <v>499</v>
      </c>
      <c r="H26" s="32" t="s">
        <v>533</v>
      </c>
      <c r="I26" s="32"/>
      <c r="J26" s="3" t="s">
        <v>534</v>
      </c>
      <c r="K26" s="18">
        <v>0.0</v>
      </c>
      <c r="L26" s="18"/>
      <c r="M26" s="18">
        <v>7.0</v>
      </c>
      <c r="N26" s="18"/>
      <c r="O26" s="18">
        <v>1.0</v>
      </c>
      <c r="P26" s="18"/>
      <c r="Q26" s="19"/>
    </row>
    <row r="27">
      <c r="A27" s="31" t="s">
        <v>243</v>
      </c>
      <c r="B27" s="31" t="s">
        <v>288</v>
      </c>
      <c r="C27" s="31" t="s">
        <v>232</v>
      </c>
      <c r="D27" s="31" t="s">
        <v>228</v>
      </c>
      <c r="E27" s="32" t="s">
        <v>532</v>
      </c>
      <c r="F27" s="32" t="b">
        <v>1</v>
      </c>
      <c r="G27" s="32" t="s">
        <v>535</v>
      </c>
      <c r="H27" s="32" t="s">
        <v>536</v>
      </c>
      <c r="I27" s="32"/>
      <c r="J27" s="3" t="s">
        <v>504</v>
      </c>
      <c r="K27" s="18">
        <v>0.0</v>
      </c>
      <c r="L27" s="18"/>
      <c r="M27" s="18">
        <v>84.0</v>
      </c>
      <c r="N27" s="18"/>
      <c r="O27" s="18">
        <v>10.0</v>
      </c>
      <c r="P27" s="18"/>
      <c r="Q27" s="19"/>
      <c r="T27" s="3"/>
    </row>
    <row r="28">
      <c r="A28" s="31" t="s">
        <v>243</v>
      </c>
      <c r="B28" s="31" t="s">
        <v>232</v>
      </c>
      <c r="C28" s="31" t="s">
        <v>293</v>
      </c>
      <c r="D28" s="31" t="s">
        <v>228</v>
      </c>
      <c r="E28" s="32" t="s">
        <v>528</v>
      </c>
      <c r="F28" s="32" t="b">
        <v>1</v>
      </c>
      <c r="G28" s="32" t="s">
        <v>537</v>
      </c>
      <c r="H28" s="32" t="s">
        <v>538</v>
      </c>
      <c r="I28" s="32"/>
      <c r="J28" s="3" t="s">
        <v>539</v>
      </c>
      <c r="K28" s="18">
        <v>35000.0</v>
      </c>
      <c r="L28" s="18"/>
      <c r="M28" s="18">
        <v>28.0</v>
      </c>
      <c r="N28" s="18"/>
      <c r="O28" s="18">
        <v>1.0</v>
      </c>
      <c r="P28" s="18"/>
      <c r="Q28" s="19"/>
    </row>
    <row r="29">
      <c r="A29" s="31" t="s">
        <v>243</v>
      </c>
      <c r="B29" s="31" t="s">
        <v>232</v>
      </c>
      <c r="C29" s="31" t="s">
        <v>293</v>
      </c>
      <c r="D29" s="31" t="s">
        <v>225</v>
      </c>
      <c r="E29" s="32" t="s">
        <v>528</v>
      </c>
      <c r="F29" s="32" t="b">
        <v>1</v>
      </c>
      <c r="G29" s="32" t="s">
        <v>302</v>
      </c>
      <c r="H29" s="32" t="s">
        <v>303</v>
      </c>
      <c r="I29" s="32"/>
      <c r="J29" s="3" t="s">
        <v>304</v>
      </c>
      <c r="K29" s="18">
        <v>12000.0</v>
      </c>
      <c r="L29" s="18">
        <v>62.0</v>
      </c>
      <c r="M29" s="18">
        <v>84.0</v>
      </c>
      <c r="N29" s="18"/>
      <c r="O29" s="18">
        <v>1.0</v>
      </c>
      <c r="P29" s="18"/>
      <c r="Q29" s="19"/>
    </row>
    <row r="30">
      <c r="A30" s="31" t="s">
        <v>243</v>
      </c>
      <c r="B30" s="31" t="s">
        <v>293</v>
      </c>
      <c r="C30" s="31" t="s">
        <v>232</v>
      </c>
      <c r="D30" s="31" t="s">
        <v>228</v>
      </c>
      <c r="E30" s="32" t="s">
        <v>528</v>
      </c>
      <c r="F30" s="32" t="b">
        <v>1</v>
      </c>
      <c r="G30" s="32" t="s">
        <v>304</v>
      </c>
      <c r="H30" s="32" t="s">
        <v>305</v>
      </c>
      <c r="I30" s="32"/>
      <c r="J30" s="3" t="s">
        <v>540</v>
      </c>
      <c r="K30" s="18">
        <v>0.0</v>
      </c>
      <c r="L30" s="18"/>
      <c r="M30" s="18">
        <v>84.0</v>
      </c>
      <c r="N30" s="18"/>
      <c r="O30" s="18">
        <v>10.0</v>
      </c>
      <c r="P30" s="18"/>
      <c r="Q30" s="19"/>
    </row>
    <row r="31">
      <c r="A31" s="31" t="s">
        <v>243</v>
      </c>
      <c r="B31" s="31" t="s">
        <v>293</v>
      </c>
      <c r="C31" s="31" t="s">
        <v>232</v>
      </c>
      <c r="D31" s="31" t="s">
        <v>228</v>
      </c>
      <c r="E31" s="32" t="s">
        <v>528</v>
      </c>
      <c r="F31" s="32" t="b">
        <v>1</v>
      </c>
      <c r="G31" s="32" t="s">
        <v>540</v>
      </c>
      <c r="H31" s="32" t="s">
        <v>541</v>
      </c>
      <c r="I31" s="32"/>
      <c r="K31" s="18">
        <v>0.0</v>
      </c>
      <c r="L31" s="18"/>
      <c r="M31" s="18">
        <v>84.0</v>
      </c>
      <c r="N31" s="18"/>
      <c r="O31" s="18">
        <v>10.0</v>
      </c>
      <c r="P31" s="18"/>
      <c r="Q31" s="19"/>
    </row>
    <row r="32">
      <c r="A32" s="31" t="s">
        <v>243</v>
      </c>
      <c r="B32" s="31" t="s">
        <v>253</v>
      </c>
      <c r="C32" s="31" t="s">
        <v>542</v>
      </c>
      <c r="D32" s="31" t="s">
        <v>228</v>
      </c>
      <c r="E32" s="32"/>
      <c r="F32" s="32" t="b">
        <v>0</v>
      </c>
      <c r="G32" s="32" t="s">
        <v>497</v>
      </c>
      <c r="H32" s="144"/>
      <c r="I32" s="32"/>
      <c r="K32" s="18">
        <v>400.0</v>
      </c>
      <c r="L32" s="18"/>
      <c r="M32" s="18">
        <v>7.0</v>
      </c>
      <c r="N32" s="18"/>
      <c r="O32" s="18">
        <v>1.0</v>
      </c>
      <c r="P32" s="18"/>
      <c r="Q32" s="19"/>
    </row>
    <row r="33">
      <c r="A33" s="31" t="s">
        <v>243</v>
      </c>
      <c r="B33" s="31" t="s">
        <v>253</v>
      </c>
      <c r="C33" s="31" t="s">
        <v>543</v>
      </c>
      <c r="D33" s="31" t="s">
        <v>228</v>
      </c>
      <c r="E33" s="32"/>
      <c r="F33" s="32" t="b">
        <v>1</v>
      </c>
      <c r="G33" s="32" t="s">
        <v>544</v>
      </c>
      <c r="H33" s="144"/>
      <c r="I33" s="32"/>
      <c r="K33" s="18">
        <v>400.0</v>
      </c>
      <c r="L33" s="18"/>
      <c r="M33" s="18">
        <v>7.0</v>
      </c>
      <c r="N33" s="18"/>
      <c r="O33" s="18">
        <v>1.0</v>
      </c>
      <c r="P33" s="18"/>
      <c r="Q33" s="19"/>
    </row>
    <row r="34">
      <c r="A34" s="31" t="s">
        <v>243</v>
      </c>
      <c r="B34" s="31" t="s">
        <v>253</v>
      </c>
      <c r="C34" s="31" t="s">
        <v>543</v>
      </c>
      <c r="D34" s="31" t="s">
        <v>254</v>
      </c>
      <c r="E34" s="32"/>
      <c r="F34" s="32" t="b">
        <v>0</v>
      </c>
      <c r="G34" s="32" t="s">
        <v>545</v>
      </c>
      <c r="H34" s="32" t="s">
        <v>546</v>
      </c>
      <c r="I34" s="32"/>
      <c r="K34" s="18">
        <v>400.0</v>
      </c>
      <c r="L34" s="18"/>
      <c r="M34" s="18">
        <v>7.0</v>
      </c>
      <c r="N34" s="18"/>
      <c r="O34" s="18">
        <v>1.0</v>
      </c>
      <c r="P34" s="18"/>
      <c r="Q34" s="19"/>
    </row>
    <row r="35">
      <c r="A35" s="31" t="s">
        <v>243</v>
      </c>
      <c r="B35" s="31" t="s">
        <v>253</v>
      </c>
      <c r="C35" s="31" t="s">
        <v>547</v>
      </c>
      <c r="D35" s="31" t="s">
        <v>228</v>
      </c>
      <c r="E35" s="32"/>
      <c r="F35" s="32" t="b">
        <v>1</v>
      </c>
      <c r="G35" s="32" t="s">
        <v>548</v>
      </c>
      <c r="H35" s="144"/>
      <c r="I35" s="32"/>
      <c r="K35" s="18">
        <v>400.0</v>
      </c>
      <c r="L35" s="18"/>
      <c r="M35" s="18">
        <v>7.0</v>
      </c>
      <c r="N35" s="18"/>
      <c r="O35" s="18">
        <v>1.0</v>
      </c>
      <c r="P35" s="18"/>
      <c r="Q35" s="19"/>
    </row>
    <row r="36">
      <c r="A36" s="31" t="s">
        <v>243</v>
      </c>
      <c r="B36" s="31" t="s">
        <v>253</v>
      </c>
      <c r="C36" s="31" t="s">
        <v>547</v>
      </c>
      <c r="D36" s="31" t="s">
        <v>228</v>
      </c>
      <c r="E36" s="32"/>
      <c r="F36" s="32" t="b">
        <v>0</v>
      </c>
      <c r="G36" s="32" t="s">
        <v>549</v>
      </c>
      <c r="H36" s="32" t="s">
        <v>550</v>
      </c>
      <c r="I36" s="32"/>
      <c r="K36" s="18">
        <v>400.0</v>
      </c>
      <c r="L36" s="18"/>
      <c r="M36" s="18">
        <v>7.0</v>
      </c>
      <c r="N36" s="18"/>
      <c r="O36" s="18">
        <v>1.0</v>
      </c>
      <c r="P36" s="18"/>
      <c r="Q36" s="19"/>
    </row>
    <row r="37">
      <c r="A37" s="31" t="s">
        <v>243</v>
      </c>
      <c r="B37" s="31" t="s">
        <v>253</v>
      </c>
      <c r="C37" s="31" t="s">
        <v>551</v>
      </c>
      <c r="D37" s="31" t="s">
        <v>228</v>
      </c>
      <c r="E37" s="32"/>
      <c r="F37" s="32" t="b">
        <v>0</v>
      </c>
      <c r="G37" s="32" t="s">
        <v>552</v>
      </c>
      <c r="H37" s="32" t="s">
        <v>550</v>
      </c>
      <c r="I37" s="32"/>
      <c r="K37" s="18">
        <v>400.0</v>
      </c>
      <c r="L37" s="18"/>
      <c r="M37" s="18">
        <v>0.0</v>
      </c>
      <c r="N37" s="18"/>
      <c r="O37" s="18">
        <v>1.0</v>
      </c>
      <c r="P37" s="18"/>
      <c r="Q37" s="19"/>
    </row>
    <row r="38">
      <c r="A38" s="20" t="s">
        <v>223</v>
      </c>
      <c r="B38" s="20"/>
      <c r="C38" s="20" t="s">
        <v>224</v>
      </c>
      <c r="D38" s="20" t="s">
        <v>225</v>
      </c>
      <c r="E38" s="21"/>
      <c r="F38" s="21"/>
      <c r="G38" s="21" t="s">
        <v>226</v>
      </c>
      <c r="H38" s="21" t="s">
        <v>553</v>
      </c>
      <c r="I38" s="21"/>
      <c r="J38" s="3" t="s">
        <v>229</v>
      </c>
      <c r="K38" s="18">
        <v>0.0</v>
      </c>
      <c r="L38" s="18"/>
      <c r="M38" s="18">
        <v>7.0</v>
      </c>
      <c r="N38" s="18"/>
      <c r="O38" s="18">
        <v>2.0</v>
      </c>
      <c r="P38" s="18"/>
      <c r="Q38" s="19"/>
    </row>
    <row r="39">
      <c r="A39" s="20" t="s">
        <v>223</v>
      </c>
      <c r="B39" s="20"/>
      <c r="C39" s="20" t="s">
        <v>224</v>
      </c>
      <c r="D39" s="20" t="s">
        <v>228</v>
      </c>
      <c r="E39" s="21"/>
      <c r="F39" s="21"/>
      <c r="G39" s="21" t="s">
        <v>229</v>
      </c>
      <c r="H39" s="21" t="s">
        <v>230</v>
      </c>
      <c r="I39" s="21"/>
      <c r="J39" s="3" t="s">
        <v>554</v>
      </c>
      <c r="K39" s="18">
        <v>750.0</v>
      </c>
      <c r="L39" s="18"/>
      <c r="M39" s="18">
        <v>7.0</v>
      </c>
      <c r="N39" s="18"/>
      <c r="O39" s="18">
        <v>2.0</v>
      </c>
      <c r="P39" s="18"/>
      <c r="Q39" s="19"/>
    </row>
    <row r="40">
      <c r="A40" s="20" t="s">
        <v>223</v>
      </c>
      <c r="B40" s="20"/>
      <c r="C40" s="20" t="s">
        <v>224</v>
      </c>
      <c r="D40" s="20" t="s">
        <v>254</v>
      </c>
      <c r="E40" s="21"/>
      <c r="F40" s="21"/>
      <c r="G40" s="21" t="s">
        <v>554</v>
      </c>
      <c r="H40" s="21" t="s">
        <v>555</v>
      </c>
      <c r="I40" s="21"/>
      <c r="J40" s="3" t="s">
        <v>237</v>
      </c>
      <c r="K40" s="18">
        <v>0.0</v>
      </c>
      <c r="L40" s="18"/>
      <c r="M40" s="18">
        <v>28.0</v>
      </c>
      <c r="N40" s="18"/>
      <c r="O40" s="18">
        <v>1.0</v>
      </c>
      <c r="P40" s="18"/>
      <c r="Q40" s="19"/>
    </row>
    <row r="41">
      <c r="A41" s="20" t="s">
        <v>223</v>
      </c>
      <c r="B41" s="20"/>
      <c r="C41" s="20" t="s">
        <v>224</v>
      </c>
      <c r="D41" s="20" t="s">
        <v>228</v>
      </c>
      <c r="E41" s="21"/>
      <c r="F41" s="21"/>
      <c r="G41" s="22" t="s">
        <v>237</v>
      </c>
      <c r="H41" s="22" t="s">
        <v>238</v>
      </c>
      <c r="I41" s="22"/>
      <c r="J41" s="3" t="s">
        <v>239</v>
      </c>
      <c r="K41" s="18">
        <v>750.0</v>
      </c>
      <c r="L41" s="18"/>
      <c r="M41" s="18">
        <v>28.0</v>
      </c>
      <c r="N41" s="18"/>
      <c r="O41" s="18">
        <v>1.0</v>
      </c>
      <c r="P41" s="18"/>
      <c r="Q41" s="19"/>
    </row>
    <row r="42">
      <c r="A42" s="20" t="s">
        <v>223</v>
      </c>
      <c r="B42" s="20"/>
      <c r="C42" s="20" t="s">
        <v>224</v>
      </c>
      <c r="D42" s="20" t="s">
        <v>225</v>
      </c>
      <c r="E42" s="21"/>
      <c r="F42" s="21"/>
      <c r="G42" s="22" t="s">
        <v>239</v>
      </c>
      <c r="H42" s="22" t="s">
        <v>240</v>
      </c>
      <c r="I42" s="22"/>
      <c r="J42" s="3" t="s">
        <v>248</v>
      </c>
      <c r="K42" s="18">
        <v>0.0</v>
      </c>
      <c r="L42" s="18"/>
      <c r="M42" s="18">
        <v>28.0</v>
      </c>
      <c r="N42" s="18"/>
      <c r="O42" s="18">
        <v>3.0</v>
      </c>
      <c r="P42" s="18"/>
      <c r="Q42" s="19"/>
    </row>
    <row r="43">
      <c r="A43" s="20" t="s">
        <v>223</v>
      </c>
      <c r="B43" s="20"/>
      <c r="C43" s="20" t="s">
        <v>224</v>
      </c>
      <c r="D43" s="20" t="s">
        <v>228</v>
      </c>
      <c r="E43" s="21"/>
      <c r="F43" s="21"/>
      <c r="G43" s="22" t="s">
        <v>248</v>
      </c>
      <c r="H43" s="22" t="s">
        <v>249</v>
      </c>
      <c r="I43" s="22"/>
      <c r="J43" s="3" t="s">
        <v>259</v>
      </c>
      <c r="K43" s="18"/>
      <c r="L43" s="18"/>
      <c r="M43" s="18">
        <v>7.0</v>
      </c>
      <c r="N43" s="18"/>
      <c r="O43" s="18">
        <v>2.0</v>
      </c>
      <c r="P43" s="18"/>
      <c r="Q43" s="19"/>
      <c r="T43" s="3" t="s">
        <v>308</v>
      </c>
    </row>
    <row r="44">
      <c r="A44" s="20" t="s">
        <v>223</v>
      </c>
      <c r="B44" s="20"/>
      <c r="C44" s="20" t="s">
        <v>224</v>
      </c>
      <c r="D44" s="20" t="s">
        <v>254</v>
      </c>
      <c r="E44" s="21"/>
      <c r="F44" s="21"/>
      <c r="G44" s="22" t="s">
        <v>259</v>
      </c>
      <c r="H44" s="21"/>
      <c r="I44" s="22"/>
      <c r="J44" s="3" t="s">
        <v>260</v>
      </c>
      <c r="K44" s="18">
        <v>45000.0</v>
      </c>
      <c r="L44" s="18"/>
      <c r="M44" s="18">
        <v>7.0</v>
      </c>
      <c r="N44" s="18"/>
      <c r="O44" s="18">
        <v>1.0</v>
      </c>
      <c r="P44" s="18"/>
      <c r="Q44" s="19"/>
    </row>
    <row r="45">
      <c r="A45" s="20" t="s">
        <v>223</v>
      </c>
      <c r="B45" s="20" t="s">
        <v>224</v>
      </c>
      <c r="C45" s="20" t="s">
        <v>232</v>
      </c>
      <c r="D45" s="20" t="s">
        <v>254</v>
      </c>
      <c r="E45" s="21"/>
      <c r="F45" s="21"/>
      <c r="G45" s="22" t="s">
        <v>260</v>
      </c>
      <c r="H45" s="22" t="s">
        <v>261</v>
      </c>
      <c r="I45" s="22"/>
      <c r="J45" s="3" t="s">
        <v>276</v>
      </c>
      <c r="K45" s="18"/>
      <c r="L45" s="18"/>
      <c r="M45" s="18">
        <v>56.0</v>
      </c>
      <c r="N45" s="18"/>
      <c r="O45" s="18">
        <v>10.0</v>
      </c>
      <c r="P45" s="18"/>
      <c r="Q45" s="19"/>
    </row>
    <row r="46">
      <c r="A46" s="20" t="s">
        <v>223</v>
      </c>
      <c r="B46" s="20"/>
      <c r="C46" s="20" t="s">
        <v>224</v>
      </c>
      <c r="D46" s="20" t="s">
        <v>228</v>
      </c>
      <c r="E46" s="21"/>
      <c r="F46" s="21"/>
      <c r="G46" s="22" t="s">
        <v>276</v>
      </c>
      <c r="H46" s="22" t="s">
        <v>277</v>
      </c>
      <c r="I46" s="22"/>
      <c r="J46" s="3" t="s">
        <v>556</v>
      </c>
      <c r="K46" s="18">
        <v>0.0</v>
      </c>
      <c r="L46" s="18"/>
      <c r="M46" s="18">
        <v>168.0</v>
      </c>
      <c r="N46" s="18"/>
      <c r="O46" s="18">
        <v>10.0</v>
      </c>
      <c r="P46" s="18"/>
      <c r="Q46" s="19"/>
    </row>
    <row r="47">
      <c r="A47" s="20" t="s">
        <v>223</v>
      </c>
      <c r="B47" s="20"/>
      <c r="C47" s="20" t="s">
        <v>224</v>
      </c>
      <c r="D47" s="20" t="s">
        <v>228</v>
      </c>
      <c r="E47" s="21"/>
      <c r="F47" s="21"/>
      <c r="G47" s="22" t="s">
        <v>556</v>
      </c>
      <c r="H47" s="22" t="s">
        <v>307</v>
      </c>
      <c r="I47" s="22"/>
      <c r="J47" s="3" t="s">
        <v>557</v>
      </c>
      <c r="K47" s="18">
        <v>1000000.0</v>
      </c>
      <c r="L47" s="18"/>
      <c r="M47" s="18">
        <v>28.0</v>
      </c>
      <c r="N47" s="18"/>
      <c r="O47" s="3">
        <v>5.0</v>
      </c>
      <c r="P47" s="3"/>
      <c r="Q47" s="19"/>
    </row>
    <row r="48">
      <c r="A48" s="20" t="s">
        <v>223</v>
      </c>
      <c r="B48" s="20"/>
      <c r="C48" s="20" t="s">
        <v>224</v>
      </c>
      <c r="D48" s="20" t="s">
        <v>225</v>
      </c>
      <c r="E48" s="21"/>
      <c r="F48" s="21"/>
      <c r="G48" s="21" t="s">
        <v>558</v>
      </c>
      <c r="H48" s="21" t="s">
        <v>559</v>
      </c>
      <c r="I48" s="21"/>
      <c r="K48" s="18">
        <v>0.0</v>
      </c>
      <c r="L48" s="18"/>
      <c r="M48" s="18">
        <v>28.0</v>
      </c>
      <c r="N48" s="18"/>
      <c r="O48" s="3">
        <v>1.0</v>
      </c>
      <c r="P48" s="3"/>
      <c r="Q48" s="19"/>
    </row>
    <row r="49">
      <c r="A49" s="20" t="s">
        <v>223</v>
      </c>
      <c r="B49" s="20"/>
      <c r="C49" s="20" t="s">
        <v>224</v>
      </c>
      <c r="D49" s="20" t="s">
        <v>228</v>
      </c>
      <c r="E49" s="21"/>
      <c r="F49" s="21"/>
      <c r="G49" s="21" t="s">
        <v>560</v>
      </c>
      <c r="H49" s="21" t="s">
        <v>561</v>
      </c>
      <c r="I49" s="21"/>
      <c r="K49" s="18">
        <v>0.0</v>
      </c>
      <c r="L49" s="18"/>
      <c r="M49" s="18">
        <v>28.0</v>
      </c>
      <c r="N49" s="18"/>
      <c r="O49" s="3">
        <v>1.0</v>
      </c>
      <c r="P49" s="3"/>
      <c r="Q49" s="19"/>
    </row>
    <row r="50">
      <c r="A50" s="13" t="s">
        <v>219</v>
      </c>
      <c r="B50" s="13"/>
      <c r="C50" s="13" t="s">
        <v>220</v>
      </c>
      <c r="D50" s="14"/>
      <c r="E50" s="16"/>
      <c r="F50" s="16"/>
      <c r="G50" s="15" t="s">
        <v>221</v>
      </c>
      <c r="H50" s="15" t="s">
        <v>222</v>
      </c>
      <c r="I50" s="16"/>
      <c r="J50" s="3" t="s">
        <v>562</v>
      </c>
      <c r="K50" s="145"/>
      <c r="L50" s="18"/>
      <c r="M50" s="18">
        <v>30.0</v>
      </c>
      <c r="N50" s="18"/>
      <c r="O50" s="3">
        <v>4.0</v>
      </c>
      <c r="Q50" s="19"/>
    </row>
    <row r="51">
      <c r="A51" s="13" t="s">
        <v>219</v>
      </c>
      <c r="B51" s="13"/>
      <c r="C51" s="13" t="s">
        <v>220</v>
      </c>
      <c r="D51" s="14"/>
      <c r="E51" s="16"/>
      <c r="F51" s="16"/>
      <c r="G51" s="16" t="s">
        <v>250</v>
      </c>
      <c r="H51" s="16" t="s">
        <v>251</v>
      </c>
      <c r="I51" s="16"/>
      <c r="J51" s="3" t="s">
        <v>563</v>
      </c>
      <c r="K51" s="146"/>
      <c r="L51" s="18"/>
      <c r="M51" s="18">
        <v>50.0</v>
      </c>
      <c r="N51" s="18"/>
      <c r="O51" s="3">
        <v>4.0</v>
      </c>
      <c r="Q51" s="19" t="str">
        <f t="shared" ref="Q51:Q55" si="1">IF(#REF!="","", IF(#REF! &lt; Inputs!$N$1, "Completed", "In Process"))</f>
        <v>#REF!</v>
      </c>
    </row>
    <row r="52">
      <c r="A52" s="13" t="s">
        <v>219</v>
      </c>
      <c r="B52" s="13"/>
      <c r="C52" s="13" t="s">
        <v>220</v>
      </c>
      <c r="D52" s="14"/>
      <c r="E52" s="16"/>
      <c r="F52" s="16"/>
      <c r="G52" s="16" t="s">
        <v>257</v>
      </c>
      <c r="H52" s="16" t="s">
        <v>258</v>
      </c>
      <c r="I52" s="16"/>
      <c r="J52" s="3" t="s">
        <v>284</v>
      </c>
      <c r="L52" s="18"/>
      <c r="M52" s="18">
        <v>60.0</v>
      </c>
      <c r="N52" s="18"/>
      <c r="O52" s="3">
        <v>10.0</v>
      </c>
      <c r="Q52" s="19" t="str">
        <f t="shared" si="1"/>
        <v>#REF!</v>
      </c>
    </row>
    <row r="53">
      <c r="A53" s="13" t="s">
        <v>219</v>
      </c>
      <c r="B53" s="13"/>
      <c r="C53" s="13" t="s">
        <v>220</v>
      </c>
      <c r="D53" s="14"/>
      <c r="E53" s="16"/>
      <c r="F53" s="16"/>
      <c r="G53" s="16" t="s">
        <v>284</v>
      </c>
      <c r="H53" s="16" t="s">
        <v>285</v>
      </c>
      <c r="I53" s="16"/>
      <c r="K53" s="145"/>
      <c r="L53" s="18"/>
      <c r="M53" s="18">
        <v>15.0</v>
      </c>
      <c r="N53" s="18"/>
      <c r="O53" s="3">
        <v>1.0</v>
      </c>
      <c r="Q53" s="19" t="str">
        <f t="shared" si="1"/>
        <v>#REF!</v>
      </c>
    </row>
    <row r="54">
      <c r="A54" s="13" t="s">
        <v>219</v>
      </c>
      <c r="B54" s="13"/>
      <c r="C54" s="13" t="s">
        <v>220</v>
      </c>
      <c r="D54" s="13" t="s">
        <v>254</v>
      </c>
      <c r="E54" s="16"/>
      <c r="F54" s="16"/>
      <c r="G54" s="15" t="s">
        <v>286</v>
      </c>
      <c r="H54" s="16" t="s">
        <v>287</v>
      </c>
      <c r="I54" s="16"/>
      <c r="J54" s="3" t="s">
        <v>564</v>
      </c>
      <c r="K54" s="147">
        <v>250.0</v>
      </c>
      <c r="L54" s="18"/>
      <c r="M54" s="18">
        <v>7.0</v>
      </c>
      <c r="N54" s="18"/>
      <c r="O54" s="3">
        <v>1.0</v>
      </c>
      <c r="Q54" s="19" t="str">
        <f t="shared" si="1"/>
        <v>#REF!</v>
      </c>
    </row>
    <row r="55">
      <c r="A55" s="13" t="s">
        <v>219</v>
      </c>
      <c r="B55" s="13"/>
      <c r="C55" s="13" t="s">
        <v>220</v>
      </c>
      <c r="D55" s="13" t="s">
        <v>254</v>
      </c>
      <c r="E55" s="16"/>
      <c r="F55" s="15"/>
      <c r="G55" s="15" t="s">
        <v>291</v>
      </c>
      <c r="H55" s="16" t="s">
        <v>292</v>
      </c>
      <c r="I55" s="16"/>
      <c r="J55" s="3" t="s">
        <v>504</v>
      </c>
      <c r="K55" s="147">
        <v>3500.0</v>
      </c>
      <c r="L55" s="18"/>
      <c r="M55" s="18">
        <v>0.0</v>
      </c>
      <c r="N55" s="18"/>
      <c r="O55" s="3">
        <v>1.0</v>
      </c>
      <c r="Q55" s="19" t="str">
        <f t="shared" si="1"/>
        <v>#REF!</v>
      </c>
    </row>
    <row r="56">
      <c r="A56" s="13" t="s">
        <v>219</v>
      </c>
      <c r="B56" s="13"/>
      <c r="C56" s="13" t="s">
        <v>220</v>
      </c>
      <c r="D56" s="148"/>
      <c r="E56" s="149"/>
      <c r="F56" s="149"/>
      <c r="G56" s="16"/>
      <c r="H56" s="16"/>
      <c r="I56" s="16"/>
      <c r="K56" s="41"/>
      <c r="L56" s="18"/>
      <c r="M56" s="18">
        <v>0.0</v>
      </c>
      <c r="N56" s="18"/>
    </row>
    <row r="57">
      <c r="A57" s="13" t="s">
        <v>219</v>
      </c>
      <c r="B57" s="13"/>
      <c r="C57" s="13" t="s">
        <v>220</v>
      </c>
      <c r="D57" s="148"/>
      <c r="E57" s="149"/>
      <c r="F57" s="149"/>
      <c r="G57" s="149"/>
      <c r="H57" s="16"/>
      <c r="I57" s="16"/>
      <c r="K57" s="41"/>
      <c r="L57" s="18"/>
      <c r="M57" s="18">
        <v>0.0</v>
      </c>
      <c r="N57" s="18"/>
    </row>
    <row r="58">
      <c r="A58" s="13" t="s">
        <v>219</v>
      </c>
      <c r="B58" s="13"/>
      <c r="C58" s="13" t="s">
        <v>220</v>
      </c>
      <c r="D58" s="148"/>
      <c r="E58" s="149"/>
      <c r="F58" s="149"/>
      <c r="G58" s="149"/>
      <c r="H58" s="16"/>
      <c r="I58" s="16"/>
      <c r="K58" s="41"/>
      <c r="L58" s="18"/>
      <c r="M58" s="18">
        <v>0.0</v>
      </c>
      <c r="N58" s="18"/>
    </row>
    <row r="59">
      <c r="A59" s="13" t="s">
        <v>219</v>
      </c>
      <c r="B59" s="13"/>
      <c r="C59" s="13" t="s">
        <v>220</v>
      </c>
      <c r="D59" s="148"/>
      <c r="E59" s="149"/>
      <c r="F59" s="149"/>
      <c r="G59" s="149"/>
      <c r="H59" s="16"/>
      <c r="I59" s="16"/>
      <c r="K59" s="41"/>
      <c r="L59" s="18"/>
      <c r="M59" s="18">
        <v>0.0</v>
      </c>
      <c r="N59" s="18"/>
    </row>
    <row r="60">
      <c r="A60" s="3" t="s">
        <v>565</v>
      </c>
      <c r="B60" s="3" t="s">
        <v>566</v>
      </c>
      <c r="K60" s="41"/>
      <c r="L60" s="18"/>
      <c r="M60" s="18">
        <v>0.0</v>
      </c>
      <c r="N60" s="18"/>
    </row>
    <row r="61">
      <c r="A61" s="3" t="s">
        <v>567</v>
      </c>
      <c r="B61" s="3" t="s">
        <v>568</v>
      </c>
      <c r="K61" s="41"/>
      <c r="L61" s="18"/>
      <c r="M61" s="18">
        <v>0.0</v>
      </c>
      <c r="N61" s="18"/>
    </row>
    <row r="62">
      <c r="K62" s="41"/>
      <c r="L62" s="39"/>
      <c r="M62" s="39"/>
      <c r="N62" s="39"/>
    </row>
    <row r="63">
      <c r="K63" s="41"/>
      <c r="L63" s="39"/>
      <c r="M63" s="39"/>
      <c r="N63" s="39"/>
    </row>
    <row r="64">
      <c r="K64" s="41"/>
      <c r="L64" s="39"/>
      <c r="M64" s="39"/>
      <c r="N64" s="39"/>
    </row>
    <row r="65">
      <c r="K65" s="41"/>
      <c r="L65" s="39"/>
      <c r="M65" s="39"/>
      <c r="N65" s="39"/>
    </row>
    <row r="66">
      <c r="K66" s="41"/>
      <c r="L66" s="39"/>
      <c r="M66" s="39"/>
      <c r="N66" s="39"/>
    </row>
    <row r="67">
      <c r="K67" s="41"/>
      <c r="L67" s="39"/>
      <c r="M67" s="39"/>
      <c r="N67" s="39"/>
    </row>
    <row r="68">
      <c r="K68" s="41"/>
      <c r="L68" s="39"/>
      <c r="M68" s="39"/>
      <c r="N68" s="39"/>
    </row>
    <row r="69">
      <c r="K69" s="41"/>
      <c r="L69" s="39"/>
      <c r="M69" s="39"/>
      <c r="N69" s="39"/>
    </row>
    <row r="70">
      <c r="K70" s="41"/>
      <c r="L70" s="39"/>
      <c r="M70" s="39"/>
      <c r="N70" s="39"/>
    </row>
    <row r="71">
      <c r="K71" s="41"/>
      <c r="L71" s="39"/>
      <c r="M71" s="39"/>
      <c r="N71" s="39"/>
    </row>
    <row r="72">
      <c r="K72" s="41"/>
      <c r="L72" s="39"/>
      <c r="M72" s="39"/>
      <c r="N72" s="39"/>
    </row>
    <row r="73">
      <c r="K73" s="41"/>
      <c r="L73" s="39"/>
      <c r="M73" s="39"/>
      <c r="N73" s="39"/>
    </row>
    <row r="74">
      <c r="K74" s="41"/>
      <c r="L74" s="39"/>
      <c r="M74" s="39"/>
      <c r="N74" s="39"/>
    </row>
    <row r="75">
      <c r="K75" s="41"/>
      <c r="L75" s="39"/>
      <c r="M75" s="39"/>
      <c r="N75" s="39"/>
    </row>
    <row r="76">
      <c r="K76" s="41"/>
      <c r="L76" s="39"/>
      <c r="M76" s="39"/>
      <c r="N76" s="39"/>
    </row>
    <row r="77">
      <c r="K77" s="41"/>
      <c r="L77" s="39"/>
      <c r="M77" s="39"/>
      <c r="N77" s="39"/>
    </row>
    <row r="78">
      <c r="K78" s="41"/>
      <c r="L78" s="39"/>
      <c r="M78" s="39"/>
      <c r="N78" s="39"/>
    </row>
    <row r="79">
      <c r="K79" s="41"/>
      <c r="L79" s="39"/>
      <c r="M79" s="39"/>
      <c r="N79" s="39"/>
    </row>
    <row r="80">
      <c r="K80" s="41"/>
      <c r="L80" s="39"/>
      <c r="M80" s="39"/>
      <c r="N80" s="39"/>
    </row>
    <row r="81">
      <c r="K81" s="41"/>
      <c r="L81" s="39"/>
      <c r="M81" s="39"/>
      <c r="N81" s="39"/>
    </row>
    <row r="82">
      <c r="K82" s="41"/>
      <c r="L82" s="39"/>
      <c r="M82" s="39"/>
      <c r="N82" s="39"/>
    </row>
    <row r="83">
      <c r="K83" s="41"/>
      <c r="L83" s="39"/>
      <c r="M83" s="39"/>
      <c r="N83" s="39"/>
    </row>
    <row r="84">
      <c r="K84" s="41"/>
      <c r="L84" s="39"/>
      <c r="M84" s="39"/>
      <c r="N84" s="39"/>
    </row>
    <row r="85">
      <c r="K85" s="41"/>
      <c r="L85" s="39"/>
      <c r="M85" s="39"/>
      <c r="N85" s="39"/>
    </row>
    <row r="86">
      <c r="K86" s="41"/>
      <c r="L86" s="39"/>
      <c r="M86" s="39"/>
      <c r="N86" s="39"/>
    </row>
    <row r="87">
      <c r="K87" s="41"/>
      <c r="L87" s="39"/>
      <c r="M87" s="39"/>
      <c r="N87" s="39"/>
    </row>
    <row r="88">
      <c r="K88" s="41"/>
      <c r="L88" s="39"/>
      <c r="M88" s="39"/>
      <c r="N88" s="39"/>
    </row>
    <row r="89">
      <c r="K89" s="41"/>
      <c r="L89" s="39"/>
      <c r="M89" s="39"/>
      <c r="N89" s="39"/>
    </row>
    <row r="90">
      <c r="K90" s="41"/>
      <c r="L90" s="39"/>
      <c r="M90" s="39"/>
      <c r="N90" s="39"/>
    </row>
    <row r="91">
      <c r="K91" s="41"/>
      <c r="L91" s="39"/>
      <c r="M91" s="39"/>
      <c r="N91" s="39"/>
    </row>
    <row r="92">
      <c r="K92" s="41"/>
      <c r="L92" s="39"/>
      <c r="M92" s="39"/>
      <c r="N92" s="39"/>
    </row>
    <row r="93">
      <c r="K93" s="41"/>
      <c r="L93" s="39"/>
      <c r="M93" s="39"/>
      <c r="N93" s="39"/>
    </row>
    <row r="94">
      <c r="K94" s="41"/>
      <c r="L94" s="39"/>
      <c r="M94" s="39"/>
      <c r="N94" s="39"/>
    </row>
    <row r="95">
      <c r="K95" s="41"/>
      <c r="L95" s="39"/>
      <c r="M95" s="39"/>
      <c r="N95" s="39"/>
    </row>
    <row r="96">
      <c r="K96" s="41"/>
      <c r="L96" s="39"/>
      <c r="M96" s="39"/>
      <c r="N96" s="39"/>
    </row>
    <row r="97">
      <c r="K97" s="41"/>
      <c r="L97" s="39"/>
      <c r="M97" s="39"/>
      <c r="N97" s="39"/>
    </row>
    <row r="98">
      <c r="K98" s="41"/>
      <c r="L98" s="39"/>
      <c r="M98" s="39"/>
      <c r="N98" s="39"/>
    </row>
    <row r="99">
      <c r="K99" s="41"/>
      <c r="L99" s="39"/>
      <c r="M99" s="39"/>
      <c r="N99" s="39"/>
    </row>
    <row r="100">
      <c r="K100" s="41"/>
      <c r="L100" s="39"/>
      <c r="M100" s="39"/>
      <c r="N100" s="39"/>
    </row>
    <row r="101">
      <c r="K101" s="41"/>
      <c r="L101" s="39"/>
      <c r="M101" s="39"/>
      <c r="N101" s="39"/>
    </row>
    <row r="102">
      <c r="K102" s="41"/>
      <c r="L102" s="39"/>
      <c r="M102" s="39"/>
      <c r="N102" s="39"/>
    </row>
    <row r="103">
      <c r="K103" s="41"/>
      <c r="L103" s="39"/>
      <c r="M103" s="39"/>
      <c r="N103" s="39"/>
    </row>
    <row r="104">
      <c r="K104" s="41"/>
      <c r="L104" s="39"/>
      <c r="M104" s="39"/>
      <c r="N104" s="39"/>
    </row>
    <row r="105">
      <c r="K105" s="41"/>
      <c r="L105" s="39"/>
      <c r="M105" s="39"/>
      <c r="N105" s="39"/>
    </row>
    <row r="106">
      <c r="K106" s="41"/>
      <c r="L106" s="39"/>
      <c r="M106" s="39"/>
      <c r="N106" s="39"/>
    </row>
    <row r="107">
      <c r="K107" s="41"/>
      <c r="L107" s="39"/>
      <c r="M107" s="39"/>
      <c r="N107" s="39"/>
    </row>
    <row r="108">
      <c r="K108" s="41"/>
      <c r="L108" s="39"/>
      <c r="M108" s="39"/>
      <c r="N108" s="39"/>
    </row>
    <row r="109">
      <c r="K109" s="41"/>
      <c r="L109" s="39"/>
      <c r="M109" s="39"/>
      <c r="N109" s="39"/>
    </row>
    <row r="110">
      <c r="K110" s="41"/>
      <c r="L110" s="39"/>
      <c r="M110" s="39"/>
      <c r="N110" s="39"/>
    </row>
    <row r="111">
      <c r="K111" s="41"/>
      <c r="L111" s="39"/>
      <c r="M111" s="39"/>
      <c r="N111" s="39"/>
    </row>
    <row r="112">
      <c r="K112" s="41"/>
      <c r="L112" s="39"/>
      <c r="M112" s="39"/>
      <c r="N112" s="39"/>
    </row>
    <row r="113">
      <c r="K113" s="41"/>
      <c r="L113" s="39"/>
      <c r="M113" s="39"/>
      <c r="N113" s="39"/>
    </row>
    <row r="114">
      <c r="K114" s="41"/>
      <c r="L114" s="39"/>
      <c r="M114" s="39"/>
      <c r="N114" s="39"/>
    </row>
    <row r="115">
      <c r="K115" s="41"/>
      <c r="L115" s="39"/>
      <c r="M115" s="39"/>
      <c r="N115" s="39"/>
    </row>
    <row r="116">
      <c r="K116" s="41"/>
      <c r="L116" s="39"/>
      <c r="M116" s="39"/>
      <c r="N116" s="39"/>
    </row>
    <row r="117">
      <c r="K117" s="41"/>
      <c r="L117" s="39"/>
      <c r="M117" s="39"/>
      <c r="N117" s="39"/>
    </row>
    <row r="118">
      <c r="K118" s="41"/>
      <c r="L118" s="39"/>
      <c r="M118" s="39"/>
      <c r="N118" s="39"/>
    </row>
    <row r="119">
      <c r="K119" s="41"/>
      <c r="L119" s="39"/>
      <c r="M119" s="39"/>
      <c r="N119" s="39"/>
    </row>
    <row r="120">
      <c r="K120" s="41"/>
      <c r="L120" s="39"/>
      <c r="M120" s="39"/>
      <c r="N120" s="39"/>
    </row>
    <row r="121">
      <c r="K121" s="41"/>
      <c r="L121" s="39"/>
      <c r="M121" s="39"/>
      <c r="N121" s="39"/>
    </row>
    <row r="122">
      <c r="K122" s="41"/>
      <c r="L122" s="39"/>
      <c r="M122" s="39"/>
      <c r="N122" s="39"/>
    </row>
    <row r="123">
      <c r="K123" s="41"/>
      <c r="L123" s="39"/>
      <c r="M123" s="39"/>
      <c r="N123" s="39"/>
    </row>
    <row r="124">
      <c r="K124" s="41"/>
      <c r="L124" s="39"/>
      <c r="M124" s="39"/>
      <c r="N124" s="39"/>
    </row>
    <row r="125">
      <c r="K125" s="41"/>
      <c r="L125" s="39"/>
      <c r="M125" s="39"/>
      <c r="N125" s="39"/>
    </row>
    <row r="126">
      <c r="K126" s="41"/>
      <c r="L126" s="39"/>
      <c r="M126" s="39"/>
      <c r="N126" s="39"/>
    </row>
    <row r="127">
      <c r="K127" s="41"/>
      <c r="L127" s="39"/>
      <c r="M127" s="39"/>
      <c r="N127" s="39"/>
    </row>
    <row r="128">
      <c r="K128" s="41"/>
      <c r="L128" s="39"/>
      <c r="M128" s="39"/>
      <c r="N128" s="39"/>
    </row>
    <row r="129">
      <c r="K129" s="41"/>
      <c r="L129" s="39"/>
      <c r="M129" s="39"/>
      <c r="N129" s="39"/>
    </row>
    <row r="130">
      <c r="K130" s="41"/>
      <c r="L130" s="39"/>
      <c r="M130" s="39"/>
      <c r="N130" s="39"/>
    </row>
    <row r="131">
      <c r="K131" s="41"/>
      <c r="L131" s="39"/>
      <c r="M131" s="39"/>
      <c r="N131" s="39"/>
    </row>
    <row r="132">
      <c r="K132" s="41"/>
      <c r="L132" s="39"/>
      <c r="M132" s="39"/>
      <c r="N132" s="39"/>
    </row>
    <row r="133">
      <c r="K133" s="41"/>
      <c r="L133" s="39"/>
      <c r="M133" s="39"/>
      <c r="N133" s="39"/>
    </row>
    <row r="134">
      <c r="K134" s="41"/>
      <c r="L134" s="39"/>
      <c r="M134" s="39"/>
      <c r="N134" s="39"/>
    </row>
    <row r="135">
      <c r="K135" s="41"/>
      <c r="L135" s="39"/>
      <c r="M135" s="39"/>
      <c r="N135" s="39"/>
    </row>
    <row r="136">
      <c r="K136" s="41"/>
      <c r="L136" s="39"/>
      <c r="M136" s="39"/>
      <c r="N136" s="39"/>
    </row>
    <row r="137">
      <c r="K137" s="41"/>
      <c r="L137" s="39"/>
      <c r="M137" s="39"/>
      <c r="N137" s="39"/>
    </row>
    <row r="138">
      <c r="K138" s="41"/>
      <c r="L138" s="39"/>
      <c r="M138" s="39"/>
      <c r="N138" s="39"/>
    </row>
    <row r="139">
      <c r="K139" s="41"/>
      <c r="L139" s="39"/>
      <c r="M139" s="39"/>
      <c r="N139" s="39"/>
    </row>
    <row r="140">
      <c r="K140" s="41"/>
      <c r="L140" s="39"/>
      <c r="M140" s="39"/>
      <c r="N140" s="39"/>
    </row>
    <row r="141">
      <c r="K141" s="41"/>
      <c r="L141" s="39"/>
      <c r="M141" s="39"/>
      <c r="N141" s="39"/>
    </row>
    <row r="142">
      <c r="K142" s="41"/>
      <c r="L142" s="39"/>
      <c r="M142" s="39"/>
      <c r="N142" s="39"/>
    </row>
    <row r="143">
      <c r="K143" s="41"/>
      <c r="L143" s="39"/>
      <c r="M143" s="39"/>
      <c r="N143" s="39"/>
    </row>
    <row r="144">
      <c r="K144" s="41"/>
      <c r="L144" s="39"/>
      <c r="M144" s="39"/>
      <c r="N144" s="39"/>
    </row>
    <row r="145">
      <c r="K145" s="41"/>
      <c r="L145" s="39"/>
      <c r="M145" s="39"/>
      <c r="N145" s="39"/>
    </row>
    <row r="146">
      <c r="K146" s="41"/>
      <c r="L146" s="39"/>
      <c r="M146" s="39"/>
      <c r="N146" s="39"/>
    </row>
    <row r="147">
      <c r="K147" s="41"/>
      <c r="L147" s="39"/>
      <c r="M147" s="39"/>
      <c r="N147" s="39"/>
    </row>
    <row r="148">
      <c r="K148" s="41"/>
      <c r="L148" s="39"/>
      <c r="M148" s="39"/>
      <c r="N148" s="39"/>
    </row>
    <row r="149">
      <c r="K149" s="41"/>
      <c r="L149" s="39"/>
      <c r="M149" s="39"/>
      <c r="N149" s="39"/>
    </row>
    <row r="150">
      <c r="K150" s="41"/>
      <c r="L150" s="39"/>
      <c r="M150" s="39"/>
      <c r="N150" s="39"/>
    </row>
    <row r="151">
      <c r="K151" s="41"/>
      <c r="L151" s="39"/>
      <c r="M151" s="39"/>
      <c r="N151" s="39"/>
    </row>
    <row r="152">
      <c r="K152" s="41"/>
      <c r="L152" s="39"/>
      <c r="M152" s="39"/>
      <c r="N152" s="39"/>
    </row>
    <row r="153">
      <c r="K153" s="41"/>
      <c r="L153" s="39"/>
      <c r="M153" s="39"/>
      <c r="N153" s="39"/>
    </row>
    <row r="154">
      <c r="K154" s="41"/>
      <c r="L154" s="39"/>
      <c r="M154" s="39"/>
      <c r="N154" s="39"/>
    </row>
    <row r="155">
      <c r="K155" s="41"/>
      <c r="L155" s="39"/>
      <c r="M155" s="39"/>
      <c r="N155" s="39"/>
    </row>
    <row r="156">
      <c r="K156" s="41"/>
      <c r="L156" s="39"/>
      <c r="M156" s="39"/>
      <c r="N156" s="39"/>
    </row>
    <row r="157">
      <c r="K157" s="41"/>
      <c r="L157" s="39"/>
      <c r="M157" s="39"/>
      <c r="N157" s="39"/>
    </row>
    <row r="158">
      <c r="K158" s="41"/>
      <c r="L158" s="39"/>
      <c r="M158" s="39"/>
      <c r="N158" s="39"/>
    </row>
    <row r="159">
      <c r="K159" s="41"/>
      <c r="L159" s="39"/>
      <c r="M159" s="39"/>
      <c r="N159" s="39"/>
    </row>
    <row r="160">
      <c r="K160" s="41"/>
      <c r="L160" s="39"/>
      <c r="M160" s="39"/>
      <c r="N160" s="39"/>
    </row>
    <row r="161">
      <c r="K161" s="41"/>
      <c r="L161" s="39"/>
      <c r="M161" s="39"/>
      <c r="N161" s="39"/>
    </row>
    <row r="162">
      <c r="K162" s="41"/>
      <c r="L162" s="39"/>
      <c r="M162" s="39"/>
      <c r="N162" s="39"/>
    </row>
    <row r="163">
      <c r="K163" s="41"/>
      <c r="L163" s="39"/>
      <c r="M163" s="39"/>
      <c r="N163" s="39"/>
    </row>
    <row r="164">
      <c r="K164" s="41"/>
      <c r="L164" s="39"/>
      <c r="M164" s="39"/>
      <c r="N164" s="39"/>
    </row>
    <row r="165">
      <c r="K165" s="41"/>
      <c r="L165" s="39"/>
      <c r="M165" s="39"/>
      <c r="N165" s="39"/>
    </row>
    <row r="166">
      <c r="K166" s="41"/>
      <c r="L166" s="39"/>
      <c r="M166" s="39"/>
      <c r="N166" s="39"/>
    </row>
    <row r="167">
      <c r="K167" s="41"/>
      <c r="L167" s="39"/>
      <c r="M167" s="39"/>
      <c r="N167" s="39"/>
    </row>
    <row r="168">
      <c r="K168" s="41"/>
      <c r="L168" s="39"/>
      <c r="M168" s="39"/>
      <c r="N168" s="39"/>
    </row>
    <row r="169">
      <c r="K169" s="41"/>
      <c r="L169" s="39"/>
      <c r="M169" s="39"/>
      <c r="N169" s="39"/>
    </row>
    <row r="170">
      <c r="K170" s="41"/>
      <c r="L170" s="39"/>
      <c r="M170" s="39"/>
      <c r="N170" s="39"/>
    </row>
    <row r="171">
      <c r="K171" s="41"/>
      <c r="L171" s="39"/>
      <c r="M171" s="39"/>
      <c r="N171" s="39"/>
    </row>
    <row r="172">
      <c r="K172" s="41"/>
      <c r="L172" s="39"/>
      <c r="M172" s="39"/>
      <c r="N172" s="39"/>
    </row>
    <row r="173">
      <c r="K173" s="41"/>
      <c r="L173" s="39"/>
      <c r="M173" s="39"/>
      <c r="N173" s="39"/>
    </row>
    <row r="174">
      <c r="K174" s="41"/>
      <c r="L174" s="39"/>
      <c r="M174" s="39"/>
      <c r="N174" s="39"/>
    </row>
    <row r="175">
      <c r="K175" s="41"/>
      <c r="L175" s="39"/>
      <c r="M175" s="39"/>
      <c r="N175" s="39"/>
    </row>
    <row r="176">
      <c r="K176" s="41"/>
      <c r="L176" s="39"/>
      <c r="M176" s="39"/>
      <c r="N176" s="39"/>
    </row>
    <row r="177">
      <c r="K177" s="41"/>
      <c r="L177" s="39"/>
      <c r="M177" s="39"/>
      <c r="N177" s="39"/>
    </row>
    <row r="178">
      <c r="K178" s="41"/>
      <c r="L178" s="39"/>
      <c r="M178" s="39"/>
      <c r="N178" s="39"/>
    </row>
    <row r="179">
      <c r="K179" s="41"/>
      <c r="L179" s="39"/>
      <c r="M179" s="39"/>
      <c r="N179" s="39"/>
    </row>
    <row r="180">
      <c r="K180" s="41"/>
      <c r="L180" s="39"/>
      <c r="M180" s="39"/>
      <c r="N180" s="39"/>
    </row>
    <row r="181">
      <c r="K181" s="41"/>
      <c r="L181" s="39"/>
      <c r="M181" s="39"/>
      <c r="N181" s="39"/>
    </row>
    <row r="182">
      <c r="K182" s="41"/>
      <c r="L182" s="39"/>
      <c r="M182" s="39"/>
      <c r="N182" s="39"/>
    </row>
    <row r="183">
      <c r="K183" s="41"/>
      <c r="L183" s="39"/>
      <c r="M183" s="39"/>
      <c r="N183" s="39"/>
    </row>
    <row r="184">
      <c r="K184" s="41"/>
      <c r="L184" s="39"/>
      <c r="M184" s="39"/>
      <c r="N184" s="39"/>
    </row>
    <row r="185">
      <c r="K185" s="41"/>
      <c r="L185" s="39"/>
      <c r="M185" s="39"/>
      <c r="N185" s="39"/>
    </row>
    <row r="186">
      <c r="K186" s="41"/>
      <c r="L186" s="39"/>
      <c r="M186" s="39"/>
      <c r="N186" s="39"/>
    </row>
    <row r="187">
      <c r="K187" s="41"/>
      <c r="L187" s="39"/>
      <c r="M187" s="39"/>
      <c r="N187" s="39"/>
    </row>
    <row r="188">
      <c r="K188" s="41"/>
      <c r="L188" s="39"/>
      <c r="M188" s="39"/>
      <c r="N188" s="39"/>
    </row>
    <row r="189">
      <c r="K189" s="41"/>
      <c r="L189" s="39"/>
      <c r="M189" s="39"/>
      <c r="N189" s="39"/>
    </row>
    <row r="190">
      <c r="K190" s="41"/>
      <c r="L190" s="39"/>
      <c r="M190" s="39"/>
      <c r="N190" s="39"/>
    </row>
    <row r="191">
      <c r="K191" s="41"/>
      <c r="L191" s="39"/>
      <c r="M191" s="39"/>
      <c r="N191" s="39"/>
    </row>
    <row r="192">
      <c r="K192" s="41"/>
      <c r="L192" s="39"/>
      <c r="M192" s="39"/>
      <c r="N192" s="39"/>
    </row>
    <row r="193">
      <c r="K193" s="41"/>
      <c r="L193" s="39"/>
      <c r="M193" s="39"/>
      <c r="N193" s="39"/>
    </row>
    <row r="194">
      <c r="K194" s="41"/>
      <c r="L194" s="39"/>
      <c r="M194" s="39"/>
      <c r="N194" s="39"/>
    </row>
    <row r="195">
      <c r="K195" s="41"/>
      <c r="L195" s="39"/>
      <c r="M195" s="39"/>
      <c r="N195" s="39"/>
    </row>
    <row r="196">
      <c r="K196" s="41"/>
      <c r="L196" s="39"/>
      <c r="M196" s="39"/>
      <c r="N196" s="39"/>
    </row>
    <row r="197">
      <c r="K197" s="41"/>
      <c r="L197" s="39"/>
      <c r="M197" s="39"/>
      <c r="N197" s="39"/>
    </row>
    <row r="198">
      <c r="K198" s="41"/>
      <c r="L198" s="39"/>
      <c r="M198" s="39"/>
      <c r="N198" s="39"/>
    </row>
    <row r="199">
      <c r="K199" s="41"/>
      <c r="L199" s="39"/>
      <c r="M199" s="39"/>
      <c r="N199" s="39"/>
    </row>
    <row r="200">
      <c r="K200" s="41"/>
      <c r="L200" s="39"/>
      <c r="M200" s="39"/>
      <c r="N200" s="39"/>
    </row>
    <row r="201">
      <c r="K201" s="41"/>
      <c r="L201" s="39"/>
      <c r="M201" s="39"/>
      <c r="N201" s="39"/>
    </row>
    <row r="202">
      <c r="K202" s="41"/>
      <c r="L202" s="39"/>
      <c r="M202" s="39"/>
      <c r="N202" s="39"/>
    </row>
    <row r="203">
      <c r="K203" s="41"/>
      <c r="L203" s="39"/>
      <c r="M203" s="39"/>
      <c r="N203" s="39"/>
    </row>
    <row r="204">
      <c r="K204" s="41"/>
      <c r="L204" s="39"/>
      <c r="M204" s="39"/>
      <c r="N204" s="39"/>
    </row>
    <row r="205">
      <c r="K205" s="41"/>
      <c r="L205" s="39"/>
      <c r="M205" s="39"/>
      <c r="N205" s="39"/>
    </row>
    <row r="206">
      <c r="K206" s="41"/>
      <c r="L206" s="39"/>
      <c r="M206" s="39"/>
      <c r="N206" s="39"/>
    </row>
    <row r="207">
      <c r="K207" s="41"/>
      <c r="L207" s="39"/>
      <c r="M207" s="39"/>
      <c r="N207" s="39"/>
    </row>
    <row r="208">
      <c r="K208" s="41"/>
      <c r="L208" s="39"/>
      <c r="M208" s="39"/>
      <c r="N208" s="39"/>
    </row>
    <row r="209">
      <c r="K209" s="41"/>
      <c r="L209" s="39"/>
      <c r="M209" s="39"/>
      <c r="N209" s="39"/>
    </row>
    <row r="210">
      <c r="K210" s="41"/>
      <c r="L210" s="39"/>
      <c r="M210" s="39"/>
      <c r="N210" s="39"/>
    </row>
    <row r="211">
      <c r="K211" s="41"/>
      <c r="L211" s="39"/>
      <c r="M211" s="39"/>
      <c r="N211" s="39"/>
    </row>
    <row r="212">
      <c r="K212" s="41"/>
      <c r="L212" s="39"/>
      <c r="M212" s="39"/>
      <c r="N212" s="39"/>
    </row>
    <row r="213">
      <c r="K213" s="41"/>
      <c r="L213" s="39"/>
      <c r="M213" s="39"/>
      <c r="N213" s="39"/>
    </row>
    <row r="214">
      <c r="K214" s="41"/>
      <c r="L214" s="39"/>
      <c r="M214" s="39"/>
      <c r="N214" s="39"/>
    </row>
    <row r="215">
      <c r="K215" s="41"/>
      <c r="L215" s="39"/>
      <c r="M215" s="39"/>
      <c r="N215" s="39"/>
    </row>
    <row r="216">
      <c r="K216" s="41"/>
      <c r="L216" s="39"/>
      <c r="M216" s="39"/>
      <c r="N216" s="39"/>
    </row>
    <row r="217">
      <c r="K217" s="41"/>
      <c r="L217" s="39"/>
      <c r="M217" s="39"/>
      <c r="N217" s="39"/>
    </row>
    <row r="218">
      <c r="K218" s="41"/>
      <c r="L218" s="39"/>
      <c r="M218" s="39"/>
      <c r="N218" s="39"/>
    </row>
    <row r="219">
      <c r="K219" s="41"/>
      <c r="L219" s="39"/>
      <c r="M219" s="39"/>
      <c r="N219" s="39"/>
    </row>
    <row r="220">
      <c r="K220" s="41"/>
      <c r="L220" s="39"/>
      <c r="M220" s="39"/>
      <c r="N220" s="39"/>
    </row>
    <row r="221">
      <c r="K221" s="41"/>
      <c r="L221" s="39"/>
      <c r="M221" s="39"/>
      <c r="N221" s="39"/>
    </row>
    <row r="222">
      <c r="K222" s="41"/>
      <c r="L222" s="39"/>
      <c r="M222" s="39"/>
      <c r="N222" s="39"/>
    </row>
    <row r="223">
      <c r="K223" s="41"/>
      <c r="L223" s="39"/>
      <c r="M223" s="39"/>
      <c r="N223" s="39"/>
    </row>
    <row r="224">
      <c r="K224" s="41"/>
      <c r="L224" s="39"/>
      <c r="M224" s="39"/>
      <c r="N224" s="39"/>
    </row>
    <row r="225">
      <c r="K225" s="41"/>
      <c r="L225" s="39"/>
      <c r="M225" s="39"/>
      <c r="N225" s="39"/>
    </row>
    <row r="226">
      <c r="K226" s="41"/>
      <c r="L226" s="39"/>
      <c r="M226" s="39"/>
      <c r="N226" s="39"/>
    </row>
    <row r="227">
      <c r="K227" s="41"/>
      <c r="L227" s="39"/>
      <c r="M227" s="39"/>
      <c r="N227" s="39"/>
    </row>
    <row r="228">
      <c r="K228" s="41"/>
      <c r="L228" s="39"/>
      <c r="M228" s="39"/>
      <c r="N228" s="39"/>
    </row>
    <row r="229">
      <c r="K229" s="41"/>
      <c r="L229" s="39"/>
      <c r="M229" s="39"/>
      <c r="N229" s="39"/>
    </row>
    <row r="230">
      <c r="K230" s="41"/>
      <c r="L230" s="39"/>
      <c r="M230" s="39"/>
      <c r="N230" s="39"/>
    </row>
    <row r="231">
      <c r="K231" s="41"/>
      <c r="L231" s="39"/>
      <c r="M231" s="39"/>
      <c r="N231" s="39"/>
    </row>
    <row r="232">
      <c r="K232" s="41"/>
      <c r="L232" s="39"/>
      <c r="M232" s="39"/>
      <c r="N232" s="39"/>
    </row>
    <row r="233">
      <c r="K233" s="41"/>
      <c r="L233" s="39"/>
      <c r="M233" s="39"/>
      <c r="N233" s="39"/>
    </row>
    <row r="234">
      <c r="K234" s="41"/>
      <c r="L234" s="39"/>
      <c r="M234" s="39"/>
      <c r="N234" s="39"/>
    </row>
    <row r="235">
      <c r="K235" s="41"/>
      <c r="L235" s="39"/>
      <c r="M235" s="39"/>
      <c r="N235" s="39"/>
    </row>
    <row r="236">
      <c r="K236" s="41"/>
      <c r="L236" s="39"/>
      <c r="M236" s="39"/>
      <c r="N236" s="39"/>
    </row>
    <row r="237">
      <c r="K237" s="41"/>
      <c r="L237" s="39"/>
      <c r="M237" s="39"/>
      <c r="N237" s="39"/>
    </row>
    <row r="238">
      <c r="K238" s="41"/>
      <c r="L238" s="39"/>
      <c r="M238" s="39"/>
      <c r="N238" s="39"/>
    </row>
    <row r="239">
      <c r="K239" s="41"/>
      <c r="L239" s="39"/>
      <c r="M239" s="39"/>
      <c r="N239" s="39"/>
    </row>
    <row r="240">
      <c r="K240" s="41"/>
      <c r="L240" s="39"/>
      <c r="M240" s="39"/>
      <c r="N240" s="39"/>
    </row>
    <row r="241">
      <c r="K241" s="41"/>
      <c r="L241" s="39"/>
      <c r="M241" s="39"/>
      <c r="N241" s="39"/>
    </row>
    <row r="242">
      <c r="K242" s="41"/>
      <c r="L242" s="39"/>
      <c r="M242" s="39"/>
      <c r="N242" s="39"/>
    </row>
    <row r="243">
      <c r="K243" s="41"/>
      <c r="L243" s="39"/>
      <c r="M243" s="39"/>
      <c r="N243" s="39"/>
    </row>
    <row r="244">
      <c r="K244" s="41"/>
      <c r="L244" s="39"/>
      <c r="M244" s="39"/>
      <c r="N244" s="39"/>
    </row>
    <row r="245">
      <c r="K245" s="41"/>
      <c r="L245" s="39"/>
      <c r="M245" s="39"/>
      <c r="N245" s="39"/>
    </row>
    <row r="246">
      <c r="K246" s="41"/>
      <c r="L246" s="39"/>
      <c r="M246" s="39"/>
      <c r="N246" s="39"/>
    </row>
    <row r="247">
      <c r="K247" s="41"/>
      <c r="L247" s="39"/>
      <c r="M247" s="39"/>
      <c r="N247" s="39"/>
    </row>
    <row r="248">
      <c r="K248" s="41"/>
      <c r="L248" s="39"/>
      <c r="M248" s="39"/>
      <c r="N248" s="39"/>
    </row>
    <row r="249">
      <c r="K249" s="41"/>
      <c r="L249" s="39"/>
      <c r="M249" s="39"/>
      <c r="N249" s="39"/>
    </row>
    <row r="250">
      <c r="K250" s="41"/>
      <c r="L250" s="39"/>
      <c r="M250" s="39"/>
      <c r="N250" s="39"/>
    </row>
    <row r="251">
      <c r="K251" s="41"/>
      <c r="L251" s="39"/>
      <c r="M251" s="39"/>
      <c r="N251" s="39"/>
    </row>
    <row r="252">
      <c r="K252" s="41"/>
      <c r="L252" s="39"/>
      <c r="M252" s="39"/>
      <c r="N252" s="39"/>
    </row>
    <row r="253">
      <c r="K253" s="41"/>
      <c r="L253" s="39"/>
      <c r="M253" s="39"/>
      <c r="N253" s="39"/>
    </row>
    <row r="254">
      <c r="K254" s="41"/>
      <c r="L254" s="39"/>
      <c r="M254" s="39"/>
      <c r="N254" s="39"/>
    </row>
    <row r="255">
      <c r="K255" s="41"/>
      <c r="L255" s="39"/>
      <c r="M255" s="39"/>
      <c r="N255" s="39"/>
    </row>
    <row r="256">
      <c r="K256" s="41"/>
      <c r="L256" s="39"/>
      <c r="M256" s="39"/>
      <c r="N256" s="39"/>
    </row>
    <row r="257">
      <c r="K257" s="41"/>
      <c r="L257" s="39"/>
      <c r="M257" s="39"/>
      <c r="N257" s="39"/>
    </row>
    <row r="258">
      <c r="K258" s="41"/>
      <c r="L258" s="39"/>
      <c r="M258" s="39"/>
      <c r="N258" s="39"/>
    </row>
    <row r="259">
      <c r="K259" s="41"/>
      <c r="L259" s="39"/>
      <c r="M259" s="39"/>
      <c r="N259" s="39"/>
    </row>
    <row r="260">
      <c r="K260" s="41"/>
      <c r="L260" s="39"/>
      <c r="M260" s="39"/>
      <c r="N260" s="39"/>
    </row>
    <row r="261">
      <c r="K261" s="41"/>
      <c r="L261" s="39"/>
      <c r="M261" s="39"/>
      <c r="N261" s="39"/>
    </row>
    <row r="262">
      <c r="K262" s="41"/>
      <c r="L262" s="39"/>
      <c r="M262" s="39"/>
      <c r="N262" s="39"/>
    </row>
    <row r="263">
      <c r="K263" s="41"/>
      <c r="L263" s="39"/>
      <c r="M263" s="39"/>
      <c r="N263" s="39"/>
    </row>
    <row r="264">
      <c r="K264" s="41"/>
      <c r="L264" s="39"/>
      <c r="M264" s="39"/>
      <c r="N264" s="39"/>
    </row>
    <row r="265">
      <c r="K265" s="41"/>
      <c r="L265" s="39"/>
      <c r="M265" s="39"/>
      <c r="N265" s="39"/>
    </row>
    <row r="266">
      <c r="K266" s="41"/>
      <c r="L266" s="39"/>
      <c r="M266" s="39"/>
      <c r="N266" s="39"/>
    </row>
    <row r="267">
      <c r="K267" s="41"/>
      <c r="L267" s="39"/>
      <c r="M267" s="39"/>
      <c r="N267" s="39"/>
    </row>
    <row r="268">
      <c r="K268" s="41"/>
      <c r="L268" s="39"/>
      <c r="M268" s="39"/>
      <c r="N268" s="39"/>
    </row>
    <row r="269">
      <c r="K269" s="41"/>
      <c r="L269" s="39"/>
      <c r="M269" s="39"/>
      <c r="N269" s="39"/>
    </row>
    <row r="270">
      <c r="K270" s="41"/>
      <c r="L270" s="39"/>
      <c r="M270" s="39"/>
      <c r="N270" s="39"/>
    </row>
    <row r="271">
      <c r="K271" s="41"/>
      <c r="L271" s="39"/>
      <c r="M271" s="39"/>
      <c r="N271" s="39"/>
    </row>
    <row r="272">
      <c r="K272" s="41"/>
      <c r="L272" s="39"/>
      <c r="M272" s="39"/>
      <c r="N272" s="39"/>
    </row>
    <row r="273">
      <c r="K273" s="41"/>
      <c r="L273" s="39"/>
      <c r="M273" s="39"/>
      <c r="N273" s="39"/>
    </row>
    <row r="274">
      <c r="K274" s="41"/>
      <c r="L274" s="39"/>
      <c r="M274" s="39"/>
      <c r="N274" s="39"/>
    </row>
    <row r="275">
      <c r="K275" s="41"/>
      <c r="L275" s="39"/>
      <c r="M275" s="39"/>
      <c r="N275" s="39"/>
    </row>
    <row r="276">
      <c r="K276" s="41"/>
      <c r="L276" s="39"/>
      <c r="M276" s="39"/>
      <c r="N276" s="39"/>
    </row>
    <row r="277">
      <c r="K277" s="41"/>
      <c r="L277" s="39"/>
      <c r="M277" s="39"/>
      <c r="N277" s="39"/>
    </row>
    <row r="278">
      <c r="K278" s="41"/>
      <c r="L278" s="39"/>
      <c r="M278" s="39"/>
      <c r="N278" s="39"/>
    </row>
    <row r="279">
      <c r="K279" s="41"/>
      <c r="L279" s="39"/>
      <c r="M279" s="39"/>
      <c r="N279" s="39"/>
    </row>
    <row r="280">
      <c r="K280" s="41"/>
      <c r="L280" s="39"/>
      <c r="M280" s="39"/>
      <c r="N280" s="39"/>
    </row>
    <row r="281">
      <c r="K281" s="41"/>
      <c r="L281" s="39"/>
      <c r="M281" s="39"/>
      <c r="N281" s="39"/>
    </row>
    <row r="282">
      <c r="K282" s="41"/>
      <c r="L282" s="39"/>
      <c r="M282" s="39"/>
      <c r="N282" s="39"/>
    </row>
    <row r="283">
      <c r="K283" s="41"/>
      <c r="L283" s="39"/>
      <c r="M283" s="39"/>
      <c r="N283" s="39"/>
    </row>
    <row r="284">
      <c r="K284" s="41"/>
      <c r="L284" s="39"/>
      <c r="M284" s="39"/>
      <c r="N284" s="39"/>
    </row>
    <row r="285">
      <c r="K285" s="41"/>
      <c r="L285" s="39"/>
      <c r="M285" s="39"/>
      <c r="N285" s="39"/>
    </row>
    <row r="286">
      <c r="K286" s="41"/>
      <c r="L286" s="39"/>
      <c r="M286" s="39"/>
      <c r="N286" s="39"/>
    </row>
    <row r="287">
      <c r="K287" s="41"/>
      <c r="L287" s="39"/>
      <c r="M287" s="39"/>
      <c r="N287" s="39"/>
    </row>
    <row r="288">
      <c r="K288" s="41"/>
      <c r="L288" s="39"/>
      <c r="M288" s="39"/>
      <c r="N288" s="39"/>
    </row>
    <row r="289">
      <c r="K289" s="41"/>
      <c r="L289" s="39"/>
      <c r="M289" s="39"/>
      <c r="N289" s="39"/>
    </row>
    <row r="290">
      <c r="K290" s="41"/>
      <c r="L290" s="39"/>
      <c r="M290" s="39"/>
      <c r="N290" s="39"/>
    </row>
    <row r="291">
      <c r="K291" s="41"/>
      <c r="L291" s="39"/>
      <c r="M291" s="39"/>
      <c r="N291" s="39"/>
    </row>
    <row r="292">
      <c r="K292" s="41"/>
      <c r="L292" s="39"/>
      <c r="M292" s="39"/>
      <c r="N292" s="39"/>
    </row>
    <row r="293">
      <c r="K293" s="41"/>
      <c r="L293" s="39"/>
      <c r="M293" s="39"/>
      <c r="N293" s="39"/>
    </row>
    <row r="294">
      <c r="K294" s="41"/>
      <c r="L294" s="39"/>
      <c r="M294" s="39"/>
      <c r="N294" s="39"/>
    </row>
    <row r="295">
      <c r="K295" s="41"/>
      <c r="L295" s="39"/>
      <c r="M295" s="39"/>
      <c r="N295" s="39"/>
    </row>
    <row r="296">
      <c r="K296" s="41"/>
      <c r="L296" s="39"/>
      <c r="M296" s="39"/>
      <c r="N296" s="39"/>
    </row>
    <row r="297">
      <c r="K297" s="41"/>
      <c r="L297" s="39"/>
      <c r="M297" s="39"/>
      <c r="N297" s="39"/>
    </row>
    <row r="298">
      <c r="K298" s="41"/>
      <c r="L298" s="39"/>
      <c r="M298" s="39"/>
      <c r="N298" s="39"/>
    </row>
    <row r="299">
      <c r="K299" s="41"/>
      <c r="L299" s="39"/>
      <c r="M299" s="39"/>
      <c r="N299" s="39"/>
    </row>
    <row r="300">
      <c r="K300" s="41"/>
      <c r="L300" s="39"/>
      <c r="M300" s="39"/>
      <c r="N300" s="39"/>
    </row>
    <row r="301">
      <c r="K301" s="41"/>
      <c r="L301" s="39"/>
      <c r="M301" s="39"/>
      <c r="N301" s="39"/>
    </row>
    <row r="302">
      <c r="K302" s="41"/>
      <c r="L302" s="39"/>
      <c r="M302" s="39"/>
      <c r="N302" s="39"/>
    </row>
    <row r="303">
      <c r="K303" s="41"/>
      <c r="L303" s="39"/>
      <c r="M303" s="39"/>
      <c r="N303" s="39"/>
    </row>
    <row r="304">
      <c r="K304" s="41"/>
      <c r="L304" s="39"/>
      <c r="M304" s="39"/>
      <c r="N304" s="39"/>
    </row>
    <row r="305">
      <c r="K305" s="41"/>
      <c r="L305" s="39"/>
      <c r="M305" s="39"/>
      <c r="N305" s="39"/>
    </row>
    <row r="306">
      <c r="K306" s="41"/>
      <c r="L306" s="39"/>
      <c r="M306" s="39"/>
      <c r="N306" s="39"/>
    </row>
    <row r="307">
      <c r="K307" s="41"/>
      <c r="L307" s="39"/>
      <c r="M307" s="39"/>
      <c r="N307" s="39"/>
    </row>
    <row r="308">
      <c r="K308" s="41"/>
      <c r="L308" s="39"/>
      <c r="M308" s="39"/>
      <c r="N308" s="39"/>
    </row>
    <row r="309">
      <c r="K309" s="41"/>
      <c r="L309" s="39"/>
      <c r="M309" s="39"/>
      <c r="N309" s="39"/>
    </row>
    <row r="310">
      <c r="K310" s="41"/>
      <c r="L310" s="39"/>
      <c r="M310" s="39"/>
      <c r="N310" s="39"/>
    </row>
    <row r="311">
      <c r="K311" s="41"/>
      <c r="L311" s="39"/>
      <c r="M311" s="39"/>
      <c r="N311" s="39"/>
    </row>
    <row r="312">
      <c r="K312" s="41"/>
      <c r="L312" s="39"/>
      <c r="M312" s="39"/>
      <c r="N312" s="39"/>
    </row>
    <row r="313">
      <c r="K313" s="41"/>
      <c r="L313" s="39"/>
      <c r="M313" s="39"/>
      <c r="N313" s="39"/>
    </row>
    <row r="314">
      <c r="K314" s="41"/>
      <c r="L314" s="39"/>
      <c r="M314" s="39"/>
      <c r="N314" s="39"/>
    </row>
    <row r="315">
      <c r="K315" s="41"/>
      <c r="L315" s="39"/>
      <c r="M315" s="39"/>
      <c r="N315" s="39"/>
    </row>
    <row r="316">
      <c r="K316" s="41"/>
      <c r="L316" s="39"/>
      <c r="M316" s="39"/>
      <c r="N316" s="39"/>
    </row>
    <row r="317">
      <c r="K317" s="41"/>
      <c r="L317" s="39"/>
      <c r="M317" s="39"/>
      <c r="N317" s="39"/>
    </row>
    <row r="318">
      <c r="K318" s="41"/>
      <c r="L318" s="39"/>
      <c r="M318" s="39"/>
      <c r="N318" s="39"/>
    </row>
    <row r="319">
      <c r="K319" s="41"/>
      <c r="L319" s="39"/>
      <c r="M319" s="39"/>
      <c r="N319" s="39"/>
    </row>
    <row r="320">
      <c r="K320" s="41"/>
      <c r="L320" s="39"/>
      <c r="M320" s="39"/>
      <c r="N320" s="39"/>
    </row>
    <row r="321">
      <c r="K321" s="41"/>
      <c r="L321" s="39"/>
      <c r="M321" s="39"/>
      <c r="N321" s="39"/>
    </row>
    <row r="322">
      <c r="K322" s="41"/>
      <c r="L322" s="39"/>
      <c r="M322" s="39"/>
      <c r="N322" s="39"/>
    </row>
    <row r="323">
      <c r="K323" s="41"/>
      <c r="L323" s="39"/>
      <c r="M323" s="39"/>
      <c r="N323" s="39"/>
    </row>
    <row r="324">
      <c r="K324" s="41"/>
      <c r="L324" s="39"/>
      <c r="M324" s="39"/>
      <c r="N324" s="39"/>
    </row>
    <row r="325">
      <c r="K325" s="41"/>
      <c r="L325" s="39"/>
      <c r="M325" s="39"/>
      <c r="N325" s="39"/>
    </row>
    <row r="326">
      <c r="K326" s="41"/>
      <c r="L326" s="39"/>
      <c r="M326" s="39"/>
      <c r="N326" s="39"/>
    </row>
    <row r="327">
      <c r="K327" s="41"/>
      <c r="L327" s="39"/>
      <c r="M327" s="39"/>
      <c r="N327" s="39"/>
    </row>
    <row r="328">
      <c r="K328" s="41"/>
      <c r="L328" s="39"/>
      <c r="M328" s="39"/>
      <c r="N328" s="39"/>
    </row>
    <row r="329">
      <c r="K329" s="41"/>
      <c r="L329" s="39"/>
      <c r="M329" s="39"/>
      <c r="N329" s="39"/>
    </row>
    <row r="330">
      <c r="K330" s="41"/>
      <c r="L330" s="39"/>
      <c r="M330" s="39"/>
      <c r="N330" s="39"/>
    </row>
    <row r="331">
      <c r="K331" s="41"/>
      <c r="L331" s="39"/>
      <c r="M331" s="39"/>
      <c r="N331" s="39"/>
    </row>
    <row r="332">
      <c r="K332" s="41"/>
      <c r="L332" s="39"/>
      <c r="M332" s="39"/>
      <c r="N332" s="39"/>
    </row>
    <row r="333">
      <c r="K333" s="41"/>
      <c r="L333" s="39"/>
      <c r="M333" s="39"/>
      <c r="N333" s="39"/>
    </row>
    <row r="334">
      <c r="K334" s="41"/>
      <c r="L334" s="39"/>
      <c r="M334" s="39"/>
      <c r="N334" s="39"/>
    </row>
    <row r="335">
      <c r="K335" s="41"/>
      <c r="L335" s="39"/>
      <c r="M335" s="39"/>
      <c r="N335" s="39"/>
    </row>
    <row r="336">
      <c r="K336" s="41"/>
      <c r="L336" s="39"/>
      <c r="M336" s="39"/>
      <c r="N336" s="39"/>
    </row>
    <row r="337">
      <c r="K337" s="41"/>
      <c r="L337" s="39"/>
      <c r="M337" s="39"/>
      <c r="N337" s="39"/>
    </row>
    <row r="338">
      <c r="K338" s="41"/>
      <c r="L338" s="39"/>
      <c r="M338" s="39"/>
      <c r="N338" s="39"/>
    </row>
    <row r="339">
      <c r="K339" s="41"/>
      <c r="L339" s="39"/>
      <c r="M339" s="39"/>
      <c r="N339" s="39"/>
    </row>
    <row r="340">
      <c r="K340" s="41"/>
      <c r="L340" s="39"/>
      <c r="M340" s="39"/>
      <c r="N340" s="39"/>
    </row>
    <row r="341">
      <c r="K341" s="41"/>
      <c r="L341" s="39"/>
      <c r="M341" s="39"/>
      <c r="N341" s="39"/>
    </row>
    <row r="342">
      <c r="K342" s="41"/>
      <c r="L342" s="39"/>
      <c r="M342" s="39"/>
      <c r="N342" s="39"/>
    </row>
    <row r="343">
      <c r="K343" s="41"/>
      <c r="L343" s="39"/>
      <c r="M343" s="39"/>
      <c r="N343" s="39"/>
    </row>
    <row r="344">
      <c r="K344" s="41"/>
      <c r="L344" s="39"/>
      <c r="M344" s="39"/>
      <c r="N344" s="39"/>
    </row>
    <row r="345">
      <c r="K345" s="41"/>
      <c r="L345" s="39"/>
      <c r="M345" s="39"/>
      <c r="N345" s="39"/>
    </row>
    <row r="346">
      <c r="K346" s="41"/>
      <c r="L346" s="39"/>
      <c r="M346" s="39"/>
      <c r="N346" s="39"/>
    </row>
    <row r="347">
      <c r="K347" s="41"/>
      <c r="L347" s="39"/>
      <c r="M347" s="39"/>
      <c r="N347" s="39"/>
    </row>
    <row r="348">
      <c r="K348" s="41"/>
      <c r="L348" s="39"/>
      <c r="M348" s="39"/>
      <c r="N348" s="39"/>
    </row>
    <row r="349">
      <c r="K349" s="41"/>
      <c r="L349" s="39"/>
      <c r="M349" s="39"/>
      <c r="N349" s="39"/>
    </row>
    <row r="350">
      <c r="K350" s="41"/>
      <c r="L350" s="39"/>
      <c r="M350" s="39"/>
      <c r="N350" s="39"/>
    </row>
    <row r="351">
      <c r="K351" s="41"/>
      <c r="L351" s="39"/>
      <c r="M351" s="39"/>
      <c r="N351" s="39"/>
    </row>
    <row r="352">
      <c r="K352" s="41"/>
      <c r="L352" s="39"/>
      <c r="M352" s="39"/>
      <c r="N352" s="39"/>
    </row>
    <row r="353">
      <c r="K353" s="41"/>
      <c r="L353" s="39"/>
      <c r="M353" s="39"/>
      <c r="N353" s="39"/>
    </row>
    <row r="354">
      <c r="K354" s="41"/>
      <c r="L354" s="39"/>
      <c r="M354" s="39"/>
      <c r="N354" s="39"/>
    </row>
    <row r="355">
      <c r="K355" s="41"/>
      <c r="L355" s="39"/>
      <c r="M355" s="39"/>
      <c r="N355" s="39"/>
    </row>
    <row r="356">
      <c r="K356" s="41"/>
      <c r="L356" s="39"/>
      <c r="M356" s="39"/>
      <c r="N356" s="39"/>
    </row>
    <row r="357">
      <c r="K357" s="41"/>
      <c r="L357" s="39"/>
      <c r="M357" s="39"/>
      <c r="N357" s="39"/>
    </row>
    <row r="358">
      <c r="K358" s="41"/>
      <c r="L358" s="39"/>
      <c r="M358" s="39"/>
      <c r="N358" s="39"/>
    </row>
    <row r="359">
      <c r="K359" s="41"/>
      <c r="L359" s="39"/>
      <c r="M359" s="39"/>
      <c r="N359" s="39"/>
    </row>
    <row r="360">
      <c r="K360" s="41"/>
      <c r="L360" s="39"/>
      <c r="M360" s="39"/>
      <c r="N360" s="39"/>
    </row>
    <row r="361">
      <c r="K361" s="41"/>
      <c r="L361" s="39"/>
      <c r="M361" s="39"/>
      <c r="N361" s="39"/>
    </row>
    <row r="362">
      <c r="K362" s="41"/>
      <c r="L362" s="39"/>
      <c r="M362" s="39"/>
      <c r="N362" s="39"/>
    </row>
    <row r="363">
      <c r="K363" s="41"/>
      <c r="L363" s="39"/>
      <c r="M363" s="39"/>
      <c r="N363" s="39"/>
    </row>
    <row r="364">
      <c r="K364" s="41"/>
      <c r="L364" s="39"/>
      <c r="M364" s="39"/>
      <c r="N364" s="39"/>
    </row>
    <row r="365">
      <c r="K365" s="41"/>
      <c r="L365" s="39"/>
      <c r="M365" s="39"/>
      <c r="N365" s="39"/>
    </row>
    <row r="366">
      <c r="K366" s="41"/>
      <c r="L366" s="39"/>
      <c r="M366" s="39"/>
      <c r="N366" s="39"/>
    </row>
    <row r="367">
      <c r="K367" s="41"/>
      <c r="L367" s="39"/>
      <c r="M367" s="39"/>
      <c r="N367" s="39"/>
    </row>
    <row r="368">
      <c r="K368" s="41"/>
      <c r="L368" s="39"/>
      <c r="M368" s="39"/>
      <c r="N368" s="39"/>
    </row>
    <row r="369">
      <c r="K369" s="41"/>
      <c r="L369" s="39"/>
      <c r="M369" s="39"/>
      <c r="N369" s="39"/>
    </row>
    <row r="370">
      <c r="K370" s="41"/>
      <c r="L370" s="39"/>
      <c r="M370" s="39"/>
      <c r="N370" s="39"/>
    </row>
    <row r="371">
      <c r="K371" s="41"/>
      <c r="L371" s="39"/>
      <c r="M371" s="39"/>
      <c r="N371" s="39"/>
    </row>
    <row r="372">
      <c r="K372" s="41"/>
      <c r="L372" s="39"/>
      <c r="M372" s="39"/>
      <c r="N372" s="39"/>
    </row>
    <row r="373">
      <c r="K373" s="41"/>
      <c r="L373" s="39"/>
      <c r="M373" s="39"/>
      <c r="N373" s="39"/>
    </row>
    <row r="374">
      <c r="K374" s="41"/>
      <c r="L374" s="39"/>
      <c r="M374" s="39"/>
      <c r="N374" s="39"/>
    </row>
    <row r="375">
      <c r="K375" s="41"/>
      <c r="L375" s="39"/>
      <c r="M375" s="39"/>
      <c r="N375" s="39"/>
    </row>
    <row r="376">
      <c r="K376" s="41"/>
      <c r="L376" s="39"/>
      <c r="M376" s="39"/>
      <c r="N376" s="39"/>
    </row>
    <row r="377">
      <c r="K377" s="41"/>
      <c r="L377" s="39"/>
      <c r="M377" s="39"/>
      <c r="N377" s="39"/>
    </row>
    <row r="378">
      <c r="K378" s="41"/>
      <c r="L378" s="39"/>
      <c r="M378" s="39"/>
      <c r="N378" s="39"/>
    </row>
    <row r="379">
      <c r="K379" s="41"/>
      <c r="L379" s="39"/>
      <c r="M379" s="39"/>
      <c r="N379" s="39"/>
    </row>
    <row r="380">
      <c r="K380" s="41"/>
      <c r="L380" s="39"/>
      <c r="M380" s="39"/>
      <c r="N380" s="39"/>
    </row>
    <row r="381">
      <c r="K381" s="41"/>
      <c r="L381" s="39"/>
      <c r="M381" s="39"/>
      <c r="N381" s="39"/>
    </row>
    <row r="382">
      <c r="K382" s="41"/>
      <c r="L382" s="39"/>
      <c r="M382" s="39"/>
      <c r="N382" s="39"/>
    </row>
    <row r="383">
      <c r="K383" s="41"/>
      <c r="L383" s="39"/>
      <c r="M383" s="39"/>
      <c r="N383" s="39"/>
    </row>
    <row r="384">
      <c r="K384" s="41"/>
      <c r="L384" s="39"/>
      <c r="M384" s="39"/>
      <c r="N384" s="39"/>
    </row>
    <row r="385">
      <c r="K385" s="41"/>
      <c r="L385" s="39"/>
      <c r="M385" s="39"/>
      <c r="N385" s="39"/>
    </row>
    <row r="386">
      <c r="K386" s="41"/>
      <c r="L386" s="39"/>
      <c r="M386" s="39"/>
      <c r="N386" s="39"/>
    </row>
    <row r="387">
      <c r="K387" s="41"/>
      <c r="L387" s="39"/>
      <c r="M387" s="39"/>
      <c r="N387" s="39"/>
    </row>
    <row r="388">
      <c r="K388" s="41"/>
      <c r="L388" s="39"/>
      <c r="M388" s="39"/>
      <c r="N388" s="39"/>
    </row>
    <row r="389">
      <c r="K389" s="41"/>
      <c r="L389" s="39"/>
      <c r="M389" s="39"/>
      <c r="N389" s="39"/>
    </row>
    <row r="390">
      <c r="K390" s="41"/>
      <c r="L390" s="39"/>
      <c r="M390" s="39"/>
      <c r="N390" s="39"/>
    </row>
    <row r="391">
      <c r="K391" s="41"/>
      <c r="L391" s="39"/>
      <c r="M391" s="39"/>
      <c r="N391" s="39"/>
    </row>
    <row r="392">
      <c r="K392" s="41"/>
      <c r="L392" s="39"/>
      <c r="M392" s="39"/>
      <c r="N392" s="39"/>
    </row>
    <row r="393">
      <c r="K393" s="41"/>
      <c r="L393" s="39"/>
      <c r="M393" s="39"/>
      <c r="N393" s="39"/>
    </row>
    <row r="394">
      <c r="K394" s="41"/>
      <c r="L394" s="39"/>
      <c r="M394" s="39"/>
      <c r="N394" s="39"/>
    </row>
    <row r="395">
      <c r="K395" s="41"/>
      <c r="L395" s="39"/>
      <c r="M395" s="39"/>
      <c r="N395" s="39"/>
    </row>
    <row r="396">
      <c r="K396" s="41"/>
      <c r="L396" s="39"/>
      <c r="M396" s="39"/>
      <c r="N396" s="39"/>
    </row>
    <row r="397">
      <c r="K397" s="41"/>
      <c r="L397" s="39"/>
      <c r="M397" s="39"/>
      <c r="N397" s="39"/>
    </row>
    <row r="398">
      <c r="K398" s="41"/>
      <c r="L398" s="39"/>
      <c r="M398" s="39"/>
      <c r="N398" s="39"/>
    </row>
    <row r="399">
      <c r="K399" s="41"/>
      <c r="L399" s="39"/>
      <c r="M399" s="39"/>
      <c r="N399" s="39"/>
    </row>
    <row r="400">
      <c r="K400" s="41"/>
      <c r="L400" s="39"/>
      <c r="M400" s="39"/>
      <c r="N400" s="39"/>
    </row>
    <row r="401">
      <c r="K401" s="41"/>
      <c r="L401" s="39"/>
      <c r="M401" s="39"/>
      <c r="N401" s="39"/>
    </row>
    <row r="402">
      <c r="K402" s="41"/>
      <c r="L402" s="39"/>
      <c r="M402" s="39"/>
      <c r="N402" s="39"/>
    </row>
    <row r="403">
      <c r="K403" s="41"/>
      <c r="L403" s="39"/>
      <c r="M403" s="39"/>
      <c r="N403" s="39"/>
    </row>
    <row r="404">
      <c r="K404" s="41"/>
      <c r="L404" s="39"/>
      <c r="M404" s="39"/>
      <c r="N404" s="39"/>
    </row>
    <row r="405">
      <c r="K405" s="41"/>
      <c r="L405" s="39"/>
      <c r="M405" s="39"/>
      <c r="N405" s="39"/>
    </row>
    <row r="406">
      <c r="K406" s="41"/>
      <c r="L406" s="39"/>
      <c r="M406" s="39"/>
      <c r="N406" s="39"/>
    </row>
    <row r="407">
      <c r="K407" s="41"/>
      <c r="L407" s="39"/>
      <c r="M407" s="39"/>
      <c r="N407" s="39"/>
    </row>
    <row r="408">
      <c r="K408" s="41"/>
      <c r="L408" s="39"/>
      <c r="M408" s="39"/>
      <c r="N408" s="39"/>
    </row>
    <row r="409">
      <c r="K409" s="41"/>
      <c r="L409" s="39"/>
      <c r="M409" s="39"/>
      <c r="N409" s="39"/>
    </row>
    <row r="410">
      <c r="K410" s="41"/>
      <c r="L410" s="39"/>
      <c r="M410" s="39"/>
      <c r="N410" s="39"/>
    </row>
    <row r="411">
      <c r="K411" s="41"/>
      <c r="L411" s="39"/>
      <c r="M411" s="39"/>
      <c r="N411" s="39"/>
    </row>
    <row r="412">
      <c r="K412" s="41"/>
      <c r="L412" s="39"/>
      <c r="M412" s="39"/>
      <c r="N412" s="39"/>
    </row>
    <row r="413">
      <c r="K413" s="41"/>
      <c r="L413" s="39"/>
      <c r="M413" s="39"/>
      <c r="N413" s="39"/>
    </row>
    <row r="414">
      <c r="K414" s="41"/>
      <c r="L414" s="39"/>
      <c r="M414" s="39"/>
      <c r="N414" s="39"/>
    </row>
    <row r="415">
      <c r="K415" s="41"/>
      <c r="L415" s="39"/>
      <c r="M415" s="39"/>
      <c r="N415" s="39"/>
    </row>
    <row r="416">
      <c r="K416" s="41"/>
      <c r="L416" s="39"/>
      <c r="M416" s="39"/>
      <c r="N416" s="39"/>
    </row>
    <row r="417">
      <c r="K417" s="41"/>
      <c r="L417" s="39"/>
      <c r="M417" s="39"/>
      <c r="N417" s="39"/>
    </row>
    <row r="418">
      <c r="K418" s="41"/>
      <c r="L418" s="39"/>
      <c r="M418" s="39"/>
      <c r="N418" s="39"/>
    </row>
    <row r="419">
      <c r="K419" s="41"/>
      <c r="L419" s="39"/>
      <c r="M419" s="39"/>
      <c r="N419" s="39"/>
    </row>
    <row r="420">
      <c r="K420" s="41"/>
      <c r="L420" s="39"/>
      <c r="M420" s="39"/>
      <c r="N420" s="39"/>
    </row>
    <row r="421">
      <c r="K421" s="41"/>
      <c r="L421" s="39"/>
      <c r="M421" s="39"/>
      <c r="N421" s="39"/>
    </row>
    <row r="422">
      <c r="K422" s="41"/>
      <c r="L422" s="39"/>
      <c r="M422" s="39"/>
      <c r="N422" s="39"/>
    </row>
    <row r="423">
      <c r="K423" s="41"/>
      <c r="L423" s="39"/>
      <c r="M423" s="39"/>
      <c r="N423" s="39"/>
    </row>
    <row r="424">
      <c r="K424" s="41"/>
      <c r="L424" s="39"/>
      <c r="M424" s="39"/>
      <c r="N424" s="39"/>
    </row>
    <row r="425">
      <c r="K425" s="41"/>
      <c r="L425" s="39"/>
      <c r="M425" s="39"/>
      <c r="N425" s="39"/>
    </row>
    <row r="426">
      <c r="K426" s="41"/>
      <c r="L426" s="39"/>
      <c r="M426" s="39"/>
      <c r="N426" s="39"/>
    </row>
    <row r="427">
      <c r="K427" s="41"/>
      <c r="L427" s="39"/>
      <c r="M427" s="39"/>
      <c r="N427" s="39"/>
    </row>
    <row r="428">
      <c r="K428" s="41"/>
      <c r="L428" s="39"/>
      <c r="M428" s="39"/>
      <c r="N428" s="39"/>
    </row>
    <row r="429">
      <c r="K429" s="41"/>
      <c r="L429" s="39"/>
      <c r="M429" s="39"/>
      <c r="N429" s="39"/>
    </row>
    <row r="430">
      <c r="K430" s="41"/>
      <c r="L430" s="39"/>
      <c r="M430" s="39"/>
      <c r="N430" s="39"/>
    </row>
    <row r="431">
      <c r="K431" s="41"/>
      <c r="L431" s="39"/>
      <c r="M431" s="39"/>
      <c r="N431" s="39"/>
    </row>
    <row r="432">
      <c r="K432" s="41"/>
      <c r="L432" s="39"/>
      <c r="M432" s="39"/>
      <c r="N432" s="39"/>
    </row>
    <row r="433">
      <c r="K433" s="41"/>
      <c r="L433" s="39"/>
      <c r="M433" s="39"/>
      <c r="N433" s="39"/>
    </row>
    <row r="434">
      <c r="K434" s="41"/>
      <c r="L434" s="39"/>
      <c r="M434" s="39"/>
      <c r="N434" s="39"/>
    </row>
    <row r="435">
      <c r="K435" s="41"/>
      <c r="L435" s="39"/>
      <c r="M435" s="39"/>
      <c r="N435" s="39"/>
    </row>
    <row r="436">
      <c r="K436" s="41"/>
      <c r="L436" s="39"/>
      <c r="M436" s="39"/>
      <c r="N436" s="39"/>
    </row>
    <row r="437">
      <c r="K437" s="41"/>
      <c r="L437" s="39"/>
      <c r="M437" s="39"/>
      <c r="N437" s="39"/>
    </row>
    <row r="438">
      <c r="K438" s="41"/>
      <c r="L438" s="39"/>
      <c r="M438" s="39"/>
      <c r="N438" s="39"/>
    </row>
    <row r="439">
      <c r="K439" s="41"/>
      <c r="L439" s="39"/>
      <c r="M439" s="39"/>
      <c r="N439" s="39"/>
    </row>
    <row r="440">
      <c r="K440" s="41"/>
      <c r="L440" s="39"/>
      <c r="M440" s="39"/>
      <c r="N440" s="39"/>
    </row>
    <row r="441">
      <c r="K441" s="41"/>
      <c r="L441" s="39"/>
      <c r="M441" s="39"/>
      <c r="N441" s="39"/>
    </row>
    <row r="442">
      <c r="K442" s="41"/>
      <c r="L442" s="39"/>
      <c r="M442" s="39"/>
      <c r="N442" s="39"/>
    </row>
    <row r="443">
      <c r="K443" s="41"/>
      <c r="L443" s="39"/>
      <c r="M443" s="39"/>
      <c r="N443" s="39"/>
    </row>
    <row r="444">
      <c r="K444" s="41"/>
      <c r="L444" s="39"/>
      <c r="M444" s="39"/>
      <c r="N444" s="39"/>
    </row>
    <row r="445">
      <c r="K445" s="41"/>
      <c r="L445" s="39"/>
      <c r="M445" s="39"/>
      <c r="N445" s="39"/>
    </row>
    <row r="446">
      <c r="K446" s="41"/>
      <c r="L446" s="39"/>
      <c r="M446" s="39"/>
      <c r="N446" s="39"/>
    </row>
    <row r="447">
      <c r="K447" s="41"/>
      <c r="L447" s="39"/>
      <c r="M447" s="39"/>
      <c r="N447" s="39"/>
    </row>
    <row r="448">
      <c r="K448" s="41"/>
      <c r="L448" s="39"/>
      <c r="M448" s="39"/>
      <c r="N448" s="39"/>
    </row>
    <row r="449">
      <c r="K449" s="41"/>
      <c r="L449" s="39"/>
      <c r="M449" s="39"/>
      <c r="N449" s="39"/>
    </row>
    <row r="450">
      <c r="K450" s="41"/>
      <c r="L450" s="39"/>
      <c r="M450" s="39"/>
      <c r="N450" s="39"/>
    </row>
    <row r="451">
      <c r="K451" s="41"/>
      <c r="L451" s="39"/>
      <c r="M451" s="39"/>
      <c r="N451" s="39"/>
    </row>
    <row r="452">
      <c r="K452" s="41"/>
      <c r="L452" s="39"/>
      <c r="M452" s="39"/>
      <c r="N452" s="39"/>
    </row>
    <row r="453">
      <c r="K453" s="41"/>
      <c r="L453" s="39"/>
      <c r="M453" s="39"/>
      <c r="N453" s="39"/>
    </row>
    <row r="454">
      <c r="K454" s="41"/>
      <c r="L454" s="39"/>
      <c r="M454" s="39"/>
      <c r="N454" s="39"/>
    </row>
    <row r="455">
      <c r="K455" s="41"/>
      <c r="L455" s="39"/>
      <c r="M455" s="39"/>
      <c r="N455" s="39"/>
    </row>
    <row r="456">
      <c r="K456" s="41"/>
      <c r="L456" s="39"/>
      <c r="M456" s="39"/>
      <c r="N456" s="39"/>
    </row>
    <row r="457">
      <c r="K457" s="41"/>
      <c r="L457" s="39"/>
      <c r="M457" s="39"/>
      <c r="N457" s="39"/>
    </row>
    <row r="458">
      <c r="K458" s="41"/>
      <c r="L458" s="39"/>
      <c r="M458" s="39"/>
      <c r="N458" s="39"/>
    </row>
    <row r="459">
      <c r="K459" s="41"/>
      <c r="L459" s="39"/>
      <c r="M459" s="39"/>
      <c r="N459" s="39"/>
    </row>
    <row r="460">
      <c r="K460" s="41"/>
      <c r="L460" s="39"/>
      <c r="M460" s="39"/>
      <c r="N460" s="39"/>
    </row>
    <row r="461">
      <c r="K461" s="41"/>
      <c r="L461" s="39"/>
      <c r="M461" s="39"/>
      <c r="N461" s="39"/>
    </row>
    <row r="462">
      <c r="K462" s="41"/>
      <c r="L462" s="39"/>
      <c r="M462" s="39"/>
      <c r="N462" s="39"/>
    </row>
    <row r="463">
      <c r="K463" s="41"/>
      <c r="L463" s="39"/>
      <c r="M463" s="39"/>
      <c r="N463" s="39"/>
    </row>
    <row r="464">
      <c r="K464" s="41"/>
      <c r="L464" s="39"/>
      <c r="M464" s="39"/>
      <c r="N464" s="39"/>
    </row>
    <row r="465">
      <c r="K465" s="41"/>
      <c r="L465" s="39"/>
      <c r="M465" s="39"/>
      <c r="N465" s="39"/>
    </row>
    <row r="466">
      <c r="K466" s="41"/>
      <c r="L466" s="39"/>
      <c r="M466" s="39"/>
      <c r="N466" s="39"/>
    </row>
    <row r="467">
      <c r="K467" s="41"/>
      <c r="L467" s="39"/>
      <c r="M467" s="39"/>
      <c r="N467" s="39"/>
    </row>
    <row r="468">
      <c r="K468" s="41"/>
      <c r="L468" s="39"/>
      <c r="M468" s="39"/>
      <c r="N468" s="39"/>
    </row>
    <row r="469">
      <c r="K469" s="41"/>
      <c r="L469" s="39"/>
      <c r="M469" s="39"/>
      <c r="N469" s="39"/>
    </row>
    <row r="470">
      <c r="K470" s="41"/>
      <c r="L470" s="39"/>
      <c r="M470" s="39"/>
      <c r="N470" s="39"/>
    </row>
    <row r="471">
      <c r="K471" s="41"/>
      <c r="L471" s="39"/>
      <c r="M471" s="39"/>
      <c r="N471" s="39"/>
    </row>
    <row r="472">
      <c r="K472" s="41"/>
      <c r="L472" s="39"/>
      <c r="M472" s="39"/>
      <c r="N472" s="39"/>
    </row>
    <row r="473">
      <c r="K473" s="41"/>
      <c r="L473" s="39"/>
      <c r="M473" s="39"/>
      <c r="N473" s="39"/>
    </row>
    <row r="474">
      <c r="K474" s="41"/>
      <c r="L474" s="39"/>
      <c r="M474" s="39"/>
      <c r="N474" s="39"/>
    </row>
    <row r="475">
      <c r="K475" s="41"/>
      <c r="L475" s="39"/>
      <c r="M475" s="39"/>
      <c r="N475" s="39"/>
    </row>
    <row r="476">
      <c r="K476" s="41"/>
      <c r="L476" s="39"/>
      <c r="M476" s="39"/>
      <c r="N476" s="39"/>
    </row>
    <row r="477">
      <c r="K477" s="41"/>
      <c r="L477" s="39"/>
      <c r="M477" s="39"/>
      <c r="N477" s="39"/>
    </row>
    <row r="478">
      <c r="K478" s="41"/>
      <c r="L478" s="39"/>
      <c r="M478" s="39"/>
      <c r="N478" s="39"/>
    </row>
    <row r="479">
      <c r="K479" s="41"/>
      <c r="L479" s="39"/>
      <c r="M479" s="39"/>
      <c r="N479" s="39"/>
    </row>
    <row r="480">
      <c r="K480" s="41"/>
      <c r="L480" s="39"/>
      <c r="M480" s="39"/>
      <c r="N480" s="39"/>
    </row>
    <row r="481">
      <c r="K481" s="41"/>
      <c r="L481" s="39"/>
      <c r="M481" s="39"/>
      <c r="N481" s="39"/>
    </row>
    <row r="482">
      <c r="K482" s="41"/>
      <c r="L482" s="39"/>
      <c r="M482" s="39"/>
      <c r="N482" s="39"/>
    </row>
    <row r="483">
      <c r="K483" s="41"/>
      <c r="L483" s="39"/>
      <c r="M483" s="39"/>
      <c r="N483" s="39"/>
    </row>
    <row r="484">
      <c r="K484" s="41"/>
      <c r="L484" s="39"/>
      <c r="M484" s="39"/>
      <c r="N484" s="39"/>
    </row>
    <row r="485">
      <c r="K485" s="41"/>
      <c r="L485" s="39"/>
      <c r="M485" s="39"/>
      <c r="N485" s="39"/>
    </row>
    <row r="486">
      <c r="K486" s="41"/>
      <c r="L486" s="39"/>
      <c r="M486" s="39"/>
      <c r="N486" s="39"/>
    </row>
    <row r="487">
      <c r="K487" s="41"/>
      <c r="L487" s="39"/>
      <c r="M487" s="39"/>
      <c r="N487" s="39"/>
    </row>
    <row r="488">
      <c r="K488" s="41"/>
      <c r="L488" s="39"/>
      <c r="M488" s="39"/>
      <c r="N488" s="39"/>
    </row>
    <row r="489">
      <c r="K489" s="41"/>
      <c r="L489" s="39"/>
      <c r="M489" s="39"/>
      <c r="N489" s="39"/>
    </row>
    <row r="490">
      <c r="K490" s="41"/>
      <c r="L490" s="39"/>
      <c r="M490" s="39"/>
      <c r="N490" s="39"/>
    </row>
    <row r="491">
      <c r="K491" s="41"/>
      <c r="L491" s="39"/>
      <c r="M491" s="39"/>
      <c r="N491" s="39"/>
    </row>
    <row r="492">
      <c r="K492" s="41"/>
      <c r="L492" s="39"/>
      <c r="M492" s="39"/>
      <c r="N492" s="39"/>
    </row>
    <row r="493">
      <c r="K493" s="41"/>
      <c r="L493" s="39"/>
      <c r="M493" s="39"/>
      <c r="N493" s="39"/>
    </row>
    <row r="494">
      <c r="K494" s="41"/>
      <c r="L494" s="39"/>
      <c r="M494" s="39"/>
      <c r="N494" s="39"/>
    </row>
    <row r="495">
      <c r="K495" s="41"/>
      <c r="L495" s="39"/>
      <c r="M495" s="39"/>
      <c r="N495" s="39"/>
    </row>
    <row r="496">
      <c r="K496" s="41"/>
      <c r="L496" s="39"/>
      <c r="M496" s="39"/>
      <c r="N496" s="39"/>
    </row>
    <row r="497">
      <c r="K497" s="41"/>
      <c r="L497" s="39"/>
      <c r="M497" s="39"/>
      <c r="N497" s="39"/>
    </row>
    <row r="498">
      <c r="K498" s="41"/>
      <c r="L498" s="39"/>
      <c r="M498" s="39"/>
      <c r="N498" s="39"/>
    </row>
    <row r="499">
      <c r="K499" s="41"/>
      <c r="L499" s="39"/>
      <c r="M499" s="39"/>
      <c r="N499" s="39"/>
    </row>
    <row r="500">
      <c r="K500" s="41"/>
      <c r="L500" s="39"/>
      <c r="M500" s="39"/>
      <c r="N500" s="39"/>
    </row>
    <row r="501">
      <c r="K501" s="41"/>
      <c r="L501" s="39"/>
      <c r="M501" s="39"/>
      <c r="N501" s="39"/>
    </row>
    <row r="502">
      <c r="K502" s="41"/>
      <c r="L502" s="39"/>
      <c r="M502" s="39"/>
      <c r="N502" s="39"/>
    </row>
    <row r="503">
      <c r="K503" s="41"/>
      <c r="L503" s="39"/>
      <c r="M503" s="39"/>
      <c r="N503" s="39"/>
    </row>
    <row r="504">
      <c r="K504" s="41"/>
      <c r="L504" s="39"/>
      <c r="M504" s="39"/>
      <c r="N504" s="39"/>
    </row>
    <row r="505">
      <c r="K505" s="41"/>
      <c r="L505" s="39"/>
      <c r="M505" s="39"/>
      <c r="N505" s="39"/>
    </row>
    <row r="506">
      <c r="K506" s="41"/>
      <c r="L506" s="39"/>
      <c r="M506" s="39"/>
      <c r="N506" s="39"/>
    </row>
    <row r="507">
      <c r="K507" s="41"/>
      <c r="L507" s="39"/>
      <c r="M507" s="39"/>
      <c r="N507" s="39"/>
    </row>
    <row r="508">
      <c r="K508" s="41"/>
      <c r="L508" s="39"/>
      <c r="M508" s="39"/>
      <c r="N508" s="39"/>
    </row>
    <row r="509">
      <c r="K509" s="41"/>
      <c r="L509" s="39"/>
      <c r="M509" s="39"/>
      <c r="N509" s="39"/>
    </row>
    <row r="510">
      <c r="K510" s="41"/>
      <c r="L510" s="39"/>
      <c r="M510" s="39"/>
      <c r="N510" s="39"/>
    </row>
    <row r="511">
      <c r="K511" s="41"/>
      <c r="L511" s="39"/>
      <c r="M511" s="39"/>
      <c r="N511" s="39"/>
    </row>
    <row r="512">
      <c r="K512" s="41"/>
      <c r="L512" s="39"/>
      <c r="M512" s="39"/>
      <c r="N512" s="39"/>
    </row>
    <row r="513">
      <c r="K513" s="41"/>
      <c r="L513" s="39"/>
      <c r="M513" s="39"/>
      <c r="N513" s="39"/>
    </row>
    <row r="514">
      <c r="K514" s="41"/>
      <c r="L514" s="39"/>
      <c r="M514" s="39"/>
      <c r="N514" s="39"/>
    </row>
    <row r="515">
      <c r="K515" s="41"/>
      <c r="L515" s="39"/>
      <c r="M515" s="39"/>
      <c r="N515" s="39"/>
    </row>
    <row r="516">
      <c r="K516" s="41"/>
      <c r="L516" s="39"/>
      <c r="M516" s="39"/>
      <c r="N516" s="39"/>
    </row>
    <row r="517">
      <c r="K517" s="41"/>
      <c r="L517" s="39"/>
      <c r="M517" s="39"/>
      <c r="N517" s="39"/>
    </row>
    <row r="518">
      <c r="K518" s="41"/>
      <c r="L518" s="39"/>
      <c r="M518" s="39"/>
      <c r="N518" s="39"/>
    </row>
    <row r="519">
      <c r="K519" s="41"/>
      <c r="L519" s="39"/>
      <c r="M519" s="39"/>
      <c r="N519" s="39"/>
    </row>
    <row r="520">
      <c r="K520" s="41"/>
      <c r="L520" s="39"/>
      <c r="M520" s="39"/>
      <c r="N520" s="39"/>
    </row>
    <row r="521">
      <c r="K521" s="41"/>
      <c r="L521" s="39"/>
      <c r="M521" s="39"/>
      <c r="N521" s="39"/>
    </row>
    <row r="522">
      <c r="K522" s="41"/>
      <c r="L522" s="39"/>
      <c r="M522" s="39"/>
      <c r="N522" s="39"/>
    </row>
    <row r="523">
      <c r="K523" s="41"/>
      <c r="L523" s="39"/>
      <c r="M523" s="39"/>
      <c r="N523" s="39"/>
    </row>
    <row r="524">
      <c r="K524" s="41"/>
      <c r="L524" s="39"/>
      <c r="M524" s="39"/>
      <c r="N524" s="39"/>
    </row>
    <row r="525">
      <c r="K525" s="41"/>
      <c r="L525" s="39"/>
      <c r="M525" s="39"/>
      <c r="N525" s="39"/>
    </row>
    <row r="526">
      <c r="K526" s="41"/>
      <c r="L526" s="39"/>
      <c r="M526" s="39"/>
      <c r="N526" s="39"/>
    </row>
    <row r="527">
      <c r="K527" s="41"/>
      <c r="L527" s="39"/>
      <c r="M527" s="39"/>
      <c r="N527" s="39"/>
    </row>
    <row r="528">
      <c r="K528" s="41"/>
      <c r="L528" s="39"/>
      <c r="M528" s="39"/>
      <c r="N528" s="39"/>
    </row>
    <row r="529">
      <c r="K529" s="41"/>
      <c r="L529" s="39"/>
      <c r="M529" s="39"/>
      <c r="N529" s="39"/>
    </row>
    <row r="530">
      <c r="K530" s="41"/>
      <c r="L530" s="39"/>
      <c r="M530" s="39"/>
      <c r="N530" s="39"/>
    </row>
    <row r="531">
      <c r="K531" s="41"/>
      <c r="L531" s="39"/>
      <c r="M531" s="39"/>
      <c r="N531" s="39"/>
    </row>
    <row r="532">
      <c r="K532" s="41"/>
      <c r="L532" s="39"/>
      <c r="M532" s="39"/>
      <c r="N532" s="39"/>
    </row>
    <row r="533">
      <c r="K533" s="41"/>
      <c r="L533" s="39"/>
      <c r="M533" s="39"/>
      <c r="N533" s="39"/>
    </row>
    <row r="534">
      <c r="K534" s="41"/>
      <c r="L534" s="39"/>
      <c r="M534" s="39"/>
      <c r="N534" s="39"/>
    </row>
    <row r="535">
      <c r="K535" s="41"/>
      <c r="L535" s="39"/>
      <c r="M535" s="39"/>
      <c r="N535" s="39"/>
    </row>
    <row r="536">
      <c r="K536" s="41"/>
      <c r="L536" s="39"/>
      <c r="M536" s="39"/>
      <c r="N536" s="39"/>
    </row>
    <row r="537">
      <c r="K537" s="41"/>
      <c r="L537" s="39"/>
      <c r="M537" s="39"/>
      <c r="N537" s="39"/>
    </row>
    <row r="538">
      <c r="K538" s="41"/>
      <c r="L538" s="39"/>
      <c r="M538" s="39"/>
      <c r="N538" s="39"/>
    </row>
    <row r="539">
      <c r="K539" s="41"/>
      <c r="L539" s="39"/>
      <c r="M539" s="39"/>
      <c r="N539" s="39"/>
    </row>
    <row r="540">
      <c r="K540" s="41"/>
      <c r="L540" s="39"/>
      <c r="M540" s="39"/>
      <c r="N540" s="39"/>
    </row>
    <row r="541">
      <c r="K541" s="41"/>
      <c r="L541" s="39"/>
      <c r="M541" s="39"/>
      <c r="N541" s="39"/>
    </row>
    <row r="542">
      <c r="K542" s="41"/>
      <c r="L542" s="39"/>
      <c r="M542" s="39"/>
      <c r="N542" s="39"/>
    </row>
    <row r="543">
      <c r="K543" s="41"/>
      <c r="L543" s="39"/>
      <c r="M543" s="39"/>
      <c r="N543" s="39"/>
    </row>
    <row r="544">
      <c r="K544" s="41"/>
      <c r="L544" s="39"/>
      <c r="M544" s="39"/>
      <c r="N544" s="39"/>
    </row>
    <row r="545">
      <c r="K545" s="41"/>
      <c r="L545" s="39"/>
      <c r="M545" s="39"/>
      <c r="N545" s="39"/>
    </row>
    <row r="546">
      <c r="K546" s="41"/>
      <c r="L546" s="39"/>
      <c r="M546" s="39"/>
      <c r="N546" s="39"/>
    </row>
    <row r="547">
      <c r="K547" s="41"/>
      <c r="L547" s="39"/>
      <c r="M547" s="39"/>
      <c r="N547" s="39"/>
    </row>
    <row r="548">
      <c r="K548" s="41"/>
      <c r="L548" s="39"/>
      <c r="M548" s="39"/>
      <c r="N548" s="39"/>
    </row>
    <row r="549">
      <c r="K549" s="41"/>
      <c r="L549" s="39"/>
      <c r="M549" s="39"/>
      <c r="N549" s="39"/>
    </row>
    <row r="550">
      <c r="K550" s="41"/>
      <c r="L550" s="39"/>
      <c r="M550" s="39"/>
      <c r="N550" s="39"/>
    </row>
    <row r="551">
      <c r="K551" s="41"/>
      <c r="L551" s="39"/>
      <c r="M551" s="39"/>
      <c r="N551" s="39"/>
    </row>
    <row r="552">
      <c r="K552" s="41"/>
      <c r="L552" s="39"/>
      <c r="M552" s="39"/>
      <c r="N552" s="39"/>
    </row>
    <row r="553">
      <c r="K553" s="41"/>
      <c r="L553" s="39"/>
      <c r="M553" s="39"/>
      <c r="N553" s="39"/>
    </row>
    <row r="554">
      <c r="K554" s="41"/>
      <c r="L554" s="39"/>
      <c r="M554" s="39"/>
      <c r="N554" s="39"/>
    </row>
    <row r="555">
      <c r="K555" s="41"/>
      <c r="L555" s="39"/>
      <c r="M555" s="39"/>
      <c r="N555" s="39"/>
    </row>
    <row r="556">
      <c r="K556" s="41"/>
      <c r="L556" s="39"/>
      <c r="M556" s="39"/>
      <c r="N556" s="39"/>
    </row>
    <row r="557">
      <c r="K557" s="41"/>
      <c r="L557" s="39"/>
      <c r="M557" s="39"/>
      <c r="N557" s="39"/>
    </row>
    <row r="558">
      <c r="K558" s="41"/>
      <c r="L558" s="39"/>
      <c r="M558" s="39"/>
      <c r="N558" s="39"/>
    </row>
    <row r="559">
      <c r="K559" s="41"/>
      <c r="L559" s="39"/>
      <c r="M559" s="39"/>
      <c r="N559" s="39"/>
    </row>
    <row r="560">
      <c r="K560" s="41"/>
      <c r="L560" s="39"/>
      <c r="M560" s="39"/>
      <c r="N560" s="39"/>
    </row>
    <row r="561">
      <c r="K561" s="41"/>
      <c r="L561" s="39"/>
      <c r="M561" s="39"/>
      <c r="N561" s="39"/>
    </row>
    <row r="562">
      <c r="K562" s="41"/>
      <c r="L562" s="39"/>
      <c r="M562" s="39"/>
      <c r="N562" s="39"/>
    </row>
    <row r="563">
      <c r="K563" s="41"/>
      <c r="L563" s="39"/>
      <c r="M563" s="39"/>
      <c r="N563" s="39"/>
    </row>
    <row r="564">
      <c r="K564" s="41"/>
      <c r="L564" s="39"/>
      <c r="M564" s="39"/>
      <c r="N564" s="39"/>
    </row>
    <row r="565">
      <c r="K565" s="41"/>
      <c r="L565" s="39"/>
      <c r="M565" s="39"/>
      <c r="N565" s="39"/>
    </row>
    <row r="566">
      <c r="K566" s="41"/>
      <c r="L566" s="39"/>
      <c r="M566" s="39"/>
      <c r="N566" s="39"/>
    </row>
    <row r="567">
      <c r="K567" s="41"/>
      <c r="L567" s="39"/>
      <c r="M567" s="39"/>
      <c r="N567" s="39"/>
    </row>
    <row r="568">
      <c r="K568" s="41"/>
      <c r="L568" s="39"/>
      <c r="M568" s="39"/>
      <c r="N568" s="39"/>
    </row>
    <row r="569">
      <c r="K569" s="41"/>
      <c r="L569" s="39"/>
      <c r="M569" s="39"/>
      <c r="N569" s="39"/>
    </row>
    <row r="570">
      <c r="K570" s="41"/>
      <c r="L570" s="39"/>
      <c r="M570" s="39"/>
      <c r="N570" s="39"/>
    </row>
    <row r="571">
      <c r="K571" s="41"/>
      <c r="L571" s="39"/>
      <c r="M571" s="39"/>
      <c r="N571" s="39"/>
    </row>
    <row r="572">
      <c r="K572" s="41"/>
      <c r="L572" s="39"/>
      <c r="M572" s="39"/>
      <c r="N572" s="39"/>
    </row>
    <row r="573">
      <c r="K573" s="41"/>
      <c r="L573" s="39"/>
      <c r="M573" s="39"/>
      <c r="N573" s="39"/>
    </row>
    <row r="574">
      <c r="K574" s="41"/>
      <c r="L574" s="39"/>
      <c r="M574" s="39"/>
      <c r="N574" s="39"/>
    </row>
    <row r="575">
      <c r="K575" s="41"/>
      <c r="L575" s="39"/>
      <c r="M575" s="39"/>
      <c r="N575" s="39"/>
    </row>
    <row r="576">
      <c r="K576" s="41"/>
      <c r="L576" s="39"/>
      <c r="M576" s="39"/>
      <c r="N576" s="39"/>
    </row>
    <row r="577">
      <c r="K577" s="41"/>
      <c r="L577" s="39"/>
      <c r="M577" s="39"/>
      <c r="N577" s="39"/>
    </row>
    <row r="578">
      <c r="K578" s="41"/>
      <c r="L578" s="39"/>
      <c r="M578" s="39"/>
      <c r="N578" s="39"/>
    </row>
    <row r="579">
      <c r="K579" s="41"/>
      <c r="L579" s="39"/>
      <c r="M579" s="39"/>
      <c r="N579" s="39"/>
    </row>
    <row r="580">
      <c r="K580" s="41"/>
      <c r="L580" s="39"/>
      <c r="M580" s="39"/>
      <c r="N580" s="39"/>
    </row>
    <row r="581">
      <c r="K581" s="41"/>
      <c r="L581" s="39"/>
      <c r="M581" s="39"/>
      <c r="N581" s="39"/>
    </row>
    <row r="582">
      <c r="K582" s="41"/>
      <c r="L582" s="39"/>
      <c r="M582" s="39"/>
      <c r="N582" s="39"/>
    </row>
    <row r="583">
      <c r="K583" s="41"/>
      <c r="L583" s="39"/>
      <c r="M583" s="39"/>
      <c r="N583" s="39"/>
    </row>
    <row r="584">
      <c r="K584" s="41"/>
      <c r="L584" s="39"/>
      <c r="M584" s="39"/>
      <c r="N584" s="39"/>
    </row>
    <row r="585">
      <c r="K585" s="41"/>
      <c r="L585" s="39"/>
      <c r="M585" s="39"/>
      <c r="N585" s="39"/>
    </row>
    <row r="586">
      <c r="K586" s="41"/>
      <c r="L586" s="39"/>
      <c r="M586" s="39"/>
      <c r="N586" s="39"/>
    </row>
    <row r="587">
      <c r="K587" s="41"/>
      <c r="L587" s="39"/>
      <c r="M587" s="39"/>
      <c r="N587" s="39"/>
    </row>
    <row r="588">
      <c r="K588" s="41"/>
      <c r="L588" s="39"/>
      <c r="M588" s="39"/>
      <c r="N588" s="39"/>
    </row>
    <row r="589">
      <c r="K589" s="41"/>
      <c r="L589" s="39"/>
      <c r="M589" s="39"/>
      <c r="N589" s="39"/>
    </row>
    <row r="590">
      <c r="K590" s="41"/>
      <c r="L590" s="39"/>
      <c r="M590" s="39"/>
      <c r="N590" s="39"/>
    </row>
    <row r="591">
      <c r="K591" s="41"/>
      <c r="L591" s="39"/>
      <c r="M591" s="39"/>
      <c r="N591" s="39"/>
    </row>
    <row r="592">
      <c r="K592" s="41"/>
      <c r="L592" s="39"/>
      <c r="M592" s="39"/>
      <c r="N592" s="39"/>
    </row>
    <row r="593">
      <c r="K593" s="41"/>
      <c r="L593" s="39"/>
      <c r="M593" s="39"/>
      <c r="N593" s="39"/>
    </row>
    <row r="594">
      <c r="K594" s="41"/>
      <c r="L594" s="39"/>
      <c r="M594" s="39"/>
      <c r="N594" s="39"/>
    </row>
    <row r="595">
      <c r="K595" s="41"/>
      <c r="L595" s="39"/>
      <c r="M595" s="39"/>
      <c r="N595" s="39"/>
    </row>
    <row r="596">
      <c r="K596" s="41"/>
      <c r="L596" s="39"/>
      <c r="M596" s="39"/>
      <c r="N596" s="39"/>
    </row>
    <row r="597">
      <c r="K597" s="41"/>
      <c r="L597" s="39"/>
      <c r="M597" s="39"/>
      <c r="N597" s="39"/>
    </row>
    <row r="598">
      <c r="K598" s="41"/>
      <c r="L598" s="39"/>
      <c r="M598" s="39"/>
      <c r="N598" s="39"/>
    </row>
    <row r="599">
      <c r="K599" s="41"/>
      <c r="L599" s="39"/>
      <c r="M599" s="39"/>
      <c r="N599" s="39"/>
    </row>
    <row r="600">
      <c r="K600" s="41"/>
      <c r="L600" s="39"/>
      <c r="M600" s="39"/>
      <c r="N600" s="39"/>
    </row>
    <row r="601">
      <c r="K601" s="41"/>
      <c r="L601" s="39"/>
      <c r="M601" s="39"/>
      <c r="N601" s="39"/>
    </row>
    <row r="602">
      <c r="K602" s="41"/>
      <c r="L602" s="39"/>
      <c r="M602" s="39"/>
      <c r="N602" s="39"/>
    </row>
    <row r="603">
      <c r="K603" s="41"/>
      <c r="L603" s="39"/>
      <c r="M603" s="39"/>
      <c r="N603" s="39"/>
    </row>
    <row r="604">
      <c r="K604" s="41"/>
      <c r="L604" s="39"/>
      <c r="M604" s="39"/>
      <c r="N604" s="39"/>
    </row>
    <row r="605">
      <c r="K605" s="41"/>
      <c r="L605" s="39"/>
      <c r="M605" s="39"/>
      <c r="N605" s="39"/>
    </row>
    <row r="606">
      <c r="K606" s="41"/>
      <c r="L606" s="39"/>
      <c r="M606" s="39"/>
      <c r="N606" s="39"/>
    </row>
    <row r="607">
      <c r="K607" s="41"/>
      <c r="L607" s="39"/>
      <c r="M607" s="39"/>
      <c r="N607" s="39"/>
    </row>
    <row r="608">
      <c r="K608" s="41"/>
      <c r="L608" s="39"/>
      <c r="M608" s="39"/>
      <c r="N608" s="39"/>
    </row>
    <row r="609">
      <c r="K609" s="41"/>
      <c r="L609" s="39"/>
      <c r="M609" s="39"/>
      <c r="N609" s="39"/>
    </row>
    <row r="610">
      <c r="K610" s="41"/>
      <c r="L610" s="39"/>
      <c r="M610" s="39"/>
      <c r="N610" s="39"/>
    </row>
    <row r="611">
      <c r="K611" s="41"/>
      <c r="L611" s="39"/>
      <c r="M611" s="39"/>
      <c r="N611" s="39"/>
    </row>
    <row r="612">
      <c r="K612" s="41"/>
      <c r="L612" s="39"/>
      <c r="M612" s="39"/>
      <c r="N612" s="39"/>
    </row>
    <row r="613">
      <c r="K613" s="41"/>
      <c r="L613" s="39"/>
      <c r="M613" s="39"/>
      <c r="N613" s="39"/>
    </row>
    <row r="614">
      <c r="K614" s="41"/>
      <c r="L614" s="39"/>
      <c r="M614" s="39"/>
      <c r="N614" s="39"/>
    </row>
    <row r="615">
      <c r="K615" s="41"/>
      <c r="L615" s="39"/>
      <c r="M615" s="39"/>
      <c r="N615" s="39"/>
    </row>
    <row r="616">
      <c r="K616" s="41"/>
      <c r="L616" s="39"/>
      <c r="M616" s="39"/>
      <c r="N616" s="39"/>
    </row>
    <row r="617">
      <c r="K617" s="41"/>
      <c r="L617" s="39"/>
      <c r="M617" s="39"/>
      <c r="N617" s="39"/>
    </row>
    <row r="618">
      <c r="K618" s="41"/>
      <c r="L618" s="39"/>
      <c r="M618" s="39"/>
      <c r="N618" s="39"/>
    </row>
    <row r="619">
      <c r="K619" s="41"/>
      <c r="L619" s="39"/>
      <c r="M619" s="39"/>
      <c r="N619" s="39"/>
    </row>
    <row r="620">
      <c r="K620" s="41"/>
      <c r="L620" s="39"/>
      <c r="M620" s="39"/>
      <c r="N620" s="39"/>
    </row>
    <row r="621">
      <c r="K621" s="41"/>
      <c r="L621" s="39"/>
      <c r="M621" s="39"/>
      <c r="N621" s="39"/>
    </row>
    <row r="622">
      <c r="K622" s="41"/>
      <c r="L622" s="39"/>
      <c r="M622" s="39"/>
      <c r="N622" s="39"/>
    </row>
    <row r="623">
      <c r="K623" s="41"/>
      <c r="L623" s="39"/>
      <c r="M623" s="39"/>
      <c r="N623" s="39"/>
    </row>
    <row r="624">
      <c r="K624" s="41"/>
      <c r="L624" s="39"/>
      <c r="M624" s="39"/>
      <c r="N624" s="39"/>
    </row>
    <row r="625">
      <c r="K625" s="41"/>
      <c r="L625" s="39"/>
      <c r="M625" s="39"/>
      <c r="N625" s="39"/>
    </row>
    <row r="626">
      <c r="K626" s="41"/>
      <c r="L626" s="39"/>
      <c r="M626" s="39"/>
      <c r="N626" s="39"/>
    </row>
    <row r="627">
      <c r="K627" s="41"/>
      <c r="L627" s="39"/>
      <c r="M627" s="39"/>
      <c r="N627" s="39"/>
    </row>
    <row r="628">
      <c r="K628" s="41"/>
      <c r="L628" s="39"/>
      <c r="M628" s="39"/>
      <c r="N628" s="39"/>
    </row>
    <row r="629">
      <c r="K629" s="41"/>
      <c r="L629" s="39"/>
      <c r="M629" s="39"/>
      <c r="N629" s="39"/>
    </row>
    <row r="630">
      <c r="K630" s="41"/>
      <c r="L630" s="39"/>
      <c r="M630" s="39"/>
      <c r="N630" s="39"/>
    </row>
    <row r="631">
      <c r="K631" s="41"/>
      <c r="L631" s="39"/>
      <c r="M631" s="39"/>
      <c r="N631" s="39"/>
    </row>
    <row r="632">
      <c r="K632" s="41"/>
      <c r="L632" s="39"/>
      <c r="M632" s="39"/>
      <c r="N632" s="39"/>
    </row>
    <row r="633">
      <c r="K633" s="41"/>
      <c r="L633" s="39"/>
      <c r="M633" s="39"/>
      <c r="N633" s="39"/>
    </row>
    <row r="634">
      <c r="K634" s="41"/>
      <c r="L634" s="39"/>
      <c r="M634" s="39"/>
      <c r="N634" s="39"/>
    </row>
    <row r="635">
      <c r="K635" s="41"/>
      <c r="L635" s="39"/>
      <c r="M635" s="39"/>
      <c r="N635" s="39"/>
    </row>
    <row r="636">
      <c r="K636" s="41"/>
      <c r="L636" s="39"/>
      <c r="M636" s="39"/>
      <c r="N636" s="39"/>
    </row>
    <row r="637">
      <c r="K637" s="41"/>
      <c r="L637" s="39"/>
      <c r="M637" s="39"/>
      <c r="N637" s="39"/>
    </row>
    <row r="638">
      <c r="K638" s="41"/>
      <c r="L638" s="39"/>
      <c r="M638" s="39"/>
      <c r="N638" s="39"/>
    </row>
    <row r="639">
      <c r="K639" s="41"/>
      <c r="L639" s="39"/>
      <c r="M639" s="39"/>
      <c r="N639" s="39"/>
    </row>
    <row r="640">
      <c r="K640" s="41"/>
      <c r="L640" s="39"/>
      <c r="M640" s="39"/>
      <c r="N640" s="39"/>
    </row>
    <row r="641">
      <c r="K641" s="41"/>
      <c r="L641" s="39"/>
      <c r="M641" s="39"/>
      <c r="N641" s="39"/>
    </row>
    <row r="642">
      <c r="K642" s="41"/>
      <c r="L642" s="39"/>
      <c r="M642" s="39"/>
      <c r="N642" s="39"/>
    </row>
    <row r="643">
      <c r="K643" s="41"/>
      <c r="L643" s="39"/>
      <c r="M643" s="39"/>
      <c r="N643" s="39"/>
    </row>
    <row r="644">
      <c r="K644" s="41"/>
      <c r="L644" s="39"/>
      <c r="M644" s="39"/>
      <c r="N644" s="39"/>
    </row>
    <row r="645">
      <c r="K645" s="41"/>
      <c r="L645" s="39"/>
      <c r="M645" s="39"/>
      <c r="N645" s="39"/>
    </row>
    <row r="646">
      <c r="K646" s="41"/>
      <c r="L646" s="39"/>
      <c r="M646" s="39"/>
      <c r="N646" s="39"/>
    </row>
    <row r="647">
      <c r="K647" s="41"/>
      <c r="L647" s="39"/>
      <c r="M647" s="39"/>
      <c r="N647" s="39"/>
    </row>
    <row r="648">
      <c r="K648" s="41"/>
      <c r="L648" s="39"/>
      <c r="M648" s="39"/>
      <c r="N648" s="39"/>
    </row>
    <row r="649">
      <c r="K649" s="41"/>
      <c r="L649" s="39"/>
      <c r="M649" s="39"/>
      <c r="N649" s="39"/>
    </row>
    <row r="650">
      <c r="K650" s="41"/>
      <c r="L650" s="39"/>
      <c r="M650" s="39"/>
      <c r="N650" s="39"/>
    </row>
    <row r="651">
      <c r="K651" s="41"/>
      <c r="L651" s="39"/>
      <c r="M651" s="39"/>
      <c r="N651" s="39"/>
    </row>
    <row r="652">
      <c r="K652" s="41"/>
      <c r="L652" s="39"/>
      <c r="M652" s="39"/>
      <c r="N652" s="39"/>
    </row>
    <row r="653">
      <c r="K653" s="41"/>
      <c r="L653" s="39"/>
      <c r="M653" s="39"/>
      <c r="N653" s="39"/>
    </row>
    <row r="654">
      <c r="K654" s="41"/>
      <c r="L654" s="39"/>
      <c r="M654" s="39"/>
      <c r="N654" s="39"/>
    </row>
    <row r="655">
      <c r="K655" s="41"/>
      <c r="L655" s="39"/>
      <c r="M655" s="39"/>
      <c r="N655" s="39"/>
    </row>
    <row r="656">
      <c r="K656" s="41"/>
      <c r="L656" s="39"/>
      <c r="M656" s="39"/>
      <c r="N656" s="39"/>
    </row>
    <row r="657">
      <c r="K657" s="41"/>
      <c r="L657" s="39"/>
      <c r="M657" s="39"/>
      <c r="N657" s="39"/>
    </row>
    <row r="658">
      <c r="K658" s="41"/>
      <c r="L658" s="39"/>
      <c r="M658" s="39"/>
      <c r="N658" s="39"/>
    </row>
    <row r="659">
      <c r="K659" s="41"/>
      <c r="L659" s="39"/>
      <c r="M659" s="39"/>
      <c r="N659" s="39"/>
    </row>
    <row r="660">
      <c r="K660" s="41"/>
      <c r="L660" s="39"/>
      <c r="M660" s="39"/>
      <c r="N660" s="39"/>
    </row>
    <row r="661">
      <c r="K661" s="41"/>
      <c r="L661" s="39"/>
      <c r="M661" s="39"/>
      <c r="N661" s="39"/>
    </row>
    <row r="662">
      <c r="K662" s="41"/>
      <c r="L662" s="39"/>
      <c r="M662" s="39"/>
      <c r="N662" s="39"/>
    </row>
    <row r="663">
      <c r="K663" s="41"/>
      <c r="L663" s="39"/>
      <c r="M663" s="39"/>
      <c r="N663" s="39"/>
    </row>
    <row r="664">
      <c r="K664" s="41"/>
      <c r="L664" s="39"/>
      <c r="M664" s="39"/>
      <c r="N664" s="39"/>
    </row>
    <row r="665">
      <c r="K665" s="41"/>
      <c r="L665" s="39"/>
      <c r="M665" s="39"/>
      <c r="N665" s="39"/>
    </row>
    <row r="666">
      <c r="K666" s="41"/>
      <c r="L666" s="39"/>
      <c r="M666" s="39"/>
      <c r="N666" s="39"/>
    </row>
    <row r="667">
      <c r="K667" s="41"/>
      <c r="L667" s="39"/>
      <c r="M667" s="39"/>
      <c r="N667" s="39"/>
    </row>
    <row r="668">
      <c r="K668" s="41"/>
      <c r="L668" s="39"/>
      <c r="M668" s="39"/>
      <c r="N668" s="39"/>
    </row>
    <row r="669">
      <c r="K669" s="41"/>
      <c r="L669" s="39"/>
      <c r="M669" s="39"/>
      <c r="N669" s="39"/>
    </row>
    <row r="670">
      <c r="K670" s="41"/>
      <c r="L670" s="39"/>
      <c r="M670" s="39"/>
      <c r="N670" s="39"/>
    </row>
    <row r="671">
      <c r="K671" s="41"/>
      <c r="L671" s="39"/>
      <c r="M671" s="39"/>
      <c r="N671" s="39"/>
    </row>
    <row r="672">
      <c r="K672" s="41"/>
      <c r="L672" s="39"/>
      <c r="M672" s="39"/>
      <c r="N672" s="39"/>
    </row>
    <row r="673">
      <c r="K673" s="41"/>
      <c r="L673" s="39"/>
      <c r="M673" s="39"/>
      <c r="N673" s="39"/>
    </row>
    <row r="674">
      <c r="K674" s="41"/>
      <c r="L674" s="39"/>
      <c r="M674" s="39"/>
      <c r="N674" s="39"/>
    </row>
    <row r="675">
      <c r="K675" s="41"/>
      <c r="L675" s="39"/>
      <c r="M675" s="39"/>
      <c r="N675" s="39"/>
    </row>
    <row r="676">
      <c r="K676" s="41"/>
      <c r="L676" s="39"/>
      <c r="M676" s="39"/>
      <c r="N676" s="39"/>
    </row>
    <row r="677">
      <c r="K677" s="41"/>
      <c r="L677" s="39"/>
      <c r="M677" s="39"/>
      <c r="N677" s="39"/>
    </row>
    <row r="678">
      <c r="K678" s="41"/>
      <c r="L678" s="39"/>
      <c r="M678" s="39"/>
      <c r="N678" s="39"/>
    </row>
    <row r="679">
      <c r="K679" s="41"/>
      <c r="L679" s="39"/>
      <c r="M679" s="39"/>
      <c r="N679" s="39"/>
    </row>
    <row r="680">
      <c r="K680" s="41"/>
      <c r="L680" s="39"/>
      <c r="M680" s="39"/>
      <c r="N680" s="39"/>
    </row>
    <row r="681">
      <c r="K681" s="41"/>
      <c r="L681" s="39"/>
      <c r="M681" s="39"/>
      <c r="N681" s="39"/>
    </row>
    <row r="682">
      <c r="K682" s="41"/>
      <c r="L682" s="39"/>
      <c r="M682" s="39"/>
      <c r="N682" s="39"/>
    </row>
    <row r="683">
      <c r="K683" s="41"/>
      <c r="L683" s="39"/>
      <c r="M683" s="39"/>
      <c r="N683" s="39"/>
    </row>
    <row r="684">
      <c r="K684" s="41"/>
      <c r="L684" s="39"/>
      <c r="M684" s="39"/>
      <c r="N684" s="39"/>
    </row>
    <row r="685">
      <c r="K685" s="41"/>
      <c r="L685" s="39"/>
      <c r="M685" s="39"/>
      <c r="N685" s="39"/>
    </row>
    <row r="686">
      <c r="K686" s="41"/>
      <c r="L686" s="39"/>
      <c r="M686" s="39"/>
      <c r="N686" s="39"/>
    </row>
    <row r="687">
      <c r="K687" s="41"/>
      <c r="L687" s="39"/>
      <c r="M687" s="39"/>
      <c r="N687" s="39"/>
    </row>
    <row r="688">
      <c r="K688" s="41"/>
      <c r="L688" s="39"/>
      <c r="M688" s="39"/>
      <c r="N688" s="39"/>
    </row>
    <row r="689">
      <c r="K689" s="41"/>
      <c r="L689" s="39"/>
      <c r="M689" s="39"/>
      <c r="N689" s="39"/>
    </row>
    <row r="690">
      <c r="K690" s="41"/>
      <c r="L690" s="39"/>
      <c r="M690" s="39"/>
      <c r="N690" s="39"/>
    </row>
    <row r="691">
      <c r="K691" s="41"/>
      <c r="L691" s="39"/>
      <c r="M691" s="39"/>
      <c r="N691" s="39"/>
    </row>
    <row r="692">
      <c r="K692" s="41"/>
      <c r="L692" s="39"/>
      <c r="M692" s="39"/>
      <c r="N692" s="39"/>
    </row>
    <row r="693">
      <c r="K693" s="41"/>
      <c r="L693" s="39"/>
      <c r="M693" s="39"/>
      <c r="N693" s="39"/>
    </row>
    <row r="694">
      <c r="K694" s="41"/>
      <c r="L694" s="39"/>
      <c r="M694" s="39"/>
      <c r="N694" s="39"/>
    </row>
    <row r="695">
      <c r="K695" s="41"/>
      <c r="L695" s="39"/>
      <c r="M695" s="39"/>
      <c r="N695" s="39"/>
    </row>
    <row r="696">
      <c r="K696" s="41"/>
      <c r="L696" s="39"/>
      <c r="M696" s="39"/>
      <c r="N696" s="39"/>
    </row>
    <row r="697">
      <c r="K697" s="41"/>
      <c r="L697" s="39"/>
      <c r="M697" s="39"/>
      <c r="N697" s="39"/>
    </row>
    <row r="698">
      <c r="K698" s="41"/>
      <c r="L698" s="39"/>
      <c r="M698" s="39"/>
      <c r="N698" s="39"/>
    </row>
    <row r="699">
      <c r="K699" s="41"/>
      <c r="L699" s="39"/>
      <c r="M699" s="39"/>
      <c r="N699" s="39"/>
    </row>
    <row r="700">
      <c r="K700" s="41"/>
      <c r="L700" s="39"/>
      <c r="M700" s="39"/>
      <c r="N700" s="39"/>
    </row>
    <row r="701">
      <c r="K701" s="41"/>
      <c r="L701" s="39"/>
      <c r="M701" s="39"/>
      <c r="N701" s="39"/>
    </row>
    <row r="702">
      <c r="K702" s="41"/>
      <c r="L702" s="39"/>
      <c r="M702" s="39"/>
      <c r="N702" s="39"/>
    </row>
    <row r="703">
      <c r="K703" s="41"/>
      <c r="L703" s="39"/>
      <c r="M703" s="39"/>
      <c r="N703" s="39"/>
    </row>
    <row r="704">
      <c r="K704" s="41"/>
      <c r="L704" s="39"/>
      <c r="M704" s="39"/>
      <c r="N704" s="39"/>
    </row>
    <row r="705">
      <c r="K705" s="41"/>
      <c r="L705" s="39"/>
      <c r="M705" s="39"/>
      <c r="N705" s="39"/>
    </row>
    <row r="706">
      <c r="K706" s="41"/>
      <c r="L706" s="39"/>
      <c r="M706" s="39"/>
      <c r="N706" s="39"/>
    </row>
    <row r="707">
      <c r="K707" s="41"/>
      <c r="L707" s="39"/>
      <c r="M707" s="39"/>
      <c r="N707" s="39"/>
    </row>
    <row r="708">
      <c r="K708" s="41"/>
      <c r="L708" s="39"/>
      <c r="M708" s="39"/>
      <c r="N708" s="39"/>
    </row>
    <row r="709">
      <c r="K709" s="41"/>
      <c r="L709" s="39"/>
      <c r="M709" s="39"/>
      <c r="N709" s="39"/>
    </row>
    <row r="710">
      <c r="K710" s="41"/>
      <c r="L710" s="39"/>
      <c r="M710" s="39"/>
      <c r="N710" s="39"/>
    </row>
    <row r="711">
      <c r="K711" s="41"/>
      <c r="L711" s="39"/>
      <c r="M711" s="39"/>
      <c r="N711" s="39"/>
    </row>
    <row r="712">
      <c r="K712" s="41"/>
      <c r="L712" s="39"/>
      <c r="M712" s="39"/>
      <c r="N712" s="39"/>
    </row>
    <row r="713">
      <c r="K713" s="41"/>
      <c r="L713" s="39"/>
      <c r="M713" s="39"/>
      <c r="N713" s="39"/>
    </row>
    <row r="714">
      <c r="K714" s="41"/>
      <c r="L714" s="39"/>
      <c r="M714" s="39"/>
      <c r="N714" s="39"/>
    </row>
    <row r="715">
      <c r="K715" s="41"/>
      <c r="L715" s="39"/>
      <c r="M715" s="39"/>
      <c r="N715" s="39"/>
    </row>
    <row r="716">
      <c r="K716" s="41"/>
      <c r="L716" s="39"/>
      <c r="M716" s="39"/>
      <c r="N716" s="39"/>
    </row>
    <row r="717">
      <c r="K717" s="41"/>
      <c r="L717" s="39"/>
      <c r="M717" s="39"/>
      <c r="N717" s="39"/>
    </row>
    <row r="718">
      <c r="K718" s="41"/>
      <c r="L718" s="39"/>
      <c r="M718" s="39"/>
      <c r="N718" s="39"/>
    </row>
    <row r="719">
      <c r="K719" s="41"/>
      <c r="L719" s="39"/>
      <c r="M719" s="39"/>
      <c r="N719" s="39"/>
    </row>
    <row r="720">
      <c r="K720" s="41"/>
      <c r="L720" s="39"/>
      <c r="M720" s="39"/>
      <c r="N720" s="39"/>
    </row>
    <row r="721">
      <c r="K721" s="41"/>
      <c r="L721" s="39"/>
      <c r="M721" s="39"/>
      <c r="N721" s="39"/>
    </row>
    <row r="722">
      <c r="K722" s="41"/>
      <c r="L722" s="39"/>
      <c r="M722" s="39"/>
      <c r="N722" s="39"/>
    </row>
    <row r="723">
      <c r="K723" s="41"/>
      <c r="L723" s="39"/>
      <c r="M723" s="39"/>
      <c r="N723" s="39"/>
    </row>
    <row r="724">
      <c r="K724" s="41"/>
      <c r="L724" s="39"/>
      <c r="M724" s="39"/>
      <c r="N724" s="39"/>
    </row>
    <row r="725">
      <c r="K725" s="41"/>
      <c r="L725" s="39"/>
      <c r="M725" s="39"/>
      <c r="N725" s="39"/>
    </row>
    <row r="726">
      <c r="K726" s="41"/>
      <c r="L726" s="39"/>
      <c r="M726" s="39"/>
      <c r="N726" s="39"/>
    </row>
    <row r="727">
      <c r="K727" s="41"/>
      <c r="L727" s="39"/>
      <c r="M727" s="39"/>
      <c r="N727" s="39"/>
    </row>
    <row r="728">
      <c r="K728" s="41"/>
      <c r="L728" s="39"/>
      <c r="M728" s="39"/>
      <c r="N728" s="39"/>
    </row>
    <row r="729">
      <c r="K729" s="41"/>
      <c r="L729" s="39"/>
      <c r="M729" s="39"/>
      <c r="N729" s="39"/>
    </row>
    <row r="730">
      <c r="K730" s="41"/>
      <c r="L730" s="39"/>
      <c r="M730" s="39"/>
      <c r="N730" s="39"/>
    </row>
    <row r="731">
      <c r="K731" s="41"/>
      <c r="L731" s="39"/>
      <c r="M731" s="39"/>
      <c r="N731" s="39"/>
    </row>
    <row r="732">
      <c r="K732" s="41"/>
      <c r="L732" s="39"/>
      <c r="M732" s="39"/>
      <c r="N732" s="39"/>
    </row>
    <row r="733">
      <c r="K733" s="41"/>
      <c r="L733" s="39"/>
      <c r="M733" s="39"/>
      <c r="N733" s="39"/>
    </row>
    <row r="734">
      <c r="K734" s="41"/>
      <c r="L734" s="39"/>
      <c r="M734" s="39"/>
      <c r="N734" s="39"/>
    </row>
    <row r="735">
      <c r="K735" s="41"/>
      <c r="L735" s="39"/>
      <c r="M735" s="39"/>
      <c r="N735" s="39"/>
    </row>
    <row r="736">
      <c r="K736" s="41"/>
      <c r="L736" s="39"/>
      <c r="M736" s="39"/>
      <c r="N736" s="39"/>
    </row>
    <row r="737">
      <c r="K737" s="41"/>
      <c r="L737" s="39"/>
      <c r="M737" s="39"/>
      <c r="N737" s="39"/>
    </row>
    <row r="738">
      <c r="K738" s="41"/>
      <c r="L738" s="39"/>
      <c r="M738" s="39"/>
      <c r="N738" s="39"/>
    </row>
    <row r="739">
      <c r="K739" s="41"/>
      <c r="L739" s="39"/>
      <c r="M739" s="39"/>
      <c r="N739" s="39"/>
    </row>
    <row r="740">
      <c r="K740" s="41"/>
      <c r="L740" s="39"/>
      <c r="M740" s="39"/>
      <c r="N740" s="39"/>
    </row>
    <row r="741">
      <c r="K741" s="41"/>
      <c r="L741" s="39"/>
      <c r="M741" s="39"/>
      <c r="N741" s="39"/>
    </row>
    <row r="742">
      <c r="K742" s="41"/>
      <c r="L742" s="39"/>
      <c r="M742" s="39"/>
      <c r="N742" s="39"/>
    </row>
    <row r="743">
      <c r="K743" s="41"/>
      <c r="L743" s="39"/>
      <c r="M743" s="39"/>
      <c r="N743" s="39"/>
    </row>
    <row r="744">
      <c r="K744" s="41"/>
      <c r="L744" s="39"/>
      <c r="M744" s="39"/>
      <c r="N744" s="39"/>
    </row>
    <row r="745">
      <c r="K745" s="41"/>
      <c r="L745" s="39"/>
      <c r="M745" s="39"/>
      <c r="N745" s="39"/>
    </row>
    <row r="746">
      <c r="K746" s="41"/>
      <c r="L746" s="39"/>
      <c r="M746" s="39"/>
      <c r="N746" s="39"/>
    </row>
    <row r="747">
      <c r="K747" s="41"/>
      <c r="L747" s="39"/>
      <c r="M747" s="39"/>
      <c r="N747" s="39"/>
    </row>
    <row r="748">
      <c r="K748" s="41"/>
      <c r="L748" s="39"/>
      <c r="M748" s="39"/>
      <c r="N748" s="39"/>
    </row>
    <row r="749">
      <c r="K749" s="41"/>
      <c r="L749" s="39"/>
      <c r="M749" s="39"/>
      <c r="N749" s="39"/>
    </row>
    <row r="750">
      <c r="K750" s="41"/>
      <c r="L750" s="39"/>
      <c r="M750" s="39"/>
      <c r="N750" s="39"/>
    </row>
    <row r="751">
      <c r="K751" s="41"/>
      <c r="L751" s="39"/>
      <c r="M751" s="39"/>
      <c r="N751" s="39"/>
    </row>
    <row r="752">
      <c r="K752" s="41"/>
      <c r="L752" s="39"/>
      <c r="M752" s="39"/>
      <c r="N752" s="39"/>
    </row>
    <row r="753">
      <c r="K753" s="41"/>
      <c r="L753" s="39"/>
      <c r="M753" s="39"/>
      <c r="N753" s="39"/>
    </row>
    <row r="754">
      <c r="K754" s="41"/>
      <c r="L754" s="39"/>
      <c r="M754" s="39"/>
      <c r="N754" s="39"/>
    </row>
    <row r="755">
      <c r="K755" s="41"/>
      <c r="L755" s="39"/>
      <c r="M755" s="39"/>
      <c r="N755" s="39"/>
    </row>
    <row r="756">
      <c r="K756" s="41"/>
      <c r="L756" s="39"/>
      <c r="M756" s="39"/>
      <c r="N756" s="39"/>
    </row>
    <row r="757">
      <c r="K757" s="41"/>
      <c r="L757" s="39"/>
      <c r="M757" s="39"/>
      <c r="N757" s="39"/>
    </row>
    <row r="758">
      <c r="K758" s="41"/>
      <c r="L758" s="39"/>
      <c r="M758" s="39"/>
      <c r="N758" s="39"/>
    </row>
    <row r="759">
      <c r="K759" s="41"/>
      <c r="L759" s="39"/>
      <c r="M759" s="39"/>
      <c r="N759" s="39"/>
    </row>
    <row r="760">
      <c r="K760" s="41"/>
      <c r="L760" s="39"/>
      <c r="M760" s="39"/>
      <c r="N760" s="39"/>
    </row>
    <row r="761">
      <c r="K761" s="41"/>
      <c r="L761" s="39"/>
      <c r="M761" s="39"/>
      <c r="N761" s="39"/>
    </row>
    <row r="762">
      <c r="K762" s="41"/>
      <c r="L762" s="39"/>
      <c r="M762" s="39"/>
      <c r="N762" s="39"/>
    </row>
    <row r="763">
      <c r="K763" s="41"/>
      <c r="L763" s="39"/>
      <c r="M763" s="39"/>
      <c r="N763" s="39"/>
    </row>
    <row r="764">
      <c r="K764" s="41"/>
      <c r="L764" s="39"/>
      <c r="M764" s="39"/>
      <c r="N764" s="39"/>
    </row>
    <row r="765">
      <c r="K765" s="41"/>
      <c r="L765" s="39"/>
      <c r="M765" s="39"/>
      <c r="N765" s="39"/>
    </row>
    <row r="766">
      <c r="K766" s="41"/>
      <c r="L766" s="39"/>
      <c r="M766" s="39"/>
      <c r="N766" s="39"/>
    </row>
    <row r="767">
      <c r="K767" s="41"/>
      <c r="L767" s="39"/>
      <c r="M767" s="39"/>
      <c r="N767" s="39"/>
    </row>
    <row r="768">
      <c r="K768" s="41"/>
      <c r="L768" s="39"/>
      <c r="M768" s="39"/>
      <c r="N768" s="39"/>
    </row>
    <row r="769">
      <c r="K769" s="41"/>
      <c r="L769" s="39"/>
      <c r="M769" s="39"/>
      <c r="N769" s="39"/>
    </row>
    <row r="770">
      <c r="K770" s="41"/>
      <c r="L770" s="39"/>
      <c r="M770" s="39"/>
      <c r="N770" s="39"/>
    </row>
    <row r="771">
      <c r="K771" s="41"/>
      <c r="L771" s="39"/>
      <c r="M771" s="39"/>
      <c r="N771" s="39"/>
    </row>
    <row r="772">
      <c r="K772" s="41"/>
      <c r="L772" s="39"/>
      <c r="M772" s="39"/>
      <c r="N772" s="39"/>
    </row>
    <row r="773">
      <c r="K773" s="41"/>
      <c r="L773" s="39"/>
      <c r="M773" s="39"/>
      <c r="N773" s="39"/>
    </row>
    <row r="774">
      <c r="K774" s="41"/>
      <c r="L774" s="39"/>
      <c r="M774" s="39"/>
      <c r="N774" s="39"/>
    </row>
    <row r="775">
      <c r="K775" s="41"/>
      <c r="L775" s="39"/>
      <c r="M775" s="39"/>
      <c r="N775" s="39"/>
    </row>
    <row r="776">
      <c r="K776" s="41"/>
      <c r="L776" s="39"/>
      <c r="M776" s="39"/>
      <c r="N776" s="39"/>
    </row>
    <row r="777">
      <c r="K777" s="41"/>
      <c r="L777" s="39"/>
      <c r="M777" s="39"/>
      <c r="N777" s="39"/>
    </row>
    <row r="778">
      <c r="K778" s="41"/>
      <c r="L778" s="39"/>
      <c r="M778" s="39"/>
      <c r="N778" s="39"/>
    </row>
    <row r="779">
      <c r="K779" s="41"/>
      <c r="L779" s="39"/>
      <c r="M779" s="39"/>
      <c r="N779" s="39"/>
    </row>
    <row r="780">
      <c r="K780" s="41"/>
      <c r="L780" s="39"/>
      <c r="M780" s="39"/>
      <c r="N780" s="39"/>
    </row>
    <row r="781">
      <c r="K781" s="41"/>
      <c r="L781" s="39"/>
      <c r="M781" s="39"/>
      <c r="N781" s="39"/>
    </row>
    <row r="782">
      <c r="K782" s="41"/>
      <c r="L782" s="39"/>
      <c r="M782" s="39"/>
      <c r="N782" s="39"/>
    </row>
    <row r="783">
      <c r="K783" s="41"/>
      <c r="L783" s="39"/>
      <c r="M783" s="39"/>
      <c r="N783" s="39"/>
    </row>
    <row r="784">
      <c r="K784" s="41"/>
      <c r="L784" s="39"/>
      <c r="M784" s="39"/>
      <c r="N784" s="39"/>
    </row>
    <row r="785">
      <c r="K785" s="41"/>
      <c r="L785" s="39"/>
      <c r="M785" s="39"/>
      <c r="N785" s="39"/>
    </row>
    <row r="786">
      <c r="K786" s="41"/>
      <c r="L786" s="39"/>
      <c r="M786" s="39"/>
      <c r="N786" s="39"/>
    </row>
    <row r="787">
      <c r="K787" s="41"/>
      <c r="L787" s="39"/>
      <c r="M787" s="39"/>
      <c r="N787" s="39"/>
    </row>
    <row r="788">
      <c r="K788" s="41"/>
      <c r="L788" s="39"/>
      <c r="M788" s="39"/>
      <c r="N788" s="39"/>
    </row>
    <row r="789">
      <c r="K789" s="41"/>
      <c r="L789" s="39"/>
      <c r="M789" s="39"/>
      <c r="N789" s="39"/>
    </row>
    <row r="790">
      <c r="K790" s="41"/>
      <c r="L790" s="39"/>
      <c r="M790" s="39"/>
      <c r="N790" s="39"/>
    </row>
    <row r="791">
      <c r="K791" s="41"/>
      <c r="L791" s="39"/>
      <c r="M791" s="39"/>
      <c r="N791" s="39"/>
    </row>
    <row r="792">
      <c r="K792" s="41"/>
      <c r="L792" s="39"/>
      <c r="M792" s="39"/>
      <c r="N792" s="39"/>
    </row>
    <row r="793">
      <c r="K793" s="41"/>
      <c r="L793" s="39"/>
      <c r="M793" s="39"/>
      <c r="N793" s="39"/>
    </row>
    <row r="794">
      <c r="K794" s="41"/>
      <c r="L794" s="39"/>
      <c r="M794" s="39"/>
      <c r="N794" s="39"/>
    </row>
    <row r="795">
      <c r="K795" s="41"/>
      <c r="L795" s="39"/>
      <c r="M795" s="39"/>
      <c r="N795" s="39"/>
    </row>
    <row r="796">
      <c r="K796" s="41"/>
      <c r="L796" s="39"/>
      <c r="M796" s="39"/>
      <c r="N796" s="39"/>
    </row>
    <row r="797">
      <c r="K797" s="41"/>
      <c r="L797" s="39"/>
      <c r="M797" s="39"/>
      <c r="N797" s="39"/>
    </row>
    <row r="798">
      <c r="K798" s="41"/>
      <c r="L798" s="39"/>
      <c r="M798" s="39"/>
      <c r="N798" s="39"/>
    </row>
    <row r="799">
      <c r="K799" s="41"/>
      <c r="L799" s="39"/>
      <c r="M799" s="39"/>
      <c r="N799" s="39"/>
    </row>
    <row r="800">
      <c r="K800" s="41"/>
      <c r="L800" s="39"/>
      <c r="M800" s="39"/>
      <c r="N800" s="39"/>
    </row>
    <row r="801">
      <c r="K801" s="41"/>
      <c r="L801" s="39"/>
      <c r="M801" s="39"/>
      <c r="N801" s="39"/>
    </row>
    <row r="802">
      <c r="K802" s="41"/>
      <c r="L802" s="39"/>
      <c r="M802" s="39"/>
      <c r="N802" s="39"/>
    </row>
    <row r="803">
      <c r="K803" s="41"/>
      <c r="L803" s="39"/>
      <c r="M803" s="39"/>
      <c r="N803" s="39"/>
    </row>
    <row r="804">
      <c r="K804" s="41"/>
      <c r="L804" s="39"/>
      <c r="M804" s="39"/>
      <c r="N804" s="39"/>
    </row>
    <row r="805">
      <c r="K805" s="41"/>
      <c r="L805" s="39"/>
      <c r="M805" s="39"/>
      <c r="N805" s="39"/>
    </row>
    <row r="806">
      <c r="K806" s="41"/>
      <c r="L806" s="39"/>
      <c r="M806" s="39"/>
      <c r="N806" s="39"/>
    </row>
    <row r="807">
      <c r="K807" s="41"/>
      <c r="L807" s="39"/>
      <c r="M807" s="39"/>
      <c r="N807" s="39"/>
    </row>
    <row r="808">
      <c r="K808" s="41"/>
      <c r="L808" s="39"/>
      <c r="M808" s="39"/>
      <c r="N808" s="39"/>
    </row>
    <row r="809">
      <c r="K809" s="41"/>
      <c r="L809" s="39"/>
      <c r="M809" s="39"/>
      <c r="N809" s="39"/>
    </row>
    <row r="810">
      <c r="K810" s="41"/>
      <c r="L810" s="39"/>
      <c r="M810" s="39"/>
      <c r="N810" s="39"/>
    </row>
    <row r="811">
      <c r="K811" s="41"/>
      <c r="L811" s="39"/>
      <c r="M811" s="39"/>
      <c r="N811" s="39"/>
    </row>
    <row r="812">
      <c r="K812" s="41"/>
      <c r="L812" s="39"/>
      <c r="M812" s="39"/>
      <c r="N812" s="39"/>
    </row>
    <row r="813">
      <c r="K813" s="41"/>
      <c r="L813" s="39"/>
      <c r="M813" s="39"/>
      <c r="N813" s="39"/>
    </row>
    <row r="814">
      <c r="K814" s="41"/>
      <c r="L814" s="39"/>
      <c r="M814" s="39"/>
      <c r="N814" s="39"/>
    </row>
    <row r="815">
      <c r="K815" s="41"/>
      <c r="L815" s="39"/>
      <c r="M815" s="39"/>
      <c r="N815" s="39"/>
    </row>
    <row r="816">
      <c r="K816" s="41"/>
      <c r="L816" s="39"/>
      <c r="M816" s="39"/>
      <c r="N816" s="39"/>
    </row>
    <row r="817">
      <c r="K817" s="41"/>
      <c r="L817" s="39"/>
      <c r="M817" s="39"/>
      <c r="N817" s="39"/>
    </row>
    <row r="818">
      <c r="K818" s="41"/>
      <c r="L818" s="39"/>
      <c r="M818" s="39"/>
      <c r="N818" s="39"/>
    </row>
    <row r="819">
      <c r="K819" s="41"/>
      <c r="L819" s="39"/>
      <c r="M819" s="39"/>
      <c r="N819" s="39"/>
    </row>
    <row r="820">
      <c r="K820" s="41"/>
      <c r="L820" s="39"/>
      <c r="M820" s="39"/>
      <c r="N820" s="39"/>
    </row>
    <row r="821">
      <c r="K821" s="41"/>
      <c r="L821" s="39"/>
      <c r="M821" s="39"/>
      <c r="N821" s="39"/>
    </row>
    <row r="822">
      <c r="K822" s="41"/>
      <c r="L822" s="39"/>
      <c r="M822" s="39"/>
      <c r="N822" s="39"/>
    </row>
    <row r="823">
      <c r="K823" s="41"/>
      <c r="L823" s="39"/>
      <c r="M823" s="39"/>
      <c r="N823" s="39"/>
    </row>
    <row r="824">
      <c r="K824" s="41"/>
      <c r="L824" s="39"/>
      <c r="M824" s="39"/>
      <c r="N824" s="39"/>
    </row>
    <row r="825">
      <c r="K825" s="41"/>
      <c r="L825" s="39"/>
      <c r="M825" s="39"/>
      <c r="N825" s="39"/>
    </row>
    <row r="826">
      <c r="K826" s="41"/>
      <c r="L826" s="39"/>
      <c r="M826" s="39"/>
      <c r="N826" s="39"/>
    </row>
    <row r="827">
      <c r="K827" s="41"/>
      <c r="L827" s="39"/>
      <c r="M827" s="39"/>
      <c r="N827" s="39"/>
    </row>
    <row r="828">
      <c r="K828" s="41"/>
      <c r="L828" s="39"/>
      <c r="M828" s="39"/>
      <c r="N828" s="39"/>
    </row>
    <row r="829">
      <c r="K829" s="41"/>
      <c r="L829" s="39"/>
      <c r="M829" s="39"/>
      <c r="N829" s="39"/>
    </row>
    <row r="830">
      <c r="K830" s="41"/>
      <c r="L830" s="39"/>
      <c r="M830" s="39"/>
      <c r="N830" s="39"/>
    </row>
    <row r="831">
      <c r="K831" s="41"/>
      <c r="L831" s="39"/>
      <c r="M831" s="39"/>
      <c r="N831" s="39"/>
    </row>
    <row r="832">
      <c r="K832" s="41"/>
      <c r="L832" s="39"/>
      <c r="M832" s="39"/>
      <c r="N832" s="39"/>
    </row>
    <row r="833">
      <c r="K833" s="41"/>
      <c r="L833" s="39"/>
      <c r="M833" s="39"/>
      <c r="N833" s="39"/>
    </row>
    <row r="834">
      <c r="K834" s="41"/>
      <c r="L834" s="39"/>
      <c r="M834" s="39"/>
      <c r="N834" s="39"/>
    </row>
    <row r="835">
      <c r="K835" s="41"/>
      <c r="L835" s="39"/>
      <c r="M835" s="39"/>
      <c r="N835" s="39"/>
    </row>
    <row r="836">
      <c r="K836" s="41"/>
      <c r="L836" s="39"/>
      <c r="M836" s="39"/>
      <c r="N836" s="39"/>
    </row>
    <row r="837">
      <c r="K837" s="41"/>
      <c r="L837" s="39"/>
      <c r="M837" s="39"/>
      <c r="N837" s="39"/>
    </row>
    <row r="838">
      <c r="K838" s="41"/>
      <c r="L838" s="39"/>
      <c r="M838" s="39"/>
      <c r="N838" s="39"/>
    </row>
    <row r="839">
      <c r="K839" s="41"/>
      <c r="L839" s="39"/>
      <c r="M839" s="39"/>
      <c r="N839" s="39"/>
    </row>
    <row r="840">
      <c r="K840" s="41"/>
      <c r="L840" s="39"/>
      <c r="M840" s="39"/>
      <c r="N840" s="39"/>
    </row>
    <row r="841">
      <c r="K841" s="41"/>
      <c r="L841" s="39"/>
      <c r="M841" s="39"/>
      <c r="N841" s="39"/>
    </row>
    <row r="842">
      <c r="K842" s="41"/>
      <c r="L842" s="39"/>
      <c r="M842" s="39"/>
      <c r="N842" s="39"/>
    </row>
    <row r="843">
      <c r="K843" s="41"/>
      <c r="L843" s="39"/>
      <c r="M843" s="39"/>
      <c r="N843" s="39"/>
    </row>
    <row r="844">
      <c r="K844" s="41"/>
      <c r="L844" s="39"/>
      <c r="M844" s="39"/>
      <c r="N844" s="39"/>
    </row>
    <row r="845">
      <c r="K845" s="41"/>
      <c r="L845" s="39"/>
      <c r="M845" s="39"/>
      <c r="N845" s="39"/>
    </row>
    <row r="846">
      <c r="K846" s="41"/>
      <c r="L846" s="39"/>
      <c r="M846" s="39"/>
      <c r="N846" s="39"/>
    </row>
    <row r="847">
      <c r="K847" s="41"/>
      <c r="L847" s="39"/>
      <c r="M847" s="39"/>
      <c r="N847" s="39"/>
    </row>
    <row r="848">
      <c r="K848" s="41"/>
      <c r="L848" s="39"/>
      <c r="M848" s="39"/>
      <c r="N848" s="39"/>
    </row>
    <row r="849">
      <c r="K849" s="41"/>
      <c r="L849" s="39"/>
      <c r="M849" s="39"/>
      <c r="N849" s="39"/>
    </row>
    <row r="850">
      <c r="K850" s="41"/>
      <c r="L850" s="39"/>
      <c r="M850" s="39"/>
      <c r="N850" s="39"/>
    </row>
    <row r="851">
      <c r="K851" s="41"/>
      <c r="L851" s="39"/>
      <c r="M851" s="39"/>
      <c r="N851" s="39"/>
    </row>
    <row r="852">
      <c r="K852" s="41"/>
      <c r="L852" s="39"/>
      <c r="M852" s="39"/>
      <c r="N852" s="39"/>
    </row>
    <row r="853">
      <c r="K853" s="41"/>
      <c r="L853" s="39"/>
      <c r="M853" s="39"/>
      <c r="N853" s="39"/>
    </row>
    <row r="854">
      <c r="K854" s="41"/>
      <c r="L854" s="39"/>
      <c r="M854" s="39"/>
      <c r="N854" s="39"/>
    </row>
    <row r="855">
      <c r="K855" s="41"/>
      <c r="L855" s="39"/>
      <c r="M855" s="39"/>
      <c r="N855" s="39"/>
    </row>
    <row r="856">
      <c r="K856" s="41"/>
      <c r="L856" s="39"/>
      <c r="M856" s="39"/>
      <c r="N856" s="39"/>
    </row>
    <row r="857">
      <c r="K857" s="41"/>
      <c r="L857" s="39"/>
      <c r="M857" s="39"/>
      <c r="N857" s="39"/>
    </row>
    <row r="858">
      <c r="K858" s="41"/>
      <c r="L858" s="39"/>
      <c r="M858" s="39"/>
      <c r="N858" s="39"/>
    </row>
    <row r="859">
      <c r="K859" s="41"/>
      <c r="L859" s="39"/>
      <c r="M859" s="39"/>
      <c r="N859" s="39"/>
    </row>
    <row r="860">
      <c r="K860" s="41"/>
      <c r="L860" s="39"/>
      <c r="M860" s="39"/>
      <c r="N860" s="39"/>
    </row>
    <row r="861">
      <c r="K861" s="41"/>
      <c r="L861" s="39"/>
      <c r="M861" s="39"/>
      <c r="N861" s="39"/>
    </row>
    <row r="862">
      <c r="K862" s="41"/>
      <c r="L862" s="39"/>
      <c r="M862" s="39"/>
      <c r="N862" s="39"/>
    </row>
    <row r="863">
      <c r="K863" s="41"/>
      <c r="L863" s="39"/>
      <c r="M863" s="39"/>
      <c r="N863" s="39"/>
    </row>
    <row r="864">
      <c r="K864" s="41"/>
      <c r="L864" s="39"/>
      <c r="M864" s="39"/>
      <c r="N864" s="39"/>
    </row>
    <row r="865">
      <c r="K865" s="41"/>
      <c r="L865" s="39"/>
      <c r="M865" s="39"/>
      <c r="N865" s="39"/>
    </row>
    <row r="866">
      <c r="K866" s="41"/>
      <c r="L866" s="39"/>
      <c r="M866" s="39"/>
      <c r="N866" s="39"/>
    </row>
    <row r="867">
      <c r="K867" s="41"/>
      <c r="L867" s="39"/>
      <c r="M867" s="39"/>
      <c r="N867" s="39"/>
    </row>
    <row r="868">
      <c r="K868" s="41"/>
      <c r="L868" s="39"/>
      <c r="M868" s="39"/>
      <c r="N868" s="39"/>
    </row>
    <row r="869">
      <c r="K869" s="41"/>
      <c r="L869" s="39"/>
      <c r="M869" s="39"/>
      <c r="N869" s="39"/>
    </row>
    <row r="870">
      <c r="K870" s="41"/>
      <c r="L870" s="39"/>
      <c r="M870" s="39"/>
      <c r="N870" s="39"/>
    </row>
    <row r="871">
      <c r="K871" s="41"/>
      <c r="L871" s="39"/>
      <c r="M871" s="39"/>
      <c r="N871" s="39"/>
    </row>
    <row r="872">
      <c r="K872" s="41"/>
      <c r="L872" s="39"/>
      <c r="M872" s="39"/>
      <c r="N872" s="39"/>
    </row>
    <row r="873">
      <c r="K873" s="41"/>
      <c r="L873" s="39"/>
      <c r="M873" s="39"/>
      <c r="N873" s="39"/>
    </row>
    <row r="874">
      <c r="K874" s="41"/>
      <c r="L874" s="39"/>
      <c r="M874" s="39"/>
      <c r="N874" s="39"/>
    </row>
    <row r="875">
      <c r="K875" s="41"/>
      <c r="L875" s="39"/>
      <c r="M875" s="39"/>
      <c r="N875" s="39"/>
    </row>
    <row r="876">
      <c r="K876" s="41"/>
      <c r="L876" s="39"/>
      <c r="M876" s="39"/>
      <c r="N876" s="39"/>
    </row>
    <row r="877">
      <c r="K877" s="41"/>
      <c r="L877" s="39"/>
      <c r="M877" s="39"/>
      <c r="N877" s="39"/>
    </row>
    <row r="878">
      <c r="K878" s="41"/>
      <c r="L878" s="39"/>
      <c r="M878" s="39"/>
      <c r="N878" s="39"/>
    </row>
    <row r="879">
      <c r="K879" s="41"/>
      <c r="L879" s="39"/>
      <c r="M879" s="39"/>
      <c r="N879" s="39"/>
    </row>
    <row r="880">
      <c r="K880" s="41"/>
      <c r="L880" s="39"/>
      <c r="M880" s="39"/>
      <c r="N880" s="39"/>
    </row>
    <row r="881">
      <c r="K881" s="41"/>
      <c r="L881" s="39"/>
      <c r="M881" s="39"/>
      <c r="N881" s="39"/>
    </row>
    <row r="882">
      <c r="K882" s="41"/>
      <c r="L882" s="39"/>
      <c r="M882" s="39"/>
      <c r="N882" s="39"/>
    </row>
    <row r="883">
      <c r="K883" s="41"/>
      <c r="L883" s="39"/>
      <c r="M883" s="39"/>
      <c r="N883" s="39"/>
    </row>
    <row r="884">
      <c r="K884" s="41"/>
      <c r="L884" s="39"/>
      <c r="M884" s="39"/>
      <c r="N884" s="39"/>
    </row>
    <row r="885">
      <c r="K885" s="41"/>
      <c r="L885" s="39"/>
      <c r="M885" s="39"/>
      <c r="N885" s="39"/>
    </row>
    <row r="886">
      <c r="K886" s="41"/>
      <c r="L886" s="39"/>
      <c r="M886" s="39"/>
      <c r="N886" s="39"/>
    </row>
    <row r="887">
      <c r="K887" s="41"/>
      <c r="L887" s="39"/>
      <c r="M887" s="39"/>
      <c r="N887" s="39"/>
    </row>
    <row r="888">
      <c r="K888" s="41"/>
      <c r="L888" s="39"/>
      <c r="M888" s="39"/>
      <c r="N888" s="39"/>
    </row>
    <row r="889">
      <c r="K889" s="41"/>
      <c r="L889" s="39"/>
      <c r="M889" s="39"/>
      <c r="N889" s="39"/>
    </row>
    <row r="890">
      <c r="K890" s="41"/>
      <c r="L890" s="39"/>
      <c r="M890" s="39"/>
      <c r="N890" s="39"/>
    </row>
    <row r="891">
      <c r="K891" s="41"/>
      <c r="L891" s="39"/>
      <c r="M891" s="39"/>
      <c r="N891" s="39"/>
    </row>
    <row r="892">
      <c r="K892" s="41"/>
      <c r="L892" s="39"/>
      <c r="M892" s="39"/>
      <c r="N892" s="39"/>
    </row>
    <row r="893">
      <c r="K893" s="41"/>
      <c r="L893" s="39"/>
      <c r="M893" s="39"/>
      <c r="N893" s="39"/>
    </row>
    <row r="894">
      <c r="K894" s="41"/>
      <c r="L894" s="39"/>
      <c r="M894" s="39"/>
      <c r="N894" s="39"/>
    </row>
    <row r="895">
      <c r="K895" s="41"/>
      <c r="L895" s="39"/>
      <c r="M895" s="39"/>
      <c r="N895" s="39"/>
    </row>
    <row r="896">
      <c r="K896" s="41"/>
      <c r="L896" s="39"/>
      <c r="M896" s="39"/>
      <c r="N896" s="39"/>
    </row>
    <row r="897">
      <c r="K897" s="41"/>
      <c r="L897" s="39"/>
      <c r="M897" s="39"/>
      <c r="N897" s="39"/>
    </row>
    <row r="898">
      <c r="K898" s="41"/>
      <c r="L898" s="39"/>
      <c r="M898" s="39"/>
      <c r="N898" s="39"/>
    </row>
    <row r="899">
      <c r="K899" s="41"/>
      <c r="L899" s="39"/>
      <c r="M899" s="39"/>
      <c r="N899" s="39"/>
    </row>
    <row r="900">
      <c r="K900" s="41"/>
      <c r="L900" s="39"/>
      <c r="M900" s="39"/>
      <c r="N900" s="39"/>
    </row>
    <row r="901">
      <c r="K901" s="41"/>
      <c r="L901" s="39"/>
      <c r="M901" s="39"/>
      <c r="N901" s="39"/>
    </row>
    <row r="902">
      <c r="K902" s="41"/>
      <c r="L902" s="39"/>
      <c r="M902" s="39"/>
      <c r="N902" s="39"/>
    </row>
    <row r="903">
      <c r="K903" s="41"/>
      <c r="L903" s="39"/>
      <c r="M903" s="39"/>
      <c r="N903" s="39"/>
    </row>
    <row r="904">
      <c r="K904" s="41"/>
      <c r="L904" s="39"/>
      <c r="M904" s="39"/>
      <c r="N904" s="39"/>
    </row>
    <row r="905">
      <c r="K905" s="41"/>
      <c r="L905" s="39"/>
      <c r="M905" s="39"/>
      <c r="N905" s="39"/>
    </row>
    <row r="906">
      <c r="K906" s="41"/>
      <c r="L906" s="39"/>
      <c r="M906" s="39"/>
      <c r="N906" s="39"/>
    </row>
    <row r="907">
      <c r="K907" s="41"/>
      <c r="L907" s="39"/>
      <c r="M907" s="39"/>
      <c r="N907" s="39"/>
    </row>
    <row r="908">
      <c r="K908" s="41"/>
      <c r="L908" s="39"/>
      <c r="M908" s="39"/>
      <c r="N908" s="39"/>
    </row>
    <row r="909">
      <c r="K909" s="41"/>
      <c r="L909" s="39"/>
      <c r="M909" s="39"/>
      <c r="N909" s="39"/>
    </row>
    <row r="910">
      <c r="K910" s="41"/>
      <c r="L910" s="39"/>
      <c r="M910" s="39"/>
      <c r="N910" s="39"/>
    </row>
    <row r="911">
      <c r="K911" s="41"/>
      <c r="L911" s="39"/>
      <c r="M911" s="39"/>
      <c r="N911" s="39"/>
    </row>
    <row r="912">
      <c r="K912" s="41"/>
      <c r="L912" s="39"/>
      <c r="M912" s="39"/>
      <c r="N912" s="39"/>
    </row>
    <row r="913">
      <c r="K913" s="41"/>
      <c r="L913" s="39"/>
      <c r="M913" s="39"/>
      <c r="N913" s="39"/>
    </row>
    <row r="914">
      <c r="K914" s="41"/>
      <c r="L914" s="39"/>
      <c r="M914" s="39"/>
      <c r="N914" s="39"/>
    </row>
    <row r="915">
      <c r="K915" s="41"/>
      <c r="L915" s="39"/>
      <c r="M915" s="39"/>
      <c r="N915" s="39"/>
    </row>
    <row r="916">
      <c r="K916" s="41"/>
      <c r="L916" s="39"/>
      <c r="M916" s="39"/>
      <c r="N916" s="39"/>
    </row>
    <row r="917">
      <c r="K917" s="41"/>
      <c r="L917" s="39"/>
      <c r="M917" s="39"/>
      <c r="N917" s="39"/>
    </row>
    <row r="918">
      <c r="K918" s="41"/>
      <c r="L918" s="39"/>
      <c r="M918" s="39"/>
      <c r="N918" s="39"/>
    </row>
    <row r="919">
      <c r="K919" s="41"/>
      <c r="L919" s="39"/>
      <c r="M919" s="39"/>
      <c r="N919" s="39"/>
    </row>
    <row r="920">
      <c r="K920" s="41"/>
      <c r="L920" s="39"/>
      <c r="M920" s="39"/>
      <c r="N920" s="39"/>
    </row>
    <row r="921">
      <c r="K921" s="41"/>
      <c r="L921" s="39"/>
      <c r="M921" s="39"/>
      <c r="N921" s="39"/>
    </row>
    <row r="922">
      <c r="K922" s="41"/>
      <c r="L922" s="39"/>
      <c r="M922" s="39"/>
      <c r="N922" s="39"/>
    </row>
    <row r="923">
      <c r="K923" s="41"/>
      <c r="L923" s="39"/>
      <c r="M923" s="39"/>
      <c r="N923" s="39"/>
    </row>
    <row r="924">
      <c r="K924" s="41"/>
      <c r="L924" s="39"/>
      <c r="M924" s="39"/>
      <c r="N924" s="39"/>
    </row>
    <row r="925">
      <c r="K925" s="41"/>
      <c r="L925" s="39"/>
      <c r="M925" s="39"/>
      <c r="N925" s="39"/>
    </row>
    <row r="926">
      <c r="K926" s="41"/>
      <c r="L926" s="39"/>
      <c r="M926" s="39"/>
      <c r="N926" s="39"/>
    </row>
    <row r="927">
      <c r="K927" s="41"/>
      <c r="L927" s="39"/>
      <c r="M927" s="39"/>
      <c r="N927" s="39"/>
    </row>
    <row r="928">
      <c r="K928" s="41"/>
      <c r="L928" s="39"/>
      <c r="M928" s="39"/>
      <c r="N928" s="39"/>
    </row>
    <row r="929">
      <c r="K929" s="41"/>
      <c r="L929" s="39"/>
      <c r="M929" s="39"/>
      <c r="N929" s="39"/>
    </row>
    <row r="930">
      <c r="K930" s="41"/>
      <c r="L930" s="39"/>
      <c r="M930" s="39"/>
      <c r="N930" s="39"/>
    </row>
    <row r="931">
      <c r="K931" s="41"/>
      <c r="L931" s="39"/>
      <c r="M931" s="39"/>
      <c r="N931" s="39"/>
    </row>
    <row r="932">
      <c r="K932" s="41"/>
      <c r="L932" s="39"/>
      <c r="M932" s="39"/>
      <c r="N932" s="39"/>
    </row>
    <row r="933">
      <c r="K933" s="41"/>
      <c r="L933" s="39"/>
      <c r="M933" s="39"/>
      <c r="N933" s="39"/>
    </row>
    <row r="934">
      <c r="K934" s="41"/>
      <c r="L934" s="39"/>
      <c r="M934" s="39"/>
      <c r="N934" s="39"/>
    </row>
    <row r="935">
      <c r="K935" s="41"/>
      <c r="L935" s="39"/>
      <c r="M935" s="39"/>
      <c r="N935" s="39"/>
    </row>
    <row r="936">
      <c r="K936" s="41"/>
      <c r="L936" s="39"/>
      <c r="M936" s="39"/>
      <c r="N936" s="39"/>
    </row>
    <row r="937">
      <c r="K937" s="41"/>
      <c r="L937" s="39"/>
      <c r="M937" s="39"/>
      <c r="N937" s="39"/>
    </row>
    <row r="938">
      <c r="K938" s="41"/>
      <c r="L938" s="39"/>
      <c r="M938" s="39"/>
      <c r="N938" s="39"/>
    </row>
    <row r="939">
      <c r="K939" s="41"/>
      <c r="L939" s="39"/>
      <c r="M939" s="39"/>
      <c r="N939" s="39"/>
    </row>
    <row r="940">
      <c r="K940" s="41"/>
      <c r="L940" s="39"/>
      <c r="M940" s="39"/>
      <c r="N940" s="39"/>
    </row>
    <row r="941">
      <c r="K941" s="41"/>
      <c r="L941" s="39"/>
      <c r="M941" s="39"/>
      <c r="N941" s="39"/>
    </row>
    <row r="942">
      <c r="K942" s="41"/>
      <c r="L942" s="39"/>
      <c r="M942" s="39"/>
      <c r="N942" s="39"/>
    </row>
    <row r="943">
      <c r="K943" s="41"/>
      <c r="L943" s="39"/>
      <c r="M943" s="39"/>
      <c r="N943" s="39"/>
    </row>
    <row r="944">
      <c r="K944" s="41"/>
      <c r="L944" s="39"/>
      <c r="M944" s="39"/>
      <c r="N944" s="39"/>
    </row>
    <row r="945">
      <c r="K945" s="41"/>
      <c r="L945" s="39"/>
      <c r="M945" s="39"/>
      <c r="N945" s="39"/>
    </row>
    <row r="946">
      <c r="K946" s="41"/>
      <c r="L946" s="39"/>
      <c r="M946" s="39"/>
      <c r="N946" s="39"/>
    </row>
    <row r="947">
      <c r="K947" s="41"/>
      <c r="L947" s="39"/>
      <c r="M947" s="39"/>
      <c r="N947" s="39"/>
    </row>
    <row r="948">
      <c r="K948" s="41"/>
      <c r="L948" s="39"/>
      <c r="M948" s="39"/>
      <c r="N948" s="39"/>
    </row>
    <row r="949">
      <c r="K949" s="41"/>
      <c r="L949" s="39"/>
      <c r="M949" s="39"/>
      <c r="N949" s="39"/>
    </row>
    <row r="950">
      <c r="K950" s="41"/>
      <c r="L950" s="39"/>
      <c r="M950" s="39"/>
      <c r="N950" s="39"/>
    </row>
    <row r="951">
      <c r="K951" s="41"/>
      <c r="L951" s="39"/>
      <c r="M951" s="39"/>
      <c r="N951" s="39"/>
    </row>
    <row r="952">
      <c r="K952" s="41"/>
      <c r="L952" s="39"/>
      <c r="M952" s="39"/>
      <c r="N952" s="39"/>
    </row>
    <row r="953">
      <c r="K953" s="41"/>
      <c r="L953" s="39"/>
      <c r="M953" s="39"/>
      <c r="N953" s="39"/>
    </row>
    <row r="954">
      <c r="K954" s="41"/>
      <c r="L954" s="39"/>
      <c r="M954" s="39"/>
      <c r="N954" s="39"/>
    </row>
    <row r="955">
      <c r="K955" s="41"/>
      <c r="L955" s="39"/>
      <c r="M955" s="39"/>
      <c r="N955" s="39"/>
    </row>
    <row r="956">
      <c r="K956" s="41"/>
      <c r="L956" s="39"/>
      <c r="M956" s="39"/>
      <c r="N956" s="39"/>
    </row>
    <row r="957">
      <c r="K957" s="41"/>
      <c r="L957" s="39"/>
      <c r="M957" s="39"/>
      <c r="N957" s="39"/>
    </row>
    <row r="958">
      <c r="K958" s="41"/>
      <c r="L958" s="39"/>
      <c r="M958" s="39"/>
      <c r="N958" s="39"/>
    </row>
    <row r="959">
      <c r="K959" s="41"/>
      <c r="L959" s="39"/>
      <c r="M959" s="39"/>
      <c r="N959" s="39"/>
    </row>
    <row r="960">
      <c r="K960" s="41"/>
      <c r="L960" s="39"/>
      <c r="M960" s="39"/>
      <c r="N960" s="39"/>
    </row>
    <row r="961">
      <c r="K961" s="41"/>
      <c r="L961" s="39"/>
      <c r="M961" s="39"/>
      <c r="N961" s="39"/>
    </row>
    <row r="962">
      <c r="K962" s="41"/>
      <c r="L962" s="39"/>
      <c r="M962" s="39"/>
      <c r="N962" s="39"/>
    </row>
    <row r="963">
      <c r="K963" s="41"/>
      <c r="L963" s="39"/>
      <c r="M963" s="39"/>
      <c r="N963" s="39"/>
    </row>
    <row r="964">
      <c r="K964" s="41"/>
      <c r="L964" s="39"/>
      <c r="M964" s="39"/>
      <c r="N964" s="39"/>
    </row>
    <row r="965">
      <c r="K965" s="41"/>
      <c r="L965" s="39"/>
      <c r="M965" s="39"/>
      <c r="N965" s="39"/>
    </row>
    <row r="966">
      <c r="K966" s="41"/>
      <c r="L966" s="39"/>
      <c r="M966" s="39"/>
      <c r="N966" s="39"/>
    </row>
    <row r="967">
      <c r="K967" s="41"/>
      <c r="L967" s="39"/>
      <c r="M967" s="39"/>
      <c r="N967" s="39"/>
    </row>
    <row r="968">
      <c r="K968" s="41"/>
      <c r="L968" s="39"/>
      <c r="M968" s="39"/>
      <c r="N968" s="39"/>
    </row>
    <row r="969">
      <c r="K969" s="41"/>
      <c r="L969" s="39"/>
      <c r="M969" s="39"/>
      <c r="N969" s="39"/>
    </row>
    <row r="970">
      <c r="K970" s="41"/>
      <c r="L970" s="39"/>
      <c r="M970" s="39"/>
      <c r="N970" s="39"/>
    </row>
    <row r="971">
      <c r="K971" s="41"/>
      <c r="L971" s="39"/>
      <c r="M971" s="39"/>
      <c r="N971" s="39"/>
    </row>
    <row r="972">
      <c r="K972" s="41"/>
      <c r="L972" s="39"/>
      <c r="M972" s="39"/>
      <c r="N972" s="39"/>
    </row>
    <row r="973">
      <c r="K973" s="41"/>
      <c r="L973" s="39"/>
      <c r="M973" s="39"/>
      <c r="N973" s="39"/>
    </row>
    <row r="974">
      <c r="K974" s="41"/>
      <c r="L974" s="39"/>
      <c r="M974" s="39"/>
      <c r="N974" s="39"/>
    </row>
    <row r="975">
      <c r="K975" s="41"/>
      <c r="L975" s="39"/>
      <c r="M975" s="39"/>
      <c r="N975" s="39"/>
    </row>
    <row r="976">
      <c r="K976" s="41"/>
      <c r="L976" s="39"/>
      <c r="M976" s="39"/>
      <c r="N976" s="39"/>
    </row>
    <row r="977">
      <c r="K977" s="41"/>
      <c r="L977" s="39"/>
      <c r="M977" s="39"/>
      <c r="N977" s="39"/>
    </row>
    <row r="978">
      <c r="K978" s="41"/>
      <c r="L978" s="39"/>
      <c r="M978" s="39"/>
      <c r="N978" s="39"/>
    </row>
    <row r="979">
      <c r="K979" s="41"/>
      <c r="L979" s="39"/>
      <c r="M979" s="39"/>
      <c r="N979" s="39"/>
    </row>
    <row r="980">
      <c r="K980" s="41"/>
      <c r="L980" s="39"/>
      <c r="M980" s="39"/>
      <c r="N980" s="39"/>
    </row>
    <row r="981">
      <c r="K981" s="41"/>
      <c r="L981" s="39"/>
      <c r="M981" s="39"/>
      <c r="N981" s="39"/>
    </row>
    <row r="982">
      <c r="K982" s="41"/>
      <c r="L982" s="39"/>
      <c r="M982" s="39"/>
      <c r="N982" s="39"/>
    </row>
    <row r="983">
      <c r="K983" s="41"/>
      <c r="L983" s="39"/>
      <c r="M983" s="39"/>
      <c r="N983" s="39"/>
    </row>
    <row r="984">
      <c r="K984" s="41"/>
      <c r="L984" s="39"/>
      <c r="M984" s="39"/>
      <c r="N984" s="39"/>
    </row>
    <row r="985">
      <c r="K985" s="41"/>
      <c r="L985" s="39"/>
      <c r="M985" s="39"/>
      <c r="N985" s="39"/>
    </row>
    <row r="986">
      <c r="K986" s="41"/>
      <c r="L986" s="39"/>
      <c r="M986" s="39"/>
      <c r="N986" s="39"/>
    </row>
    <row r="987">
      <c r="K987" s="41"/>
      <c r="L987" s="39"/>
      <c r="M987" s="39"/>
      <c r="N987" s="39"/>
    </row>
    <row r="988">
      <c r="K988" s="41"/>
      <c r="L988" s="39"/>
      <c r="M988" s="39"/>
      <c r="N988" s="39"/>
    </row>
    <row r="989">
      <c r="K989" s="41"/>
      <c r="L989" s="39"/>
      <c r="M989" s="39"/>
      <c r="N989" s="39"/>
    </row>
    <row r="990">
      <c r="K990" s="41"/>
      <c r="L990" s="39"/>
      <c r="M990" s="39"/>
      <c r="N990" s="39"/>
    </row>
    <row r="991">
      <c r="K991" s="41"/>
      <c r="L991" s="39"/>
      <c r="M991" s="39"/>
      <c r="N991" s="39"/>
    </row>
    <row r="992">
      <c r="K992" s="41"/>
      <c r="L992" s="39"/>
      <c r="M992" s="39"/>
      <c r="N992" s="39"/>
    </row>
    <row r="993">
      <c r="K993" s="41"/>
      <c r="L993" s="39"/>
      <c r="M993" s="39"/>
      <c r="N993" s="39"/>
    </row>
    <row r="994">
      <c r="K994" s="41"/>
      <c r="L994" s="39"/>
      <c r="M994" s="39"/>
      <c r="N994" s="39"/>
    </row>
    <row r="995">
      <c r="K995" s="41"/>
      <c r="L995" s="39"/>
      <c r="M995" s="39"/>
      <c r="N995" s="39"/>
    </row>
    <row r="996">
      <c r="K996" s="41"/>
      <c r="L996" s="39"/>
      <c r="M996" s="39"/>
      <c r="N996" s="39"/>
    </row>
    <row r="997">
      <c r="K997" s="41"/>
      <c r="L997" s="39"/>
      <c r="M997" s="39"/>
      <c r="N997" s="39"/>
    </row>
    <row r="998">
      <c r="K998" s="41"/>
      <c r="L998" s="39"/>
      <c r="M998" s="39"/>
      <c r="N998" s="39"/>
    </row>
    <row r="999">
      <c r="K999" s="41"/>
      <c r="L999" s="39"/>
      <c r="M999" s="39"/>
      <c r="N999" s="39"/>
    </row>
    <row r="1000">
      <c r="K1000" s="41"/>
      <c r="L1000" s="39"/>
      <c r="M1000" s="39"/>
      <c r="N1000" s="39"/>
    </row>
    <row r="1001">
      <c r="K1001" s="41"/>
      <c r="L1001" s="39"/>
      <c r="M1001" s="39"/>
      <c r="N1001" s="39"/>
    </row>
    <row r="1002">
      <c r="K1002" s="41"/>
      <c r="L1002" s="39"/>
      <c r="M1002" s="39"/>
      <c r="N1002" s="39"/>
    </row>
    <row r="1003">
      <c r="K1003" s="41"/>
      <c r="L1003" s="39"/>
      <c r="M1003" s="39"/>
      <c r="N1003" s="39"/>
    </row>
    <row r="1004">
      <c r="K1004" s="41"/>
      <c r="L1004" s="39"/>
      <c r="M1004" s="39"/>
      <c r="N1004" s="39"/>
    </row>
    <row r="1005">
      <c r="K1005" s="41"/>
      <c r="L1005" s="39"/>
      <c r="M1005" s="39"/>
      <c r="N1005" s="39"/>
    </row>
    <row r="1006">
      <c r="K1006" s="41"/>
      <c r="L1006" s="39"/>
      <c r="M1006" s="39"/>
      <c r="N1006" s="39"/>
    </row>
    <row r="1007">
      <c r="K1007" s="41"/>
      <c r="L1007" s="39"/>
      <c r="M1007" s="39"/>
      <c r="N1007" s="39"/>
    </row>
    <row r="1008">
      <c r="K1008" s="41"/>
      <c r="L1008" s="39"/>
      <c r="M1008" s="39"/>
      <c r="N1008" s="39"/>
    </row>
    <row r="1009">
      <c r="K1009" s="41"/>
      <c r="L1009" s="39"/>
      <c r="M1009" s="39"/>
      <c r="N1009" s="39"/>
    </row>
    <row r="1010">
      <c r="K1010" s="41"/>
      <c r="L1010" s="39"/>
      <c r="M1010" s="39"/>
      <c r="N1010" s="39"/>
    </row>
    <row r="1011">
      <c r="K1011" s="41"/>
      <c r="L1011" s="39"/>
      <c r="M1011" s="39"/>
      <c r="N1011" s="39"/>
    </row>
    <row r="1012">
      <c r="K1012" s="41"/>
      <c r="L1012" s="39"/>
      <c r="M1012" s="39"/>
      <c r="N1012" s="39"/>
    </row>
    <row r="1013">
      <c r="K1013" s="41"/>
      <c r="L1013" s="39"/>
      <c r="M1013" s="39"/>
      <c r="N1013" s="39"/>
    </row>
    <row r="1014">
      <c r="K1014" s="41"/>
      <c r="L1014" s="39"/>
      <c r="M1014" s="39"/>
      <c r="N1014" s="39"/>
    </row>
    <row r="1015">
      <c r="K1015" s="41"/>
      <c r="L1015" s="39"/>
      <c r="M1015" s="39"/>
      <c r="N1015" s="39"/>
    </row>
  </sheetData>
  <dataValidations>
    <dataValidation type="list" allowBlank="1" showErrorMessage="1" sqref="Q50:Q55">
      <formula1>"Denied,Delayed,In Process,Completed,Not Started"</formula1>
    </dataValidation>
  </dataValidations>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8.38"/>
    <col customWidth="1" min="2" max="2" width="45.75"/>
    <col customWidth="1" min="3" max="3" width="46.13"/>
    <col customWidth="1" min="4" max="4" width="15.88"/>
    <col customWidth="1" min="11" max="11" width="17.25"/>
    <col customWidth="1" min="16" max="16" width="27.5"/>
    <col customWidth="1" min="17" max="17" width="30.88"/>
    <col customWidth="1" min="20" max="20" width="25.63"/>
  </cols>
  <sheetData>
    <row r="1">
      <c r="A1" s="1" t="s">
        <v>569</v>
      </c>
      <c r="B1" s="1" t="s">
        <v>570</v>
      </c>
      <c r="C1" s="1" t="s">
        <v>571</v>
      </c>
      <c r="D1" s="1" t="s">
        <v>572</v>
      </c>
      <c r="E1" s="1" t="s">
        <v>484</v>
      </c>
      <c r="F1" s="1" t="s">
        <v>573</v>
      </c>
      <c r="G1" s="1" t="s">
        <v>574</v>
      </c>
      <c r="H1" s="1" t="s">
        <v>575</v>
      </c>
      <c r="I1" s="1" t="s">
        <v>576</v>
      </c>
      <c r="J1" s="1" t="s">
        <v>577</v>
      </c>
      <c r="K1" s="1" t="s">
        <v>578</v>
      </c>
      <c r="L1" s="1" t="s">
        <v>579</v>
      </c>
      <c r="M1" s="1" t="s">
        <v>580</v>
      </c>
      <c r="N1" s="1" t="s">
        <v>581</v>
      </c>
      <c r="O1" s="1" t="s">
        <v>582</v>
      </c>
      <c r="P1" s="1" t="s">
        <v>583</v>
      </c>
      <c r="Q1" s="1" t="s">
        <v>584</v>
      </c>
      <c r="R1" s="1" t="s">
        <v>585</v>
      </c>
      <c r="S1" s="1"/>
      <c r="T1" s="1" t="s">
        <v>586</v>
      </c>
      <c r="U1" s="2"/>
      <c r="V1" s="2"/>
      <c r="W1" s="2"/>
      <c r="X1" s="2"/>
      <c r="Y1" s="2"/>
      <c r="Z1" s="2"/>
      <c r="AA1" s="2"/>
      <c r="AB1" s="2"/>
      <c r="AC1" s="2"/>
      <c r="AD1" s="2"/>
      <c r="AE1" s="2"/>
      <c r="AF1" s="2"/>
      <c r="AG1" s="2"/>
      <c r="AH1" s="2"/>
    </row>
    <row r="2">
      <c r="A2" s="3">
        <v>1.0</v>
      </c>
      <c r="B2" s="3" t="s">
        <v>587</v>
      </c>
      <c r="C2" s="3" t="s">
        <v>588</v>
      </c>
      <c r="D2" s="3" t="s">
        <v>589</v>
      </c>
      <c r="E2" s="3" t="s">
        <v>590</v>
      </c>
      <c r="F2" s="3" t="s">
        <v>591</v>
      </c>
      <c r="G2" s="3">
        <v>30.0</v>
      </c>
      <c r="H2" s="3">
        <v>90.0</v>
      </c>
      <c r="I2" s="3">
        <v>120.0</v>
      </c>
      <c r="J2" s="3" t="s">
        <v>592</v>
      </c>
      <c r="K2" s="3" t="s">
        <v>593</v>
      </c>
      <c r="L2" s="3" t="s">
        <v>594</v>
      </c>
      <c r="M2" s="3">
        <v>5000.0</v>
      </c>
      <c r="N2" s="3" t="s">
        <v>595</v>
      </c>
      <c r="P2" s="3" t="s">
        <v>596</v>
      </c>
      <c r="T2" s="4" t="s">
        <v>597</v>
      </c>
      <c r="U2" s="3" t="s">
        <v>598</v>
      </c>
    </row>
    <row r="3">
      <c r="A3" s="3">
        <v>2.0</v>
      </c>
      <c r="B3" s="3" t="s">
        <v>599</v>
      </c>
      <c r="C3" s="3" t="s">
        <v>600</v>
      </c>
      <c r="D3" s="3" t="s">
        <v>589</v>
      </c>
      <c r="E3" s="3" t="s">
        <v>590</v>
      </c>
      <c r="F3" s="3" t="s">
        <v>7</v>
      </c>
      <c r="G3" s="3"/>
      <c r="H3" s="3"/>
      <c r="I3" s="3"/>
      <c r="K3" s="3" t="s">
        <v>601</v>
      </c>
      <c r="L3" s="3">
        <v>1.0</v>
      </c>
      <c r="M3" s="3">
        <v>1500.0</v>
      </c>
      <c r="R3" s="3" t="s">
        <v>590</v>
      </c>
      <c r="T3" s="4" t="s">
        <v>602</v>
      </c>
      <c r="U3" s="4" t="s">
        <v>603</v>
      </c>
    </row>
    <row r="4">
      <c r="A4" s="3">
        <v>3.0</v>
      </c>
      <c r="B4" s="3" t="s">
        <v>604</v>
      </c>
      <c r="C4" s="3"/>
      <c r="D4" s="3" t="s">
        <v>589</v>
      </c>
      <c r="E4" s="3"/>
      <c r="F4" s="3" t="s">
        <v>591</v>
      </c>
      <c r="G4" s="3"/>
      <c r="H4" s="3"/>
      <c r="I4" s="3"/>
      <c r="K4" s="3" t="s">
        <v>601</v>
      </c>
      <c r="L4" s="3" t="s">
        <v>594</v>
      </c>
      <c r="M4" s="3">
        <v>5000.0</v>
      </c>
      <c r="R4" s="3"/>
      <c r="T4" s="3"/>
      <c r="U4" s="3"/>
    </row>
    <row r="5">
      <c r="A5" s="3">
        <v>4.0</v>
      </c>
      <c r="B5" s="3" t="s">
        <v>605</v>
      </c>
      <c r="C5" s="3" t="s">
        <v>606</v>
      </c>
      <c r="D5" s="3" t="s">
        <v>607</v>
      </c>
      <c r="E5" s="3" t="s">
        <v>590</v>
      </c>
      <c r="F5" s="3" t="s">
        <v>591</v>
      </c>
      <c r="G5" s="3">
        <v>90.0</v>
      </c>
      <c r="H5" s="3">
        <v>120.0</v>
      </c>
      <c r="I5" s="3">
        <v>180.0</v>
      </c>
      <c r="J5" s="3" t="s">
        <v>608</v>
      </c>
      <c r="K5" s="3" t="s">
        <v>601</v>
      </c>
      <c r="P5" s="3" t="s">
        <v>609</v>
      </c>
    </row>
    <row r="6">
      <c r="A6" s="3">
        <v>5.0</v>
      </c>
      <c r="B6" s="3" t="s">
        <v>610</v>
      </c>
      <c r="C6" s="3" t="s">
        <v>611</v>
      </c>
      <c r="D6" s="3" t="s">
        <v>612</v>
      </c>
      <c r="E6" s="3" t="s">
        <v>590</v>
      </c>
      <c r="F6" s="3" t="s">
        <v>591</v>
      </c>
      <c r="G6" s="3"/>
      <c r="H6" s="3">
        <v>90.0</v>
      </c>
      <c r="I6" s="3"/>
      <c r="J6" s="3" t="s">
        <v>613</v>
      </c>
      <c r="K6" s="3" t="s">
        <v>601</v>
      </c>
      <c r="L6" s="37"/>
      <c r="M6" s="37" t="s">
        <v>614</v>
      </c>
      <c r="P6" s="3" t="s">
        <v>609</v>
      </c>
      <c r="Q6" s="3" t="s">
        <v>590</v>
      </c>
      <c r="R6" s="3" t="s">
        <v>615</v>
      </c>
      <c r="T6" s="3" t="s">
        <v>616</v>
      </c>
    </row>
    <row r="7">
      <c r="A7" s="3">
        <v>6.0</v>
      </c>
      <c r="B7" s="3" t="s">
        <v>617</v>
      </c>
      <c r="C7" s="3" t="s">
        <v>618</v>
      </c>
      <c r="D7" s="3" t="s">
        <v>607</v>
      </c>
      <c r="E7" s="3" t="s">
        <v>590</v>
      </c>
      <c r="F7" s="3" t="s">
        <v>591</v>
      </c>
      <c r="G7" s="3"/>
      <c r="H7" s="3"/>
      <c r="I7" s="3"/>
    </row>
    <row r="8">
      <c r="A8" s="3"/>
      <c r="B8" s="3" t="s">
        <v>619</v>
      </c>
      <c r="C8" s="3" t="s">
        <v>620</v>
      </c>
      <c r="D8" s="3" t="s">
        <v>612</v>
      </c>
      <c r="E8" s="3" t="s">
        <v>590</v>
      </c>
      <c r="F8" s="3" t="s">
        <v>591</v>
      </c>
      <c r="G8" s="3"/>
      <c r="H8" s="3">
        <v>90.0</v>
      </c>
      <c r="I8" s="3"/>
      <c r="J8" s="3" t="s">
        <v>621</v>
      </c>
      <c r="K8" s="3" t="s">
        <v>601</v>
      </c>
      <c r="L8" s="3"/>
      <c r="M8" s="3">
        <v>13500.0</v>
      </c>
      <c r="Q8" s="3" t="s">
        <v>590</v>
      </c>
      <c r="R8" s="3" t="s">
        <v>622</v>
      </c>
    </row>
    <row r="9">
      <c r="A9" s="3"/>
      <c r="B9" s="3" t="s">
        <v>623</v>
      </c>
      <c r="C9" s="3" t="s">
        <v>624</v>
      </c>
      <c r="D9" s="3" t="s">
        <v>612</v>
      </c>
      <c r="E9" s="3" t="s">
        <v>590</v>
      </c>
      <c r="F9" s="3" t="s">
        <v>591</v>
      </c>
      <c r="G9" s="3"/>
      <c r="H9" s="3">
        <v>120.0</v>
      </c>
      <c r="I9" s="3"/>
      <c r="J9" s="3" t="s">
        <v>625</v>
      </c>
      <c r="K9" s="3" t="s">
        <v>601</v>
      </c>
      <c r="L9" s="3"/>
      <c r="M9" s="3">
        <v>45000.0</v>
      </c>
      <c r="P9" s="3" t="s">
        <v>626</v>
      </c>
      <c r="Q9" s="3" t="s">
        <v>590</v>
      </c>
    </row>
    <row r="10">
      <c r="A10" s="3"/>
      <c r="B10" s="3" t="s">
        <v>627</v>
      </c>
      <c r="C10" s="3" t="s">
        <v>628</v>
      </c>
      <c r="D10" s="3" t="s">
        <v>612</v>
      </c>
      <c r="E10" s="3" t="s">
        <v>590</v>
      </c>
      <c r="F10" s="3" t="s">
        <v>591</v>
      </c>
      <c r="G10" s="3"/>
      <c r="H10" s="3">
        <v>120.0</v>
      </c>
      <c r="I10" s="3"/>
      <c r="J10" s="3" t="s">
        <v>625</v>
      </c>
      <c r="K10" s="3" t="s">
        <v>601</v>
      </c>
      <c r="L10" s="3"/>
      <c r="Q10" s="3" t="s">
        <v>590</v>
      </c>
    </row>
    <row r="11">
      <c r="A11" s="3"/>
      <c r="B11" s="3" t="s">
        <v>629</v>
      </c>
      <c r="C11" s="3" t="s">
        <v>630</v>
      </c>
      <c r="D11" s="3" t="s">
        <v>631</v>
      </c>
      <c r="E11" s="3" t="s">
        <v>590</v>
      </c>
      <c r="F11" s="3" t="s">
        <v>591</v>
      </c>
      <c r="G11" s="3"/>
      <c r="H11" s="3">
        <v>120.0</v>
      </c>
      <c r="I11" s="3"/>
      <c r="J11" s="3" t="s">
        <v>625</v>
      </c>
      <c r="K11" s="3" t="s">
        <v>601</v>
      </c>
      <c r="L11" s="3"/>
      <c r="Q11" s="3" t="s">
        <v>590</v>
      </c>
    </row>
    <row r="12">
      <c r="A12" s="3"/>
      <c r="B12" s="3" t="s">
        <v>632</v>
      </c>
      <c r="C12" s="3" t="s">
        <v>633</v>
      </c>
      <c r="D12" s="3" t="s">
        <v>631</v>
      </c>
      <c r="E12" s="3" t="s">
        <v>634</v>
      </c>
      <c r="F12" s="3" t="s">
        <v>591</v>
      </c>
      <c r="G12" s="3"/>
      <c r="H12" s="3">
        <v>120.0</v>
      </c>
      <c r="I12" s="3"/>
      <c r="J12" s="3" t="s">
        <v>625</v>
      </c>
      <c r="K12" s="3" t="s">
        <v>601</v>
      </c>
      <c r="L12" s="3"/>
      <c r="Q12" s="3" t="s">
        <v>590</v>
      </c>
    </row>
    <row r="13">
      <c r="A13" s="3"/>
      <c r="B13" s="3" t="s">
        <v>554</v>
      </c>
      <c r="C13" s="3" t="s">
        <v>555</v>
      </c>
      <c r="D13" s="3" t="s">
        <v>631</v>
      </c>
      <c r="E13" s="3" t="s">
        <v>590</v>
      </c>
      <c r="F13" s="3" t="s">
        <v>591</v>
      </c>
      <c r="G13" s="3"/>
      <c r="H13" s="3">
        <v>120.0</v>
      </c>
      <c r="I13" s="3"/>
      <c r="J13" s="3" t="s">
        <v>625</v>
      </c>
      <c r="K13" s="3" t="s">
        <v>601</v>
      </c>
      <c r="L13" s="3"/>
      <c r="Q13" s="3" t="s">
        <v>590</v>
      </c>
    </row>
    <row r="14">
      <c r="A14" s="3"/>
      <c r="B14" s="3" t="s">
        <v>635</v>
      </c>
      <c r="C14" s="3" t="s">
        <v>636</v>
      </c>
      <c r="D14" s="3" t="s">
        <v>612</v>
      </c>
      <c r="E14" s="3" t="s">
        <v>590</v>
      </c>
      <c r="F14" s="3" t="s">
        <v>591</v>
      </c>
      <c r="G14" s="3"/>
      <c r="H14" s="3">
        <v>120.0</v>
      </c>
      <c r="I14" s="3"/>
      <c r="J14" s="3" t="s">
        <v>625</v>
      </c>
      <c r="K14" s="3" t="s">
        <v>601</v>
      </c>
      <c r="L14" s="3"/>
      <c r="Q14" s="3" t="s">
        <v>590</v>
      </c>
    </row>
    <row r="15">
      <c r="A15" s="3"/>
      <c r="B15" s="3" t="s">
        <v>637</v>
      </c>
      <c r="C15" s="3" t="s">
        <v>638</v>
      </c>
      <c r="D15" s="3" t="s">
        <v>631</v>
      </c>
      <c r="E15" s="3" t="s">
        <v>590</v>
      </c>
      <c r="F15" s="3"/>
      <c r="G15" s="3"/>
      <c r="H15" s="3">
        <v>15.0</v>
      </c>
      <c r="I15" s="3"/>
      <c r="J15" s="3" t="s">
        <v>639</v>
      </c>
      <c r="K15" s="3" t="s">
        <v>601</v>
      </c>
      <c r="L15" s="3"/>
      <c r="M15" s="3">
        <v>2750.0</v>
      </c>
      <c r="T15" s="3" t="s">
        <v>598</v>
      </c>
    </row>
    <row r="16">
      <c r="A16" s="3"/>
      <c r="B16" s="3" t="s">
        <v>640</v>
      </c>
      <c r="C16" s="3" t="s">
        <v>641</v>
      </c>
      <c r="D16" s="3" t="s">
        <v>612</v>
      </c>
      <c r="E16" s="3" t="s">
        <v>642</v>
      </c>
      <c r="F16" s="3"/>
      <c r="G16" s="3"/>
      <c r="H16" s="3">
        <v>90.0</v>
      </c>
      <c r="I16" s="3"/>
      <c r="J16" s="3" t="s">
        <v>613</v>
      </c>
      <c r="K16" s="3" t="s">
        <v>601</v>
      </c>
      <c r="L16" s="3"/>
      <c r="M16" s="3" t="s">
        <v>643</v>
      </c>
      <c r="T16" s="3" t="s">
        <v>644</v>
      </c>
    </row>
    <row r="17">
      <c r="A17" s="3"/>
      <c r="B17" s="3" t="s">
        <v>645</v>
      </c>
      <c r="C17" s="3" t="s">
        <v>646</v>
      </c>
      <c r="D17" s="3" t="s">
        <v>589</v>
      </c>
      <c r="E17" s="3" t="s">
        <v>590</v>
      </c>
      <c r="F17" s="3" t="s">
        <v>7</v>
      </c>
      <c r="G17" s="3"/>
      <c r="H17" s="3">
        <v>15.0</v>
      </c>
      <c r="I17" s="3"/>
      <c r="J17" s="3" t="s">
        <v>639</v>
      </c>
      <c r="K17" s="3" t="s">
        <v>601</v>
      </c>
      <c r="L17" s="3"/>
      <c r="M17" s="3">
        <v>500.0</v>
      </c>
      <c r="P17" s="3" t="s">
        <v>647</v>
      </c>
    </row>
    <row r="18">
      <c r="A18" s="3"/>
      <c r="B18" s="3" t="s">
        <v>648</v>
      </c>
      <c r="C18" s="3" t="s">
        <v>649</v>
      </c>
      <c r="D18" s="3" t="s">
        <v>612</v>
      </c>
      <c r="E18" s="3" t="s">
        <v>590</v>
      </c>
      <c r="F18" s="3" t="s">
        <v>591</v>
      </c>
      <c r="G18" s="3"/>
      <c r="H18" s="3">
        <v>15.0</v>
      </c>
      <c r="I18" s="3"/>
      <c r="J18" s="3" t="s">
        <v>639</v>
      </c>
      <c r="K18" s="3" t="s">
        <v>601</v>
      </c>
      <c r="L18" s="3" t="s">
        <v>650</v>
      </c>
      <c r="M18" s="3" t="s">
        <v>651</v>
      </c>
      <c r="T18" s="4" t="s">
        <v>652</v>
      </c>
    </row>
    <row r="19">
      <c r="A19" s="3"/>
      <c r="B19" s="3" t="s">
        <v>299</v>
      </c>
      <c r="C19" s="3" t="s">
        <v>653</v>
      </c>
      <c r="D19" s="3" t="s">
        <v>607</v>
      </c>
      <c r="E19" s="3" t="s">
        <v>590</v>
      </c>
      <c r="F19" s="3" t="s">
        <v>654</v>
      </c>
      <c r="G19" s="3">
        <v>30.0</v>
      </c>
      <c r="H19" s="3">
        <v>60.0</v>
      </c>
      <c r="I19" s="3">
        <v>90.0</v>
      </c>
      <c r="J19" s="3" t="s">
        <v>655</v>
      </c>
      <c r="K19" s="3" t="s">
        <v>456</v>
      </c>
      <c r="L19" s="3" t="s">
        <v>656</v>
      </c>
      <c r="M19" s="3" t="s">
        <v>657</v>
      </c>
      <c r="P19" s="3" t="s">
        <v>658</v>
      </c>
    </row>
    <row r="20">
      <c r="A20" s="150"/>
      <c r="B20" s="150" t="s">
        <v>659</v>
      </c>
      <c r="C20" s="150" t="s">
        <v>660</v>
      </c>
      <c r="D20" s="150" t="s">
        <v>607</v>
      </c>
      <c r="E20" s="150" t="s">
        <v>590</v>
      </c>
      <c r="F20" s="150" t="s">
        <v>591</v>
      </c>
      <c r="G20" s="150"/>
      <c r="H20" s="150"/>
      <c r="I20" s="150"/>
      <c r="J20" s="151"/>
      <c r="K20" s="151"/>
      <c r="L20" s="151"/>
      <c r="M20" s="151"/>
      <c r="N20" s="151"/>
      <c r="O20" s="151"/>
      <c r="P20" s="151"/>
      <c r="Q20" s="151"/>
      <c r="R20" s="151"/>
      <c r="S20" s="151"/>
      <c r="T20" s="151"/>
      <c r="U20" s="151"/>
      <c r="V20" s="151"/>
      <c r="W20" s="151"/>
      <c r="X20" s="151"/>
      <c r="Y20" s="151"/>
      <c r="Z20" s="151"/>
      <c r="AA20" s="151"/>
      <c r="AB20" s="151"/>
      <c r="AC20" s="151"/>
      <c r="AD20" s="151"/>
      <c r="AE20" s="151"/>
      <c r="AF20" s="151"/>
      <c r="AG20" s="151"/>
      <c r="AH20" s="151"/>
    </row>
    <row r="21">
      <c r="A21" s="150"/>
      <c r="B21" s="150" t="s">
        <v>661</v>
      </c>
      <c r="C21" s="150" t="s">
        <v>662</v>
      </c>
      <c r="D21" s="150" t="s">
        <v>607</v>
      </c>
      <c r="E21" s="152" t="s">
        <v>663</v>
      </c>
      <c r="F21" s="150" t="s">
        <v>591</v>
      </c>
      <c r="G21" s="150"/>
      <c r="H21" s="150"/>
      <c r="I21" s="150"/>
      <c r="J21" s="151"/>
      <c r="K21" s="150" t="s">
        <v>456</v>
      </c>
      <c r="L21" s="150" t="s">
        <v>664</v>
      </c>
      <c r="M21" s="150">
        <v>2000.0</v>
      </c>
      <c r="N21" s="151"/>
      <c r="O21" s="151"/>
      <c r="P21" s="151"/>
      <c r="Q21" s="151"/>
      <c r="R21" s="151"/>
      <c r="S21" s="151"/>
      <c r="T21" s="151"/>
      <c r="U21" s="151"/>
      <c r="V21" s="151"/>
      <c r="W21" s="151"/>
      <c r="X21" s="151"/>
      <c r="Y21" s="151"/>
      <c r="Z21" s="151"/>
      <c r="AA21" s="151"/>
      <c r="AB21" s="151"/>
      <c r="AC21" s="151"/>
      <c r="AD21" s="151"/>
      <c r="AE21" s="151"/>
      <c r="AF21" s="151"/>
      <c r="AG21" s="151"/>
      <c r="AH21" s="151"/>
    </row>
    <row r="22">
      <c r="A22" s="150"/>
      <c r="B22" s="150" t="s">
        <v>665</v>
      </c>
      <c r="C22" s="150" t="s">
        <v>666</v>
      </c>
      <c r="D22" s="150" t="s">
        <v>612</v>
      </c>
      <c r="E22" s="150" t="s">
        <v>642</v>
      </c>
      <c r="F22" s="150" t="s">
        <v>591</v>
      </c>
      <c r="G22" s="150"/>
      <c r="H22" s="150"/>
      <c r="I22" s="150"/>
      <c r="J22" s="150"/>
      <c r="K22" s="150" t="s">
        <v>601</v>
      </c>
      <c r="L22" s="150" t="s">
        <v>667</v>
      </c>
      <c r="M22" s="150" t="s">
        <v>668</v>
      </c>
      <c r="N22" s="151"/>
      <c r="O22" s="151"/>
      <c r="P22" s="151"/>
      <c r="Q22" s="151"/>
      <c r="R22" s="151"/>
      <c r="S22" s="151"/>
      <c r="T22" s="153" t="s">
        <v>669</v>
      </c>
      <c r="U22" s="151"/>
      <c r="V22" s="151"/>
      <c r="W22" s="151"/>
      <c r="X22" s="151"/>
      <c r="Y22" s="151"/>
      <c r="Z22" s="151"/>
      <c r="AA22" s="151"/>
      <c r="AB22" s="151"/>
      <c r="AC22" s="151"/>
      <c r="AD22" s="151"/>
      <c r="AE22" s="151"/>
      <c r="AF22" s="151"/>
      <c r="AG22" s="151"/>
      <c r="AH22" s="151"/>
    </row>
    <row r="23">
      <c r="A23" s="3"/>
      <c r="B23" s="3" t="s">
        <v>670</v>
      </c>
      <c r="C23" s="3" t="s">
        <v>671</v>
      </c>
      <c r="D23" s="3" t="s">
        <v>612</v>
      </c>
      <c r="E23" s="3" t="s">
        <v>672</v>
      </c>
      <c r="F23" s="3" t="s">
        <v>591</v>
      </c>
      <c r="G23" s="3"/>
      <c r="H23" s="3">
        <v>120.0</v>
      </c>
      <c r="I23" s="3"/>
      <c r="J23" s="3" t="s">
        <v>625</v>
      </c>
      <c r="K23" s="3" t="s">
        <v>601</v>
      </c>
      <c r="L23" s="3"/>
      <c r="M23" s="3" t="s">
        <v>673</v>
      </c>
      <c r="T23" s="4" t="s">
        <v>674</v>
      </c>
    </row>
    <row r="24">
      <c r="A24" s="3"/>
      <c r="B24" s="3" t="s">
        <v>675</v>
      </c>
      <c r="C24" s="3" t="s">
        <v>676</v>
      </c>
      <c r="D24" s="3" t="s">
        <v>612</v>
      </c>
      <c r="E24" s="3" t="s">
        <v>672</v>
      </c>
      <c r="F24" s="3" t="s">
        <v>591</v>
      </c>
      <c r="G24" s="3"/>
      <c r="H24" s="3">
        <v>30.0</v>
      </c>
      <c r="I24" s="3"/>
      <c r="J24" s="3" t="s">
        <v>677</v>
      </c>
      <c r="K24" s="3" t="s">
        <v>601</v>
      </c>
      <c r="L24" s="3" t="s">
        <v>678</v>
      </c>
      <c r="M24" s="3">
        <f>8*125</f>
        <v>1000</v>
      </c>
      <c r="R24" s="3" t="s">
        <v>622</v>
      </c>
    </row>
    <row r="25">
      <c r="A25" s="3"/>
      <c r="B25" s="3" t="s">
        <v>507</v>
      </c>
      <c r="C25" s="3" t="s">
        <v>679</v>
      </c>
      <c r="D25" s="3" t="s">
        <v>612</v>
      </c>
      <c r="E25" s="154" t="s">
        <v>663</v>
      </c>
      <c r="F25" s="3" t="s">
        <v>591</v>
      </c>
      <c r="G25" s="3"/>
      <c r="H25" s="3">
        <v>30.0</v>
      </c>
      <c r="I25" s="3"/>
      <c r="J25" s="3" t="s">
        <v>677</v>
      </c>
      <c r="K25" s="3" t="s">
        <v>601</v>
      </c>
      <c r="L25" s="3" t="s">
        <v>680</v>
      </c>
      <c r="M25" s="63">
        <f>11*140</f>
        <v>1540</v>
      </c>
      <c r="R25" s="3" t="s">
        <v>615</v>
      </c>
    </row>
    <row r="26">
      <c r="A26" s="3"/>
      <c r="B26" s="3" t="s">
        <v>681</v>
      </c>
      <c r="C26" s="3" t="s">
        <v>682</v>
      </c>
      <c r="D26" s="3" t="s">
        <v>612</v>
      </c>
      <c r="E26" s="154" t="s">
        <v>663</v>
      </c>
      <c r="F26" s="3" t="s">
        <v>591</v>
      </c>
      <c r="G26" s="3"/>
      <c r="H26" s="3">
        <v>30.0</v>
      </c>
      <c r="I26" s="3"/>
      <c r="J26" s="3" t="s">
        <v>677</v>
      </c>
      <c r="K26" s="3" t="s">
        <v>601</v>
      </c>
      <c r="L26" s="3" t="s">
        <v>678</v>
      </c>
      <c r="M26" s="63">
        <f>8*140</f>
        <v>1120</v>
      </c>
      <c r="R26" s="3" t="s">
        <v>622</v>
      </c>
    </row>
    <row r="27">
      <c r="A27" s="3"/>
      <c r="B27" s="3" t="s">
        <v>683</v>
      </c>
      <c r="C27" s="3" t="s">
        <v>684</v>
      </c>
      <c r="D27" s="3" t="s">
        <v>612</v>
      </c>
      <c r="E27" s="3" t="s">
        <v>590</v>
      </c>
      <c r="F27" s="3" t="s">
        <v>591</v>
      </c>
      <c r="G27" s="3"/>
      <c r="H27" s="3">
        <v>15.0</v>
      </c>
      <c r="I27" s="3"/>
      <c r="J27" s="3" t="s">
        <v>685</v>
      </c>
      <c r="K27" s="3" t="s">
        <v>601</v>
      </c>
      <c r="L27" s="3" t="s">
        <v>686</v>
      </c>
      <c r="M27" s="63">
        <f>4*120</f>
        <v>480</v>
      </c>
      <c r="T27" s="4" t="s">
        <v>687</v>
      </c>
    </row>
    <row r="28">
      <c r="A28" s="3"/>
      <c r="B28" s="3" t="s">
        <v>688</v>
      </c>
      <c r="C28" s="3" t="s">
        <v>689</v>
      </c>
      <c r="D28" s="3" t="s">
        <v>612</v>
      </c>
      <c r="E28" s="3" t="s">
        <v>642</v>
      </c>
      <c r="F28" s="3" t="s">
        <v>690</v>
      </c>
      <c r="G28" s="3"/>
      <c r="H28" s="3">
        <v>15.0</v>
      </c>
      <c r="I28" s="3"/>
      <c r="J28" s="3" t="s">
        <v>685</v>
      </c>
      <c r="K28" s="3" t="s">
        <v>601</v>
      </c>
      <c r="L28" s="3"/>
      <c r="M28" s="3" t="s">
        <v>691</v>
      </c>
    </row>
    <row r="29">
      <c r="A29" s="3"/>
      <c r="B29" s="3" t="s">
        <v>692</v>
      </c>
      <c r="C29" s="3" t="s">
        <v>693</v>
      </c>
      <c r="D29" s="3" t="s">
        <v>612</v>
      </c>
      <c r="E29" s="3" t="s">
        <v>694</v>
      </c>
      <c r="F29" s="3"/>
      <c r="G29" s="3"/>
      <c r="H29" s="3"/>
      <c r="I29" s="3"/>
    </row>
    <row r="30">
      <c r="A30" s="79"/>
      <c r="B30" s="79" t="s">
        <v>695</v>
      </c>
      <c r="E30" s="3" t="s">
        <v>590</v>
      </c>
      <c r="F30" s="3" t="s">
        <v>591</v>
      </c>
      <c r="G30" s="3"/>
      <c r="H30" s="3"/>
      <c r="I30" s="3"/>
    </row>
    <row r="31">
      <c r="A31" s="79"/>
      <c r="B31" s="79" t="s">
        <v>696</v>
      </c>
      <c r="C31" s="3" t="s">
        <v>697</v>
      </c>
      <c r="D31" s="3" t="s">
        <v>607</v>
      </c>
      <c r="E31" s="3" t="s">
        <v>663</v>
      </c>
      <c r="F31" s="3" t="s">
        <v>591</v>
      </c>
      <c r="G31" s="3"/>
      <c r="H31" s="3"/>
      <c r="I31" s="3"/>
    </row>
    <row r="32">
      <c r="A32" s="79"/>
      <c r="B32" s="79" t="s">
        <v>698</v>
      </c>
      <c r="C32" s="3" t="s">
        <v>699</v>
      </c>
      <c r="D32" s="3"/>
      <c r="E32" s="3" t="s">
        <v>663</v>
      </c>
      <c r="F32" s="3"/>
      <c r="G32" s="3"/>
      <c r="H32" s="3"/>
      <c r="I32" s="3"/>
    </row>
    <row r="33">
      <c r="A33" s="3"/>
      <c r="B33" s="3" t="s">
        <v>700</v>
      </c>
      <c r="C33" s="3" t="s">
        <v>701</v>
      </c>
      <c r="D33" s="3" t="s">
        <v>607</v>
      </c>
      <c r="E33" s="3" t="s">
        <v>663</v>
      </c>
      <c r="F33" s="3" t="s">
        <v>702</v>
      </c>
      <c r="G33" s="3"/>
      <c r="H33" s="3"/>
      <c r="I33" s="3"/>
      <c r="K33" s="3" t="s">
        <v>456</v>
      </c>
      <c r="L33" s="3">
        <v>4.0</v>
      </c>
      <c r="M33" s="3">
        <v>500.0</v>
      </c>
      <c r="R33" s="3" t="s">
        <v>622</v>
      </c>
      <c r="T33" s="3" t="s">
        <v>703</v>
      </c>
    </row>
    <row r="34">
      <c r="A34" s="3"/>
      <c r="B34" s="3" t="s">
        <v>704</v>
      </c>
      <c r="C34" s="3" t="s">
        <v>705</v>
      </c>
      <c r="D34" s="3"/>
      <c r="E34" s="3" t="s">
        <v>663</v>
      </c>
      <c r="F34" s="3"/>
      <c r="G34" s="3"/>
      <c r="H34" s="3"/>
      <c r="I34" s="3"/>
      <c r="J34" s="3" t="s">
        <v>706</v>
      </c>
      <c r="K34" s="3" t="s">
        <v>456</v>
      </c>
      <c r="L34" s="3">
        <v>10.0</v>
      </c>
      <c r="M34" s="3">
        <v>1000.0</v>
      </c>
      <c r="T34" s="4" t="s">
        <v>707</v>
      </c>
      <c r="U34" s="4" t="s">
        <v>708</v>
      </c>
      <c r="V34" s="4" t="s">
        <v>709</v>
      </c>
    </row>
    <row r="35">
      <c r="A35" s="3"/>
      <c r="B35" s="3" t="s">
        <v>710</v>
      </c>
      <c r="C35" s="3" t="s">
        <v>711</v>
      </c>
      <c r="D35" s="3"/>
      <c r="E35" s="3" t="s">
        <v>642</v>
      </c>
      <c r="F35" s="3"/>
      <c r="G35" s="3"/>
      <c r="H35" s="3"/>
      <c r="I35" s="3"/>
    </row>
    <row r="36">
      <c r="A36" s="3"/>
      <c r="B36" s="3" t="s">
        <v>712</v>
      </c>
      <c r="C36" s="3" t="s">
        <v>713</v>
      </c>
      <c r="D36" s="3"/>
      <c r="E36" s="3" t="s">
        <v>663</v>
      </c>
      <c r="F36" s="3"/>
      <c r="G36" s="3"/>
      <c r="H36" s="3"/>
      <c r="I36" s="3"/>
    </row>
    <row r="37">
      <c r="A37" s="3"/>
      <c r="B37" s="3" t="s">
        <v>511</v>
      </c>
      <c r="E37" s="3" t="s">
        <v>663</v>
      </c>
    </row>
    <row r="38">
      <c r="A38" s="3"/>
      <c r="B38" s="3" t="s">
        <v>714</v>
      </c>
      <c r="C38" s="3" t="s">
        <v>715</v>
      </c>
      <c r="D38" s="3" t="s">
        <v>607</v>
      </c>
      <c r="E38" s="3" t="s">
        <v>716</v>
      </c>
      <c r="F38" s="154"/>
      <c r="G38" s="154"/>
      <c r="H38" s="154"/>
      <c r="I38" s="154"/>
      <c r="L38" s="155">
        <v>45755.0</v>
      </c>
      <c r="M38" s="3">
        <v>500.0</v>
      </c>
    </row>
    <row r="39">
      <c r="A39" s="79"/>
      <c r="B39" s="79" t="s">
        <v>717</v>
      </c>
      <c r="C39" s="3" t="s">
        <v>718</v>
      </c>
      <c r="D39" s="3" t="s">
        <v>607</v>
      </c>
      <c r="E39" s="154" t="s">
        <v>663</v>
      </c>
      <c r="J39" s="3"/>
      <c r="K39" s="3" t="s">
        <v>456</v>
      </c>
      <c r="T39" s="4" t="s">
        <v>719</v>
      </c>
    </row>
    <row r="40">
      <c r="A40" s="79"/>
      <c r="B40" s="79" t="s">
        <v>720</v>
      </c>
      <c r="C40" s="3" t="s">
        <v>721</v>
      </c>
      <c r="D40" s="154" t="s">
        <v>607</v>
      </c>
      <c r="E40" s="154" t="s">
        <v>663</v>
      </c>
      <c r="F40" s="154"/>
      <c r="G40" s="154"/>
      <c r="H40" s="154"/>
      <c r="I40" s="154"/>
      <c r="J40" s="3"/>
      <c r="K40" s="3"/>
    </row>
    <row r="41">
      <c r="A41" s="79"/>
      <c r="B41" s="79" t="s">
        <v>722</v>
      </c>
      <c r="C41" s="3" t="s">
        <v>723</v>
      </c>
      <c r="D41" s="3" t="s">
        <v>607</v>
      </c>
      <c r="E41" s="154" t="s">
        <v>663</v>
      </c>
      <c r="J41" s="3" t="s">
        <v>724</v>
      </c>
      <c r="K41" s="3" t="s">
        <v>456</v>
      </c>
      <c r="N41" s="3" t="s">
        <v>725</v>
      </c>
    </row>
    <row r="42">
      <c r="A42" s="3"/>
      <c r="B42" s="3" t="s">
        <v>726</v>
      </c>
      <c r="C42" s="3" t="s">
        <v>727</v>
      </c>
      <c r="D42" s="3" t="s">
        <v>589</v>
      </c>
      <c r="E42" s="3" t="s">
        <v>590</v>
      </c>
      <c r="F42" s="3" t="s">
        <v>7</v>
      </c>
      <c r="G42" s="3"/>
      <c r="H42" s="3"/>
      <c r="I42" s="3"/>
      <c r="K42" s="3" t="s">
        <v>456</v>
      </c>
      <c r="L42" s="3"/>
      <c r="M42" s="3">
        <v>500.0</v>
      </c>
      <c r="N42" s="3" t="s">
        <v>728</v>
      </c>
      <c r="O42" s="3"/>
      <c r="Q42" s="3" t="s">
        <v>590</v>
      </c>
      <c r="R42" s="3" t="s">
        <v>622</v>
      </c>
      <c r="T42" s="4" t="s">
        <v>729</v>
      </c>
      <c r="U42" s="4" t="s">
        <v>730</v>
      </c>
    </row>
    <row r="43">
      <c r="A43" s="3"/>
      <c r="B43" s="3" t="s">
        <v>731</v>
      </c>
      <c r="C43" s="3" t="s">
        <v>732</v>
      </c>
      <c r="D43" s="3" t="s">
        <v>589</v>
      </c>
      <c r="E43" s="3" t="s">
        <v>590</v>
      </c>
      <c r="F43" s="3" t="s">
        <v>7</v>
      </c>
      <c r="G43" s="3"/>
      <c r="H43" s="3"/>
      <c r="I43" s="3"/>
      <c r="J43" s="3"/>
      <c r="K43" s="3" t="s">
        <v>456</v>
      </c>
      <c r="L43" s="3"/>
      <c r="M43" s="3">
        <v>500.0</v>
      </c>
      <c r="N43" s="3"/>
      <c r="O43" s="3"/>
    </row>
    <row r="44">
      <c r="A44" s="3"/>
      <c r="B44" s="3" t="s">
        <v>733</v>
      </c>
      <c r="D44" s="3" t="s">
        <v>734</v>
      </c>
      <c r="E44" s="3" t="s">
        <v>590</v>
      </c>
      <c r="F44" s="3" t="s">
        <v>591</v>
      </c>
      <c r="G44" s="3"/>
      <c r="H44" s="3"/>
      <c r="I44" s="3"/>
      <c r="J44" s="3" t="s">
        <v>625</v>
      </c>
      <c r="K44" s="3" t="s">
        <v>456</v>
      </c>
      <c r="L44" s="3">
        <v>40.0</v>
      </c>
      <c r="M44" s="3">
        <v>10000.0</v>
      </c>
    </row>
    <row r="46">
      <c r="A46" s="1"/>
      <c r="B46" s="1" t="s">
        <v>735</v>
      </c>
      <c r="C46" s="63">
        <f t="array" ref="C46">SUM(IF(ISNUMBER(SEARCH("If required", E:E)), 0, IFERROR(IF(ISNUMBER(M:M), M:M, VALUE(LEFT(M:M, FIND("-", M:M)-1))), 0)))</f>
        <v>109140</v>
      </c>
    </row>
    <row r="47">
      <c r="A47" s="1"/>
      <c r="B47" s="1" t="s">
        <v>736</v>
      </c>
      <c r="C47" s="63">
        <f t="array" ref="C47">SUM(IF(ISNUMBER(SEARCH("If required", E:E)), 0, IFERROR(IF(ISNUMBER(M:M), M:M, VALUE(RIGHT(M:M, FIND("-", M:M)-1))), 0)))</f>
        <v>120390</v>
      </c>
    </row>
    <row r="48">
      <c r="A48" s="1"/>
      <c r="B48" s="1" t="s">
        <v>737</v>
      </c>
      <c r="C48" s="3">
        <f t="array" ref="C48">SUM(IFERROR(IF(ISNUMBER(M:M), M:M, VALUE(LEFT(M:M, FIND("-", M:M)-1))), 0))</f>
        <v>130040</v>
      </c>
    </row>
    <row r="49">
      <c r="A49" s="1"/>
      <c r="B49" s="1" t="s">
        <v>738</v>
      </c>
      <c r="C49" s="3">
        <f t="array" ref="C49">SUM(IFERROR(IF(ISNUMBER(M:M), M:M, VALUE(RIGHT(M:M, FIND("-", M:M)-1))), 0))
</f>
        <v>140590</v>
      </c>
      <c r="J49" s="3"/>
      <c r="K49" s="3"/>
    </row>
    <row r="58">
      <c r="A58" s="3"/>
      <c r="B58" s="3"/>
      <c r="C58" s="3"/>
      <c r="D58" s="3"/>
      <c r="E58" s="3"/>
      <c r="F58" s="3"/>
      <c r="G58" s="3"/>
      <c r="H58" s="3"/>
      <c r="I58" s="3"/>
      <c r="J58" s="3"/>
      <c r="K58" s="3"/>
      <c r="L58" s="3"/>
      <c r="M58" s="3"/>
      <c r="N58" s="63">
        <f t="array" ref="N58">SUM(IF(ISNUMBER(SEARCH("If required", E:E)), 0, IFERROR(IF(ISNUMBER(M:M), M:M, VALUE(LEFT(M:M, FIND("-", M:M)-1))), 0)))</f>
        <v>109140</v>
      </c>
      <c r="O58" s="3"/>
    </row>
    <row r="59">
      <c r="N59" s="63">
        <f t="array" ref="N59">SUM(IFERROR(IF(ISNUMBER(M:M), M:M, VALUE(LEFT(M:M, FIND("-", M:M)-1))), 0))</f>
        <v>130040</v>
      </c>
    </row>
    <row r="60">
      <c r="D60" s="3"/>
      <c r="E60" s="3"/>
      <c r="F60" s="3"/>
      <c r="G60" s="3"/>
      <c r="H60" s="3"/>
      <c r="I60" s="3"/>
      <c r="J60" s="3"/>
      <c r="K60" s="3"/>
      <c r="L60" s="3"/>
      <c r="M60" s="3"/>
      <c r="N60" s="63">
        <f t="array" ref="N60">SUM(IFERROR(IF(ISNUMBER(M:M), M:M, VALUE(RIGHT(M:M, FIND("-", M:M)-1))), 0))
</f>
        <v>140590</v>
      </c>
      <c r="O60" s="3"/>
    </row>
    <row r="61">
      <c r="D61" s="3"/>
      <c r="E61" s="3"/>
      <c r="F61" s="3"/>
      <c r="G61" s="3"/>
      <c r="H61" s="3"/>
      <c r="I61" s="3"/>
      <c r="J61" s="3"/>
      <c r="K61" s="3"/>
      <c r="L61" s="3"/>
      <c r="M61" s="3"/>
      <c r="N61" s="3"/>
      <c r="O61" s="3"/>
    </row>
    <row r="64">
      <c r="J64" s="3"/>
      <c r="K64" s="3"/>
    </row>
    <row r="66">
      <c r="A66" s="1"/>
      <c r="B66" s="1" t="s">
        <v>739</v>
      </c>
    </row>
    <row r="67">
      <c r="A67" s="3"/>
      <c r="B67" s="3" t="s">
        <v>740</v>
      </c>
      <c r="C67" s="3" t="s">
        <v>741</v>
      </c>
    </row>
    <row r="68">
      <c r="A68" s="3"/>
      <c r="B68" s="3" t="s">
        <v>742</v>
      </c>
      <c r="C68" s="3" t="s">
        <v>743</v>
      </c>
      <c r="D68" s="3"/>
      <c r="E68" s="3" t="s">
        <v>590</v>
      </c>
      <c r="F68" s="3"/>
      <c r="G68" s="3"/>
      <c r="H68" s="3"/>
      <c r="I68" s="3"/>
    </row>
    <row r="69">
      <c r="A69" s="3"/>
      <c r="B69" s="3" t="s">
        <v>744</v>
      </c>
      <c r="C69" s="3" t="s">
        <v>745</v>
      </c>
    </row>
    <row r="70">
      <c r="A70" s="3"/>
      <c r="B70" s="3" t="s">
        <v>746</v>
      </c>
      <c r="C70" s="3" t="s">
        <v>747</v>
      </c>
    </row>
    <row r="73">
      <c r="A73" s="156"/>
      <c r="B73" s="156" t="s">
        <v>748</v>
      </c>
    </row>
    <row r="74">
      <c r="A74" s="3"/>
      <c r="B74" s="3" t="s">
        <v>749</v>
      </c>
      <c r="C74" s="3" t="s">
        <v>750</v>
      </c>
    </row>
    <row r="75">
      <c r="A75" s="3"/>
      <c r="B75" s="3" t="s">
        <v>751</v>
      </c>
      <c r="C75" s="3" t="s">
        <v>752</v>
      </c>
    </row>
    <row r="76">
      <c r="A76" s="3"/>
      <c r="B76" s="3" t="s">
        <v>753</v>
      </c>
      <c r="C76" s="3" t="s">
        <v>754</v>
      </c>
    </row>
    <row r="77">
      <c r="A77" s="3"/>
      <c r="B77" s="3" t="s">
        <v>755</v>
      </c>
      <c r="C77" s="3" t="s">
        <v>756</v>
      </c>
      <c r="J77" s="3"/>
      <c r="K77" s="3"/>
    </row>
    <row r="81">
      <c r="A81" s="1"/>
      <c r="B81" s="1" t="s">
        <v>757</v>
      </c>
    </row>
    <row r="82">
      <c r="A82" s="3"/>
      <c r="B82" s="3" t="s">
        <v>758</v>
      </c>
    </row>
    <row r="83">
      <c r="A83" s="3"/>
      <c r="B83" s="3" t="s">
        <v>71</v>
      </c>
    </row>
    <row r="84">
      <c r="A84" s="3"/>
      <c r="B84" s="3" t="s">
        <v>759</v>
      </c>
      <c r="T84" s="4" t="s">
        <v>719</v>
      </c>
    </row>
  </sheetData>
  <mergeCells count="1">
    <mergeCell ref="M9:M14"/>
  </mergeCells>
  <hyperlinks>
    <hyperlink r:id="rId2" ref="T2"/>
    <hyperlink r:id="rId3" ref="T3"/>
    <hyperlink r:id="rId4" ref="U3"/>
    <hyperlink r:id="rId5" ref="T18"/>
    <hyperlink r:id="rId6" ref="T22"/>
    <hyperlink r:id="rId7" location=":~:text=Project%20Size%20and%20Complexity,numerous%20viewpoints%2C%20&amp;%20advanced%20visualisations." ref="T23"/>
    <hyperlink r:id="rId8" location=":~:text=3,once%20per%20month%2C%20or%20as" ref="T27"/>
    <hyperlink r:id="rId9" ref="T34"/>
    <hyperlink r:id="rId10" ref="U34"/>
    <hyperlink r:id="rId11" ref="V34"/>
    <hyperlink r:id="rId12" location=":~:text=i,A" ref="T39"/>
    <hyperlink r:id="rId13" ref="T42"/>
    <hyperlink r:id="rId14" ref="U42"/>
    <hyperlink r:id="rId15" location=":~:text=i,A" ref="T84"/>
  </hyperlinks>
  <drawing r:id="rId16"/>
  <legacyDrawing r:id="rId17"/>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13"/>
    <col customWidth="1" min="2" max="2" width="54.5"/>
    <col customWidth="1" min="3" max="3" width="44.13"/>
    <col customWidth="1" min="4" max="4" width="29.13"/>
    <col customWidth="1" min="5" max="5" width="17.5"/>
    <col customWidth="1" min="6" max="6" width="21.75"/>
    <col customWidth="1" min="8" max="8" width="15.88"/>
  </cols>
  <sheetData>
    <row r="1">
      <c r="A1" s="1" t="s">
        <v>760</v>
      </c>
      <c r="B1" s="1" t="s">
        <v>206</v>
      </c>
      <c r="C1" s="1" t="s">
        <v>761</v>
      </c>
      <c r="D1" s="1" t="s">
        <v>762</v>
      </c>
      <c r="E1" s="1" t="s">
        <v>763</v>
      </c>
      <c r="F1" s="1" t="s">
        <v>764</v>
      </c>
      <c r="G1" s="1"/>
      <c r="H1" s="1"/>
      <c r="I1" s="1"/>
      <c r="J1" s="2"/>
      <c r="K1" s="2"/>
      <c r="L1" s="2"/>
      <c r="M1" s="2"/>
      <c r="N1" s="2"/>
      <c r="O1" s="2"/>
      <c r="P1" s="2"/>
      <c r="Q1" s="2"/>
      <c r="R1" s="2"/>
      <c r="S1" s="2"/>
      <c r="T1" s="2"/>
      <c r="U1" s="2"/>
      <c r="V1" s="2"/>
      <c r="W1" s="2"/>
      <c r="X1" s="2"/>
      <c r="Y1" s="2"/>
      <c r="Z1" s="2"/>
    </row>
    <row r="2">
      <c r="A2" s="3" t="s">
        <v>587</v>
      </c>
      <c r="B2" s="3" t="s">
        <v>765</v>
      </c>
    </row>
    <row r="3">
      <c r="A3" s="3" t="s">
        <v>617</v>
      </c>
      <c r="B3" s="3" t="s">
        <v>766</v>
      </c>
    </row>
    <row r="4">
      <c r="A4" s="3" t="s">
        <v>767</v>
      </c>
      <c r="B4" s="3" t="s">
        <v>768</v>
      </c>
    </row>
    <row r="5">
      <c r="A5" s="3" t="s">
        <v>623</v>
      </c>
      <c r="B5" s="3" t="s">
        <v>769</v>
      </c>
    </row>
    <row r="6">
      <c r="A6" s="3" t="s">
        <v>627</v>
      </c>
      <c r="B6" s="3" t="s">
        <v>770</v>
      </c>
    </row>
    <row r="7">
      <c r="A7" s="3" t="s">
        <v>629</v>
      </c>
      <c r="B7" s="3" t="s">
        <v>771</v>
      </c>
    </row>
    <row r="8">
      <c r="A8" s="3" t="s">
        <v>632</v>
      </c>
      <c r="B8" s="3" t="s">
        <v>772</v>
      </c>
    </row>
    <row r="9">
      <c r="A9" s="3" t="s">
        <v>554</v>
      </c>
      <c r="B9" s="3" t="s">
        <v>773</v>
      </c>
    </row>
    <row r="10">
      <c r="A10" s="3" t="s">
        <v>744</v>
      </c>
      <c r="B10" s="3" t="s">
        <v>774</v>
      </c>
    </row>
    <row r="11">
      <c r="A11" s="3" t="s">
        <v>746</v>
      </c>
      <c r="B11" s="3" t="s">
        <v>775</v>
      </c>
    </row>
    <row r="12">
      <c r="A12" s="3" t="s">
        <v>740</v>
      </c>
      <c r="B12" s="3" t="s">
        <v>776</v>
      </c>
    </row>
    <row r="13">
      <c r="A13" s="3" t="s">
        <v>777</v>
      </c>
      <c r="B13" s="3" t="s">
        <v>778</v>
      </c>
    </row>
    <row r="14">
      <c r="A14" s="3" t="s">
        <v>509</v>
      </c>
    </row>
    <row r="15">
      <c r="A15" s="3" t="s">
        <v>779</v>
      </c>
      <c r="B15" s="3" t="s">
        <v>780</v>
      </c>
    </row>
    <row r="16">
      <c r="A16" s="3" t="s">
        <v>781</v>
      </c>
      <c r="B16" s="3" t="s">
        <v>782</v>
      </c>
    </row>
    <row r="17">
      <c r="A17" s="3" t="s">
        <v>783</v>
      </c>
      <c r="B17" s="3" t="s">
        <v>784</v>
      </c>
    </row>
    <row r="18">
      <c r="A18" s="3" t="s">
        <v>648</v>
      </c>
      <c r="B18" s="3" t="s">
        <v>785</v>
      </c>
    </row>
    <row r="19">
      <c r="A19" s="3" t="s">
        <v>659</v>
      </c>
      <c r="B19" s="3" t="s">
        <v>786</v>
      </c>
    </row>
    <row r="20">
      <c r="A20" s="3" t="s">
        <v>683</v>
      </c>
      <c r="B20" s="3" t="s">
        <v>787</v>
      </c>
    </row>
    <row r="21">
      <c r="A21" s="3" t="s">
        <v>742</v>
      </c>
      <c r="B21" s="3" t="s">
        <v>788</v>
      </c>
    </row>
    <row r="22">
      <c r="A22" s="3" t="s">
        <v>789</v>
      </c>
      <c r="B22" s="3" t="s">
        <v>790</v>
      </c>
    </row>
    <row r="23">
      <c r="A23" s="3" t="s">
        <v>791</v>
      </c>
      <c r="B23" s="3" t="s">
        <v>792</v>
      </c>
    </row>
    <row r="24">
      <c r="A24" s="3" t="s">
        <v>696</v>
      </c>
      <c r="B24" s="3" t="s">
        <v>793</v>
      </c>
    </row>
    <row r="25">
      <c r="A25" s="3" t="s">
        <v>698</v>
      </c>
      <c r="B25" s="3" t="s">
        <v>794</v>
      </c>
    </row>
    <row r="26">
      <c r="A26" s="3" t="s">
        <v>700</v>
      </c>
      <c r="B26" s="3" t="s">
        <v>795</v>
      </c>
    </row>
    <row r="27">
      <c r="A27" s="3" t="s">
        <v>796</v>
      </c>
      <c r="B27" s="3" t="s">
        <v>797</v>
      </c>
    </row>
    <row r="28">
      <c r="A28" s="3" t="s">
        <v>507</v>
      </c>
      <c r="B28" s="3" t="s">
        <v>798</v>
      </c>
    </row>
    <row r="29">
      <c r="A29" s="3" t="s">
        <v>799</v>
      </c>
      <c r="B29" s="3" t="s">
        <v>800</v>
      </c>
    </row>
    <row r="30">
      <c r="A30" s="3" t="s">
        <v>801</v>
      </c>
      <c r="B30" s="3" t="s">
        <v>802</v>
      </c>
    </row>
    <row r="31">
      <c r="A31" s="3" t="s">
        <v>803</v>
      </c>
      <c r="B31" s="3" t="s">
        <v>804</v>
      </c>
    </row>
    <row r="32">
      <c r="A32" s="3" t="s">
        <v>805</v>
      </c>
      <c r="B32" s="3" t="s">
        <v>806</v>
      </c>
    </row>
    <row r="33">
      <c r="A33" s="3" t="s">
        <v>497</v>
      </c>
      <c r="B33" s="3" t="s">
        <v>807</v>
      </c>
    </row>
    <row r="34">
      <c r="A34" s="3" t="s">
        <v>808</v>
      </c>
      <c r="B34" s="3" t="s">
        <v>809</v>
      </c>
    </row>
    <row r="35">
      <c r="A35" s="3" t="s">
        <v>810</v>
      </c>
      <c r="B35" s="3" t="s">
        <v>811</v>
      </c>
    </row>
    <row r="36">
      <c r="A36" s="3" t="s">
        <v>812</v>
      </c>
      <c r="B36" s="3" t="s">
        <v>813</v>
      </c>
    </row>
    <row r="37">
      <c r="A37" s="3" t="s">
        <v>814</v>
      </c>
      <c r="B37" s="3" t="s">
        <v>815</v>
      </c>
    </row>
    <row r="38">
      <c r="A38" s="3" t="s">
        <v>712</v>
      </c>
      <c r="B38" s="3" t="s">
        <v>816</v>
      </c>
    </row>
    <row r="39">
      <c r="A39" s="3" t="s">
        <v>749</v>
      </c>
      <c r="B39" s="3" t="s">
        <v>817</v>
      </c>
    </row>
    <row r="40">
      <c r="A40" s="3" t="s">
        <v>751</v>
      </c>
      <c r="B40" s="3" t="s">
        <v>818</v>
      </c>
    </row>
    <row r="41">
      <c r="A41" s="3" t="s">
        <v>753</v>
      </c>
      <c r="B41" s="3" t="s">
        <v>819</v>
      </c>
      <c r="C41" s="3" t="s">
        <v>754</v>
      </c>
      <c r="D41" s="3" t="s">
        <v>820</v>
      </c>
    </row>
    <row r="42">
      <c r="A42" s="3" t="s">
        <v>821</v>
      </c>
      <c r="B42" s="3" t="s">
        <v>822</v>
      </c>
      <c r="C42" s="3" t="s">
        <v>823</v>
      </c>
      <c r="D42" s="3" t="s">
        <v>820</v>
      </c>
    </row>
    <row r="43">
      <c r="A43" s="3" t="s">
        <v>824</v>
      </c>
      <c r="B43" s="3" t="s">
        <v>825</v>
      </c>
      <c r="C43" s="3" t="s">
        <v>826</v>
      </c>
      <c r="D43" s="3" t="s">
        <v>820</v>
      </c>
    </row>
    <row r="44">
      <c r="A44" s="3" t="s">
        <v>827</v>
      </c>
      <c r="B44" s="3" t="s">
        <v>828</v>
      </c>
      <c r="C44" s="3" t="s">
        <v>718</v>
      </c>
      <c r="D44" s="3" t="s">
        <v>820</v>
      </c>
    </row>
    <row r="45">
      <c r="A45" s="3" t="s">
        <v>829</v>
      </c>
      <c r="B45" s="3" t="s">
        <v>830</v>
      </c>
      <c r="C45" s="3" t="s">
        <v>831</v>
      </c>
      <c r="D45" s="3" t="s">
        <v>832</v>
      </c>
    </row>
    <row r="46">
      <c r="A46" s="3" t="s">
        <v>833</v>
      </c>
      <c r="B46" s="3" t="s">
        <v>834</v>
      </c>
      <c r="C46" s="3" t="s">
        <v>835</v>
      </c>
      <c r="D46" s="3" t="s">
        <v>832</v>
      </c>
    </row>
    <row r="47">
      <c r="A47" s="3" t="s">
        <v>523</v>
      </c>
      <c r="B47" s="3" t="s">
        <v>836</v>
      </c>
      <c r="C47" s="3" t="s">
        <v>837</v>
      </c>
      <c r="D47" s="3" t="s">
        <v>838</v>
      </c>
    </row>
    <row r="48">
      <c r="A48" s="3" t="s">
        <v>839</v>
      </c>
      <c r="B48" s="3" t="s">
        <v>840</v>
      </c>
      <c r="C48" s="3" t="s">
        <v>641</v>
      </c>
      <c r="D48" s="3" t="s">
        <v>832</v>
      </c>
    </row>
    <row r="49">
      <c r="A49" s="3" t="s">
        <v>841</v>
      </c>
      <c r="B49" s="3" t="s">
        <v>842</v>
      </c>
      <c r="C49" s="3" t="s">
        <v>843</v>
      </c>
      <c r="D49" s="3" t="s">
        <v>832</v>
      </c>
    </row>
    <row r="50">
      <c r="A50" s="3" t="s">
        <v>665</v>
      </c>
      <c r="B50" s="3" t="s">
        <v>844</v>
      </c>
      <c r="C50" s="3" t="s">
        <v>845</v>
      </c>
      <c r="D50" s="3" t="s">
        <v>832</v>
      </c>
    </row>
    <row r="51">
      <c r="A51" s="3" t="s">
        <v>846</v>
      </c>
      <c r="B51" s="3" t="s">
        <v>847</v>
      </c>
      <c r="C51" s="3" t="s">
        <v>848</v>
      </c>
      <c r="D51" s="3" t="s">
        <v>849</v>
      </c>
    </row>
    <row r="52">
      <c r="A52" s="3" t="s">
        <v>850</v>
      </c>
      <c r="B52" s="3" t="s">
        <v>851</v>
      </c>
      <c r="C52" s="3" t="s">
        <v>852</v>
      </c>
      <c r="D52" s="3" t="s">
        <v>853</v>
      </c>
    </row>
    <row r="53">
      <c r="A53" s="3" t="s">
        <v>681</v>
      </c>
      <c r="B53" s="3" t="s">
        <v>854</v>
      </c>
      <c r="C53" s="3" t="s">
        <v>855</v>
      </c>
      <c r="D53" s="3" t="s">
        <v>832</v>
      </c>
    </row>
    <row r="54">
      <c r="A54" s="3" t="s">
        <v>856</v>
      </c>
      <c r="B54" s="3" t="s">
        <v>857</v>
      </c>
      <c r="C54" s="3" t="s">
        <v>858</v>
      </c>
      <c r="D54" s="3" t="s">
        <v>859</v>
      </c>
    </row>
    <row r="55">
      <c r="A55" s="3" t="s">
        <v>860</v>
      </c>
      <c r="B55" s="3" t="s">
        <v>861</v>
      </c>
      <c r="C55" s="3" t="s">
        <v>862</v>
      </c>
      <c r="D55" s="3" t="s">
        <v>863</v>
      </c>
    </row>
    <row r="56">
      <c r="A56" s="3" t="s">
        <v>864</v>
      </c>
      <c r="B56" s="3" t="s">
        <v>865</v>
      </c>
      <c r="C56" s="3" t="s">
        <v>866</v>
      </c>
      <c r="D56" s="3" t="s">
        <v>863</v>
      </c>
    </row>
    <row r="57">
      <c r="A57" s="3" t="s">
        <v>829</v>
      </c>
      <c r="B57" s="3" t="s">
        <v>867</v>
      </c>
      <c r="C57" s="3" t="s">
        <v>868</v>
      </c>
      <c r="D57" s="3" t="s">
        <v>863</v>
      </c>
    </row>
    <row r="58">
      <c r="A58" s="3" t="s">
        <v>833</v>
      </c>
      <c r="B58" s="3" t="s">
        <v>869</v>
      </c>
      <c r="C58" s="3" t="s">
        <v>870</v>
      </c>
      <c r="D58" s="3" t="s">
        <v>863</v>
      </c>
    </row>
    <row r="59">
      <c r="A59" s="3" t="s">
        <v>647</v>
      </c>
      <c r="B59" s="3" t="s">
        <v>871</v>
      </c>
      <c r="C59" s="3" t="s">
        <v>872</v>
      </c>
      <c r="D59" s="3" t="s">
        <v>873</v>
      </c>
    </row>
    <row r="60">
      <c r="A60" s="3" t="s">
        <v>839</v>
      </c>
      <c r="B60" s="3" t="s">
        <v>874</v>
      </c>
      <c r="C60" s="3" t="s">
        <v>875</v>
      </c>
      <c r="D60" s="3" t="s">
        <v>863</v>
      </c>
    </row>
    <row r="61">
      <c r="A61" s="3" t="s">
        <v>876</v>
      </c>
      <c r="B61" s="3" t="s">
        <v>877</v>
      </c>
      <c r="C61" s="3" t="s">
        <v>878</v>
      </c>
      <c r="D61" s="3" t="s">
        <v>873</v>
      </c>
    </row>
    <row r="62">
      <c r="A62" s="3" t="s">
        <v>665</v>
      </c>
      <c r="B62" s="3" t="s">
        <v>879</v>
      </c>
      <c r="C62" s="3" t="s">
        <v>666</v>
      </c>
      <c r="D62" s="3" t="s">
        <v>863</v>
      </c>
    </row>
    <row r="63">
      <c r="A63" s="3" t="s">
        <v>880</v>
      </c>
      <c r="B63" s="3" t="s">
        <v>881</v>
      </c>
      <c r="C63" s="3" t="s">
        <v>662</v>
      </c>
      <c r="D63" s="3" t="s">
        <v>882</v>
      </c>
    </row>
    <row r="64">
      <c r="A64" s="3" t="s">
        <v>846</v>
      </c>
      <c r="B64" s="3" t="s">
        <v>883</v>
      </c>
      <c r="C64" s="3" t="s">
        <v>884</v>
      </c>
      <c r="D64" s="3" t="s">
        <v>885</v>
      </c>
    </row>
    <row r="65">
      <c r="A65" s="3" t="s">
        <v>507</v>
      </c>
      <c r="B65" s="3" t="s">
        <v>886</v>
      </c>
      <c r="C65" s="3" t="s">
        <v>887</v>
      </c>
      <c r="D65" s="3" t="s">
        <v>888</v>
      </c>
    </row>
    <row r="66">
      <c r="A66" s="3" t="s">
        <v>681</v>
      </c>
      <c r="B66" s="3" t="s">
        <v>889</v>
      </c>
      <c r="C66" s="3" t="s">
        <v>682</v>
      </c>
      <c r="D66" s="3" t="s">
        <v>863</v>
      </c>
    </row>
    <row r="67">
      <c r="A67" s="3" t="s">
        <v>890</v>
      </c>
      <c r="B67" s="3" t="s">
        <v>891</v>
      </c>
      <c r="C67" s="3" t="s">
        <v>892</v>
      </c>
      <c r="D67" s="3" t="s">
        <v>863</v>
      </c>
    </row>
    <row r="68">
      <c r="A68" s="3" t="s">
        <v>755</v>
      </c>
      <c r="B68" s="3" t="s">
        <v>893</v>
      </c>
      <c r="C68" s="3" t="s">
        <v>894</v>
      </c>
      <c r="D68" s="3" t="s">
        <v>863</v>
      </c>
    </row>
    <row r="69">
      <c r="A69" s="3" t="s">
        <v>895</v>
      </c>
      <c r="B69" s="3" t="s">
        <v>896</v>
      </c>
      <c r="C69" s="3" t="s">
        <v>897</v>
      </c>
      <c r="D69" s="3" t="s">
        <v>863</v>
      </c>
    </row>
    <row r="70">
      <c r="A70" s="3" t="s">
        <v>720</v>
      </c>
      <c r="B70" s="3" t="s">
        <v>898</v>
      </c>
      <c r="C70" s="3" t="s">
        <v>899</v>
      </c>
      <c r="D70" s="3" t="s">
        <v>863</v>
      </c>
    </row>
    <row r="71">
      <c r="A71" s="3" t="s">
        <v>722</v>
      </c>
      <c r="B71" s="3" t="s">
        <v>900</v>
      </c>
      <c r="C71" s="3" t="s">
        <v>723</v>
      </c>
      <c r="D71" s="3" t="s">
        <v>901</v>
      </c>
    </row>
    <row r="72">
      <c r="A72" s="3" t="s">
        <v>726</v>
      </c>
      <c r="B72" s="3" t="s">
        <v>902</v>
      </c>
      <c r="C72" s="3" t="s">
        <v>727</v>
      </c>
      <c r="D72" s="3" t="s">
        <v>820</v>
      </c>
    </row>
    <row r="73">
      <c r="A73" s="3" t="s">
        <v>731</v>
      </c>
      <c r="B73" s="3" t="s">
        <v>903</v>
      </c>
      <c r="C73" s="3" t="s">
        <v>732</v>
      </c>
      <c r="D73" s="3" t="s">
        <v>820</v>
      </c>
    </row>
    <row r="74">
      <c r="A74" s="3" t="s">
        <v>824</v>
      </c>
      <c r="B74" s="3" t="s">
        <v>904</v>
      </c>
      <c r="C74" s="3" t="s">
        <v>905</v>
      </c>
      <c r="D74" s="3" t="s">
        <v>906</v>
      </c>
    </row>
    <row r="75">
      <c r="A75" s="3" t="s">
        <v>907</v>
      </c>
      <c r="B75" s="3" t="s">
        <v>908</v>
      </c>
      <c r="C75" s="3" t="s">
        <v>909</v>
      </c>
      <c r="D75" s="3" t="s">
        <v>820</v>
      </c>
    </row>
    <row r="76">
      <c r="A76" s="3" t="s">
        <v>910</v>
      </c>
      <c r="B76" s="3" t="s">
        <v>911</v>
      </c>
      <c r="C76" s="3" t="s">
        <v>912</v>
      </c>
      <c r="D76" s="3" t="s">
        <v>820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6.25"/>
    <col customWidth="1" min="7" max="7" width="21.38"/>
  </cols>
  <sheetData>
    <row r="1">
      <c r="A1" s="1" t="s">
        <v>913</v>
      </c>
      <c r="B1" s="1" t="s">
        <v>914</v>
      </c>
      <c r="C1" s="1" t="s">
        <v>915</v>
      </c>
      <c r="D1" s="1" t="s">
        <v>206</v>
      </c>
      <c r="E1" s="1" t="s">
        <v>761</v>
      </c>
      <c r="F1" s="1" t="s">
        <v>762</v>
      </c>
      <c r="G1" s="1" t="s">
        <v>916</v>
      </c>
      <c r="H1" s="1" t="s">
        <v>764</v>
      </c>
      <c r="I1" s="2"/>
      <c r="J1" s="2"/>
      <c r="K1" s="2"/>
      <c r="L1" s="2"/>
      <c r="M1" s="2"/>
      <c r="N1" s="2"/>
      <c r="O1" s="2"/>
      <c r="P1" s="2"/>
      <c r="Q1" s="2"/>
      <c r="R1" s="2"/>
      <c r="S1" s="2"/>
      <c r="T1" s="2"/>
      <c r="U1" s="2"/>
      <c r="V1" s="2"/>
      <c r="W1" s="2"/>
      <c r="X1" s="2"/>
      <c r="Y1" s="2"/>
      <c r="Z1" s="2"/>
      <c r="AA1" s="2"/>
      <c r="AB1" s="2"/>
    </row>
    <row r="2">
      <c r="A2" s="3" t="s">
        <v>917</v>
      </c>
      <c r="B2" s="3" t="s">
        <v>918</v>
      </c>
      <c r="C2" s="3" t="s">
        <v>919</v>
      </c>
      <c r="G2" s="3">
        <v>10.0</v>
      </c>
    </row>
    <row r="16">
      <c r="B16" s="3" t="s">
        <v>920</v>
      </c>
    </row>
    <row r="17">
      <c r="A17" s="3">
        <v>43560.0</v>
      </c>
      <c r="B17" s="3">
        <v>15.0</v>
      </c>
      <c r="C17" s="105">
        <f>A17*B17</f>
        <v>653400</v>
      </c>
    </row>
    <row r="20">
      <c r="A20" s="3" t="s">
        <v>921</v>
      </c>
      <c r="B20" s="105"/>
      <c r="C20" s="3" t="s">
        <v>319</v>
      </c>
    </row>
    <row r="21">
      <c r="A21" s="3">
        <v>57.5299988</v>
      </c>
      <c r="B21" s="130">
        <v>84700.0</v>
      </c>
      <c r="C21" s="105">
        <f t="shared" ref="C21:C39" si="1">B21/A21</f>
        <v>1472.275365</v>
      </c>
    </row>
    <row r="22">
      <c r="A22" s="3">
        <v>70.2900009</v>
      </c>
      <c r="B22" s="130">
        <v>61300.0</v>
      </c>
      <c r="C22" s="105">
        <f t="shared" si="1"/>
        <v>872.1012835</v>
      </c>
    </row>
    <row r="23">
      <c r="A23" s="3">
        <v>62.4399986</v>
      </c>
      <c r="B23" s="130">
        <v>69800.0</v>
      </c>
      <c r="C23" s="105">
        <f t="shared" si="1"/>
        <v>1117.873183</v>
      </c>
    </row>
    <row r="24">
      <c r="A24" s="3">
        <v>68.7699966</v>
      </c>
      <c r="B24" s="130">
        <v>75000.0</v>
      </c>
      <c r="C24" s="105">
        <f t="shared" si="1"/>
        <v>1090.591882</v>
      </c>
    </row>
    <row r="25">
      <c r="A25" s="3">
        <v>83.3899994</v>
      </c>
      <c r="B25" s="130">
        <v>53800.0</v>
      </c>
      <c r="C25" s="105">
        <f t="shared" si="1"/>
        <v>645.161295</v>
      </c>
    </row>
    <row r="26">
      <c r="A26" s="3">
        <v>58.2000008</v>
      </c>
      <c r="B26" s="130">
        <v>62600.0</v>
      </c>
      <c r="C26" s="105">
        <f t="shared" si="1"/>
        <v>1075.60136</v>
      </c>
    </row>
    <row r="27">
      <c r="A27" s="3">
        <v>78.0999985</v>
      </c>
      <c r="B27" s="130">
        <v>97500.0</v>
      </c>
      <c r="C27" s="105">
        <f t="shared" si="1"/>
        <v>1248.399512</v>
      </c>
    </row>
    <row r="28">
      <c r="A28" s="3">
        <v>77.1900024</v>
      </c>
      <c r="B28" s="130">
        <v>90700.0</v>
      </c>
      <c r="C28" s="105">
        <f t="shared" si="1"/>
        <v>1175.022635</v>
      </c>
    </row>
    <row r="29">
      <c r="A29" s="3">
        <v>93.0599976</v>
      </c>
      <c r="B29" s="130">
        <v>47100.0</v>
      </c>
      <c r="C29" s="105">
        <f t="shared" si="1"/>
        <v>506.1250936</v>
      </c>
    </row>
    <row r="30">
      <c r="A30" s="3">
        <v>95.0800018</v>
      </c>
      <c r="B30" s="130">
        <v>60800.0</v>
      </c>
      <c r="C30" s="105">
        <f t="shared" si="1"/>
        <v>639.461494</v>
      </c>
    </row>
    <row r="31">
      <c r="A31" s="3">
        <v>62.7999992</v>
      </c>
      <c r="B31" s="130">
        <v>81860.0</v>
      </c>
      <c r="C31" s="105">
        <f t="shared" si="1"/>
        <v>1303.503201</v>
      </c>
    </row>
    <row r="32">
      <c r="A32" s="3">
        <v>59.2999992</v>
      </c>
      <c r="B32" s="130">
        <v>72200.0</v>
      </c>
      <c r="C32" s="105">
        <f t="shared" si="1"/>
        <v>1217.537959</v>
      </c>
    </row>
    <row r="33">
      <c r="A33" s="3">
        <v>57.8899994</v>
      </c>
      <c r="B33" s="130">
        <v>68600.0</v>
      </c>
      <c r="C33" s="105">
        <f t="shared" si="1"/>
        <v>1185.006058</v>
      </c>
    </row>
    <row r="34">
      <c r="A34" s="3">
        <v>74.5</v>
      </c>
      <c r="B34" s="130">
        <v>106500.0</v>
      </c>
      <c r="C34" s="105">
        <f t="shared" si="1"/>
        <v>1429.530201</v>
      </c>
    </row>
    <row r="35">
      <c r="A35" s="3">
        <v>78.9000015</v>
      </c>
      <c r="B35" s="130">
        <v>80000.0</v>
      </c>
      <c r="C35" s="105">
        <f t="shared" si="1"/>
        <v>1013.941679</v>
      </c>
    </row>
    <row r="36">
      <c r="A36" s="3">
        <v>100.720001</v>
      </c>
      <c r="B36" s="130">
        <v>102700.0</v>
      </c>
      <c r="C36" s="105">
        <f t="shared" si="1"/>
        <v>1019.658449</v>
      </c>
    </row>
    <row r="37">
      <c r="A37" s="3">
        <v>66.5800018</v>
      </c>
      <c r="B37" s="130">
        <v>200000.0</v>
      </c>
      <c r="C37" s="105">
        <f t="shared" si="1"/>
        <v>3003.904995</v>
      </c>
    </row>
    <row r="38">
      <c r="A38" s="3">
        <v>83.8000031</v>
      </c>
      <c r="B38" s="130">
        <v>125400.0</v>
      </c>
      <c r="C38" s="105">
        <f t="shared" si="1"/>
        <v>1496.419992</v>
      </c>
    </row>
    <row r="39">
      <c r="A39" s="3">
        <v>79.5299988</v>
      </c>
      <c r="B39" s="130">
        <v>70000.0</v>
      </c>
      <c r="C39" s="105">
        <f t="shared" si="1"/>
        <v>880.1710179</v>
      </c>
    </row>
    <row r="40">
      <c r="B40" s="130"/>
    </row>
    <row r="41">
      <c r="A41" s="3">
        <v>82.5</v>
      </c>
      <c r="B41" s="130">
        <v>88200.0</v>
      </c>
      <c r="C41" s="105">
        <f t="shared" ref="C41:C52" si="2">B41/A41</f>
        <v>1069.090909</v>
      </c>
    </row>
    <row r="42">
      <c r="A42" s="3">
        <v>60.2200012</v>
      </c>
      <c r="B42" s="130">
        <v>83300.0</v>
      </c>
      <c r="C42" s="105">
        <f t="shared" si="2"/>
        <v>1383.261347</v>
      </c>
    </row>
    <row r="43">
      <c r="A43" s="3">
        <v>56.2000008</v>
      </c>
      <c r="B43" s="130">
        <v>81200.0</v>
      </c>
      <c r="C43" s="105">
        <f t="shared" si="2"/>
        <v>1444.839837</v>
      </c>
    </row>
    <row r="44">
      <c r="A44" s="3">
        <v>75.4100037</v>
      </c>
      <c r="B44" s="130">
        <v>96000.0</v>
      </c>
      <c r="C44" s="105">
        <f t="shared" si="2"/>
        <v>1273.040648</v>
      </c>
    </row>
    <row r="45">
      <c r="A45" s="3">
        <v>52.2299995</v>
      </c>
      <c r="B45" s="130">
        <v>25800.0</v>
      </c>
      <c r="C45" s="105">
        <f t="shared" si="2"/>
        <v>493.9689881</v>
      </c>
    </row>
    <row r="46">
      <c r="A46" s="3">
        <v>81.5100021</v>
      </c>
      <c r="B46" s="130">
        <v>81000.0</v>
      </c>
      <c r="C46" s="105">
        <f t="shared" si="2"/>
        <v>993.7430734</v>
      </c>
    </row>
    <row r="47">
      <c r="A47" s="3">
        <v>86.3899994</v>
      </c>
      <c r="B47" s="130">
        <v>47100.0</v>
      </c>
      <c r="C47" s="105">
        <f t="shared" si="2"/>
        <v>545.2019948</v>
      </c>
    </row>
    <row r="48">
      <c r="A48" s="3">
        <v>62.2799988</v>
      </c>
      <c r="B48" s="130">
        <v>84500.0</v>
      </c>
      <c r="C48" s="105">
        <f t="shared" si="2"/>
        <v>1356.775877</v>
      </c>
    </row>
    <row r="49">
      <c r="A49" s="3">
        <v>77.5500031</v>
      </c>
      <c r="B49" s="130">
        <v>99200.0</v>
      </c>
      <c r="C49" s="105">
        <f t="shared" si="2"/>
        <v>1279.174675</v>
      </c>
    </row>
    <row r="50">
      <c r="A50" s="3">
        <v>95.6999969</v>
      </c>
      <c r="B50" s="130">
        <v>76700.0</v>
      </c>
      <c r="C50" s="105">
        <f t="shared" si="2"/>
        <v>801.4629309</v>
      </c>
    </row>
    <row r="51">
      <c r="A51" s="3">
        <v>94.0</v>
      </c>
      <c r="B51" s="130">
        <v>25800.0</v>
      </c>
      <c r="C51" s="105">
        <f t="shared" si="2"/>
        <v>274.4680851</v>
      </c>
    </row>
    <row r="52">
      <c r="A52" s="3">
        <v>99.8799973</v>
      </c>
      <c r="B52" s="130">
        <v>237000.0</v>
      </c>
      <c r="C52" s="105">
        <f t="shared" si="2"/>
        <v>2372.847481</v>
      </c>
    </row>
    <row r="53">
      <c r="A53" s="3"/>
      <c r="B53" s="3"/>
    </row>
    <row r="54">
      <c r="A54" s="3"/>
      <c r="B54" s="3" t="s">
        <v>922</v>
      </c>
      <c r="C54" s="105">
        <f>AVERAGE(C41:C52)</f>
        <v>1107.322987</v>
      </c>
    </row>
    <row r="55">
      <c r="B55" s="3" t="s">
        <v>923</v>
      </c>
      <c r="C55" s="105">
        <f>C54*1.2</f>
        <v>1328.787585</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75"/>
    <col customWidth="1" min="2" max="2" width="70.88"/>
    <col customWidth="1" min="3" max="3" width="35.5"/>
  </cols>
  <sheetData>
    <row r="1">
      <c r="A1" s="1" t="s">
        <v>570</v>
      </c>
      <c r="B1" s="1" t="s">
        <v>571</v>
      </c>
      <c r="C1" s="1" t="s">
        <v>924</v>
      </c>
      <c r="D1" s="1" t="s">
        <v>762</v>
      </c>
      <c r="E1" s="2"/>
      <c r="F1" s="2"/>
      <c r="G1" s="2"/>
      <c r="H1" s="2"/>
      <c r="I1" s="2"/>
      <c r="J1" s="2"/>
      <c r="K1" s="2"/>
      <c r="L1" s="2"/>
      <c r="M1" s="2"/>
      <c r="N1" s="2"/>
      <c r="O1" s="2"/>
      <c r="P1" s="2"/>
      <c r="Q1" s="2"/>
      <c r="R1" s="2"/>
      <c r="S1" s="2"/>
      <c r="T1" s="2"/>
      <c r="U1" s="2"/>
      <c r="V1" s="2"/>
      <c r="W1" s="2"/>
      <c r="X1" s="2"/>
      <c r="Y1" s="2"/>
      <c r="Z1" s="2"/>
    </row>
    <row r="2">
      <c r="A2" s="3" t="s">
        <v>587</v>
      </c>
      <c r="B2" s="3" t="s">
        <v>588</v>
      </c>
    </row>
    <row r="3">
      <c r="A3" s="3" t="s">
        <v>617</v>
      </c>
      <c r="B3" s="3" t="s">
        <v>618</v>
      </c>
    </row>
    <row r="4">
      <c r="A4" s="3" t="s">
        <v>767</v>
      </c>
      <c r="B4" s="3" t="s">
        <v>620</v>
      </c>
    </row>
    <row r="5">
      <c r="A5" s="3" t="s">
        <v>623</v>
      </c>
      <c r="B5" s="3" t="s">
        <v>624</v>
      </c>
    </row>
    <row r="6">
      <c r="A6" s="3" t="s">
        <v>627</v>
      </c>
      <c r="B6" s="3" t="s">
        <v>628</v>
      </c>
    </row>
    <row r="7">
      <c r="A7" s="3" t="s">
        <v>629</v>
      </c>
      <c r="B7" s="3" t="s">
        <v>630</v>
      </c>
    </row>
    <row r="8">
      <c r="A8" s="3" t="s">
        <v>632</v>
      </c>
      <c r="B8" s="3" t="s">
        <v>633</v>
      </c>
    </row>
    <row r="9">
      <c r="A9" s="3" t="s">
        <v>554</v>
      </c>
      <c r="B9" s="3" t="s">
        <v>555</v>
      </c>
    </row>
    <row r="10">
      <c r="A10" s="3" t="s">
        <v>744</v>
      </c>
      <c r="B10" s="3" t="s">
        <v>745</v>
      </c>
    </row>
    <row r="11">
      <c r="A11" s="3" t="s">
        <v>746</v>
      </c>
      <c r="B11" s="3" t="s">
        <v>747</v>
      </c>
    </row>
    <row r="12">
      <c r="A12" s="3" t="s">
        <v>740</v>
      </c>
      <c r="B12" s="3" t="s">
        <v>741</v>
      </c>
    </row>
    <row r="13">
      <c r="A13" s="3" t="s">
        <v>777</v>
      </c>
      <c r="B13" s="3" t="s">
        <v>925</v>
      </c>
    </row>
    <row r="14">
      <c r="A14" s="3" t="s">
        <v>509</v>
      </c>
      <c r="B14" s="3"/>
    </row>
    <row r="15">
      <c r="A15" s="3" t="s">
        <v>779</v>
      </c>
      <c r="B15" s="3" t="s">
        <v>926</v>
      </c>
    </row>
    <row r="16">
      <c r="A16" s="3" t="s">
        <v>781</v>
      </c>
      <c r="B16" s="3" t="s">
        <v>927</v>
      </c>
    </row>
    <row r="17">
      <c r="A17" s="3" t="s">
        <v>783</v>
      </c>
      <c r="B17" s="3" t="s">
        <v>928</v>
      </c>
    </row>
    <row r="18">
      <c r="A18" s="3" t="s">
        <v>648</v>
      </c>
      <c r="B18" s="3" t="s">
        <v>929</v>
      </c>
    </row>
    <row r="19">
      <c r="A19" s="3" t="s">
        <v>659</v>
      </c>
      <c r="B19" s="3" t="s">
        <v>786</v>
      </c>
    </row>
    <row r="20">
      <c r="A20" s="3" t="s">
        <v>683</v>
      </c>
      <c r="B20" s="3" t="s">
        <v>684</v>
      </c>
    </row>
    <row r="21">
      <c r="A21" s="3" t="s">
        <v>742</v>
      </c>
      <c r="B21" s="3" t="s">
        <v>743</v>
      </c>
    </row>
    <row r="22">
      <c r="A22" s="3" t="s">
        <v>789</v>
      </c>
      <c r="B22" s="3" t="s">
        <v>930</v>
      </c>
    </row>
    <row r="23">
      <c r="A23" s="3" t="s">
        <v>791</v>
      </c>
      <c r="B23" s="3" t="s">
        <v>931</v>
      </c>
    </row>
    <row r="24">
      <c r="A24" s="3" t="s">
        <v>696</v>
      </c>
      <c r="B24" s="3" t="s">
        <v>697</v>
      </c>
    </row>
    <row r="25">
      <c r="A25" s="3" t="s">
        <v>698</v>
      </c>
      <c r="B25" s="3" t="s">
        <v>699</v>
      </c>
    </row>
    <row r="26">
      <c r="A26" s="3" t="s">
        <v>700</v>
      </c>
      <c r="B26" s="3" t="s">
        <v>701</v>
      </c>
    </row>
    <row r="27">
      <c r="A27" s="3" t="s">
        <v>796</v>
      </c>
      <c r="B27" s="3" t="s">
        <v>932</v>
      </c>
    </row>
    <row r="28">
      <c r="A28" s="3" t="s">
        <v>507</v>
      </c>
      <c r="B28" s="3" t="s">
        <v>679</v>
      </c>
    </row>
    <row r="29">
      <c r="A29" s="3" t="s">
        <v>799</v>
      </c>
      <c r="B29" s="3" t="s">
        <v>611</v>
      </c>
    </row>
    <row r="30">
      <c r="A30" s="3" t="s">
        <v>801</v>
      </c>
      <c r="B30" s="3" t="s">
        <v>933</v>
      </c>
    </row>
    <row r="31">
      <c r="A31" s="3" t="s">
        <v>803</v>
      </c>
      <c r="B31" s="3" t="s">
        <v>268</v>
      </c>
    </row>
    <row r="32">
      <c r="A32" s="3" t="s">
        <v>805</v>
      </c>
      <c r="B32" s="3" t="s">
        <v>934</v>
      </c>
    </row>
    <row r="33">
      <c r="A33" s="3" t="s">
        <v>497</v>
      </c>
      <c r="B33" s="3" t="s">
        <v>935</v>
      </c>
    </row>
    <row r="34">
      <c r="A34" s="3" t="s">
        <v>808</v>
      </c>
      <c r="B34" s="3" t="s">
        <v>936</v>
      </c>
    </row>
    <row r="35">
      <c r="A35" s="3" t="s">
        <v>810</v>
      </c>
      <c r="B35" s="3" t="s">
        <v>937</v>
      </c>
    </row>
    <row r="36">
      <c r="A36" s="3" t="s">
        <v>812</v>
      </c>
      <c r="B36" s="3" t="s">
        <v>938</v>
      </c>
    </row>
    <row r="37">
      <c r="A37" s="3" t="s">
        <v>814</v>
      </c>
      <c r="B37" s="3" t="s">
        <v>939</v>
      </c>
    </row>
    <row r="38">
      <c r="A38" s="3" t="s">
        <v>712</v>
      </c>
      <c r="B38" s="3" t="s">
        <v>713</v>
      </c>
    </row>
    <row r="39">
      <c r="A39" s="3" t="s">
        <v>749</v>
      </c>
      <c r="B39" s="3" t="s">
        <v>750</v>
      </c>
    </row>
    <row r="40">
      <c r="A40" s="3" t="s">
        <v>751</v>
      </c>
      <c r="B40" s="3" t="s">
        <v>752</v>
      </c>
    </row>
    <row r="41">
      <c r="A41" s="3" t="s">
        <v>753</v>
      </c>
      <c r="B41" s="3" t="s">
        <v>940</v>
      </c>
      <c r="C41" s="3" t="s">
        <v>754</v>
      </c>
      <c r="D41" s="3" t="s">
        <v>820</v>
      </c>
    </row>
    <row r="42">
      <c r="A42" s="3" t="s">
        <v>821</v>
      </c>
      <c r="B42" s="3" t="s">
        <v>941</v>
      </c>
      <c r="C42" s="3" t="s">
        <v>823</v>
      </c>
      <c r="D42" s="3" t="s">
        <v>820</v>
      </c>
    </row>
    <row r="43">
      <c r="A43" s="3" t="s">
        <v>824</v>
      </c>
      <c r="B43" s="3" t="s">
        <v>942</v>
      </c>
      <c r="C43" s="3" t="s">
        <v>826</v>
      </c>
      <c r="D43" s="3" t="s">
        <v>820</v>
      </c>
    </row>
    <row r="44">
      <c r="A44" s="3" t="s">
        <v>827</v>
      </c>
      <c r="B44" s="3" t="s">
        <v>943</v>
      </c>
      <c r="C44" s="3" t="s">
        <v>718</v>
      </c>
      <c r="D44" s="3" t="s">
        <v>820</v>
      </c>
    </row>
    <row r="45">
      <c r="A45" s="3" t="s">
        <v>829</v>
      </c>
      <c r="B45" s="3" t="s">
        <v>944</v>
      </c>
      <c r="C45" s="3" t="s">
        <v>831</v>
      </c>
      <c r="D45" s="3" t="s">
        <v>832</v>
      </c>
    </row>
    <row r="46">
      <c r="A46" s="3" t="s">
        <v>833</v>
      </c>
      <c r="B46" s="3" t="s">
        <v>945</v>
      </c>
      <c r="C46" s="3" t="s">
        <v>835</v>
      </c>
      <c r="D46" s="3" t="s">
        <v>832</v>
      </c>
    </row>
    <row r="47">
      <c r="A47" s="3" t="s">
        <v>523</v>
      </c>
      <c r="B47" s="3" t="s">
        <v>946</v>
      </c>
      <c r="C47" s="3" t="s">
        <v>837</v>
      </c>
      <c r="D47" s="3" t="s">
        <v>838</v>
      </c>
    </row>
    <row r="48">
      <c r="A48" s="3" t="s">
        <v>839</v>
      </c>
      <c r="B48" s="3" t="s">
        <v>947</v>
      </c>
      <c r="C48" s="3" t="s">
        <v>641</v>
      </c>
      <c r="D48" s="3" t="s">
        <v>832</v>
      </c>
    </row>
    <row r="49">
      <c r="A49" s="3" t="s">
        <v>841</v>
      </c>
      <c r="B49" s="3" t="s">
        <v>948</v>
      </c>
      <c r="C49" s="3" t="s">
        <v>843</v>
      </c>
      <c r="D49" s="3" t="s">
        <v>832</v>
      </c>
    </row>
    <row r="50">
      <c r="A50" s="3" t="s">
        <v>665</v>
      </c>
      <c r="B50" s="3" t="s">
        <v>949</v>
      </c>
      <c r="C50" s="3" t="s">
        <v>845</v>
      </c>
      <c r="D50" s="3" t="s">
        <v>832</v>
      </c>
    </row>
    <row r="51">
      <c r="A51" s="3" t="s">
        <v>846</v>
      </c>
      <c r="B51" s="3" t="s">
        <v>950</v>
      </c>
      <c r="C51" s="3" t="s">
        <v>848</v>
      </c>
      <c r="D51" s="3" t="s">
        <v>849</v>
      </c>
    </row>
    <row r="52">
      <c r="A52" s="3" t="s">
        <v>850</v>
      </c>
      <c r="B52" s="3" t="s">
        <v>951</v>
      </c>
      <c r="C52" s="3" t="s">
        <v>852</v>
      </c>
      <c r="D52" s="3" t="s">
        <v>853</v>
      </c>
    </row>
    <row r="53">
      <c r="A53" s="3" t="s">
        <v>681</v>
      </c>
      <c r="B53" s="3" t="s">
        <v>952</v>
      </c>
      <c r="C53" s="3" t="s">
        <v>855</v>
      </c>
      <c r="D53" s="3" t="s">
        <v>832</v>
      </c>
    </row>
    <row r="54">
      <c r="A54" s="3" t="s">
        <v>856</v>
      </c>
      <c r="B54" s="3" t="s">
        <v>953</v>
      </c>
      <c r="C54" s="3" t="s">
        <v>858</v>
      </c>
      <c r="D54" s="3" t="s">
        <v>859</v>
      </c>
    </row>
    <row r="55">
      <c r="A55" s="3" t="s">
        <v>753</v>
      </c>
      <c r="B55" s="3" t="s">
        <v>940</v>
      </c>
      <c r="C55" s="3" t="s">
        <v>754</v>
      </c>
      <c r="D55" s="3" t="s">
        <v>954</v>
      </c>
    </row>
    <row r="56">
      <c r="A56" s="3" t="s">
        <v>821</v>
      </c>
      <c r="B56" s="3" t="s">
        <v>941</v>
      </c>
      <c r="C56" s="3" t="s">
        <v>823</v>
      </c>
      <c r="D56" s="3" t="s">
        <v>954</v>
      </c>
    </row>
    <row r="57">
      <c r="A57" s="3" t="s">
        <v>824</v>
      </c>
      <c r="B57" s="3" t="s">
        <v>942</v>
      </c>
      <c r="C57" s="3" t="s">
        <v>826</v>
      </c>
      <c r="D57" s="3" t="s">
        <v>955</v>
      </c>
    </row>
    <row r="58">
      <c r="A58" s="3" t="s">
        <v>827</v>
      </c>
      <c r="B58" s="3" t="s">
        <v>943</v>
      </c>
      <c r="C58" s="3" t="s">
        <v>718</v>
      </c>
      <c r="D58" s="3" t="s">
        <v>820</v>
      </c>
    </row>
    <row r="59">
      <c r="A59" s="3" t="s">
        <v>860</v>
      </c>
      <c r="B59" s="3" t="s">
        <v>956</v>
      </c>
      <c r="C59" s="3" t="s">
        <v>862</v>
      </c>
      <c r="D59" s="3" t="s">
        <v>863</v>
      </c>
    </row>
    <row r="60">
      <c r="A60" s="3" t="s">
        <v>864</v>
      </c>
      <c r="B60" s="3" t="s">
        <v>957</v>
      </c>
      <c r="C60" s="3" t="s">
        <v>866</v>
      </c>
      <c r="D60" s="3" t="s">
        <v>863</v>
      </c>
    </row>
    <row r="61">
      <c r="A61" s="3" t="s">
        <v>829</v>
      </c>
      <c r="B61" s="3" t="s">
        <v>958</v>
      </c>
      <c r="C61" s="3" t="s">
        <v>868</v>
      </c>
      <c r="D61" s="3" t="s">
        <v>863</v>
      </c>
    </row>
    <row r="62">
      <c r="A62" s="3" t="s">
        <v>833</v>
      </c>
      <c r="B62" s="3" t="s">
        <v>959</v>
      </c>
      <c r="C62" s="3" t="s">
        <v>870</v>
      </c>
      <c r="D62" s="3" t="s">
        <v>863</v>
      </c>
    </row>
    <row r="63">
      <c r="A63" s="3" t="s">
        <v>647</v>
      </c>
      <c r="B63" s="3" t="s">
        <v>960</v>
      </c>
      <c r="C63" s="3" t="s">
        <v>872</v>
      </c>
      <c r="D63" s="3" t="s">
        <v>873</v>
      </c>
    </row>
    <row r="64">
      <c r="A64" s="3" t="s">
        <v>839</v>
      </c>
      <c r="B64" s="3" t="s">
        <v>961</v>
      </c>
      <c r="C64" s="3" t="s">
        <v>875</v>
      </c>
      <c r="D64" s="3" t="s">
        <v>863</v>
      </c>
    </row>
    <row r="65">
      <c r="A65" s="3" t="s">
        <v>876</v>
      </c>
      <c r="B65" s="3" t="s">
        <v>962</v>
      </c>
      <c r="C65" s="3" t="s">
        <v>878</v>
      </c>
      <c r="D65" s="3" t="s">
        <v>873</v>
      </c>
    </row>
    <row r="66">
      <c r="A66" s="3" t="s">
        <v>665</v>
      </c>
      <c r="B66" s="3" t="s">
        <v>963</v>
      </c>
      <c r="C66" s="3" t="s">
        <v>666</v>
      </c>
      <c r="D66" s="3" t="s">
        <v>863</v>
      </c>
    </row>
    <row r="67">
      <c r="A67" s="3" t="s">
        <v>880</v>
      </c>
      <c r="B67" s="3" t="s">
        <v>964</v>
      </c>
      <c r="C67" s="3" t="s">
        <v>662</v>
      </c>
      <c r="D67" s="3" t="s">
        <v>882</v>
      </c>
    </row>
    <row r="68">
      <c r="A68" s="3" t="s">
        <v>846</v>
      </c>
      <c r="B68" s="3" t="s">
        <v>965</v>
      </c>
      <c r="C68" s="3" t="s">
        <v>884</v>
      </c>
      <c r="D68" s="3" t="s">
        <v>885</v>
      </c>
    </row>
    <row r="69">
      <c r="A69" s="3" t="s">
        <v>507</v>
      </c>
      <c r="B69" s="3" t="s">
        <v>966</v>
      </c>
      <c r="C69" s="3" t="s">
        <v>887</v>
      </c>
      <c r="D69" s="3" t="s">
        <v>888</v>
      </c>
    </row>
    <row r="70">
      <c r="A70" s="3" t="s">
        <v>681</v>
      </c>
      <c r="B70" s="3" t="s">
        <v>967</v>
      </c>
      <c r="C70" s="3" t="s">
        <v>682</v>
      </c>
      <c r="D70" s="3" t="s">
        <v>863</v>
      </c>
    </row>
    <row r="71">
      <c r="A71" s="3" t="s">
        <v>890</v>
      </c>
      <c r="B71" s="3" t="s">
        <v>968</v>
      </c>
      <c r="C71" s="3" t="s">
        <v>892</v>
      </c>
      <c r="D71" s="3" t="s">
        <v>863</v>
      </c>
    </row>
    <row r="72">
      <c r="A72" s="3" t="s">
        <v>755</v>
      </c>
      <c r="B72" s="3" t="s">
        <v>969</v>
      </c>
      <c r="C72" s="3" t="s">
        <v>894</v>
      </c>
      <c r="D72" s="3" t="s">
        <v>863</v>
      </c>
    </row>
    <row r="73">
      <c r="A73" s="3" t="s">
        <v>895</v>
      </c>
      <c r="B73" s="3" t="s">
        <v>970</v>
      </c>
      <c r="C73" s="3" t="s">
        <v>897</v>
      </c>
      <c r="D73" s="3" t="s">
        <v>863</v>
      </c>
    </row>
    <row r="74">
      <c r="A74" s="3" t="s">
        <v>720</v>
      </c>
      <c r="B74" s="3" t="s">
        <v>971</v>
      </c>
      <c r="C74" s="3" t="s">
        <v>899</v>
      </c>
      <c r="D74" s="3" t="s">
        <v>863</v>
      </c>
    </row>
    <row r="75">
      <c r="A75" s="3" t="s">
        <v>722</v>
      </c>
      <c r="B75" s="3" t="s">
        <v>972</v>
      </c>
      <c r="C75" s="3" t="s">
        <v>723</v>
      </c>
      <c r="D75" s="3" t="s">
        <v>901</v>
      </c>
    </row>
    <row r="76">
      <c r="A76" s="3" t="s">
        <v>726</v>
      </c>
      <c r="B76" s="3" t="s">
        <v>973</v>
      </c>
      <c r="C76" s="3" t="s">
        <v>727</v>
      </c>
      <c r="D76" s="3" t="s">
        <v>820</v>
      </c>
      <c r="E76" s="3"/>
      <c r="F76" s="3"/>
      <c r="G76" s="3"/>
    </row>
    <row r="77">
      <c r="A77" s="3" t="s">
        <v>731</v>
      </c>
      <c r="B77" s="3" t="s">
        <v>974</v>
      </c>
      <c r="C77" s="3" t="s">
        <v>732</v>
      </c>
      <c r="D77" s="3" t="s">
        <v>820</v>
      </c>
      <c r="E77" s="3"/>
      <c r="F77" s="3"/>
      <c r="G77" s="3"/>
    </row>
    <row r="78">
      <c r="A78" s="3" t="s">
        <v>824</v>
      </c>
      <c r="B78" s="3" t="s">
        <v>975</v>
      </c>
      <c r="C78" s="3" t="s">
        <v>905</v>
      </c>
      <c r="D78" s="3" t="s">
        <v>906</v>
      </c>
      <c r="E78" s="3"/>
      <c r="F78" s="3"/>
      <c r="G78" s="3"/>
    </row>
    <row r="79">
      <c r="A79" s="3" t="s">
        <v>907</v>
      </c>
      <c r="B79" s="3" t="s">
        <v>976</v>
      </c>
      <c r="C79" s="3" t="s">
        <v>909</v>
      </c>
      <c r="D79" s="3" t="s">
        <v>820</v>
      </c>
      <c r="E79" s="3"/>
      <c r="F79" s="3"/>
      <c r="G79" s="3"/>
    </row>
    <row r="80">
      <c r="A80" s="3" t="s">
        <v>910</v>
      </c>
      <c r="B80" s="3" t="s">
        <v>977</v>
      </c>
      <c r="C80" s="3" t="s">
        <v>912</v>
      </c>
      <c r="D80" s="3" t="s">
        <v>820</v>
      </c>
      <c r="E80" s="3"/>
      <c r="F80" s="3"/>
      <c r="G80" s="3"/>
    </row>
    <row r="81">
      <c r="A81" s="3" t="s">
        <v>647</v>
      </c>
      <c r="B81" s="3" t="s">
        <v>960</v>
      </c>
      <c r="C81" s="3" t="s">
        <v>978</v>
      </c>
      <c r="D81" s="3" t="s">
        <v>820</v>
      </c>
      <c r="E81" s="3"/>
      <c r="F81" s="3"/>
      <c r="G81" s="3"/>
    </row>
    <row r="82">
      <c r="A82" s="3" t="s">
        <v>507</v>
      </c>
      <c r="B82" s="3" t="s">
        <v>966</v>
      </c>
      <c r="C82" s="3" t="s">
        <v>979</v>
      </c>
      <c r="D82" s="3" t="s">
        <v>820</v>
      </c>
      <c r="E82" s="3"/>
      <c r="F82" s="3"/>
      <c r="G82" s="3"/>
    </row>
    <row r="83">
      <c r="A83" s="3"/>
      <c r="B83" s="3"/>
      <c r="C83" s="3"/>
      <c r="D83" s="3"/>
      <c r="E83" s="3"/>
      <c r="F83" s="3"/>
      <c r="G83" s="3"/>
    </row>
    <row r="84">
      <c r="A84" s="3"/>
      <c r="B84" s="3"/>
      <c r="C84" s="3"/>
      <c r="D84" s="3"/>
      <c r="E84" s="3"/>
      <c r="F84" s="3"/>
      <c r="G84" s="3"/>
    </row>
    <row r="85">
      <c r="A85" s="3"/>
      <c r="B85" s="3"/>
      <c r="C85" s="3"/>
      <c r="D85" s="3"/>
      <c r="E85" s="3"/>
      <c r="F85" s="3"/>
      <c r="G85" s="3"/>
    </row>
    <row r="86">
      <c r="A86" s="3"/>
      <c r="B86" s="3"/>
      <c r="C86" s="3"/>
      <c r="D86" s="3"/>
      <c r="E86" s="3"/>
      <c r="F86" s="3"/>
      <c r="G86" s="3"/>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5.75"/>
    <col customWidth="1" min="2" max="2" width="76.0"/>
    <col customWidth="1" min="3" max="3" width="15.88"/>
    <col customWidth="1" min="7" max="7" width="17.25"/>
    <col customWidth="1" min="12" max="12" width="27.5"/>
    <col customWidth="1" min="13" max="13" width="30.88"/>
    <col customWidth="1" min="16" max="16" width="25.63"/>
  </cols>
  <sheetData>
    <row r="1">
      <c r="A1" s="1" t="s">
        <v>570</v>
      </c>
      <c r="B1" s="1" t="s">
        <v>571</v>
      </c>
      <c r="C1" s="1" t="s">
        <v>572</v>
      </c>
      <c r="D1" s="1" t="s">
        <v>484</v>
      </c>
      <c r="E1" s="1" t="s">
        <v>573</v>
      </c>
      <c r="F1" s="1" t="s">
        <v>577</v>
      </c>
      <c r="G1" s="1" t="s">
        <v>578</v>
      </c>
      <c r="H1" s="1" t="s">
        <v>579</v>
      </c>
      <c r="I1" s="1" t="s">
        <v>580</v>
      </c>
      <c r="J1" s="1" t="s">
        <v>581</v>
      </c>
      <c r="K1" s="1" t="s">
        <v>582</v>
      </c>
      <c r="L1" s="1" t="s">
        <v>583</v>
      </c>
      <c r="M1" s="1" t="s">
        <v>584</v>
      </c>
      <c r="N1" s="1" t="s">
        <v>585</v>
      </c>
      <c r="O1" s="1"/>
      <c r="P1" s="1" t="s">
        <v>586</v>
      </c>
      <c r="Q1" s="2"/>
      <c r="R1" s="2"/>
      <c r="S1" s="2"/>
      <c r="T1" s="2"/>
      <c r="U1" s="2"/>
      <c r="V1" s="2"/>
      <c r="W1" s="2"/>
      <c r="X1" s="2"/>
      <c r="Y1" s="2"/>
      <c r="Z1" s="2"/>
      <c r="AA1" s="2"/>
      <c r="AB1" s="2"/>
      <c r="AC1" s="2"/>
      <c r="AD1" s="2"/>
    </row>
    <row r="2">
      <c r="A2" s="3" t="s">
        <v>587</v>
      </c>
      <c r="B2" s="3" t="s">
        <v>588</v>
      </c>
      <c r="C2" s="3" t="s">
        <v>589</v>
      </c>
      <c r="D2" s="3" t="s">
        <v>590</v>
      </c>
      <c r="E2" s="3" t="s">
        <v>591</v>
      </c>
      <c r="F2" s="3" t="s">
        <v>592</v>
      </c>
      <c r="G2" s="3" t="s">
        <v>593</v>
      </c>
      <c r="H2" s="3" t="s">
        <v>594</v>
      </c>
      <c r="I2" s="3">
        <v>5000.0</v>
      </c>
      <c r="J2" s="3" t="s">
        <v>595</v>
      </c>
      <c r="L2" s="3" t="s">
        <v>596</v>
      </c>
      <c r="P2" s="4" t="s">
        <v>597</v>
      </c>
      <c r="Q2" s="3" t="s">
        <v>598</v>
      </c>
    </row>
    <row r="3">
      <c r="A3" s="3" t="s">
        <v>599</v>
      </c>
      <c r="B3" s="3" t="s">
        <v>600</v>
      </c>
      <c r="C3" s="3" t="s">
        <v>589</v>
      </c>
      <c r="D3" s="3" t="s">
        <v>590</v>
      </c>
      <c r="E3" s="3" t="s">
        <v>7</v>
      </c>
      <c r="G3" s="3" t="s">
        <v>601</v>
      </c>
      <c r="H3" s="3">
        <v>1.0</v>
      </c>
      <c r="I3" s="3">
        <v>1500.0</v>
      </c>
      <c r="N3" s="3" t="s">
        <v>590</v>
      </c>
      <c r="P3" s="4" t="s">
        <v>602</v>
      </c>
      <c r="Q3" s="4" t="s">
        <v>603</v>
      </c>
    </row>
    <row r="4">
      <c r="A4" s="3" t="s">
        <v>604</v>
      </c>
      <c r="B4" s="3"/>
      <c r="C4" s="3" t="s">
        <v>589</v>
      </c>
      <c r="D4" s="3"/>
      <c r="E4" s="3" t="s">
        <v>591</v>
      </c>
      <c r="G4" s="3" t="s">
        <v>601</v>
      </c>
      <c r="H4" s="3" t="s">
        <v>594</v>
      </c>
      <c r="I4" s="3">
        <v>5000.0</v>
      </c>
      <c r="N4" s="3"/>
      <c r="P4" s="3"/>
      <c r="Q4" s="3"/>
    </row>
    <row r="5">
      <c r="A5" s="3" t="s">
        <v>605</v>
      </c>
      <c r="B5" s="3" t="s">
        <v>606</v>
      </c>
      <c r="C5" s="3" t="s">
        <v>607</v>
      </c>
      <c r="D5" s="3" t="s">
        <v>590</v>
      </c>
      <c r="E5" s="3" t="s">
        <v>591</v>
      </c>
      <c r="F5" s="3" t="s">
        <v>608</v>
      </c>
      <c r="G5" s="3" t="s">
        <v>601</v>
      </c>
      <c r="L5" s="3" t="s">
        <v>609</v>
      </c>
    </row>
    <row r="6">
      <c r="A6" s="3" t="s">
        <v>610</v>
      </c>
      <c r="B6" s="3" t="s">
        <v>611</v>
      </c>
      <c r="C6" s="3" t="s">
        <v>612</v>
      </c>
      <c r="D6" s="3" t="s">
        <v>590</v>
      </c>
      <c r="E6" s="3" t="s">
        <v>591</v>
      </c>
      <c r="F6" s="3" t="s">
        <v>613</v>
      </c>
      <c r="G6" s="3" t="s">
        <v>601</v>
      </c>
      <c r="H6" s="37"/>
      <c r="I6" s="37" t="s">
        <v>614</v>
      </c>
      <c r="L6" s="3" t="s">
        <v>609</v>
      </c>
      <c r="M6" s="3" t="s">
        <v>590</v>
      </c>
      <c r="N6" s="3" t="s">
        <v>615</v>
      </c>
      <c r="P6" s="3" t="s">
        <v>616</v>
      </c>
    </row>
    <row r="7">
      <c r="A7" s="3" t="s">
        <v>617</v>
      </c>
      <c r="B7" s="3" t="s">
        <v>618</v>
      </c>
      <c r="C7" s="3" t="s">
        <v>607</v>
      </c>
      <c r="D7" s="3" t="s">
        <v>590</v>
      </c>
      <c r="E7" s="3" t="s">
        <v>591</v>
      </c>
    </row>
    <row r="8">
      <c r="A8" s="3" t="s">
        <v>619</v>
      </c>
      <c r="B8" s="3" t="s">
        <v>620</v>
      </c>
      <c r="C8" s="3" t="s">
        <v>612</v>
      </c>
      <c r="D8" s="3" t="s">
        <v>590</v>
      </c>
      <c r="E8" s="3" t="s">
        <v>591</v>
      </c>
      <c r="F8" s="3" t="s">
        <v>621</v>
      </c>
      <c r="G8" s="3" t="s">
        <v>601</v>
      </c>
      <c r="H8" s="3"/>
      <c r="I8" s="3">
        <v>13500.0</v>
      </c>
      <c r="M8" s="3" t="s">
        <v>590</v>
      </c>
      <c r="N8" s="3" t="s">
        <v>622</v>
      </c>
    </row>
    <row r="9">
      <c r="A9" s="3" t="s">
        <v>623</v>
      </c>
      <c r="B9" s="3" t="s">
        <v>624</v>
      </c>
      <c r="C9" s="3" t="s">
        <v>612</v>
      </c>
      <c r="D9" s="3" t="s">
        <v>590</v>
      </c>
      <c r="E9" s="3" t="s">
        <v>591</v>
      </c>
      <c r="F9" s="3" t="s">
        <v>625</v>
      </c>
      <c r="G9" s="3" t="s">
        <v>601</v>
      </c>
      <c r="H9" s="3"/>
      <c r="I9" s="3">
        <v>45000.0</v>
      </c>
      <c r="L9" s="3" t="s">
        <v>626</v>
      </c>
      <c r="M9" s="3" t="s">
        <v>590</v>
      </c>
    </row>
    <row r="10">
      <c r="A10" s="3" t="s">
        <v>627</v>
      </c>
      <c r="B10" s="3" t="s">
        <v>628</v>
      </c>
      <c r="C10" s="3" t="s">
        <v>612</v>
      </c>
      <c r="D10" s="3" t="s">
        <v>590</v>
      </c>
      <c r="E10" s="3" t="s">
        <v>591</v>
      </c>
      <c r="F10" s="3" t="s">
        <v>625</v>
      </c>
      <c r="G10" s="3" t="s">
        <v>601</v>
      </c>
      <c r="H10" s="3"/>
      <c r="M10" s="3" t="s">
        <v>590</v>
      </c>
    </row>
    <row r="11">
      <c r="A11" s="3" t="s">
        <v>629</v>
      </c>
      <c r="B11" s="3" t="s">
        <v>630</v>
      </c>
      <c r="C11" s="3" t="s">
        <v>631</v>
      </c>
      <c r="D11" s="3" t="s">
        <v>590</v>
      </c>
      <c r="E11" s="3" t="s">
        <v>591</v>
      </c>
      <c r="F11" s="3" t="s">
        <v>625</v>
      </c>
      <c r="G11" s="3" t="s">
        <v>601</v>
      </c>
      <c r="H11" s="3"/>
      <c r="M11" s="3" t="s">
        <v>590</v>
      </c>
    </row>
    <row r="12">
      <c r="A12" s="3" t="s">
        <v>632</v>
      </c>
      <c r="B12" s="3" t="s">
        <v>633</v>
      </c>
      <c r="C12" s="3" t="s">
        <v>631</v>
      </c>
      <c r="D12" s="3" t="s">
        <v>634</v>
      </c>
      <c r="E12" s="3" t="s">
        <v>591</v>
      </c>
      <c r="F12" s="3" t="s">
        <v>625</v>
      </c>
      <c r="G12" s="3" t="s">
        <v>601</v>
      </c>
      <c r="H12" s="3"/>
      <c r="M12" s="3" t="s">
        <v>590</v>
      </c>
    </row>
    <row r="13">
      <c r="A13" s="3" t="s">
        <v>554</v>
      </c>
      <c r="B13" s="3" t="s">
        <v>555</v>
      </c>
      <c r="C13" s="3" t="s">
        <v>631</v>
      </c>
      <c r="D13" s="3" t="s">
        <v>590</v>
      </c>
      <c r="E13" s="3" t="s">
        <v>591</v>
      </c>
      <c r="F13" s="3" t="s">
        <v>625</v>
      </c>
      <c r="G13" s="3" t="s">
        <v>601</v>
      </c>
      <c r="H13" s="3"/>
      <c r="M13" s="3" t="s">
        <v>590</v>
      </c>
    </row>
    <row r="14">
      <c r="A14" s="3" t="s">
        <v>635</v>
      </c>
      <c r="B14" s="3" t="s">
        <v>636</v>
      </c>
      <c r="C14" s="3" t="s">
        <v>612</v>
      </c>
      <c r="D14" s="3" t="s">
        <v>590</v>
      </c>
      <c r="E14" s="3" t="s">
        <v>591</v>
      </c>
      <c r="F14" s="3" t="s">
        <v>625</v>
      </c>
      <c r="G14" s="3" t="s">
        <v>601</v>
      </c>
      <c r="H14" s="3"/>
      <c r="M14" s="3" t="s">
        <v>590</v>
      </c>
    </row>
    <row r="15">
      <c r="A15" s="3" t="s">
        <v>637</v>
      </c>
      <c r="B15" s="3" t="s">
        <v>638</v>
      </c>
      <c r="C15" s="3" t="s">
        <v>631</v>
      </c>
      <c r="D15" s="3" t="s">
        <v>590</v>
      </c>
      <c r="E15" s="3"/>
      <c r="F15" s="3" t="s">
        <v>639</v>
      </c>
      <c r="G15" s="3" t="s">
        <v>601</v>
      </c>
      <c r="H15" s="3"/>
      <c r="I15" s="3">
        <v>2750.0</v>
      </c>
      <c r="P15" s="3" t="s">
        <v>598</v>
      </c>
    </row>
    <row r="16">
      <c r="A16" s="3" t="s">
        <v>640</v>
      </c>
      <c r="B16" s="3" t="s">
        <v>641</v>
      </c>
      <c r="C16" s="3" t="s">
        <v>612</v>
      </c>
      <c r="D16" s="3" t="s">
        <v>642</v>
      </c>
      <c r="E16" s="3"/>
      <c r="F16" s="3" t="s">
        <v>613</v>
      </c>
      <c r="G16" s="3" t="s">
        <v>601</v>
      </c>
      <c r="H16" s="3"/>
      <c r="I16" s="3" t="s">
        <v>643</v>
      </c>
      <c r="P16" s="3" t="s">
        <v>644</v>
      </c>
    </row>
    <row r="17">
      <c r="A17" s="3" t="s">
        <v>645</v>
      </c>
      <c r="B17" s="3" t="s">
        <v>646</v>
      </c>
      <c r="C17" s="3" t="s">
        <v>589</v>
      </c>
      <c r="D17" s="3" t="s">
        <v>590</v>
      </c>
      <c r="E17" s="3" t="s">
        <v>7</v>
      </c>
      <c r="F17" s="3" t="s">
        <v>639</v>
      </c>
      <c r="G17" s="3" t="s">
        <v>601</v>
      </c>
      <c r="H17" s="3"/>
      <c r="I17" s="3">
        <v>500.0</v>
      </c>
      <c r="L17" s="3" t="s">
        <v>647</v>
      </c>
    </row>
    <row r="18">
      <c r="A18" s="3" t="s">
        <v>648</v>
      </c>
      <c r="B18" s="3" t="s">
        <v>649</v>
      </c>
      <c r="C18" s="3" t="s">
        <v>612</v>
      </c>
      <c r="D18" s="3" t="s">
        <v>590</v>
      </c>
      <c r="E18" s="3" t="s">
        <v>591</v>
      </c>
      <c r="F18" s="3" t="s">
        <v>639</v>
      </c>
      <c r="G18" s="3" t="s">
        <v>601</v>
      </c>
      <c r="H18" s="3" t="s">
        <v>650</v>
      </c>
      <c r="I18" s="3" t="s">
        <v>651</v>
      </c>
      <c r="P18" s="4" t="s">
        <v>652</v>
      </c>
    </row>
    <row r="19">
      <c r="A19" s="3" t="s">
        <v>299</v>
      </c>
      <c r="B19" s="3" t="s">
        <v>653</v>
      </c>
      <c r="C19" s="3" t="s">
        <v>607</v>
      </c>
      <c r="D19" s="3" t="s">
        <v>590</v>
      </c>
      <c r="E19" s="3" t="s">
        <v>654</v>
      </c>
      <c r="F19" s="3" t="s">
        <v>655</v>
      </c>
      <c r="G19" s="3" t="s">
        <v>456</v>
      </c>
      <c r="H19" s="3" t="s">
        <v>656</v>
      </c>
      <c r="I19" s="3" t="s">
        <v>657</v>
      </c>
      <c r="L19" s="3" t="s">
        <v>658</v>
      </c>
    </row>
    <row r="20">
      <c r="A20" s="3" t="s">
        <v>659</v>
      </c>
      <c r="B20" s="3" t="s">
        <v>660</v>
      </c>
      <c r="C20" s="3" t="s">
        <v>607</v>
      </c>
      <c r="D20" s="3" t="s">
        <v>590</v>
      </c>
      <c r="E20" s="3" t="s">
        <v>591</v>
      </c>
    </row>
    <row r="21">
      <c r="A21" s="3" t="s">
        <v>661</v>
      </c>
      <c r="B21" s="3" t="s">
        <v>662</v>
      </c>
      <c r="C21" s="3" t="s">
        <v>607</v>
      </c>
      <c r="D21" s="154" t="s">
        <v>663</v>
      </c>
      <c r="E21" s="3" t="s">
        <v>591</v>
      </c>
      <c r="G21" s="3" t="s">
        <v>456</v>
      </c>
      <c r="H21" s="3" t="s">
        <v>664</v>
      </c>
      <c r="I21" s="3">
        <v>2000.0</v>
      </c>
    </row>
    <row r="22">
      <c r="A22" s="3" t="s">
        <v>665</v>
      </c>
      <c r="B22" s="3" t="s">
        <v>666</v>
      </c>
      <c r="C22" s="3" t="s">
        <v>612</v>
      </c>
      <c r="D22" s="3" t="s">
        <v>642</v>
      </c>
      <c r="E22" s="3" t="s">
        <v>591</v>
      </c>
      <c r="F22" s="3"/>
      <c r="G22" s="3" t="s">
        <v>601</v>
      </c>
      <c r="H22" s="3" t="s">
        <v>667</v>
      </c>
      <c r="I22" s="3" t="s">
        <v>668</v>
      </c>
      <c r="P22" s="4" t="s">
        <v>669</v>
      </c>
    </row>
    <row r="23">
      <c r="A23" s="3" t="s">
        <v>670</v>
      </c>
      <c r="B23" s="3" t="s">
        <v>671</v>
      </c>
      <c r="C23" s="3" t="s">
        <v>612</v>
      </c>
      <c r="D23" s="3" t="s">
        <v>672</v>
      </c>
      <c r="E23" s="3" t="s">
        <v>591</v>
      </c>
      <c r="F23" s="3" t="s">
        <v>625</v>
      </c>
      <c r="G23" s="3" t="s">
        <v>601</v>
      </c>
      <c r="H23" s="3"/>
      <c r="I23" s="3" t="s">
        <v>673</v>
      </c>
      <c r="P23" s="4" t="s">
        <v>674</v>
      </c>
    </row>
    <row r="24">
      <c r="A24" s="3" t="s">
        <v>675</v>
      </c>
      <c r="B24" s="3" t="s">
        <v>676</v>
      </c>
      <c r="C24" s="3" t="s">
        <v>612</v>
      </c>
      <c r="D24" s="3" t="s">
        <v>672</v>
      </c>
      <c r="E24" s="3" t="s">
        <v>591</v>
      </c>
      <c r="F24" s="3" t="s">
        <v>677</v>
      </c>
      <c r="G24" s="3" t="s">
        <v>601</v>
      </c>
      <c r="H24" s="3" t="s">
        <v>678</v>
      </c>
      <c r="I24" s="3">
        <f>8*125</f>
        <v>1000</v>
      </c>
      <c r="N24" s="3" t="s">
        <v>622</v>
      </c>
    </row>
    <row r="25">
      <c r="A25" s="3" t="s">
        <v>507</v>
      </c>
      <c r="B25" s="3" t="s">
        <v>679</v>
      </c>
      <c r="C25" s="3" t="s">
        <v>612</v>
      </c>
      <c r="D25" s="154" t="s">
        <v>663</v>
      </c>
      <c r="E25" s="3" t="s">
        <v>591</v>
      </c>
      <c r="F25" s="3" t="s">
        <v>677</v>
      </c>
      <c r="G25" s="3" t="s">
        <v>601</v>
      </c>
      <c r="H25" s="3" t="s">
        <v>680</v>
      </c>
      <c r="I25" s="63">
        <f>11*140</f>
        <v>1540</v>
      </c>
      <c r="N25" s="3" t="s">
        <v>615</v>
      </c>
    </row>
    <row r="26">
      <c r="A26" s="3" t="s">
        <v>681</v>
      </c>
      <c r="B26" s="3" t="s">
        <v>682</v>
      </c>
      <c r="C26" s="3" t="s">
        <v>612</v>
      </c>
      <c r="D26" s="154" t="s">
        <v>663</v>
      </c>
      <c r="E26" s="3" t="s">
        <v>591</v>
      </c>
      <c r="F26" s="3" t="s">
        <v>677</v>
      </c>
      <c r="G26" s="3" t="s">
        <v>601</v>
      </c>
      <c r="H26" s="3" t="s">
        <v>678</v>
      </c>
      <c r="I26" s="63">
        <f>8*140</f>
        <v>1120</v>
      </c>
      <c r="N26" s="3" t="s">
        <v>622</v>
      </c>
    </row>
    <row r="27">
      <c r="A27" s="3" t="s">
        <v>683</v>
      </c>
      <c r="B27" s="3" t="s">
        <v>684</v>
      </c>
      <c r="C27" s="3" t="s">
        <v>612</v>
      </c>
      <c r="D27" s="3" t="s">
        <v>590</v>
      </c>
      <c r="E27" s="3" t="s">
        <v>591</v>
      </c>
      <c r="F27" s="3" t="s">
        <v>685</v>
      </c>
      <c r="G27" s="3" t="s">
        <v>601</v>
      </c>
      <c r="H27" s="3" t="s">
        <v>686</v>
      </c>
      <c r="I27" s="63">
        <f>4*120</f>
        <v>480</v>
      </c>
      <c r="P27" s="4" t="s">
        <v>687</v>
      </c>
    </row>
    <row r="28">
      <c r="A28" s="3" t="s">
        <v>688</v>
      </c>
      <c r="B28" s="3" t="s">
        <v>689</v>
      </c>
      <c r="C28" s="3" t="s">
        <v>612</v>
      </c>
      <c r="D28" s="3" t="s">
        <v>642</v>
      </c>
      <c r="E28" s="3" t="s">
        <v>690</v>
      </c>
      <c r="F28" s="3" t="s">
        <v>685</v>
      </c>
      <c r="G28" s="3" t="s">
        <v>601</v>
      </c>
      <c r="H28" s="3"/>
      <c r="I28" s="3" t="s">
        <v>691</v>
      </c>
    </row>
    <row r="29">
      <c r="A29" s="3" t="s">
        <v>692</v>
      </c>
      <c r="B29" s="3" t="s">
        <v>693</v>
      </c>
      <c r="C29" s="3" t="s">
        <v>612</v>
      </c>
      <c r="D29" s="3" t="s">
        <v>694</v>
      </c>
      <c r="E29" s="3"/>
    </row>
    <row r="30">
      <c r="A30" s="79" t="s">
        <v>695</v>
      </c>
      <c r="D30" s="3" t="s">
        <v>590</v>
      </c>
      <c r="E30" s="3" t="s">
        <v>591</v>
      </c>
    </row>
    <row r="31">
      <c r="A31" s="79" t="s">
        <v>696</v>
      </c>
      <c r="B31" s="3" t="s">
        <v>697</v>
      </c>
      <c r="C31" s="3" t="s">
        <v>607</v>
      </c>
      <c r="D31" s="3" t="s">
        <v>663</v>
      </c>
      <c r="E31" s="3" t="s">
        <v>591</v>
      </c>
    </row>
    <row r="32">
      <c r="A32" s="79" t="s">
        <v>698</v>
      </c>
      <c r="B32" s="3" t="s">
        <v>699</v>
      </c>
      <c r="C32" s="3"/>
      <c r="D32" s="3" t="s">
        <v>663</v>
      </c>
      <c r="E32" s="3"/>
    </row>
    <row r="33">
      <c r="A33" s="3" t="s">
        <v>700</v>
      </c>
      <c r="B33" s="3" t="s">
        <v>701</v>
      </c>
      <c r="C33" s="3" t="s">
        <v>607</v>
      </c>
      <c r="D33" s="3" t="s">
        <v>663</v>
      </c>
      <c r="E33" s="3" t="s">
        <v>702</v>
      </c>
      <c r="G33" s="3" t="s">
        <v>456</v>
      </c>
      <c r="H33" s="3">
        <v>4.0</v>
      </c>
      <c r="I33" s="3">
        <v>500.0</v>
      </c>
      <c r="N33" s="3" t="s">
        <v>622</v>
      </c>
      <c r="P33" s="3" t="s">
        <v>703</v>
      </c>
    </row>
    <row r="34">
      <c r="A34" s="3" t="s">
        <v>704</v>
      </c>
      <c r="B34" s="3" t="s">
        <v>705</v>
      </c>
      <c r="C34" s="3"/>
      <c r="D34" s="3" t="s">
        <v>663</v>
      </c>
      <c r="E34" s="3"/>
      <c r="F34" s="3" t="s">
        <v>706</v>
      </c>
      <c r="G34" s="3" t="s">
        <v>456</v>
      </c>
      <c r="H34" s="3">
        <v>10.0</v>
      </c>
      <c r="I34" s="3">
        <v>1000.0</v>
      </c>
      <c r="P34" s="4" t="s">
        <v>707</v>
      </c>
      <c r="Q34" s="4" t="s">
        <v>708</v>
      </c>
      <c r="R34" s="4" t="s">
        <v>709</v>
      </c>
    </row>
    <row r="35">
      <c r="A35" s="3" t="s">
        <v>710</v>
      </c>
      <c r="B35" s="3" t="s">
        <v>711</v>
      </c>
      <c r="C35" s="3"/>
      <c r="D35" s="3" t="s">
        <v>642</v>
      </c>
      <c r="E35" s="3"/>
    </row>
    <row r="36">
      <c r="A36" s="3" t="s">
        <v>712</v>
      </c>
      <c r="B36" s="3" t="s">
        <v>713</v>
      </c>
      <c r="C36" s="3"/>
      <c r="D36" s="3" t="s">
        <v>663</v>
      </c>
      <c r="E36" s="3"/>
    </row>
    <row r="37">
      <c r="A37" s="3" t="s">
        <v>511</v>
      </c>
      <c r="D37" s="3" t="s">
        <v>663</v>
      </c>
    </row>
    <row r="38">
      <c r="A38" s="3" t="s">
        <v>714</v>
      </c>
      <c r="B38" s="3" t="s">
        <v>715</v>
      </c>
      <c r="C38" s="3" t="s">
        <v>607</v>
      </c>
      <c r="D38" s="3" t="s">
        <v>716</v>
      </c>
      <c r="E38" s="154"/>
      <c r="H38" s="155">
        <v>45755.0</v>
      </c>
      <c r="I38" s="3">
        <v>500.0</v>
      </c>
    </row>
    <row r="39">
      <c r="A39" s="79" t="s">
        <v>717</v>
      </c>
      <c r="B39" s="3" t="s">
        <v>718</v>
      </c>
      <c r="C39" s="3" t="s">
        <v>607</v>
      </c>
      <c r="D39" s="154" t="s">
        <v>663</v>
      </c>
      <c r="F39" s="3"/>
      <c r="G39" s="3" t="s">
        <v>456</v>
      </c>
      <c r="P39" s="4" t="s">
        <v>719</v>
      </c>
    </row>
    <row r="40">
      <c r="A40" s="79" t="s">
        <v>720</v>
      </c>
      <c r="B40" s="3" t="s">
        <v>721</v>
      </c>
      <c r="C40" s="154" t="s">
        <v>607</v>
      </c>
      <c r="D40" s="154" t="s">
        <v>663</v>
      </c>
      <c r="E40" s="154"/>
      <c r="F40" s="3"/>
      <c r="G40" s="3"/>
    </row>
    <row r="41">
      <c r="A41" s="79" t="s">
        <v>722</v>
      </c>
      <c r="B41" s="3" t="s">
        <v>723</v>
      </c>
      <c r="C41" s="3" t="s">
        <v>607</v>
      </c>
      <c r="D41" s="154" t="s">
        <v>663</v>
      </c>
      <c r="F41" s="3" t="s">
        <v>724</v>
      </c>
      <c r="G41" s="3" t="s">
        <v>456</v>
      </c>
      <c r="J41" s="3" t="s">
        <v>725</v>
      </c>
    </row>
    <row r="42">
      <c r="A42" s="3" t="s">
        <v>726</v>
      </c>
      <c r="B42" s="3" t="s">
        <v>727</v>
      </c>
      <c r="C42" s="3" t="s">
        <v>589</v>
      </c>
      <c r="D42" s="3" t="s">
        <v>590</v>
      </c>
      <c r="E42" s="3" t="s">
        <v>7</v>
      </c>
      <c r="G42" s="3" t="s">
        <v>456</v>
      </c>
      <c r="H42" s="3"/>
      <c r="I42" s="3">
        <v>500.0</v>
      </c>
      <c r="J42" s="3" t="s">
        <v>728</v>
      </c>
      <c r="K42" s="3"/>
      <c r="M42" s="3" t="s">
        <v>590</v>
      </c>
      <c r="N42" s="3" t="s">
        <v>622</v>
      </c>
      <c r="P42" s="4" t="s">
        <v>729</v>
      </c>
      <c r="Q42" s="4" t="s">
        <v>730</v>
      </c>
    </row>
    <row r="43">
      <c r="A43" s="3" t="s">
        <v>731</v>
      </c>
      <c r="B43" s="3" t="s">
        <v>732</v>
      </c>
      <c r="C43" s="3" t="s">
        <v>589</v>
      </c>
      <c r="D43" s="3" t="s">
        <v>590</v>
      </c>
      <c r="E43" s="3" t="s">
        <v>7</v>
      </c>
      <c r="F43" s="3"/>
      <c r="G43" s="3" t="s">
        <v>456</v>
      </c>
      <c r="H43" s="3"/>
      <c r="I43" s="3">
        <v>500.0</v>
      </c>
      <c r="J43" s="3"/>
      <c r="K43" s="3"/>
    </row>
    <row r="44">
      <c r="A44" s="3" t="s">
        <v>733</v>
      </c>
      <c r="C44" s="3" t="s">
        <v>734</v>
      </c>
      <c r="D44" s="3" t="s">
        <v>590</v>
      </c>
      <c r="E44" s="3" t="s">
        <v>591</v>
      </c>
      <c r="F44" s="3" t="s">
        <v>625</v>
      </c>
      <c r="G44" s="3" t="s">
        <v>456</v>
      </c>
      <c r="H44" s="3">
        <v>40.0</v>
      </c>
      <c r="I44" s="3">
        <v>10000.0</v>
      </c>
    </row>
    <row r="46">
      <c r="A46" s="1" t="s">
        <v>735</v>
      </c>
      <c r="B46" s="63">
        <f t="array" ref="B46">SUM(IF(ISNUMBER(SEARCH("If required", D:D)), 0, IFERROR(IF(ISNUMBER(I:I), I:I, VALUE(LEFT(I:I, FIND("-", I:I)-1))), 0)))</f>
        <v>109140</v>
      </c>
    </row>
    <row r="47">
      <c r="A47" s="1" t="s">
        <v>736</v>
      </c>
      <c r="B47" s="63">
        <f t="array" ref="B47">SUM(IF(ISNUMBER(SEARCH("If required", D:D)), 0, IFERROR(IF(ISNUMBER(I:I), I:I, VALUE(RIGHT(I:I, FIND("-", I:I)-1))), 0)))</f>
        <v>120390</v>
      </c>
    </row>
    <row r="48">
      <c r="A48" s="1" t="s">
        <v>737</v>
      </c>
      <c r="B48" s="3">
        <f t="array" ref="B48">SUM(IFERROR(IF(ISNUMBER(I:I), I:I, VALUE(LEFT(I:I, FIND("-", I:I)-1))), 0))</f>
        <v>130040</v>
      </c>
    </row>
    <row r="49">
      <c r="A49" s="1" t="s">
        <v>738</v>
      </c>
      <c r="B49" s="3">
        <f t="array" ref="B49">SUM(IFERROR(IF(ISNUMBER(I:I), I:I, VALUE(RIGHT(I:I, FIND("-", I:I)-1))), 0))
</f>
        <v>140590</v>
      </c>
      <c r="F49" s="3"/>
      <c r="G49" s="3"/>
    </row>
    <row r="58">
      <c r="A58" s="3"/>
      <c r="B58" s="3"/>
      <c r="C58" s="3"/>
      <c r="D58" s="3"/>
      <c r="E58" s="3"/>
      <c r="F58" s="3"/>
      <c r="G58" s="3"/>
      <c r="H58" s="3"/>
      <c r="I58" s="3"/>
      <c r="J58" s="63">
        <f t="array" ref="J58">SUM(IF(ISNUMBER(SEARCH("If required", D:D)), 0, IFERROR(IF(ISNUMBER(I:I), I:I, VALUE(LEFT(I:I, FIND("-", I:I)-1))), 0)))</f>
        <v>109140</v>
      </c>
      <c r="K58" s="3"/>
    </row>
    <row r="59">
      <c r="J59" s="63">
        <f t="array" ref="J59">SUM(IFERROR(IF(ISNUMBER(I:I), I:I, VALUE(LEFT(I:I, FIND("-", I:I)-1))), 0))</f>
        <v>130040</v>
      </c>
    </row>
    <row r="60">
      <c r="C60" s="3"/>
      <c r="D60" s="3"/>
      <c r="E60" s="3"/>
      <c r="F60" s="3"/>
      <c r="G60" s="3"/>
      <c r="H60" s="3"/>
      <c r="I60" s="3"/>
      <c r="J60" s="63">
        <f t="array" ref="J60">SUM(IFERROR(IF(ISNUMBER(I:I), I:I, VALUE(RIGHT(I:I, FIND("-", I:I)-1))), 0))
</f>
        <v>140590</v>
      </c>
      <c r="K60" s="3"/>
    </row>
    <row r="61">
      <c r="C61" s="3"/>
      <c r="D61" s="3"/>
      <c r="E61" s="3"/>
      <c r="F61" s="3"/>
      <c r="G61" s="3"/>
      <c r="H61" s="3"/>
      <c r="I61" s="3"/>
      <c r="J61" s="3"/>
      <c r="K61" s="3"/>
    </row>
    <row r="64">
      <c r="F64" s="3"/>
      <c r="G64" s="3"/>
    </row>
    <row r="66">
      <c r="A66" s="1" t="s">
        <v>739</v>
      </c>
    </row>
    <row r="67">
      <c r="A67" s="3" t="s">
        <v>740</v>
      </c>
      <c r="B67" s="3" t="s">
        <v>741</v>
      </c>
    </row>
    <row r="68">
      <c r="A68" s="3" t="s">
        <v>742</v>
      </c>
      <c r="B68" s="3" t="s">
        <v>743</v>
      </c>
      <c r="C68" s="3"/>
      <c r="D68" s="3" t="s">
        <v>590</v>
      </c>
      <c r="E68" s="3"/>
    </row>
    <row r="69">
      <c r="A69" s="3" t="s">
        <v>744</v>
      </c>
      <c r="B69" s="3" t="s">
        <v>745</v>
      </c>
    </row>
    <row r="70">
      <c r="A70" s="3" t="s">
        <v>746</v>
      </c>
      <c r="B70" s="3" t="s">
        <v>747</v>
      </c>
    </row>
    <row r="73">
      <c r="A73" s="156" t="s">
        <v>748</v>
      </c>
    </row>
    <row r="74">
      <c r="A74" s="3" t="s">
        <v>749</v>
      </c>
      <c r="B74" s="3" t="s">
        <v>750</v>
      </c>
    </row>
    <row r="75">
      <c r="A75" s="3" t="s">
        <v>751</v>
      </c>
      <c r="B75" s="3" t="s">
        <v>752</v>
      </c>
    </row>
    <row r="76">
      <c r="A76" s="3" t="s">
        <v>753</v>
      </c>
      <c r="B76" s="3" t="s">
        <v>754</v>
      </c>
    </row>
    <row r="77">
      <c r="A77" s="3" t="s">
        <v>755</v>
      </c>
      <c r="B77" s="3" t="s">
        <v>756</v>
      </c>
      <c r="F77" s="3"/>
      <c r="G77" s="3"/>
    </row>
    <row r="81">
      <c r="A81" s="1" t="s">
        <v>757</v>
      </c>
    </row>
    <row r="82">
      <c r="A82" s="3" t="s">
        <v>758</v>
      </c>
    </row>
    <row r="83">
      <c r="A83" s="3" t="s">
        <v>71</v>
      </c>
    </row>
    <row r="84">
      <c r="A84" s="3" t="s">
        <v>759</v>
      </c>
      <c r="P84" s="4" t="s">
        <v>719</v>
      </c>
    </row>
  </sheetData>
  <mergeCells count="1">
    <mergeCell ref="I9:I14"/>
  </mergeCells>
  <hyperlinks>
    <hyperlink r:id="rId2" ref="P2"/>
    <hyperlink r:id="rId3" ref="P3"/>
    <hyperlink r:id="rId4" ref="Q3"/>
    <hyperlink r:id="rId5" ref="P18"/>
    <hyperlink r:id="rId6" ref="P22"/>
    <hyperlink r:id="rId7" location=":~:text=Project%20Size%20and%20Complexity,numerous%20viewpoints%2C%20&amp;%20advanced%20visualisations." ref="P23"/>
    <hyperlink r:id="rId8" location=":~:text=3,once%20per%20month%2C%20or%20as" ref="P27"/>
    <hyperlink r:id="rId9" ref="P34"/>
    <hyperlink r:id="rId10" ref="Q34"/>
    <hyperlink r:id="rId11" ref="R34"/>
    <hyperlink r:id="rId12" location=":~:text=i,A" ref="P39"/>
    <hyperlink r:id="rId13" ref="P42"/>
    <hyperlink r:id="rId14" ref="Q42"/>
    <hyperlink r:id="rId15" location=":~:text=i,A" ref="P84"/>
  </hyperlinks>
  <drawing r:id="rId16"/>
  <legacyDrawing r:id="rId17"/>
</worksheet>
</file>