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qp\Documents\Github\pols551_kenya\cost_analysis\"/>
    </mc:Choice>
  </mc:AlternateContent>
  <bookViews>
    <workbookView xWindow="0" yWindow="0" windowWidth="23040" windowHeight="9048" xr2:uid="{00000000-000D-0000-FFFF-FFFF00000000}"/>
  </bookViews>
  <sheets>
    <sheet name="Matrix" sheetId="1" r:id="rId1"/>
    <sheet name="Cost Estimates" sheetId="4" r:id="rId2"/>
  </sheets>
  <calcPr calcId="171027"/>
</workbook>
</file>

<file path=xl/calcChain.xml><?xml version="1.0" encoding="utf-8"?>
<calcChain xmlns="http://schemas.openxmlformats.org/spreadsheetml/2006/main">
  <c r="I179" i="4" l="1"/>
  <c r="I170" i="4"/>
  <c r="I160" i="4"/>
  <c r="I150" i="4"/>
  <c r="I138" i="4"/>
  <c r="I124" i="4"/>
  <c r="I112" i="4"/>
  <c r="I102" i="4"/>
  <c r="I90" i="4"/>
  <c r="I76" i="4"/>
  <c r="I65" i="4"/>
  <c r="F61" i="4"/>
  <c r="F60" i="4"/>
  <c r="F59" i="4"/>
  <c r="B58" i="4"/>
  <c r="A58" i="4"/>
  <c r="I54" i="4"/>
  <c r="F50" i="4"/>
  <c r="F49" i="4"/>
  <c r="F48" i="4"/>
  <c r="B47" i="4"/>
  <c r="A47" i="4"/>
  <c r="I43" i="4"/>
  <c r="F39" i="4"/>
  <c r="F40" i="4" s="1"/>
  <c r="F38" i="4"/>
  <c r="F37" i="4"/>
  <c r="B36" i="4"/>
  <c r="A36" i="4"/>
  <c r="F71" i="4"/>
  <c r="F62" i="4" l="1"/>
  <c r="F65" i="4" s="1"/>
  <c r="F51" i="4"/>
  <c r="F54" i="4" s="1"/>
  <c r="F43" i="4"/>
  <c r="G40" i="4"/>
  <c r="F166" i="4"/>
  <c r="F167" i="4" s="1"/>
  <c r="A164" i="4"/>
  <c r="G62" i="4" l="1"/>
  <c r="F64" i="4"/>
  <c r="G65" i="4"/>
  <c r="F66" i="4"/>
  <c r="G51" i="4"/>
  <c r="F53" i="4"/>
  <c r="H53" i="4" s="1"/>
  <c r="F55" i="4"/>
  <c r="G54" i="4"/>
  <c r="F42" i="4"/>
  <c r="G43" i="4"/>
  <c r="F44" i="4"/>
  <c r="G167" i="4"/>
  <c r="F170" i="4"/>
  <c r="F108" i="4"/>
  <c r="A106" i="4"/>
  <c r="G42" i="4" l="1"/>
  <c r="I42" i="4" s="1"/>
  <c r="H42" i="4"/>
  <c r="G44" i="4"/>
  <c r="I44" i="4" s="1"/>
  <c r="H44" i="4"/>
  <c r="G64" i="4"/>
  <c r="I64" i="4" s="1"/>
  <c r="H64" i="4"/>
  <c r="G66" i="4"/>
  <c r="I66" i="4" s="1"/>
  <c r="H66" i="4"/>
  <c r="G53" i="4"/>
  <c r="I53" i="4" s="1"/>
  <c r="G55" i="4"/>
  <c r="I55" i="4" s="1"/>
  <c r="H55" i="4"/>
  <c r="F171" i="4"/>
  <c r="G170" i="4"/>
  <c r="F169" i="4"/>
  <c r="F112" i="4"/>
  <c r="G108" i="4"/>
  <c r="I12" i="4"/>
  <c r="C7" i="4"/>
  <c r="F7" i="4" s="1"/>
  <c r="C9" i="4"/>
  <c r="F8" i="4"/>
  <c r="G169" i="4" l="1"/>
  <c r="I169" i="4" s="1"/>
  <c r="H169" i="4"/>
  <c r="G171" i="4"/>
  <c r="I171" i="4" s="1"/>
  <c r="H171" i="4"/>
  <c r="G112" i="4"/>
  <c r="F113" i="4"/>
  <c r="F111" i="4"/>
  <c r="F9" i="4"/>
  <c r="F17" i="4"/>
  <c r="D18" i="4"/>
  <c r="F18" i="4" s="1"/>
  <c r="I22" i="4"/>
  <c r="A26" i="4"/>
  <c r="B26" i="4"/>
  <c r="F28" i="4"/>
  <c r="I32" i="4"/>
  <c r="A69" i="4"/>
  <c r="B69" i="4"/>
  <c r="F70" i="4"/>
  <c r="F72" i="4"/>
  <c r="A80" i="4"/>
  <c r="F81" i="4"/>
  <c r="F82" i="4"/>
  <c r="D83" i="4"/>
  <c r="F83" i="4"/>
  <c r="F84" i="4"/>
  <c r="A94" i="4"/>
  <c r="F95" i="4"/>
  <c r="F97" i="4" s="1"/>
  <c r="F96" i="4"/>
  <c r="A116" i="4"/>
  <c r="B116" i="4"/>
  <c r="D118" i="4" s="1"/>
  <c r="F118" i="4" s="1"/>
  <c r="F117" i="4"/>
  <c r="B119" i="4"/>
  <c r="E119" i="4" s="1"/>
  <c r="F119" i="4" s="1"/>
  <c r="F120" i="4"/>
  <c r="A128" i="4"/>
  <c r="F129" i="4"/>
  <c r="D130" i="4"/>
  <c r="F130" i="4" s="1"/>
  <c r="F131" i="4"/>
  <c r="A142" i="4"/>
  <c r="B142" i="4"/>
  <c r="F143" i="4"/>
  <c r="F144" i="4"/>
  <c r="D145" i="4"/>
  <c r="F145" i="4"/>
  <c r="D146" i="4"/>
  <c r="F146" i="4" s="1"/>
  <c r="A154" i="4"/>
  <c r="B154" i="4"/>
  <c r="F155" i="4"/>
  <c r="F156" i="4"/>
  <c r="A174" i="4"/>
  <c r="F175" i="4"/>
  <c r="F176" i="4" s="1"/>
  <c r="G176" i="4" s="1"/>
  <c r="F183" i="4"/>
  <c r="F184" i="4" s="1"/>
  <c r="I187" i="4"/>
  <c r="F102" i="4" l="1"/>
  <c r="G97" i="4"/>
  <c r="F73" i="4"/>
  <c r="G113" i="4"/>
  <c r="I113" i="4" s="1"/>
  <c r="H113" i="4"/>
  <c r="G111" i="4"/>
  <c r="I111" i="4" s="1"/>
  <c r="H111" i="4"/>
  <c r="F157" i="4"/>
  <c r="G157" i="4" s="1"/>
  <c r="F160" i="4"/>
  <c r="F159" i="4" s="1"/>
  <c r="G9" i="4"/>
  <c r="F12" i="4"/>
  <c r="F132" i="4"/>
  <c r="G132" i="4" s="1"/>
  <c r="F19" i="4"/>
  <c r="G19" i="4" s="1"/>
  <c r="G73" i="4"/>
  <c r="F76" i="4"/>
  <c r="G184" i="4"/>
  <c r="F187" i="4"/>
  <c r="F186" i="4" s="1"/>
  <c r="F121" i="4"/>
  <c r="G121" i="4" s="1"/>
  <c r="F85" i="4"/>
  <c r="G85" i="4" s="1"/>
  <c r="F147" i="4"/>
  <c r="F150" i="4" s="1"/>
  <c r="F161" i="4"/>
  <c r="G160" i="4"/>
  <c r="F101" i="4"/>
  <c r="F179" i="4"/>
  <c r="F90" i="4" l="1"/>
  <c r="F103" i="4"/>
  <c r="G102" i="4"/>
  <c r="G161" i="4"/>
  <c r="I161" i="4" s="1"/>
  <c r="H161" i="4"/>
  <c r="G159" i="4"/>
  <c r="I159" i="4" s="1"/>
  <c r="H159" i="4"/>
  <c r="F124" i="4"/>
  <c r="F123" i="4" s="1"/>
  <c r="G186" i="4"/>
  <c r="I186" i="4" s="1"/>
  <c r="H186" i="4"/>
  <c r="G101" i="4"/>
  <c r="I101" i="4" s="1"/>
  <c r="H101" i="4"/>
  <c r="G147" i="4"/>
  <c r="G12" i="4"/>
  <c r="F13" i="4"/>
  <c r="F11" i="4"/>
  <c r="F138" i="4"/>
  <c r="G138" i="4" s="1"/>
  <c r="D27" i="4"/>
  <c r="F27" i="4" s="1"/>
  <c r="F29" i="4" s="1"/>
  <c r="G29" i="4" s="1"/>
  <c r="F22" i="4"/>
  <c r="F21" i="4" s="1"/>
  <c r="G21" i="4" s="1"/>
  <c r="I21" i="4" s="1"/>
  <c r="F75" i="4"/>
  <c r="G76" i="4"/>
  <c r="F77" i="4"/>
  <c r="F188" i="4"/>
  <c r="G187" i="4"/>
  <c r="F89" i="4"/>
  <c r="F91" i="4"/>
  <c r="G90" i="4"/>
  <c r="F178" i="4"/>
  <c r="G179" i="4"/>
  <c r="F180" i="4"/>
  <c r="F149" i="4"/>
  <c r="G150" i="4"/>
  <c r="F151" i="4"/>
  <c r="G124" i="4" l="1"/>
  <c r="H103" i="4"/>
  <c r="G103" i="4"/>
  <c r="I103" i="4" s="1"/>
  <c r="F125" i="4"/>
  <c r="G75" i="4"/>
  <c r="I75" i="4" s="1"/>
  <c r="H75" i="4"/>
  <c r="G91" i="4"/>
  <c r="I91" i="4" s="1"/>
  <c r="H91" i="4"/>
  <c r="G89" i="4"/>
  <c r="I89" i="4" s="1"/>
  <c r="H89" i="4"/>
  <c r="G188" i="4"/>
  <c r="I188" i="4" s="1"/>
  <c r="H188" i="4"/>
  <c r="G123" i="4"/>
  <c r="I123" i="4" s="1"/>
  <c r="H123" i="4"/>
  <c r="G180" i="4"/>
  <c r="I180" i="4" s="1"/>
  <c r="H180" i="4"/>
  <c r="G77" i="4"/>
  <c r="I77" i="4" s="1"/>
  <c r="H77" i="4"/>
  <c r="G11" i="4"/>
  <c r="I11" i="4" s="1"/>
  <c r="H11" i="4"/>
  <c r="G13" i="4"/>
  <c r="I13" i="4" s="1"/>
  <c r="H13" i="4"/>
  <c r="G125" i="4"/>
  <c r="I125" i="4" s="1"/>
  <c r="H125" i="4"/>
  <c r="G151" i="4"/>
  <c r="I151" i="4" s="1"/>
  <c r="H151" i="4"/>
  <c r="G149" i="4"/>
  <c r="I149" i="4" s="1"/>
  <c r="H149" i="4"/>
  <c r="G178" i="4"/>
  <c r="I178" i="4" s="1"/>
  <c r="H178" i="4"/>
  <c r="F137" i="4"/>
  <c r="F23" i="4"/>
  <c r="G22" i="4"/>
  <c r="F32" i="4"/>
  <c r="F139" i="4"/>
  <c r="G139" i="4" l="1"/>
  <c r="I139" i="4" s="1"/>
  <c r="H139" i="4"/>
  <c r="G23" i="4"/>
  <c r="I23" i="4" s="1"/>
  <c r="H23" i="4"/>
  <c r="G137" i="4"/>
  <c r="I137" i="4" s="1"/>
  <c r="H137" i="4"/>
  <c r="F31" i="4"/>
  <c r="G32" i="4"/>
  <c r="F33" i="4"/>
  <c r="G31" i="4" l="1"/>
  <c r="I31" i="4" s="1"/>
  <c r="H31" i="4"/>
  <c r="G33" i="4"/>
  <c r="I33" i="4" s="1"/>
  <c r="H3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Wilkes, Nathan</author>
  </authors>
  <commentList>
    <comment ref="E49" authorId="0" shapeId="0" xr:uid="{00000000-0006-0000-0100-000001000000}">
      <text>
        <r>
          <rPr>
            <b/>
            <sz val="8"/>
            <color indexed="81"/>
            <rFont val="Tahoma"/>
            <charset val="1"/>
          </rPr>
          <t>Wilkes, Nathan:</t>
        </r>
        <r>
          <rPr>
            <sz val="8"/>
            <color indexed="81"/>
            <rFont val="Tahoma"/>
            <charset val="1"/>
          </rPr>
          <t xml:space="preserve">
9' spacing recommended by manufacturer
</t>
        </r>
      </text>
    </comment>
    <comment ref="E50" authorId="0" shapeId="0" xr:uid="{00000000-0006-0000-0100-000002000000}">
      <text>
        <r>
          <rPr>
            <b/>
            <sz val="8"/>
            <color indexed="81"/>
            <rFont val="Tahoma"/>
            <charset val="1"/>
          </rPr>
          <t>Wilkes, Nathan:</t>
        </r>
        <r>
          <rPr>
            <sz val="8"/>
            <color indexed="81"/>
            <rFont val="Tahoma"/>
            <charset val="1"/>
          </rPr>
          <t xml:space="preserve">
9' spacing recommended by manufacturer
</t>
        </r>
      </text>
    </comment>
    <comment ref="E60" authorId="0" shapeId="0" xr:uid="{00000000-0006-0000-0100-000003000000}">
      <text>
        <r>
          <rPr>
            <b/>
            <sz val="8"/>
            <color indexed="81"/>
            <rFont val="Tahoma"/>
            <charset val="1"/>
          </rPr>
          <t>Wilkes, Nathan:</t>
        </r>
        <r>
          <rPr>
            <sz val="8"/>
            <color indexed="81"/>
            <rFont val="Tahoma"/>
            <charset val="1"/>
          </rPr>
          <t xml:space="preserve">
9' spacing recommended by manufacturer
</t>
        </r>
      </text>
    </comment>
    <comment ref="E61" authorId="0" shapeId="0" xr:uid="{00000000-0006-0000-0100-000004000000}">
      <text>
        <r>
          <rPr>
            <b/>
            <sz val="8"/>
            <color indexed="81"/>
            <rFont val="Tahoma"/>
            <charset val="1"/>
          </rPr>
          <t>Wilkes, Nathan:</t>
        </r>
        <r>
          <rPr>
            <sz val="8"/>
            <color indexed="81"/>
            <rFont val="Tahoma"/>
            <charset val="1"/>
          </rPr>
          <t xml:space="preserve">
9' spacing recommended by manufacturer
</t>
        </r>
      </text>
    </comment>
  </commentList>
</comments>
</file>

<file path=xl/sharedStrings.xml><?xml version="1.0" encoding="utf-8"?>
<sst xmlns="http://schemas.openxmlformats.org/spreadsheetml/2006/main" count="603" uniqueCount="193">
  <si>
    <t>Striped Buffer</t>
  </si>
  <si>
    <t>Flexible Bollards</t>
  </si>
  <si>
    <t>Parking Stops</t>
  </si>
  <si>
    <t>Linear Barrier</t>
  </si>
  <si>
    <t>Large Bumps</t>
  </si>
  <si>
    <t>Oblong Low Bumps</t>
  </si>
  <si>
    <t>«««</t>
  </si>
  <si>
    <t>««</t>
  </si>
  <si>
    <t>«</t>
  </si>
  <si>
    <t>Cost</t>
  </si>
  <si>
    <t>Sweeping</t>
  </si>
  <si>
    <t>««««</t>
  </si>
  <si>
    <t>Trash Collection</t>
  </si>
  <si>
    <t>Storm Water</t>
  </si>
  <si>
    <t>Precast Barrier Curb</t>
  </si>
  <si>
    <t>Cast in Place Barrier Curb</t>
  </si>
  <si>
    <t>Raised Cycle Track</t>
  </si>
  <si>
    <t>Durability / Maintenance</t>
  </si>
  <si>
    <t>Depends on Width</t>
  </si>
  <si>
    <t>Neutral</t>
  </si>
  <si>
    <t>Good</t>
  </si>
  <si>
    <t>Very Good</t>
  </si>
  <si>
    <t>6" Cast in Place Barrier Curb</t>
  </si>
  <si>
    <t>Jersey Barriers</t>
  </si>
  <si>
    <t>Planters</t>
  </si>
  <si>
    <t>Parked Cars</t>
  </si>
  <si>
    <t>Notes</t>
  </si>
  <si>
    <t>Rigid Bollards</t>
  </si>
  <si>
    <t>Depends on 
Time of Day</t>
  </si>
  <si>
    <t>Poor</t>
  </si>
  <si>
    <t>Very Poor</t>
  </si>
  <si>
    <t>Construction Impacts</t>
  </si>
  <si>
    <t>1.5'</t>
  </si>
  <si>
    <t>1'</t>
  </si>
  <si>
    <t>2'</t>
  </si>
  <si>
    <t>1/2'</t>
  </si>
  <si>
    <t>0'</t>
  </si>
  <si>
    <t>3'</t>
  </si>
  <si>
    <t>Width Required</t>
  </si>
  <si>
    <t>Cost/Benefit</t>
  </si>
  <si>
    <t>Other Considerations</t>
  </si>
  <si>
    <t>Cyclist Perceived Safety</t>
  </si>
  <si>
    <t>Aesthetics</t>
  </si>
  <si>
    <t>Scale</t>
  </si>
  <si>
    <t>Cycle Track Barrier Selection Matrix</t>
  </si>
  <si>
    <t>Item</t>
  </si>
  <si>
    <t>Cost/ft</t>
  </si>
  <si>
    <t>Cost EA</t>
  </si>
  <si>
    <t>Total Cost/ft</t>
  </si>
  <si>
    <t>Width (ft)</t>
  </si>
  <si>
    <t>Gore Markings</t>
  </si>
  <si>
    <t>Total</t>
  </si>
  <si>
    <t>Value</t>
  </si>
  <si>
    <t>All prices are installed</t>
  </si>
  <si>
    <t>Frequency</t>
  </si>
  <si>
    <t>8' If not existing</t>
  </si>
  <si>
    <t>http://www.peopleforbikes.org/blog/entry/tech-talk-19-beautiful-ways-to-protect-bike-lanes-photos</t>
  </si>
  <si>
    <t>Good Seperation Photos</t>
  </si>
  <si>
    <t>Turtle Bumps</t>
  </si>
  <si>
    <t>Striped Buffer Total</t>
  </si>
  <si>
    <t>4' Spacing used on 4th Street</t>
  </si>
  <si>
    <t>2x 4" Lines</t>
  </si>
  <si>
    <t>Freight Local</t>
  </si>
  <si>
    <t>Local freight assumes concrete is cast near Austin</t>
  </si>
  <si>
    <t>Parking Stop and Pins</t>
  </si>
  <si>
    <t xml:space="preserve">Quoted quantity at 1000 pieces.  </t>
  </si>
  <si>
    <t>8' Parking stop with a 2' gap</t>
  </si>
  <si>
    <t>Installation</t>
  </si>
  <si>
    <t>Parking Stops &amp; Linear Barrier</t>
  </si>
  <si>
    <t>Prep, Dowling, Concrete Work</t>
  </si>
  <si>
    <t>Pedestrian Improvements</t>
  </si>
  <si>
    <t>Pedestrian improvements include refuge islands, plantings, ramp relocations</t>
  </si>
  <si>
    <t>Low Estimate</t>
  </si>
  <si>
    <t>High Estimate</t>
  </si>
  <si>
    <t>Mid Estimate</t>
  </si>
  <si>
    <t>Parking one side, less pedestrian ameninties</t>
  </si>
  <si>
    <t>More pedestrian ammeneties, ADA parking cost</t>
  </si>
  <si>
    <t>ADA Parking Spaces, 2% of total parking on cycle track side.</t>
  </si>
  <si>
    <t>Jersey Barrier</t>
  </si>
  <si>
    <t>NA</t>
  </si>
  <si>
    <t>Bollard Installed</t>
  </si>
  <si>
    <t>Bollard w/ Installation</t>
  </si>
  <si>
    <t>http://www.accentbarriers.com/Pricing.html</t>
  </si>
  <si>
    <t>10' sections of jersey barrier</t>
  </si>
  <si>
    <t>Planter 6'</t>
  </si>
  <si>
    <t>6' planters spaced every 10' (4' gap)</t>
  </si>
  <si>
    <t>Lower Density</t>
  </si>
  <si>
    <t>Higher Density</t>
  </si>
  <si>
    <t>Total Cost/mi</t>
  </si>
  <si>
    <t>$1.50-3/ft.
$8k-16k/mi.</t>
  </si>
  <si>
    <t>$4-8/ft.
$20k-40k/mi.</t>
  </si>
  <si>
    <t>$15-60/ft.
$80k-300k/mi.</t>
  </si>
  <si>
    <t>$15-30/ft.
$80k-160k/mi.</t>
  </si>
  <si>
    <t>$15-75/ft.
$80k-400k/mi.</t>
  </si>
  <si>
    <t>$20-40/ft.
$100k-200k/mi.</t>
  </si>
  <si>
    <t>$70-115/ft.
$400k-600k/mi.</t>
  </si>
  <si>
    <t>$5-15/ft.
$25k-75k/mi.</t>
  </si>
  <si>
    <r>
      <t xml:space="preserve">$1,500-5,000/ft.
</t>
    </r>
    <r>
      <rPr>
        <sz val="9"/>
        <color theme="1"/>
        <rFont val="Calibri"/>
        <family val="2"/>
        <scheme val="minor"/>
      </rPr>
      <t>$8,000k-26,000k/mi.</t>
    </r>
  </si>
  <si>
    <t>Reconstruction per Block</t>
  </si>
  <si>
    <t>Reconstruction</t>
  </si>
  <si>
    <t>More pedestrian ammeneties, ADA parking, Islands for bus stops, relocated ramps</t>
  </si>
  <si>
    <t>Total Cost/mi
in thousands</t>
  </si>
  <si>
    <t>Rounded</t>
  </si>
  <si>
    <t>Calculated</t>
  </si>
  <si>
    <t>General</t>
  </si>
  <si>
    <t>Flexible bollards may require frequent replacement</t>
  </si>
  <si>
    <t>Thermo / paint needs to be maintained</t>
  </si>
  <si>
    <t>No obstruction</t>
  </si>
  <si>
    <r>
      <t xml:space="preserve">Cost per Foot of Barrier (per side of street)
</t>
    </r>
    <r>
      <rPr>
        <sz val="11"/>
        <color theme="1"/>
        <rFont val="Calibri"/>
        <family val="2"/>
        <scheme val="minor"/>
      </rPr>
      <t>*Costs double for barriers on both sides</t>
    </r>
  </si>
  <si>
    <t>No physical element</t>
  </si>
  <si>
    <t>Good vertical element</t>
  </si>
  <si>
    <t>Good deterrant for motorist</t>
  </si>
  <si>
    <t>Decent deterrent for motorists.  Low contrast.</t>
  </si>
  <si>
    <t>Strong deterrant for motorist.  Good vertical element.</t>
  </si>
  <si>
    <t>Strong deterrant for motorist.  Horizontal seperation.</t>
  </si>
  <si>
    <t>Strong deterrant for motorist.</t>
  </si>
  <si>
    <t>Need a maintenance partner for watering and plant upkeep.</t>
  </si>
  <si>
    <t>No element to maintain</t>
  </si>
  <si>
    <t>Very durable barriers</t>
  </si>
  <si>
    <t>Good durability</t>
  </si>
  <si>
    <t>Very durable design</t>
  </si>
  <si>
    <t>Sweeping could be done in off-peak or no parking hours if cycle track narrow</t>
  </si>
  <si>
    <t>Collection vehicles can drive over barrier</t>
  </si>
  <si>
    <t>Height of barrer obstructs collection vehicles</t>
  </si>
  <si>
    <t>Collection could be done in off-peak or no parking hours if cycle track narrow</t>
  </si>
  <si>
    <t>Height of barrer obstructs collection vehicles.  Barrier could be driven over but not optimal.</t>
  </si>
  <si>
    <t>No / minimal obstruction</t>
  </si>
  <si>
    <t>Barriers could be spaced to allow storm water to curb</t>
  </si>
  <si>
    <t>Requires reconstruction of street to redesign stormwater system</t>
  </si>
  <si>
    <r>
      <t xml:space="preserve">Raised Cycle Track
</t>
    </r>
    <r>
      <rPr>
        <b/>
        <i/>
        <sz val="12"/>
        <color theme="1"/>
        <rFont val="Calibri"/>
        <family val="2"/>
        <scheme val="minor"/>
      </rPr>
      <t>(Full Recon)</t>
    </r>
  </si>
  <si>
    <t>No high speed motor vehicle traffic concerns</t>
  </si>
  <si>
    <t>May have concerns adjacent to higher speed traffic</t>
  </si>
  <si>
    <t>Traffic Compatibility
(Motor vehicle / barrier interactions)</t>
  </si>
  <si>
    <t>Approperiate for moderate traffic speeds</t>
  </si>
  <si>
    <t>Curb profile can be varried based on context</t>
  </si>
  <si>
    <t>Compatible with higher speed traffic.  Care must be given to end treatments</t>
  </si>
  <si>
    <t>Neutral asthetics</t>
  </si>
  <si>
    <t>Damaged barriers quickly become  ragged looking</t>
  </si>
  <si>
    <t>Strong visual impact on street.  Can be painted for improved aesthetics</t>
  </si>
  <si>
    <t>Good asthetics over barrier life</t>
  </si>
  <si>
    <t xml:space="preserve">Barrier enhances street asthetics </t>
  </si>
  <si>
    <t>Striping changes only</t>
  </si>
  <si>
    <t>Hard construction may not be required</t>
  </si>
  <si>
    <t>Barrier installation is quick and non-invasive.  Bolt/glue solution.</t>
  </si>
  <si>
    <t>Barrier installation is quick and non-invasive.</t>
  </si>
  <si>
    <t>Curbs have to be poured in place and dowled into street</t>
  </si>
  <si>
    <t>Installation of bollards may have utility conflicts</t>
  </si>
  <si>
    <t>Complete reconstruction is likely required</t>
  </si>
  <si>
    <t>Low-profile barrier solution</t>
  </si>
  <si>
    <t>Fairly compact barrier solution</t>
  </si>
  <si>
    <t>Good if on-street parking is existing</t>
  </si>
  <si>
    <t>Wider barrier solution</t>
  </si>
  <si>
    <t>ADA parking changes, pedestrian refuge islands, and ADA ramp changes can affect cost</t>
  </si>
  <si>
    <t>Spacing of planters affects cost</t>
  </si>
  <si>
    <t>Cast in place curbs are much less expensive due to reduced handling time</t>
  </si>
  <si>
    <t>Custom precast curbs significantly increases cost over cast in place barriers</t>
  </si>
  <si>
    <t>Reconstruction including storm water improvements is likely</t>
  </si>
  <si>
    <t>Utility conflicts could affect cost</t>
  </si>
  <si>
    <t>Least expensive option</t>
  </si>
  <si>
    <t>Good cost per foot</t>
  </si>
  <si>
    <t>Very good cost per foot</t>
  </si>
  <si>
    <t>Requires on-street parking</t>
  </si>
  <si>
    <t>6" Line</t>
  </si>
  <si>
    <t>4" Line</t>
  </si>
  <si>
    <t>Bicycle Lane with Parking (New Stripes)</t>
  </si>
  <si>
    <t>If barrier is less than 8.5' from curb special sweeping equipment  will be necessary</t>
  </si>
  <si>
    <t>Aesthetics 
(factoring in damage over time)</t>
  </si>
  <si>
    <t>Curb Forming Machine</t>
  </si>
  <si>
    <t>Estimate from miller curb co was 8-10/ft.  Don't know cost of machine and if that includes labor.</t>
  </si>
  <si>
    <t>Cast-in-Place 6" Barrier Curb</t>
  </si>
  <si>
    <t>Height (in)</t>
  </si>
  <si>
    <t>6"</t>
  </si>
  <si>
    <t>Barrier Curb Installed 10' segments</t>
  </si>
  <si>
    <t>Lower Bids</t>
  </si>
  <si>
    <t>Higher Bids</t>
  </si>
  <si>
    <t>Cast-in-Place Barrier Curb</t>
  </si>
  <si>
    <t>Cost of Barrier Curb Installed</t>
  </si>
  <si>
    <t>Notes from Mopac Bike Bridge bid ($12M large project) - Austin, TX: Bid had a big split, but averaged right at $30/ft, but as low as $20/lf for the 2’ wide, 6” tall version which was our most common detail.</t>
  </si>
  <si>
    <t xml:space="preserve">Added $5 to the unit cost of the smaller bumps. Have quote for 10" concrete buttons at $12 each 2x for installed. </t>
  </si>
  <si>
    <t>Turtle Bumps 3" Tall 10" Wide Circular</t>
  </si>
  <si>
    <t>Seville Style Bumps 10" High 8" Wide 20" Long</t>
  </si>
  <si>
    <t>Added $5 to the unit cost for installation</t>
  </si>
  <si>
    <t>This is an estimate based on lower concrete buttons that do not require rebar</t>
  </si>
  <si>
    <t>Bump Cost - Seville Style Bumps 10" High 8" Wide 20" Long</t>
  </si>
  <si>
    <t>Bump Cost - Turtle Bumps 3" Tall 10" Wide Circular</t>
  </si>
  <si>
    <t>Bump Cost - Recycled Plastic 5" high 20" long</t>
  </si>
  <si>
    <t>Oblong Bumps - Recycled Plastic Bolt Down 3" High 30" Long</t>
  </si>
  <si>
    <t>Oblong Bumps - Recycled Plastic Bolt Down 5" High 32" Long</t>
  </si>
  <si>
    <t>$3-5/ft.
$15k-30k/mi.</t>
  </si>
  <si>
    <t>$12-24/ft.
$60k-130k/mi.</t>
  </si>
  <si>
    <t>$9-18/ft.
$50k-90k/mi.</t>
  </si>
  <si>
    <t>Installation (Adhesive and paint)</t>
  </si>
  <si>
    <t>$2-4/ft.
$10k-20k/mi.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</si>
</sst>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  <numFmt numFmtId="165" formatCode="_(&quot;$&quot;* #,##0_);_(&quot;$&quot;* \(#,##0\);_(&quot;$&quot;* &quot;-&quot;??_);_(@_)"/>
  </numFmts>
  <fonts count="16" x14ac:knownFonts="1">
    <font>
      <sz val="11"/>
      <color theme="1"/>
      <name val="Calibri"/>
      <family val="2"/>
      <scheme val="minor"/>
    </font>
    <font>
      <sz val="22"/>
      <color theme="0"/>
      <name val="Wingdings"/>
      <charset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rgb="FFFF5050"/>
      <name val="Wingdings"/>
      <charset val="2"/>
    </font>
    <font>
      <b/>
      <sz val="14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1E1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9BF6B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5" fillId="0" borderId="0" applyFont="0" applyFill="0" applyBorder="0" applyAlignment="0" applyProtection="0"/>
    <xf numFmtId="0" fontId="9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wrapText="1" indent="1"/>
    </xf>
    <xf numFmtId="0" fontId="3" fillId="0" borderId="0" xfId="0" applyFont="1" applyBorder="1" applyAlignment="1">
      <alignment horizontal="center" vertical="top"/>
    </xf>
    <xf numFmtId="0" fontId="4" fillId="0" borderId="0" xfId="0" applyFont="1" applyAlignment="1">
      <alignment horizontal="left" vertical="top"/>
    </xf>
    <xf numFmtId="0" fontId="0" fillId="2" borderId="0" xfId="0" applyFill="1"/>
    <xf numFmtId="44" fontId="0" fillId="2" borderId="0" xfId="1" applyNumberFormat="1" applyFont="1" applyFill="1"/>
    <xf numFmtId="44" fontId="0" fillId="0" borderId="0" xfId="1" applyNumberFormat="1" applyFont="1"/>
    <xf numFmtId="0" fontId="0" fillId="0" borderId="0" xfId="1" applyNumberFormat="1" applyFont="1"/>
    <xf numFmtId="0" fontId="6" fillId="0" borderId="0" xfId="0" applyFont="1"/>
    <xf numFmtId="44" fontId="6" fillId="0" borderId="0" xfId="1" applyNumberFormat="1" applyFont="1"/>
    <xf numFmtId="44" fontId="0" fillId="0" borderId="0" xfId="0" applyNumberFormat="1"/>
    <xf numFmtId="0" fontId="1" fillId="0" borderId="1" xfId="0" applyFont="1" applyFill="1" applyBorder="1" applyAlignment="1">
      <alignment horizontal="center" vertical="center"/>
    </xf>
    <xf numFmtId="0" fontId="9" fillId="0" borderId="0" xfId="2" applyAlignment="1">
      <alignment horizontal="left" vertical="center"/>
    </xf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top"/>
    </xf>
    <xf numFmtId="0" fontId="0" fillId="8" borderId="0" xfId="0" applyFill="1" applyAlignment="1">
      <alignment vertical="top"/>
    </xf>
    <xf numFmtId="0" fontId="11" fillId="8" borderId="0" xfId="0" applyFont="1" applyFill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9" borderId="0" xfId="0" applyFont="1" applyFill="1"/>
    <xf numFmtId="44" fontId="0" fillId="9" borderId="0" xfId="1" applyNumberFormat="1" applyFont="1" applyFill="1"/>
    <xf numFmtId="0" fontId="0" fillId="9" borderId="0" xfId="0" applyFill="1"/>
    <xf numFmtId="0" fontId="3" fillId="0" borderId="0" xfId="0" applyFont="1" applyBorder="1" applyAlignment="1">
      <alignment horizontal="center" vertical="top" wrapText="1"/>
    </xf>
    <xf numFmtId="13" fontId="0" fillId="0" borderId="0" xfId="1" applyNumberFormat="1" applyFont="1"/>
    <xf numFmtId="1" fontId="0" fillId="0" borderId="0" xfId="0" applyNumberFormat="1"/>
    <xf numFmtId="44" fontId="0" fillId="0" borderId="0" xfId="1" applyFont="1"/>
    <xf numFmtId="165" fontId="6" fillId="0" borderId="0" xfId="1" applyNumberFormat="1" applyFont="1"/>
    <xf numFmtId="165" fontId="0" fillId="0" borderId="0" xfId="1" applyNumberFormat="1" applyFont="1"/>
    <xf numFmtId="165" fontId="0" fillId="0" borderId="0" xfId="0" applyNumberFormat="1"/>
    <xf numFmtId="0" fontId="0" fillId="0" borderId="0" xfId="0" applyAlignment="1">
      <alignment wrapText="1"/>
    </xf>
    <xf numFmtId="165" fontId="5" fillId="0" borderId="0" xfId="1" applyNumberFormat="1" applyFont="1"/>
    <xf numFmtId="164" fontId="5" fillId="0" borderId="0" xfId="1" applyNumberFormat="1" applyFont="1"/>
    <xf numFmtId="9" fontId="0" fillId="0" borderId="0" xfId="3" applyFont="1"/>
    <xf numFmtId="165" fontId="0" fillId="9" borderId="0" xfId="1" applyNumberFormat="1" applyFont="1" applyFill="1"/>
    <xf numFmtId="44" fontId="0" fillId="2" borderId="0" xfId="1" applyNumberFormat="1" applyFont="1" applyFill="1" applyAlignment="1">
      <alignment wrapText="1"/>
    </xf>
    <xf numFmtId="165" fontId="0" fillId="2" borderId="0" xfId="1" applyNumberFormat="1" applyFont="1" applyFill="1" applyAlignment="1">
      <alignment wrapText="1"/>
    </xf>
    <xf numFmtId="165" fontId="0" fillId="2" borderId="0" xfId="1" applyNumberFormat="1" applyFont="1" applyFill="1"/>
    <xf numFmtId="0" fontId="0" fillId="0" borderId="1" xfId="0" applyBorder="1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164" fontId="0" fillId="10" borderId="1" xfId="1" applyNumberFormat="1" applyFont="1" applyFill="1" applyBorder="1" applyAlignment="1">
      <alignment horizontal="center"/>
    </xf>
    <xf numFmtId="44" fontId="0" fillId="10" borderId="1" xfId="1" applyNumberFormat="1" applyFont="1" applyFill="1" applyBorder="1" applyAlignment="1">
      <alignment horizontal="center"/>
    </xf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5">
    <dxf>
      <fill>
        <patternFill>
          <bgColor rgb="FF008000"/>
        </patternFill>
      </fill>
    </dxf>
    <dxf>
      <fill>
        <patternFill>
          <fgColor rgb="FF008000"/>
          <bgColor rgb="FF69BF6B"/>
        </patternFill>
      </fill>
    </dxf>
    <dxf>
      <fill>
        <patternFill>
          <bgColor theme="0" tint="-0.24994659260841701"/>
        </patternFill>
      </fill>
    </dxf>
    <dxf>
      <fill>
        <patternFill>
          <bgColor rgb="FFFF8F8F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8000"/>
      <color rgb="FF69BF6B"/>
      <color rgb="FFFF5050"/>
      <color rgb="FFFF1E1E"/>
      <color rgb="FFFF5353"/>
      <color rgb="FFFF8F8F"/>
      <color rgb="FFFF0000"/>
      <color rgb="FFFF3F3F"/>
      <color rgb="FF57DE50"/>
      <color rgb="FF5DFF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png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400612</xdr:rowOff>
    </xdr:from>
    <xdr:to>
      <xdr:col>2</xdr:col>
      <xdr:colOff>1256923</xdr:colOff>
      <xdr:row>4</xdr:row>
      <xdr:rowOff>1553136</xdr:rowOff>
    </xdr:to>
    <xdr:pic>
      <xdr:nvPicPr>
        <xdr:cNvPr id="2" name="Picture 1" descr="IMG_08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Grp="1" noChangeAspect="1"/>
        </xdr:cNvPicPr>
      </xdr:nvPicPr>
      <xdr:blipFill rotWithShape="1">
        <a:blip xmlns:r="http://schemas.openxmlformats.org/officeDocument/2006/relationships" r:embed="rId1" cstate="print">
          <a:lum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420" t="31362" r="40088" b="15467"/>
        <a:stretch/>
      </xdr:blipFill>
      <xdr:spPr>
        <a:xfrm>
          <a:off x="2857500" y="1509994"/>
          <a:ext cx="1256923" cy="115252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38100</xdr:colOff>
      <xdr:row>4</xdr:row>
      <xdr:rowOff>421342</xdr:rowOff>
    </xdr:from>
    <xdr:to>
      <xdr:col>1</xdr:col>
      <xdr:colOff>1247775</xdr:colOff>
      <xdr:row>4</xdr:row>
      <xdr:rowOff>1554817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275" t="37724" r="19791" b="-1"/>
        <a:stretch/>
      </xdr:blipFill>
      <xdr:spPr bwMode="auto">
        <a:xfrm>
          <a:off x="1595718" y="1530724"/>
          <a:ext cx="1209675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28575</xdr:colOff>
      <xdr:row>4</xdr:row>
      <xdr:rowOff>429186</xdr:rowOff>
    </xdr:from>
    <xdr:to>
      <xdr:col>5</xdr:col>
      <xdr:colOff>1228725</xdr:colOff>
      <xdr:row>4</xdr:row>
      <xdr:rowOff>1559594</xdr:rowOff>
    </xdr:to>
    <xdr:pic>
      <xdr:nvPicPr>
        <xdr:cNvPr id="6" name="Picture 5" descr="Barcelona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Grp="1" noChangeAspect="1"/>
        </xdr:cNvPicPr>
      </xdr:nvPicPr>
      <xdr:blipFill rotWithShape="1">
        <a:blip xmlns:r="http://schemas.openxmlformats.org/officeDocument/2006/relationships" r:embed="rId3" cstate="print">
          <a:lum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593" t="10339" b="27916"/>
        <a:stretch/>
      </xdr:blipFill>
      <xdr:spPr>
        <a:xfrm>
          <a:off x="6785722" y="1538568"/>
          <a:ext cx="1200150" cy="113040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47626</xdr:colOff>
      <xdr:row>4</xdr:row>
      <xdr:rowOff>468967</xdr:rowOff>
    </xdr:from>
    <xdr:to>
      <xdr:col>6</xdr:col>
      <xdr:colOff>1228726</xdr:colOff>
      <xdr:row>4</xdr:row>
      <xdr:rowOff>1554816</xdr:rowOff>
    </xdr:to>
    <xdr:pic>
      <xdr:nvPicPr>
        <xdr:cNvPr id="7" name="Picture 6" descr="Barrier Curb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Grp="1" noChangeAspect="1"/>
        </xdr:cNvPicPr>
      </xdr:nvPicPr>
      <xdr:blipFill rotWithShape="1">
        <a:blip xmlns:r="http://schemas.openxmlformats.org/officeDocument/2006/relationships" r:embed="rId4" cstate="print">
          <a:lum/>
          <a:extLst>
            <a:ext uri="{28A0092B-C50C-407E-A947-70E740481C1C}">
              <a14:useLocalDpi xmlns:a14="http://schemas.microsoft.com/office/drawing/2010/main" val="0"/>
            </a:ext>
          </a:extLst>
        </a:blip>
        <a:srcRect r="18421"/>
        <a:stretch/>
      </xdr:blipFill>
      <xdr:spPr>
        <a:xfrm>
          <a:off x="8104655" y="1578349"/>
          <a:ext cx="1181100" cy="10858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66676</xdr:colOff>
      <xdr:row>4</xdr:row>
      <xdr:rowOff>429186</xdr:rowOff>
    </xdr:from>
    <xdr:to>
      <xdr:col>3</xdr:col>
      <xdr:colOff>1238250</xdr:colOff>
      <xdr:row>4</xdr:row>
      <xdr:rowOff>1553136</xdr:rowOff>
    </xdr:to>
    <xdr:pic>
      <xdr:nvPicPr>
        <xdr:cNvPr id="8" name="Picture 7" descr="Cordoba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Grp="1" noChangeAspect="1"/>
        </xdr:cNvPicPr>
      </xdr:nvPicPr>
      <xdr:blipFill rotWithShape="1">
        <a:blip xmlns:r="http://schemas.openxmlformats.org/officeDocument/2006/relationships" r:embed="rId5" cstate="print">
          <a:lum/>
          <a:extLst>
            <a:ext uri="{28A0092B-C50C-407E-A947-70E740481C1C}">
              <a14:useLocalDpi xmlns:a14="http://schemas.microsoft.com/office/drawing/2010/main" val="0"/>
            </a:ext>
          </a:extLst>
        </a:blip>
        <a:srcRect l="7646" t="12941" r="33104" b="11271"/>
        <a:stretch/>
      </xdr:blipFill>
      <xdr:spPr>
        <a:xfrm>
          <a:off x="4224058" y="1538568"/>
          <a:ext cx="1171574" cy="11239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66409</xdr:colOff>
      <xdr:row>4</xdr:row>
      <xdr:rowOff>480173</xdr:rowOff>
    </xdr:from>
    <xdr:to>
      <xdr:col>7</xdr:col>
      <xdr:colOff>1248503</xdr:colOff>
      <xdr:row>4</xdr:row>
      <xdr:rowOff>1537449</xdr:rowOff>
    </xdr:to>
    <xdr:pic>
      <xdr:nvPicPr>
        <xdr:cNvPr id="9" name="Picture 8" descr="Cycle Lane Bike Delineator – Bike Lane Separator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6" cstate="print">
          <a:lum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3321" y="1589555"/>
          <a:ext cx="1182094" cy="105727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77244</xdr:colOff>
      <xdr:row>4</xdr:row>
      <xdr:rowOff>348380</xdr:rowOff>
    </xdr:from>
    <xdr:to>
      <xdr:col>4</xdr:col>
      <xdr:colOff>535018</xdr:colOff>
      <xdr:row>4</xdr:row>
      <xdr:rowOff>782877</xdr:rowOff>
    </xdr:to>
    <xdr:pic>
      <xdr:nvPicPr>
        <xdr:cNvPr id="11" name="Picture 10" descr="Seville 2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Grp="1" noChangeAspect="1"/>
        </xdr:cNvPicPr>
      </xdr:nvPicPr>
      <xdr:blipFill rotWithShape="1">
        <a:blip xmlns:r="http://schemas.openxmlformats.org/officeDocument/2006/relationships" r:embed="rId7" cstate="print">
          <a:lum/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730" r="43809" b="10160"/>
        <a:stretch/>
      </xdr:blipFill>
      <xdr:spPr>
        <a:xfrm>
          <a:off x="6692552" y="1457455"/>
          <a:ext cx="457774" cy="43449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57149</xdr:colOff>
      <xdr:row>4</xdr:row>
      <xdr:rowOff>467286</xdr:rowOff>
    </xdr:from>
    <xdr:to>
      <xdr:col>14</xdr:col>
      <xdr:colOff>1247774</xdr:colOff>
      <xdr:row>4</xdr:row>
      <xdr:rowOff>1553136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59367" t="32949" r="16053" b="37161"/>
        <a:stretch/>
      </xdr:blipFill>
      <xdr:spPr>
        <a:xfrm>
          <a:off x="18513237" y="1576668"/>
          <a:ext cx="1190625" cy="1085850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85725</xdr:colOff>
      <xdr:row>4</xdr:row>
      <xdr:rowOff>481670</xdr:rowOff>
    </xdr:from>
    <xdr:to>
      <xdr:col>14</xdr:col>
      <xdr:colOff>2381</xdr:colOff>
      <xdr:row>4</xdr:row>
      <xdr:rowOff>1554818</xdr:rowOff>
    </xdr:to>
    <xdr:pic>
      <xdr:nvPicPr>
        <xdr:cNvPr id="17" name="Picture 16" descr="Pedernales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Grp="1" noChangeAspect="1"/>
        </xdr:cNvPicPr>
      </xdr:nvPicPr>
      <xdr:blipFill rotWithShape="1">
        <a:blip xmlns:r="http://schemas.openxmlformats.org/officeDocument/2006/relationships" r:embed="rId9" cstate="print">
          <a:lum/>
          <a:extLst>
            <a:ext uri="{28A0092B-C50C-407E-A947-70E740481C1C}">
              <a14:useLocalDpi xmlns:a14="http://schemas.microsoft.com/office/drawing/2010/main" val="0"/>
            </a:ext>
          </a:extLst>
        </a:blip>
        <a:srcRect b="33595"/>
        <a:stretch/>
      </xdr:blipFill>
      <xdr:spPr>
        <a:xfrm>
          <a:off x="17241931" y="1591052"/>
          <a:ext cx="1216538" cy="107314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114300</xdr:colOff>
      <xdr:row>4</xdr:row>
      <xdr:rowOff>488017</xdr:rowOff>
    </xdr:from>
    <xdr:to>
      <xdr:col>15</xdr:col>
      <xdr:colOff>1276350</xdr:colOff>
      <xdr:row>4</xdr:row>
      <xdr:rowOff>1555841</xdr:rowOff>
    </xdr:to>
    <xdr:pic>
      <xdr:nvPicPr>
        <xdr:cNvPr id="18" name="Picture 17" descr="Copenhagen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Grp="1" noChangeAspect="1"/>
        </xdr:cNvPicPr>
      </xdr:nvPicPr>
      <xdr:blipFill rotWithShape="1">
        <a:blip xmlns:r="http://schemas.openxmlformats.org/officeDocument/2006/relationships" r:embed="rId10" cstate="print">
          <a:lum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223" t="11445" r="29946" b="38530"/>
        <a:stretch/>
      </xdr:blipFill>
      <xdr:spPr>
        <a:xfrm>
          <a:off x="19870271" y="1597399"/>
          <a:ext cx="1162050" cy="106782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70037</xdr:colOff>
      <xdr:row>4</xdr:row>
      <xdr:rowOff>460556</xdr:rowOff>
    </xdr:from>
    <xdr:to>
      <xdr:col>8</xdr:col>
      <xdr:colOff>1241612</xdr:colOff>
      <xdr:row>4</xdr:row>
      <xdr:rowOff>1552971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726831" y="1569938"/>
          <a:ext cx="1171575" cy="1092415"/>
        </a:xfrm>
        <a:prstGeom prst="rect">
          <a:avLst/>
        </a:prstGeom>
      </xdr:spPr>
    </xdr:pic>
    <xdr:clientData/>
  </xdr:twoCellAnchor>
  <xdr:twoCellAnchor editAs="oneCell">
    <xdr:from>
      <xdr:col>9</xdr:col>
      <xdr:colOff>39482</xdr:colOff>
      <xdr:row>4</xdr:row>
      <xdr:rowOff>484092</xdr:rowOff>
    </xdr:from>
    <xdr:to>
      <xdr:col>9</xdr:col>
      <xdr:colOff>1266265</xdr:colOff>
      <xdr:row>4</xdr:row>
      <xdr:rowOff>1546413</xdr:rowOff>
    </xdr:to>
    <xdr:pic>
      <xdr:nvPicPr>
        <xdr:cNvPr id="21" name="Picture 20" descr="http://upload.wikimedia.org/wikipedia/commons/a/a2/Protected_bikelane_1st_Av_jeh.jp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033" t="9454" b="22899"/>
        <a:stretch/>
      </xdr:blipFill>
      <xdr:spPr bwMode="auto">
        <a:xfrm>
          <a:off x="11996158" y="1593474"/>
          <a:ext cx="1226783" cy="10623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33618</xdr:colOff>
      <xdr:row>4</xdr:row>
      <xdr:rowOff>470648</xdr:rowOff>
    </xdr:from>
    <xdr:to>
      <xdr:col>10</xdr:col>
      <xdr:colOff>1255059</xdr:colOff>
      <xdr:row>4</xdr:row>
      <xdr:rowOff>1557619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222" t="26690" r="27991" b="20074"/>
        <a:stretch/>
      </xdr:blipFill>
      <xdr:spPr bwMode="auto">
        <a:xfrm>
          <a:off x="13290177" y="1580030"/>
          <a:ext cx="1221441" cy="10869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47652</xdr:colOff>
      <xdr:row>4</xdr:row>
      <xdr:rowOff>493060</xdr:rowOff>
    </xdr:from>
    <xdr:to>
      <xdr:col>11</xdr:col>
      <xdr:colOff>1255058</xdr:colOff>
      <xdr:row>4</xdr:row>
      <xdr:rowOff>1557619</xdr:rowOff>
    </xdr:to>
    <xdr:pic>
      <xdr:nvPicPr>
        <xdr:cNvPr id="23" name="Picture 22" descr="C:\Users\WilkesN\Desktop\Vancouver Cycle Tracks\IMG_1349.JP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015" t="12833" r="16176" b="9803"/>
        <a:stretch/>
      </xdr:blipFill>
      <xdr:spPr bwMode="auto">
        <a:xfrm>
          <a:off x="14604093" y="1602442"/>
          <a:ext cx="1207406" cy="1064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56028</xdr:colOff>
      <xdr:row>4</xdr:row>
      <xdr:rowOff>481854</xdr:rowOff>
    </xdr:from>
    <xdr:to>
      <xdr:col>12</xdr:col>
      <xdr:colOff>1255058</xdr:colOff>
      <xdr:row>4</xdr:row>
      <xdr:rowOff>1546414</xdr:rowOff>
    </xdr:to>
    <xdr:pic>
      <xdr:nvPicPr>
        <xdr:cNvPr id="24" name="Picture 23" descr="http://peopleforbikes.org/page/-/uploads/GLP/short_thick_bollards_planters_NYC.jp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702" t="26603" r="17758" b="25405"/>
        <a:stretch/>
      </xdr:blipFill>
      <xdr:spPr bwMode="auto">
        <a:xfrm>
          <a:off x="15912352" y="1591236"/>
          <a:ext cx="1199030" cy="1064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65240</xdr:colOff>
      <xdr:row>4</xdr:row>
      <xdr:rowOff>430583</xdr:rowOff>
    </xdr:from>
    <xdr:to>
      <xdr:col>4</xdr:col>
      <xdr:colOff>1239555</xdr:colOff>
      <xdr:row>4</xdr:row>
      <xdr:rowOff>1552707</xdr:rowOff>
    </xdr:to>
    <xdr:pic>
      <xdr:nvPicPr>
        <xdr:cNvPr id="20" name="Picture 19" descr="http://peopleforbikes.org/page/-/uploads/GLP/half_wheel_bollards_Seville_Z_Vanderkooy.JP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865" t="27572" r="38204" b="27958"/>
        <a:stretch/>
      </xdr:blipFill>
      <xdr:spPr bwMode="auto">
        <a:xfrm>
          <a:off x="6680548" y="1539658"/>
          <a:ext cx="1174315" cy="1122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149679</xdr:colOff>
      <xdr:row>4</xdr:row>
      <xdr:rowOff>367392</xdr:rowOff>
    </xdr:from>
    <xdr:ext cx="1879554" cy="84375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 rot="21172540">
          <a:off x="149679" y="748392"/>
          <a:ext cx="1879554" cy="8437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800" b="1">
              <a:solidFill>
                <a:srgbClr val="FF0000"/>
              </a:solidFill>
            </a:rPr>
            <a:t>DRAFT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128429</xdr:colOff>
      <xdr:row>0</xdr:row>
      <xdr:rowOff>187870</xdr:rowOff>
    </xdr:from>
    <xdr:ext cx="1032142" cy="468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 rot="21172540">
          <a:off x="2004854" y="187870"/>
          <a:ext cx="103214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400" b="1">
              <a:solidFill>
                <a:srgbClr val="FF0000"/>
              </a:solidFill>
            </a:rPr>
            <a:t>DRAFT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eopleforbikes.org/blog/entry/tech-talk-19-beautiful-ways-to-protect-bike-lanes-photo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63"/>
  <sheetViews>
    <sheetView tabSelected="1" zoomScale="70" zoomScaleNormal="70" workbookViewId="0">
      <pane ySplit="20" topLeftCell="A24" activePane="bottomLeft" state="frozen"/>
      <selection pane="bottomLeft" activeCell="A14" sqref="A14"/>
    </sheetView>
  </sheetViews>
  <sheetFormatPr defaultColWidth="9.109375" defaultRowHeight="14.4" x14ac:dyDescent="0.3"/>
  <cols>
    <col min="1" max="1" width="42.88671875" style="1" customWidth="1"/>
    <col min="2" max="2" width="19.44140625" style="2" customWidth="1"/>
    <col min="3" max="3" width="19.44140625" style="1" customWidth="1"/>
    <col min="4" max="5" width="19.44140625" style="2" customWidth="1"/>
    <col min="6" max="17" width="19.44140625" style="1" customWidth="1"/>
    <col min="18" max="22" width="19.5546875" style="1" customWidth="1"/>
    <col min="23" max="16384" width="9.109375" style="1"/>
  </cols>
  <sheetData>
    <row r="1" spans="1:22" s="6" customFormat="1" ht="30" customHeight="1" x14ac:dyDescent="0.3">
      <c r="A1" s="16" t="s">
        <v>44</v>
      </c>
      <c r="B1" s="2"/>
    </row>
    <row r="2" spans="1:22" s="6" customFormat="1" ht="15.6" hidden="1" x14ac:dyDescent="0.3">
      <c r="B2" s="15" t="s">
        <v>21</v>
      </c>
      <c r="C2" s="15" t="s">
        <v>20</v>
      </c>
      <c r="D2" s="15" t="s">
        <v>19</v>
      </c>
      <c r="E2" s="15" t="s">
        <v>29</v>
      </c>
      <c r="F2" s="15" t="s">
        <v>30</v>
      </c>
      <c r="G2" s="1"/>
      <c r="I2" s="4"/>
      <c r="J2" s="4"/>
      <c r="K2" s="4"/>
      <c r="L2" s="4"/>
      <c r="M2" s="4"/>
    </row>
    <row r="3" spans="1:22" ht="27.6" hidden="1" x14ac:dyDescent="0.3">
      <c r="A3" s="35" t="s">
        <v>43</v>
      </c>
      <c r="B3" s="27" t="s">
        <v>11</v>
      </c>
      <c r="C3" s="28" t="s">
        <v>6</v>
      </c>
      <c r="D3" s="30" t="s">
        <v>7</v>
      </c>
      <c r="E3" s="31" t="s">
        <v>8</v>
      </c>
      <c r="F3" s="32" t="s">
        <v>8</v>
      </c>
      <c r="I3" s="4"/>
      <c r="J3" s="4"/>
      <c r="K3" s="4"/>
      <c r="L3" s="4"/>
      <c r="M3" s="4"/>
      <c r="R3" s="6"/>
      <c r="S3" s="6"/>
      <c r="T3" s="6"/>
      <c r="U3" s="6"/>
      <c r="V3" s="6"/>
    </row>
    <row r="4" spans="1:22" hidden="1" x14ac:dyDescent="0.3">
      <c r="A4" s="3"/>
      <c r="B4" s="4"/>
      <c r="C4" s="3"/>
      <c r="D4" s="4"/>
      <c r="E4" s="4"/>
      <c r="F4" s="3"/>
      <c r="G4" s="3"/>
      <c r="H4" s="3"/>
      <c r="I4" s="3"/>
      <c r="J4" s="3"/>
      <c r="K4" s="3"/>
      <c r="L4" s="3"/>
      <c r="M4" s="3"/>
      <c r="R4" s="6"/>
      <c r="S4" s="6"/>
      <c r="T4" s="6"/>
      <c r="U4" s="6"/>
      <c r="V4" s="6"/>
    </row>
    <row r="5" spans="1:22" s="9" customFormat="1" ht="125.25" customHeight="1" x14ac:dyDescent="0.3">
      <c r="A5" s="11"/>
      <c r="B5" s="11" t="s">
        <v>0</v>
      </c>
      <c r="C5" s="11" t="s">
        <v>1</v>
      </c>
      <c r="D5" s="11" t="s">
        <v>58</v>
      </c>
      <c r="E5" s="11" t="s">
        <v>4</v>
      </c>
      <c r="F5" s="11" t="s">
        <v>5</v>
      </c>
      <c r="G5" s="11" t="s">
        <v>2</v>
      </c>
      <c r="H5" s="11" t="s">
        <v>3</v>
      </c>
      <c r="I5" s="11" t="s">
        <v>22</v>
      </c>
      <c r="J5" s="11" t="s">
        <v>25</v>
      </c>
      <c r="K5" s="11" t="s">
        <v>23</v>
      </c>
      <c r="L5" s="11" t="s">
        <v>24</v>
      </c>
      <c r="M5" s="11" t="s">
        <v>27</v>
      </c>
      <c r="N5" s="11" t="s">
        <v>15</v>
      </c>
      <c r="O5" s="11" t="s">
        <v>14</v>
      </c>
      <c r="P5" s="11" t="s">
        <v>129</v>
      </c>
      <c r="R5" s="6"/>
      <c r="S5" s="6"/>
      <c r="T5" s="6"/>
      <c r="U5" s="6"/>
      <c r="V5" s="6"/>
    </row>
    <row r="6" spans="1:22" ht="32.25" customHeight="1" x14ac:dyDescent="0.3">
      <c r="A6" s="35" t="s">
        <v>39</v>
      </c>
      <c r="B6" s="33"/>
      <c r="C6" s="34"/>
      <c r="D6" s="33"/>
      <c r="E6" s="33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</row>
    <row r="7" spans="1:22" s="7" customFormat="1" ht="32.25" customHeight="1" x14ac:dyDescent="0.3">
      <c r="A7" s="14" t="s">
        <v>108</v>
      </c>
      <c r="B7" s="10" t="s">
        <v>89</v>
      </c>
      <c r="C7" s="10" t="s">
        <v>188</v>
      </c>
      <c r="D7" s="10" t="s">
        <v>192</v>
      </c>
      <c r="E7" s="10" t="s">
        <v>190</v>
      </c>
      <c r="F7" s="10" t="s">
        <v>189</v>
      </c>
      <c r="G7" s="10" t="s">
        <v>90</v>
      </c>
      <c r="H7" s="10" t="s">
        <v>90</v>
      </c>
      <c r="I7" s="10" t="s">
        <v>96</v>
      </c>
      <c r="J7" s="10" t="s">
        <v>91</v>
      </c>
      <c r="K7" s="10" t="s">
        <v>92</v>
      </c>
      <c r="L7" s="10" t="s">
        <v>93</v>
      </c>
      <c r="M7" s="10" t="s">
        <v>94</v>
      </c>
      <c r="N7" s="10" t="s">
        <v>94</v>
      </c>
      <c r="O7" s="10" t="s">
        <v>95</v>
      </c>
      <c r="P7" s="10" t="s">
        <v>97</v>
      </c>
    </row>
    <row r="8" spans="1:22" s="6" customFormat="1" ht="32.25" customHeight="1" x14ac:dyDescent="0.3">
      <c r="A8" s="13" t="s">
        <v>9</v>
      </c>
      <c r="B8" s="27" t="s">
        <v>11</v>
      </c>
      <c r="C8" s="28" t="s">
        <v>6</v>
      </c>
      <c r="D8" s="28" t="s">
        <v>6</v>
      </c>
      <c r="E8" s="28" t="s">
        <v>6</v>
      </c>
      <c r="F8" s="28" t="s">
        <v>6</v>
      </c>
      <c r="G8" s="28" t="s">
        <v>6</v>
      </c>
      <c r="H8" s="28" t="s">
        <v>6</v>
      </c>
      <c r="I8" s="28" t="s">
        <v>6</v>
      </c>
      <c r="J8" s="29" t="s">
        <v>7</v>
      </c>
      <c r="K8" s="29" t="s">
        <v>7</v>
      </c>
      <c r="L8" s="29" t="s">
        <v>7</v>
      </c>
      <c r="M8" s="29" t="s">
        <v>7</v>
      </c>
      <c r="N8" s="29" t="s">
        <v>7</v>
      </c>
      <c r="O8" s="31" t="s">
        <v>8</v>
      </c>
      <c r="P8" s="32" t="s">
        <v>8</v>
      </c>
    </row>
    <row r="9" spans="1:22" s="6" customFormat="1" ht="32.25" customHeight="1" x14ac:dyDescent="0.3">
      <c r="A9" s="13" t="s">
        <v>41</v>
      </c>
      <c r="B9" s="31" t="s">
        <v>8</v>
      </c>
      <c r="C9" s="28" t="s">
        <v>6</v>
      </c>
      <c r="D9" s="28" t="s">
        <v>6</v>
      </c>
      <c r="E9" s="27" t="s">
        <v>11</v>
      </c>
      <c r="F9" s="30" t="s">
        <v>7</v>
      </c>
      <c r="G9" s="28" t="s">
        <v>6</v>
      </c>
      <c r="H9" s="28" t="s">
        <v>6</v>
      </c>
      <c r="I9" s="28" t="s">
        <v>6</v>
      </c>
      <c r="J9" s="27" t="s">
        <v>11</v>
      </c>
      <c r="K9" s="27" t="s">
        <v>11</v>
      </c>
      <c r="L9" s="27" t="s">
        <v>11</v>
      </c>
      <c r="M9" s="27" t="s">
        <v>11</v>
      </c>
      <c r="N9" s="27" t="s">
        <v>11</v>
      </c>
      <c r="O9" s="27" t="s">
        <v>11</v>
      </c>
      <c r="P9" s="27" t="s">
        <v>11</v>
      </c>
    </row>
    <row r="10" spans="1:22" s="6" customFormat="1" x14ac:dyDescent="0.3"/>
    <row r="11" spans="1:22" s="6" customFormat="1" ht="32.25" customHeight="1" x14ac:dyDescent="0.3">
      <c r="A11" s="35" t="s">
        <v>40</v>
      </c>
      <c r="B11" s="33"/>
      <c r="C11" s="34"/>
      <c r="D11" s="33"/>
      <c r="E11" s="33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</row>
    <row r="12" spans="1:22" s="6" customFormat="1" ht="32.25" customHeight="1" x14ac:dyDescent="0.3">
      <c r="A12" s="13" t="s">
        <v>17</v>
      </c>
      <c r="B12" s="30" t="s">
        <v>7</v>
      </c>
      <c r="C12" s="32" t="s">
        <v>8</v>
      </c>
      <c r="D12" s="28" t="s">
        <v>6</v>
      </c>
      <c r="E12" s="28" t="s">
        <v>6</v>
      </c>
      <c r="F12" s="28" t="s">
        <v>6</v>
      </c>
      <c r="G12" s="28" t="s">
        <v>6</v>
      </c>
      <c r="H12" s="28" t="s">
        <v>6</v>
      </c>
      <c r="I12" s="28" t="s">
        <v>6</v>
      </c>
      <c r="J12" s="27" t="s">
        <v>11</v>
      </c>
      <c r="K12" s="27" t="s">
        <v>11</v>
      </c>
      <c r="L12" s="31" t="s">
        <v>8</v>
      </c>
      <c r="M12" s="28" t="s">
        <v>6</v>
      </c>
      <c r="N12" s="27" t="s">
        <v>11</v>
      </c>
      <c r="O12" s="28" t="s">
        <v>6</v>
      </c>
      <c r="P12" s="27" t="s">
        <v>11</v>
      </c>
    </row>
    <row r="13" spans="1:22" s="6" customFormat="1" ht="32.25" customHeight="1" x14ac:dyDescent="0.3">
      <c r="A13" s="13" t="s">
        <v>10</v>
      </c>
      <c r="B13" s="24" t="s">
        <v>11</v>
      </c>
      <c r="C13" s="36" t="s">
        <v>18</v>
      </c>
      <c r="D13" s="36" t="s">
        <v>18</v>
      </c>
      <c r="E13" s="36" t="s">
        <v>18</v>
      </c>
      <c r="F13" s="36" t="s">
        <v>18</v>
      </c>
      <c r="G13" s="36" t="s">
        <v>18</v>
      </c>
      <c r="H13" s="36" t="s">
        <v>18</v>
      </c>
      <c r="I13" s="36" t="s">
        <v>18</v>
      </c>
      <c r="J13" s="24" t="s">
        <v>6</v>
      </c>
      <c r="K13" s="36" t="s">
        <v>18</v>
      </c>
      <c r="L13" s="36" t="s">
        <v>18</v>
      </c>
      <c r="M13" s="36" t="s">
        <v>18</v>
      </c>
      <c r="N13" s="36" t="s">
        <v>18</v>
      </c>
      <c r="O13" s="36" t="s">
        <v>18</v>
      </c>
      <c r="P13" s="36" t="s">
        <v>18</v>
      </c>
      <c r="Q13" s="5"/>
    </row>
    <row r="14" spans="1:22" s="6" customFormat="1" ht="32.25" customHeight="1" x14ac:dyDescent="0.3">
      <c r="A14" s="13" t="s">
        <v>12</v>
      </c>
      <c r="B14" s="27" t="s">
        <v>11</v>
      </c>
      <c r="C14" s="31" t="s">
        <v>8</v>
      </c>
      <c r="D14" s="27" t="s">
        <v>11</v>
      </c>
      <c r="E14" s="32" t="s">
        <v>8</v>
      </c>
      <c r="F14" s="27" t="s">
        <v>11</v>
      </c>
      <c r="G14" s="27" t="s">
        <v>11</v>
      </c>
      <c r="H14" s="27" t="s">
        <v>11</v>
      </c>
      <c r="I14" s="27" t="s">
        <v>11</v>
      </c>
      <c r="J14" s="59" t="s">
        <v>28</v>
      </c>
      <c r="K14" s="32" t="s">
        <v>8</v>
      </c>
      <c r="L14" s="32" t="s">
        <v>8</v>
      </c>
      <c r="M14" s="32" t="s">
        <v>8</v>
      </c>
      <c r="N14" s="27" t="s">
        <v>11</v>
      </c>
      <c r="O14" s="27" t="s">
        <v>11</v>
      </c>
      <c r="P14" s="27" t="s">
        <v>11</v>
      </c>
    </row>
    <row r="15" spans="1:22" s="6" customFormat="1" ht="32.25" customHeight="1" x14ac:dyDescent="0.3">
      <c r="A15" s="13" t="s">
        <v>13</v>
      </c>
      <c r="B15" s="27" t="s">
        <v>11</v>
      </c>
      <c r="C15" s="28" t="s">
        <v>6</v>
      </c>
      <c r="D15" s="28" t="s">
        <v>6</v>
      </c>
      <c r="E15" s="28" t="s">
        <v>6</v>
      </c>
      <c r="F15" s="28" t="s">
        <v>6</v>
      </c>
      <c r="G15" s="30" t="s">
        <v>7</v>
      </c>
      <c r="H15" s="28" t="s">
        <v>6</v>
      </c>
      <c r="I15" s="28" t="s">
        <v>6</v>
      </c>
      <c r="J15" s="27" t="s">
        <v>11</v>
      </c>
      <c r="K15" s="30" t="s">
        <v>7</v>
      </c>
      <c r="L15" s="30" t="s">
        <v>7</v>
      </c>
      <c r="M15" s="28" t="s">
        <v>6</v>
      </c>
      <c r="N15" s="30" t="s">
        <v>7</v>
      </c>
      <c r="O15" s="30" t="s">
        <v>7</v>
      </c>
      <c r="P15" s="31" t="s">
        <v>8</v>
      </c>
    </row>
    <row r="16" spans="1:22" s="6" customFormat="1" ht="32.25" customHeight="1" x14ac:dyDescent="0.3">
      <c r="A16" s="14" t="s">
        <v>132</v>
      </c>
      <c r="B16" s="27" t="s">
        <v>11</v>
      </c>
      <c r="C16" s="27" t="s">
        <v>11</v>
      </c>
      <c r="D16" s="30" t="s">
        <v>7</v>
      </c>
      <c r="E16" s="30" t="s">
        <v>7</v>
      </c>
      <c r="F16" s="28" t="s">
        <v>6</v>
      </c>
      <c r="G16" s="28" t="s">
        <v>6</v>
      </c>
      <c r="H16" s="28" t="s">
        <v>6</v>
      </c>
      <c r="I16" s="27" t="s">
        <v>11</v>
      </c>
      <c r="J16" s="28" t="s">
        <v>6</v>
      </c>
      <c r="K16" s="27" t="s">
        <v>11</v>
      </c>
      <c r="L16" s="28" t="s">
        <v>6</v>
      </c>
      <c r="M16" s="30" t="s">
        <v>7</v>
      </c>
      <c r="N16" s="27" t="s">
        <v>11</v>
      </c>
      <c r="O16" s="28" t="s">
        <v>6</v>
      </c>
      <c r="P16" s="27" t="s">
        <v>11</v>
      </c>
    </row>
    <row r="17" spans="1:17" s="6" customFormat="1" ht="32.25" customHeight="1" x14ac:dyDescent="0.3">
      <c r="A17" s="14" t="s">
        <v>166</v>
      </c>
      <c r="B17" s="24" t="s">
        <v>7</v>
      </c>
      <c r="C17" s="32" t="s">
        <v>8</v>
      </c>
      <c r="D17" s="30" t="s">
        <v>7</v>
      </c>
      <c r="E17" s="28" t="s">
        <v>6</v>
      </c>
      <c r="F17" s="30" t="s">
        <v>7</v>
      </c>
      <c r="G17" s="30" t="s">
        <v>7</v>
      </c>
      <c r="H17" s="30" t="s">
        <v>7</v>
      </c>
      <c r="I17" s="30" t="s">
        <v>7</v>
      </c>
      <c r="J17" s="30" t="s">
        <v>7</v>
      </c>
      <c r="K17" s="31" t="s">
        <v>8</v>
      </c>
      <c r="L17" s="27" t="s">
        <v>11</v>
      </c>
      <c r="M17" s="28" t="s">
        <v>6</v>
      </c>
      <c r="N17" s="28" t="s">
        <v>6</v>
      </c>
      <c r="O17" s="28" t="s">
        <v>6</v>
      </c>
      <c r="P17" s="28" t="s">
        <v>6</v>
      </c>
    </row>
    <row r="18" spans="1:17" s="6" customFormat="1" ht="32.25" customHeight="1" x14ac:dyDescent="0.3">
      <c r="A18" s="13" t="s">
        <v>31</v>
      </c>
      <c r="B18" s="27" t="s">
        <v>11</v>
      </c>
      <c r="C18" s="28" t="s">
        <v>6</v>
      </c>
      <c r="D18" s="28" t="s">
        <v>6</v>
      </c>
      <c r="E18" s="28" t="s">
        <v>6</v>
      </c>
      <c r="F18" s="28" t="s">
        <v>6</v>
      </c>
      <c r="G18" s="28" t="s">
        <v>6</v>
      </c>
      <c r="H18" s="28" t="s">
        <v>6</v>
      </c>
      <c r="I18" s="30" t="s">
        <v>7</v>
      </c>
      <c r="J18" s="27" t="s">
        <v>11</v>
      </c>
      <c r="K18" s="28" t="s">
        <v>6</v>
      </c>
      <c r="L18" s="28" t="s">
        <v>6</v>
      </c>
      <c r="M18" s="30" t="s">
        <v>7</v>
      </c>
      <c r="N18" s="30" t="s">
        <v>7</v>
      </c>
      <c r="O18" s="28" t="s">
        <v>6</v>
      </c>
      <c r="P18" s="32" t="s">
        <v>8</v>
      </c>
    </row>
    <row r="19" spans="1:17" s="8" customFormat="1" ht="32.25" customHeight="1" x14ac:dyDescent="0.3">
      <c r="A19" s="13" t="s">
        <v>38</v>
      </c>
      <c r="B19" s="38" t="s">
        <v>32</v>
      </c>
      <c r="C19" s="38" t="s">
        <v>32</v>
      </c>
      <c r="D19" s="38" t="s">
        <v>32</v>
      </c>
      <c r="E19" s="38" t="s">
        <v>32</v>
      </c>
      <c r="F19" s="38" t="s">
        <v>32</v>
      </c>
      <c r="G19" s="39" t="s">
        <v>35</v>
      </c>
      <c r="H19" s="39" t="s">
        <v>35</v>
      </c>
      <c r="I19" s="39" t="s">
        <v>35</v>
      </c>
      <c r="J19" s="37" t="s">
        <v>55</v>
      </c>
      <c r="K19" s="37" t="s">
        <v>34</v>
      </c>
      <c r="L19" s="37" t="s">
        <v>37</v>
      </c>
      <c r="M19" s="37" t="s">
        <v>34</v>
      </c>
      <c r="N19" s="38" t="s">
        <v>33</v>
      </c>
      <c r="O19" s="38" t="s">
        <v>33</v>
      </c>
      <c r="P19" s="39" t="s">
        <v>36</v>
      </c>
    </row>
    <row r="20" spans="1:17" s="6" customFormat="1" ht="32.25" customHeight="1" x14ac:dyDescent="0.3">
      <c r="A20" s="35" t="s">
        <v>26</v>
      </c>
      <c r="B20" s="33"/>
      <c r="C20" s="34"/>
      <c r="D20" s="33"/>
      <c r="E20" s="33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</row>
    <row r="21" spans="1:17" s="12" customFormat="1" ht="75" customHeight="1" x14ac:dyDescent="0.3">
      <c r="A21" s="14" t="s">
        <v>104</v>
      </c>
      <c r="B21" s="58"/>
      <c r="C21" s="58"/>
      <c r="D21" s="58"/>
      <c r="E21" s="58"/>
      <c r="F21" s="58"/>
      <c r="G21" s="58"/>
      <c r="H21" s="58"/>
      <c r="I21" s="58"/>
      <c r="J21" s="58" t="s">
        <v>161</v>
      </c>
      <c r="K21" s="58"/>
      <c r="L21" s="58"/>
      <c r="M21" s="58"/>
      <c r="N21" s="58"/>
      <c r="O21" s="58"/>
      <c r="P21" s="58"/>
    </row>
    <row r="22" spans="1:17" s="12" customFormat="1" ht="75" customHeight="1" x14ac:dyDescent="0.3">
      <c r="A22" s="13" t="s">
        <v>9</v>
      </c>
      <c r="B22" s="58" t="s">
        <v>158</v>
      </c>
      <c r="C22" s="58" t="s">
        <v>159</v>
      </c>
      <c r="D22" s="58" t="s">
        <v>160</v>
      </c>
      <c r="E22" s="58" t="s">
        <v>159</v>
      </c>
      <c r="F22" s="58" t="s">
        <v>160</v>
      </c>
      <c r="G22" s="58" t="s">
        <v>159</v>
      </c>
      <c r="H22" s="58" t="s">
        <v>159</v>
      </c>
      <c r="I22" s="58" t="s">
        <v>159</v>
      </c>
      <c r="J22" s="58" t="s">
        <v>152</v>
      </c>
      <c r="K22" s="58"/>
      <c r="L22" s="58" t="s">
        <v>153</v>
      </c>
      <c r="M22" s="58" t="s">
        <v>157</v>
      </c>
      <c r="N22" s="58" t="s">
        <v>154</v>
      </c>
      <c r="O22" s="58" t="s">
        <v>155</v>
      </c>
      <c r="P22" s="58" t="s">
        <v>156</v>
      </c>
    </row>
    <row r="23" spans="1:17" s="12" customFormat="1" ht="75" customHeight="1" x14ac:dyDescent="0.3">
      <c r="A23" s="13" t="s">
        <v>41</v>
      </c>
      <c r="B23" s="58" t="s">
        <v>109</v>
      </c>
      <c r="C23" s="58" t="s">
        <v>110</v>
      </c>
      <c r="D23" s="58" t="s">
        <v>111</v>
      </c>
      <c r="E23" s="58" t="s">
        <v>113</v>
      </c>
      <c r="F23" s="58" t="s">
        <v>112</v>
      </c>
      <c r="G23" s="58" t="s">
        <v>111</v>
      </c>
      <c r="H23" s="58" t="s">
        <v>111</v>
      </c>
      <c r="I23" s="58" t="s">
        <v>111</v>
      </c>
      <c r="J23" s="58" t="s">
        <v>113</v>
      </c>
      <c r="K23" s="58" t="s">
        <v>113</v>
      </c>
      <c r="L23" s="58" t="s">
        <v>113</v>
      </c>
      <c r="M23" s="58" t="s">
        <v>113</v>
      </c>
      <c r="N23" s="58" t="s">
        <v>114</v>
      </c>
      <c r="O23" s="58" t="s">
        <v>114</v>
      </c>
      <c r="P23" s="58" t="s">
        <v>115</v>
      </c>
    </row>
    <row r="24" spans="1:17" s="6" customFormat="1" ht="75" customHeight="1" x14ac:dyDescent="0.3">
      <c r="A24" s="13" t="s">
        <v>17</v>
      </c>
      <c r="B24" s="58" t="s">
        <v>106</v>
      </c>
      <c r="C24" s="58" t="s">
        <v>105</v>
      </c>
      <c r="D24" s="58" t="s">
        <v>119</v>
      </c>
      <c r="E24" s="58" t="s">
        <v>119</v>
      </c>
      <c r="F24" s="58" t="s">
        <v>119</v>
      </c>
      <c r="G24" s="58" t="s">
        <v>119</v>
      </c>
      <c r="H24" s="58" t="s">
        <v>119</v>
      </c>
      <c r="I24" s="58" t="s">
        <v>119</v>
      </c>
      <c r="J24" s="58" t="s">
        <v>117</v>
      </c>
      <c r="K24" s="58" t="s">
        <v>118</v>
      </c>
      <c r="L24" s="58" t="s">
        <v>116</v>
      </c>
      <c r="M24" s="58" t="s">
        <v>119</v>
      </c>
      <c r="N24" s="58" t="s">
        <v>118</v>
      </c>
      <c r="O24" s="58" t="s">
        <v>119</v>
      </c>
      <c r="P24" s="58" t="s">
        <v>120</v>
      </c>
    </row>
    <row r="25" spans="1:17" s="6" customFormat="1" ht="75" customHeight="1" x14ac:dyDescent="0.3">
      <c r="A25" s="13" t="s">
        <v>10</v>
      </c>
      <c r="B25" s="58" t="s">
        <v>107</v>
      </c>
      <c r="C25" s="58" t="s">
        <v>165</v>
      </c>
      <c r="D25" s="58" t="s">
        <v>165</v>
      </c>
      <c r="E25" s="58" t="s">
        <v>165</v>
      </c>
      <c r="F25" s="58" t="s">
        <v>165</v>
      </c>
      <c r="G25" s="58" t="s">
        <v>165</v>
      </c>
      <c r="H25" s="58" t="s">
        <v>165</v>
      </c>
      <c r="I25" s="58" t="s">
        <v>165</v>
      </c>
      <c r="J25" s="58" t="s">
        <v>121</v>
      </c>
      <c r="K25" s="58" t="s">
        <v>165</v>
      </c>
      <c r="L25" s="58" t="s">
        <v>165</v>
      </c>
      <c r="M25" s="58" t="s">
        <v>165</v>
      </c>
      <c r="N25" s="58" t="s">
        <v>165</v>
      </c>
      <c r="O25" s="58" t="s">
        <v>165</v>
      </c>
      <c r="P25" s="58" t="s">
        <v>165</v>
      </c>
      <c r="Q25" s="5"/>
    </row>
    <row r="26" spans="1:17" s="6" customFormat="1" ht="75" customHeight="1" x14ac:dyDescent="0.3">
      <c r="A26" s="13" t="s">
        <v>12</v>
      </c>
      <c r="B26" s="58" t="s">
        <v>107</v>
      </c>
      <c r="C26" s="58" t="s">
        <v>125</v>
      </c>
      <c r="D26" s="58" t="s">
        <v>122</v>
      </c>
      <c r="E26" s="58" t="s">
        <v>123</v>
      </c>
      <c r="F26" s="58" t="s">
        <v>122</v>
      </c>
      <c r="G26" s="58" t="s">
        <v>122</v>
      </c>
      <c r="H26" s="58" t="s">
        <v>122</v>
      </c>
      <c r="I26" s="58" t="s">
        <v>122</v>
      </c>
      <c r="J26" s="58" t="s">
        <v>124</v>
      </c>
      <c r="K26" s="58" t="s">
        <v>123</v>
      </c>
      <c r="L26" s="58" t="s">
        <v>123</v>
      </c>
      <c r="M26" s="58" t="s">
        <v>123</v>
      </c>
      <c r="N26" s="58" t="s">
        <v>122</v>
      </c>
      <c r="O26" s="58" t="s">
        <v>122</v>
      </c>
      <c r="P26" s="58" t="s">
        <v>122</v>
      </c>
    </row>
    <row r="27" spans="1:17" s="6" customFormat="1" ht="75" customHeight="1" x14ac:dyDescent="0.3">
      <c r="A27" s="13" t="s">
        <v>13</v>
      </c>
      <c r="B27" s="58" t="s">
        <v>107</v>
      </c>
      <c r="C27" s="58" t="s">
        <v>126</v>
      </c>
      <c r="D27" s="58" t="s">
        <v>126</v>
      </c>
      <c r="E27" s="58" t="s">
        <v>126</v>
      </c>
      <c r="F27" s="58" t="s">
        <v>126</v>
      </c>
      <c r="G27" s="58" t="s">
        <v>127</v>
      </c>
      <c r="H27" s="58" t="s">
        <v>126</v>
      </c>
      <c r="I27" s="58" t="s">
        <v>126</v>
      </c>
      <c r="J27" s="58" t="s">
        <v>107</v>
      </c>
      <c r="K27" s="58" t="s">
        <v>127</v>
      </c>
      <c r="L27" s="58" t="s">
        <v>127</v>
      </c>
      <c r="M27" s="58" t="s">
        <v>126</v>
      </c>
      <c r="N27" s="58" t="s">
        <v>127</v>
      </c>
      <c r="O27" s="58" t="s">
        <v>127</v>
      </c>
      <c r="P27" s="58" t="s">
        <v>128</v>
      </c>
    </row>
    <row r="28" spans="1:17" s="6" customFormat="1" ht="75" customHeight="1" x14ac:dyDescent="0.3">
      <c r="A28" s="14" t="s">
        <v>132</v>
      </c>
      <c r="B28" s="58" t="s">
        <v>130</v>
      </c>
      <c r="C28" s="58" t="s">
        <v>130</v>
      </c>
      <c r="D28" s="58" t="s">
        <v>131</v>
      </c>
      <c r="E28" s="58" t="s">
        <v>131</v>
      </c>
      <c r="F28" s="58" t="s">
        <v>131</v>
      </c>
      <c r="G28" s="58" t="s">
        <v>131</v>
      </c>
      <c r="H28" s="58" t="s">
        <v>131</v>
      </c>
      <c r="I28" s="58" t="s">
        <v>130</v>
      </c>
      <c r="J28" s="58" t="s">
        <v>131</v>
      </c>
      <c r="K28" s="58" t="s">
        <v>135</v>
      </c>
      <c r="L28" s="58" t="s">
        <v>131</v>
      </c>
      <c r="M28" s="58" t="s">
        <v>133</v>
      </c>
      <c r="N28" s="58" t="s">
        <v>134</v>
      </c>
      <c r="O28" s="58" t="s">
        <v>133</v>
      </c>
      <c r="P28" s="58" t="s">
        <v>130</v>
      </c>
    </row>
    <row r="29" spans="1:17" s="6" customFormat="1" ht="75" customHeight="1" x14ac:dyDescent="0.3">
      <c r="A29" s="13" t="s">
        <v>42</v>
      </c>
      <c r="B29" s="58" t="s">
        <v>136</v>
      </c>
      <c r="C29" s="58" t="s">
        <v>137</v>
      </c>
      <c r="D29" s="58" t="s">
        <v>139</v>
      </c>
      <c r="E29" s="58" t="s">
        <v>140</v>
      </c>
      <c r="F29" s="58" t="s">
        <v>136</v>
      </c>
      <c r="G29" s="58" t="s">
        <v>136</v>
      </c>
      <c r="H29" s="58" t="s">
        <v>136</v>
      </c>
      <c r="I29" s="58" t="s">
        <v>139</v>
      </c>
      <c r="J29" s="58" t="s">
        <v>139</v>
      </c>
      <c r="K29" s="58" t="s">
        <v>138</v>
      </c>
      <c r="L29" s="58" t="s">
        <v>140</v>
      </c>
      <c r="M29" s="58" t="s">
        <v>139</v>
      </c>
      <c r="N29" s="58" t="s">
        <v>139</v>
      </c>
      <c r="O29" s="58" t="s">
        <v>139</v>
      </c>
      <c r="P29" s="58" t="s">
        <v>139</v>
      </c>
    </row>
    <row r="30" spans="1:17" s="6" customFormat="1" ht="75" customHeight="1" x14ac:dyDescent="0.3">
      <c r="A30" s="13" t="s">
        <v>31</v>
      </c>
      <c r="B30" s="58" t="s">
        <v>141</v>
      </c>
      <c r="C30" s="58" t="s">
        <v>143</v>
      </c>
      <c r="D30" s="58" t="s">
        <v>143</v>
      </c>
      <c r="E30" s="58" t="s">
        <v>143</v>
      </c>
      <c r="F30" s="58" t="s">
        <v>143</v>
      </c>
      <c r="G30" s="58" t="s">
        <v>143</v>
      </c>
      <c r="H30" s="58" t="s">
        <v>143</v>
      </c>
      <c r="I30" s="58" t="s">
        <v>145</v>
      </c>
      <c r="J30" s="58" t="s">
        <v>142</v>
      </c>
      <c r="K30" s="58" t="s">
        <v>143</v>
      </c>
      <c r="L30" s="58" t="s">
        <v>144</v>
      </c>
      <c r="M30" s="58" t="s">
        <v>146</v>
      </c>
      <c r="N30" s="58" t="s">
        <v>145</v>
      </c>
      <c r="O30" s="58" t="s">
        <v>143</v>
      </c>
      <c r="P30" s="58" t="s">
        <v>147</v>
      </c>
    </row>
    <row r="31" spans="1:17" s="8" customFormat="1" ht="75" customHeight="1" x14ac:dyDescent="0.3">
      <c r="A31" s="13" t="s">
        <v>38</v>
      </c>
      <c r="B31" s="58" t="s">
        <v>149</v>
      </c>
      <c r="C31" s="58" t="s">
        <v>149</v>
      </c>
      <c r="D31" s="58" t="s">
        <v>149</v>
      </c>
      <c r="E31" s="58" t="s">
        <v>149</v>
      </c>
      <c r="F31" s="58" t="s">
        <v>149</v>
      </c>
      <c r="G31" s="58" t="s">
        <v>148</v>
      </c>
      <c r="H31" s="58" t="s">
        <v>148</v>
      </c>
      <c r="I31" s="58" t="s">
        <v>148</v>
      </c>
      <c r="J31" s="58" t="s">
        <v>150</v>
      </c>
      <c r="K31" s="58" t="s">
        <v>151</v>
      </c>
      <c r="L31" s="58" t="s">
        <v>151</v>
      </c>
      <c r="M31" s="58" t="s">
        <v>151</v>
      </c>
      <c r="N31" s="58" t="s">
        <v>149</v>
      </c>
      <c r="O31" s="58" t="s">
        <v>149</v>
      </c>
      <c r="P31" s="58" t="s">
        <v>148</v>
      </c>
    </row>
    <row r="32" spans="1:17" s="6" customFormat="1" x14ac:dyDescent="0.3"/>
    <row r="33" spans="1:16" s="6" customFormat="1" x14ac:dyDescent="0.3">
      <c r="A33" s="26" t="s">
        <v>57</v>
      </c>
      <c r="I33"/>
    </row>
    <row r="34" spans="1:16" s="6" customFormat="1" x14ac:dyDescent="0.3">
      <c r="A34" s="25" t="s">
        <v>56</v>
      </c>
    </row>
    <row r="35" spans="1:16" s="6" customFormat="1" x14ac:dyDescent="0.3"/>
    <row r="36" spans="1:16" s="6" customFormat="1" x14ac:dyDescent="0.3">
      <c r="K36"/>
    </row>
    <row r="37" spans="1:16" s="6" customFormat="1" x14ac:dyDescent="0.3"/>
    <row r="38" spans="1:16" s="6" customFormat="1" x14ac:dyDescent="0.3"/>
    <row r="39" spans="1:16" s="6" customFormat="1" x14ac:dyDescent="0.3"/>
    <row r="40" spans="1:16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6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1:16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16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1:16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1:16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1:16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 x14ac:dyDescent="0.3">
      <c r="B51" s="1"/>
      <c r="D51" s="1"/>
      <c r="E51" s="1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1:16" x14ac:dyDescent="0.3">
      <c r="B52" s="1"/>
      <c r="D52" s="1"/>
      <c r="E52" s="1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1:16" x14ac:dyDescent="0.3">
      <c r="B53" s="1"/>
      <c r="D53" s="1"/>
      <c r="E53" s="1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x14ac:dyDescent="0.3">
      <c r="B54" s="1"/>
      <c r="D54" s="1"/>
      <c r="E54" s="1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 x14ac:dyDescent="0.3">
      <c r="B55" s="1"/>
      <c r="D55" s="1"/>
      <c r="E55" s="1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1:16" x14ac:dyDescent="0.3">
      <c r="B56" s="1"/>
      <c r="D56" s="1"/>
      <c r="E56" s="1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x14ac:dyDescent="0.3">
      <c r="B57" s="1"/>
      <c r="D57" s="1"/>
      <c r="E57" s="1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x14ac:dyDescent="0.3">
      <c r="B58" s="1"/>
      <c r="D58" s="1"/>
      <c r="E58" s="1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x14ac:dyDescent="0.3">
      <c r="B59" s="1"/>
      <c r="D59" s="1"/>
      <c r="E59" s="1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x14ac:dyDescent="0.3">
      <c r="B60" s="1"/>
      <c r="D60" s="1"/>
      <c r="E60" s="1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x14ac:dyDescent="0.3">
      <c r="B61" s="1"/>
      <c r="D61" s="1"/>
      <c r="E61" s="1"/>
    </row>
    <row r="62" spans="1:16" x14ac:dyDescent="0.3">
      <c r="B62" s="1"/>
      <c r="D62" s="1"/>
      <c r="E62" s="1"/>
    </row>
    <row r="63" spans="1:16" x14ac:dyDescent="0.3">
      <c r="B63" s="1"/>
      <c r="D63" s="1"/>
      <c r="E63" s="1"/>
    </row>
  </sheetData>
  <conditionalFormatting sqref="B13:P13 B17 J14">
    <cfRule type="cellIs" dxfId="4" priority="224" operator="equal">
      <formula>0</formula>
    </cfRule>
    <cfRule type="cellIs" dxfId="3" priority="225" operator="equal">
      <formula>"«"</formula>
    </cfRule>
    <cfRule type="cellIs" dxfId="2" priority="226" operator="equal">
      <formula>"««"</formula>
    </cfRule>
    <cfRule type="cellIs" dxfId="1" priority="227" operator="equal">
      <formula>"«««"</formula>
    </cfRule>
    <cfRule type="cellIs" dxfId="0" priority="228" operator="equal">
      <formula>"««««"</formula>
    </cfRule>
  </conditionalFormatting>
  <hyperlinks>
    <hyperlink ref="A34" r:id="rId1" xr:uid="{00000000-0004-0000-0000-000000000000}"/>
  </hyperlinks>
  <pageMargins left="0.7" right="0.7" top="0.75" bottom="0.75" header="0.3" footer="0.3"/>
  <pageSetup paperSize="17" scale="47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05"/>
  <sheetViews>
    <sheetView zoomScaleNormal="100" workbookViewId="0">
      <pane ySplit="4" topLeftCell="A5" activePane="bottomLeft" state="frozen"/>
      <selection pane="bottomLeft" activeCell="C40" sqref="C40"/>
    </sheetView>
  </sheetViews>
  <sheetFormatPr defaultRowHeight="14.4" x14ac:dyDescent="0.3"/>
  <cols>
    <col min="1" max="1" width="28.109375" customWidth="1"/>
    <col min="2" max="2" width="19.33203125" customWidth="1"/>
    <col min="3" max="4" width="18.44140625" style="19" customWidth="1"/>
    <col min="5" max="5" width="18.44140625" customWidth="1"/>
    <col min="6" max="6" width="18.44140625" style="19" customWidth="1"/>
    <col min="7" max="9" width="14.88671875" style="48" customWidth="1"/>
    <col min="10" max="10" width="45.33203125" style="50" customWidth="1"/>
    <col min="260" max="260" width="19.33203125" customWidth="1"/>
    <col min="261" max="264" width="18.44140625" customWidth="1"/>
    <col min="516" max="516" width="19.33203125" customWidth="1"/>
    <col min="517" max="520" width="18.44140625" customWidth="1"/>
    <col min="772" max="772" width="19.33203125" customWidth="1"/>
    <col min="773" max="776" width="18.44140625" customWidth="1"/>
    <col min="1028" max="1028" width="19.33203125" customWidth="1"/>
    <col min="1029" max="1032" width="18.44140625" customWidth="1"/>
    <col min="1284" max="1284" width="19.33203125" customWidth="1"/>
    <col min="1285" max="1288" width="18.44140625" customWidth="1"/>
    <col min="1540" max="1540" width="19.33203125" customWidth="1"/>
    <col min="1541" max="1544" width="18.44140625" customWidth="1"/>
    <col min="1796" max="1796" width="19.33203125" customWidth="1"/>
    <col min="1797" max="1800" width="18.44140625" customWidth="1"/>
    <col min="2052" max="2052" width="19.33203125" customWidth="1"/>
    <col min="2053" max="2056" width="18.44140625" customWidth="1"/>
    <col min="2308" max="2308" width="19.33203125" customWidth="1"/>
    <col min="2309" max="2312" width="18.44140625" customWidth="1"/>
    <col min="2564" max="2564" width="19.33203125" customWidth="1"/>
    <col min="2565" max="2568" width="18.44140625" customWidth="1"/>
    <col min="2820" max="2820" width="19.33203125" customWidth="1"/>
    <col min="2821" max="2824" width="18.44140625" customWidth="1"/>
    <col min="3076" max="3076" width="19.33203125" customWidth="1"/>
    <col min="3077" max="3080" width="18.44140625" customWidth="1"/>
    <col min="3332" max="3332" width="19.33203125" customWidth="1"/>
    <col min="3333" max="3336" width="18.44140625" customWidth="1"/>
    <col min="3588" max="3588" width="19.33203125" customWidth="1"/>
    <col min="3589" max="3592" width="18.44140625" customWidth="1"/>
    <col min="3844" max="3844" width="19.33203125" customWidth="1"/>
    <col min="3845" max="3848" width="18.44140625" customWidth="1"/>
    <col min="4100" max="4100" width="19.33203125" customWidth="1"/>
    <col min="4101" max="4104" width="18.44140625" customWidth="1"/>
    <col min="4356" max="4356" width="19.33203125" customWidth="1"/>
    <col min="4357" max="4360" width="18.44140625" customWidth="1"/>
    <col min="4612" max="4612" width="19.33203125" customWidth="1"/>
    <col min="4613" max="4616" width="18.44140625" customWidth="1"/>
    <col min="4868" max="4868" width="19.33203125" customWidth="1"/>
    <col min="4869" max="4872" width="18.44140625" customWidth="1"/>
    <col min="5124" max="5124" width="19.33203125" customWidth="1"/>
    <col min="5125" max="5128" width="18.44140625" customWidth="1"/>
    <col min="5380" max="5380" width="19.33203125" customWidth="1"/>
    <col min="5381" max="5384" width="18.44140625" customWidth="1"/>
    <col min="5636" max="5636" width="19.33203125" customWidth="1"/>
    <col min="5637" max="5640" width="18.44140625" customWidth="1"/>
    <col min="5892" max="5892" width="19.33203125" customWidth="1"/>
    <col min="5893" max="5896" width="18.44140625" customWidth="1"/>
    <col min="6148" max="6148" width="19.33203125" customWidth="1"/>
    <col min="6149" max="6152" width="18.44140625" customWidth="1"/>
    <col min="6404" max="6404" width="19.33203125" customWidth="1"/>
    <col min="6405" max="6408" width="18.44140625" customWidth="1"/>
    <col min="6660" max="6660" width="19.33203125" customWidth="1"/>
    <col min="6661" max="6664" width="18.44140625" customWidth="1"/>
    <col min="6916" max="6916" width="19.33203125" customWidth="1"/>
    <col min="6917" max="6920" width="18.44140625" customWidth="1"/>
    <col min="7172" max="7172" width="19.33203125" customWidth="1"/>
    <col min="7173" max="7176" width="18.44140625" customWidth="1"/>
    <col min="7428" max="7428" width="19.33203125" customWidth="1"/>
    <col min="7429" max="7432" width="18.44140625" customWidth="1"/>
    <col min="7684" max="7684" width="19.33203125" customWidth="1"/>
    <col min="7685" max="7688" width="18.44140625" customWidth="1"/>
    <col min="7940" max="7940" width="19.33203125" customWidth="1"/>
    <col min="7941" max="7944" width="18.44140625" customWidth="1"/>
    <col min="8196" max="8196" width="19.33203125" customWidth="1"/>
    <col min="8197" max="8200" width="18.44140625" customWidth="1"/>
    <col min="8452" max="8452" width="19.33203125" customWidth="1"/>
    <col min="8453" max="8456" width="18.44140625" customWidth="1"/>
    <col min="8708" max="8708" width="19.33203125" customWidth="1"/>
    <col min="8709" max="8712" width="18.44140625" customWidth="1"/>
    <col min="8964" max="8964" width="19.33203125" customWidth="1"/>
    <col min="8965" max="8968" width="18.44140625" customWidth="1"/>
    <col min="9220" max="9220" width="19.33203125" customWidth="1"/>
    <col min="9221" max="9224" width="18.44140625" customWidth="1"/>
    <col min="9476" max="9476" width="19.33203125" customWidth="1"/>
    <col min="9477" max="9480" width="18.44140625" customWidth="1"/>
    <col min="9732" max="9732" width="19.33203125" customWidth="1"/>
    <col min="9733" max="9736" width="18.44140625" customWidth="1"/>
    <col min="9988" max="9988" width="19.33203125" customWidth="1"/>
    <col min="9989" max="9992" width="18.44140625" customWidth="1"/>
    <col min="10244" max="10244" width="19.33203125" customWidth="1"/>
    <col min="10245" max="10248" width="18.44140625" customWidth="1"/>
    <col min="10500" max="10500" width="19.33203125" customWidth="1"/>
    <col min="10501" max="10504" width="18.44140625" customWidth="1"/>
    <col min="10756" max="10756" width="19.33203125" customWidth="1"/>
    <col min="10757" max="10760" width="18.44140625" customWidth="1"/>
    <col min="11012" max="11012" width="19.33203125" customWidth="1"/>
    <col min="11013" max="11016" width="18.44140625" customWidth="1"/>
    <col min="11268" max="11268" width="19.33203125" customWidth="1"/>
    <col min="11269" max="11272" width="18.44140625" customWidth="1"/>
    <col min="11524" max="11524" width="19.33203125" customWidth="1"/>
    <col min="11525" max="11528" width="18.44140625" customWidth="1"/>
    <col min="11780" max="11780" width="19.33203125" customWidth="1"/>
    <col min="11781" max="11784" width="18.44140625" customWidth="1"/>
    <col min="12036" max="12036" width="19.33203125" customWidth="1"/>
    <col min="12037" max="12040" width="18.44140625" customWidth="1"/>
    <col min="12292" max="12292" width="19.33203125" customWidth="1"/>
    <col min="12293" max="12296" width="18.44140625" customWidth="1"/>
    <col min="12548" max="12548" width="19.33203125" customWidth="1"/>
    <col min="12549" max="12552" width="18.44140625" customWidth="1"/>
    <col min="12804" max="12804" width="19.33203125" customWidth="1"/>
    <col min="12805" max="12808" width="18.44140625" customWidth="1"/>
    <col min="13060" max="13060" width="19.33203125" customWidth="1"/>
    <col min="13061" max="13064" width="18.44140625" customWidth="1"/>
    <col min="13316" max="13316" width="19.33203125" customWidth="1"/>
    <col min="13317" max="13320" width="18.44140625" customWidth="1"/>
    <col min="13572" max="13572" width="19.33203125" customWidth="1"/>
    <col min="13573" max="13576" width="18.44140625" customWidth="1"/>
    <col min="13828" max="13828" width="19.33203125" customWidth="1"/>
    <col min="13829" max="13832" width="18.44140625" customWidth="1"/>
    <col min="14084" max="14084" width="19.33203125" customWidth="1"/>
    <col min="14085" max="14088" width="18.44140625" customWidth="1"/>
    <col min="14340" max="14340" width="19.33203125" customWidth="1"/>
    <col min="14341" max="14344" width="18.44140625" customWidth="1"/>
    <col min="14596" max="14596" width="19.33203125" customWidth="1"/>
    <col min="14597" max="14600" width="18.44140625" customWidth="1"/>
    <col min="14852" max="14852" width="19.33203125" customWidth="1"/>
    <col min="14853" max="14856" width="18.44140625" customWidth="1"/>
    <col min="15108" max="15108" width="19.33203125" customWidth="1"/>
    <col min="15109" max="15112" width="18.44140625" customWidth="1"/>
    <col min="15364" max="15364" width="19.33203125" customWidth="1"/>
    <col min="15365" max="15368" width="18.44140625" customWidth="1"/>
    <col min="15620" max="15620" width="19.33203125" customWidth="1"/>
    <col min="15621" max="15624" width="18.44140625" customWidth="1"/>
    <col min="15876" max="15876" width="19.33203125" customWidth="1"/>
    <col min="15877" max="15880" width="18.44140625" customWidth="1"/>
    <col min="16132" max="16132" width="19.33203125" customWidth="1"/>
    <col min="16133" max="16136" width="18.44140625" customWidth="1"/>
  </cols>
  <sheetData>
    <row r="2" spans="1:10" x14ac:dyDescent="0.3">
      <c r="A2" t="s">
        <v>53</v>
      </c>
    </row>
    <row r="3" spans="1:10" x14ac:dyDescent="0.3">
      <c r="F3" s="61" t="s">
        <v>103</v>
      </c>
      <c r="G3" s="61"/>
      <c r="H3" s="60" t="s">
        <v>102</v>
      </c>
      <c r="I3" s="60"/>
    </row>
    <row r="4" spans="1:10" ht="28.8" x14ac:dyDescent="0.3">
      <c r="A4" s="17" t="s">
        <v>45</v>
      </c>
      <c r="B4" s="17" t="s">
        <v>52</v>
      </c>
      <c r="C4" s="18" t="s">
        <v>46</v>
      </c>
      <c r="D4" s="18" t="s">
        <v>47</v>
      </c>
      <c r="E4" s="17" t="s">
        <v>54</v>
      </c>
      <c r="F4" s="18" t="s">
        <v>48</v>
      </c>
      <c r="G4" s="57" t="s">
        <v>88</v>
      </c>
      <c r="H4" s="57" t="s">
        <v>48</v>
      </c>
      <c r="I4" s="56" t="s">
        <v>101</v>
      </c>
      <c r="J4" s="55" t="s">
        <v>26</v>
      </c>
    </row>
    <row r="6" spans="1:10" ht="15.6" x14ac:dyDescent="0.3">
      <c r="A6" s="40" t="s">
        <v>164</v>
      </c>
      <c r="B6" s="40"/>
      <c r="C6" s="41"/>
      <c r="D6" s="41"/>
      <c r="E6" s="42"/>
      <c r="F6" s="41"/>
      <c r="G6" s="54"/>
      <c r="H6" s="54"/>
      <c r="I6" s="54"/>
    </row>
    <row r="7" spans="1:10" x14ac:dyDescent="0.3">
      <c r="A7" t="s">
        <v>162</v>
      </c>
      <c r="C7" s="19">
        <f>0.6*2</f>
        <v>1.2</v>
      </c>
      <c r="F7" s="19">
        <f>C7+IF(ISBLANK(E7),0,D7/E7)</f>
        <v>1.2</v>
      </c>
    </row>
    <row r="8" spans="1:10" x14ac:dyDescent="0.3">
      <c r="A8" t="s">
        <v>163</v>
      </c>
      <c r="C8" s="19">
        <v>0.1</v>
      </c>
      <c r="F8" s="19">
        <f t="shared" ref="F8" si="0">C8+IF(ISBLANK(E8),0,D8/E8)</f>
        <v>0.1</v>
      </c>
    </row>
    <row r="9" spans="1:10" x14ac:dyDescent="0.3">
      <c r="A9" t="s">
        <v>51</v>
      </c>
      <c r="B9" s="21"/>
      <c r="C9" s="19">
        <f>SUM(C7:C8)</f>
        <v>1.3</v>
      </c>
      <c r="F9" s="22">
        <f>SUM(F7:F8)</f>
        <v>1.3</v>
      </c>
      <c r="G9" s="47">
        <f>F9*5280</f>
        <v>6864</v>
      </c>
    </row>
    <row r="10" spans="1:10" x14ac:dyDescent="0.3">
      <c r="A10" t="s">
        <v>26</v>
      </c>
    </row>
    <row r="11" spans="1:10" x14ac:dyDescent="0.3">
      <c r="A11" t="s">
        <v>72</v>
      </c>
      <c r="B11" s="53">
        <v>0.75</v>
      </c>
      <c r="F11" s="19">
        <f>F12*B11</f>
        <v>0.97500000000000009</v>
      </c>
      <c r="G11" s="51">
        <f>F11*5280</f>
        <v>5148.0000000000009</v>
      </c>
      <c r="H11" s="51">
        <f>ROUND(F11,0)</f>
        <v>1</v>
      </c>
      <c r="I11" s="51">
        <f>ROUND(G11/1000,0)</f>
        <v>5</v>
      </c>
    </row>
    <row r="12" spans="1:10" x14ac:dyDescent="0.3">
      <c r="A12" t="s">
        <v>74</v>
      </c>
      <c r="B12" s="53">
        <v>1</v>
      </c>
      <c r="F12" s="19">
        <f>F9</f>
        <v>1.3</v>
      </c>
      <c r="G12" s="51">
        <f>F12*5280</f>
        <v>6864</v>
      </c>
      <c r="H12" s="52"/>
      <c r="I12" s="51">
        <f>H12*5280/1000</f>
        <v>0</v>
      </c>
    </row>
    <row r="13" spans="1:10" x14ac:dyDescent="0.3">
      <c r="A13" t="s">
        <v>73</v>
      </c>
      <c r="B13" s="53">
        <v>1.5</v>
      </c>
      <c r="C13"/>
      <c r="D13"/>
      <c r="F13" s="23">
        <f>F12*B13</f>
        <v>1.9500000000000002</v>
      </c>
      <c r="G13" s="51">
        <f>F13*5280</f>
        <v>10296.000000000002</v>
      </c>
      <c r="H13" s="51">
        <f>ROUND(F13,0)</f>
        <v>2</v>
      </c>
      <c r="I13" s="51">
        <f>ROUND(G13/1000,0)</f>
        <v>10</v>
      </c>
    </row>
    <row r="15" spans="1:10" ht="15.6" x14ac:dyDescent="0.3">
      <c r="A15" s="40" t="s">
        <v>0</v>
      </c>
      <c r="B15" s="40"/>
      <c r="C15" s="41"/>
      <c r="D15" s="41"/>
      <c r="E15" s="42"/>
      <c r="F15" s="41"/>
      <c r="G15" s="54"/>
      <c r="H15" s="54"/>
      <c r="I15" s="54"/>
    </row>
    <row r="16" spans="1:10" x14ac:dyDescent="0.3">
      <c r="A16" t="s">
        <v>49</v>
      </c>
      <c r="B16" s="20">
        <v>3</v>
      </c>
    </row>
    <row r="17" spans="1:10" x14ac:dyDescent="0.3">
      <c r="A17" t="s">
        <v>61</v>
      </c>
      <c r="C17" s="19">
        <v>0.8</v>
      </c>
      <c r="F17" s="19">
        <f>C17+IF(ISBLANK(E17),0,D17/E17)</f>
        <v>0.8</v>
      </c>
    </row>
    <row r="18" spans="1:10" x14ac:dyDescent="0.3">
      <c r="A18" t="s">
        <v>50</v>
      </c>
      <c r="C18" s="19">
        <v>1.2</v>
      </c>
      <c r="D18" s="19">
        <f>B16*2^0.5*C18</f>
        <v>5.0911688245431428</v>
      </c>
      <c r="E18">
        <v>40</v>
      </c>
      <c r="F18" s="19">
        <f>C18+IF(ISBLANK(E18),0,D18/E18)</f>
        <v>1.3272792206135786</v>
      </c>
    </row>
    <row r="19" spans="1:10" x14ac:dyDescent="0.3">
      <c r="A19" t="s">
        <v>51</v>
      </c>
      <c r="B19" s="21"/>
      <c r="C19" s="22"/>
      <c r="D19" s="22"/>
      <c r="E19" s="21"/>
      <c r="F19" s="22">
        <f>SUM(F17:F18)</f>
        <v>2.1272792206135787</v>
      </c>
      <c r="G19" s="47">
        <f>F19*5280</f>
        <v>11232.034284839696</v>
      </c>
      <c r="H19" s="47"/>
      <c r="I19" s="47"/>
    </row>
    <row r="20" spans="1:10" x14ac:dyDescent="0.3">
      <c r="A20" t="s">
        <v>26</v>
      </c>
    </row>
    <row r="21" spans="1:10" x14ac:dyDescent="0.3">
      <c r="A21" t="s">
        <v>72</v>
      </c>
      <c r="B21" s="53">
        <v>0.75</v>
      </c>
      <c r="F21" s="19">
        <f>F22*B21</f>
        <v>1.595459415460184</v>
      </c>
      <c r="G21" s="51">
        <f>F21*5280</f>
        <v>8424.0257136297714</v>
      </c>
      <c r="H21" s="52">
        <v>1.5</v>
      </c>
      <c r="I21" s="51">
        <f>ROUND(G21/1000,0)</f>
        <v>8</v>
      </c>
      <c r="J21" s="50" t="s">
        <v>75</v>
      </c>
    </row>
    <row r="22" spans="1:10" x14ac:dyDescent="0.3">
      <c r="A22" t="s">
        <v>74</v>
      </c>
      <c r="B22" s="53">
        <v>1</v>
      </c>
      <c r="F22" s="19">
        <f>F19</f>
        <v>2.1272792206135787</v>
      </c>
      <c r="G22" s="51">
        <f>F22*5280</f>
        <v>11232.034284839696</v>
      </c>
      <c r="H22" s="51"/>
      <c r="I22" s="51">
        <f>H22*5280/1000</f>
        <v>0</v>
      </c>
    </row>
    <row r="23" spans="1:10" x14ac:dyDescent="0.3">
      <c r="A23" t="s">
        <v>73</v>
      </c>
      <c r="B23" s="53">
        <v>1.5</v>
      </c>
      <c r="C23"/>
      <c r="D23"/>
      <c r="F23" s="23">
        <f>F22*B23</f>
        <v>3.190918830920368</v>
      </c>
      <c r="G23" s="51">
        <f>F23*5280</f>
        <v>16848.051427259543</v>
      </c>
      <c r="H23" s="51">
        <f>ROUND(F23,0)</f>
        <v>3</v>
      </c>
      <c r="I23" s="51">
        <f>ROUND(G23/1000,0)</f>
        <v>17</v>
      </c>
      <c r="J23" s="50" t="s">
        <v>76</v>
      </c>
    </row>
    <row r="25" spans="1:10" ht="15.6" x14ac:dyDescent="0.3">
      <c r="A25" s="40" t="s">
        <v>1</v>
      </c>
      <c r="B25" s="40"/>
      <c r="C25" s="41"/>
      <c r="D25" s="41"/>
      <c r="E25" s="42"/>
      <c r="F25" s="41"/>
      <c r="G25" s="54"/>
      <c r="H25" s="54"/>
      <c r="I25" s="54"/>
    </row>
    <row r="26" spans="1:10" x14ac:dyDescent="0.3">
      <c r="A26" t="str">
        <f>$A$16</f>
        <v>Width (ft)</v>
      </c>
      <c r="B26">
        <f>$B$16</f>
        <v>3</v>
      </c>
      <c r="D26"/>
      <c r="F26"/>
      <c r="G26" s="49"/>
      <c r="H26" s="49"/>
      <c r="I26" s="49"/>
    </row>
    <row r="27" spans="1:10" x14ac:dyDescent="0.3">
      <c r="A27" t="s">
        <v>59</v>
      </c>
      <c r="C27"/>
      <c r="D27" s="23">
        <f>F19</f>
        <v>2.1272792206135787</v>
      </c>
      <c r="E27">
        <v>1</v>
      </c>
      <c r="F27" s="19">
        <f>C27+IF(ISBLANK(E27),0,D27/E27)</f>
        <v>2.1272792206135787</v>
      </c>
    </row>
    <row r="28" spans="1:10" x14ac:dyDescent="0.3">
      <c r="A28" t="s">
        <v>81</v>
      </c>
      <c r="D28" s="19">
        <v>60</v>
      </c>
      <c r="E28">
        <v>40</v>
      </c>
      <c r="F28" s="19">
        <f>C28+IF(ISBLANK(E28),0,D28/E28)</f>
        <v>1.5</v>
      </c>
    </row>
    <row r="29" spans="1:10" x14ac:dyDescent="0.3">
      <c r="A29" s="21" t="s">
        <v>51</v>
      </c>
      <c r="B29" s="21"/>
      <c r="C29" s="22"/>
      <c r="D29" s="22"/>
      <c r="E29" s="21"/>
      <c r="F29" s="22">
        <f>SUM(F27:F28)</f>
        <v>3.6272792206135787</v>
      </c>
      <c r="G29" s="47">
        <f>F29*5280</f>
        <v>19152.034284839694</v>
      </c>
      <c r="H29" s="47"/>
      <c r="I29" s="47"/>
    </row>
    <row r="30" spans="1:10" x14ac:dyDescent="0.3">
      <c r="A30" t="s">
        <v>26</v>
      </c>
    </row>
    <row r="31" spans="1:10" x14ac:dyDescent="0.3">
      <c r="A31" t="s">
        <v>72</v>
      </c>
      <c r="B31" s="53">
        <v>0.75</v>
      </c>
      <c r="F31" s="19">
        <f>F32*B31</f>
        <v>2.720459415460184</v>
      </c>
      <c r="G31" s="51">
        <f>F31*5280</f>
        <v>14364.025713629771</v>
      </c>
      <c r="H31" s="51">
        <f>ROUND(F31,0)</f>
        <v>3</v>
      </c>
      <c r="I31" s="51">
        <f>ROUND(G31/1000,0)</f>
        <v>14</v>
      </c>
      <c r="J31" s="50" t="s">
        <v>75</v>
      </c>
    </row>
    <row r="32" spans="1:10" x14ac:dyDescent="0.3">
      <c r="A32" t="s">
        <v>74</v>
      </c>
      <c r="B32" s="53">
        <v>1</v>
      </c>
      <c r="F32" s="19">
        <f>F29</f>
        <v>3.6272792206135787</v>
      </c>
      <c r="G32" s="51">
        <f>F32*5280</f>
        <v>19152.034284839694</v>
      </c>
      <c r="H32" s="51"/>
      <c r="I32" s="51">
        <f>H32*5280/1000</f>
        <v>0</v>
      </c>
    </row>
    <row r="33" spans="1:10" x14ac:dyDescent="0.3">
      <c r="A33" t="s">
        <v>73</v>
      </c>
      <c r="B33" s="53">
        <v>1.5</v>
      </c>
      <c r="C33"/>
      <c r="D33"/>
      <c r="F33" s="23">
        <f>F32*B33</f>
        <v>5.440918830920368</v>
      </c>
      <c r="G33" s="51">
        <f>F33*5280</f>
        <v>28728.051427259543</v>
      </c>
      <c r="H33" s="51">
        <f>ROUND(F33,0)</f>
        <v>5</v>
      </c>
      <c r="I33" s="51">
        <f>ROUND(G33/1000,-1)</f>
        <v>30</v>
      </c>
      <c r="J33" s="50" t="s">
        <v>76</v>
      </c>
    </row>
    <row r="35" spans="1:10" ht="15.6" x14ac:dyDescent="0.3">
      <c r="A35" s="40" t="s">
        <v>179</v>
      </c>
      <c r="B35" s="40"/>
      <c r="C35" s="41"/>
      <c r="D35" s="41"/>
      <c r="E35" s="42"/>
      <c r="F35" s="41"/>
      <c r="G35" s="54"/>
      <c r="H35" s="54"/>
      <c r="I35" s="54"/>
    </row>
    <row r="36" spans="1:10" x14ac:dyDescent="0.3">
      <c r="A36" t="str">
        <f>$A$16</f>
        <v>Width (ft)</v>
      </c>
      <c r="B36">
        <f>$B$16</f>
        <v>3</v>
      </c>
      <c r="D36"/>
      <c r="F36"/>
      <c r="G36" s="49"/>
      <c r="H36" s="49"/>
      <c r="I36" s="49"/>
    </row>
    <row r="37" spans="1:10" x14ac:dyDescent="0.3">
      <c r="A37" t="s">
        <v>61</v>
      </c>
      <c r="C37" s="19">
        <v>0.8</v>
      </c>
      <c r="F37" s="19">
        <f>C37+IF(ISBLANK(E37),0,D37/E37)</f>
        <v>0.8</v>
      </c>
    </row>
    <row r="38" spans="1:10" x14ac:dyDescent="0.3">
      <c r="A38" t="s">
        <v>184</v>
      </c>
      <c r="D38" s="19">
        <v>12</v>
      </c>
      <c r="E38">
        <v>10</v>
      </c>
      <c r="F38" s="19">
        <f>C38+IF(ISBLANK(E38),0,D38/E38)</f>
        <v>1.2</v>
      </c>
    </row>
    <row r="39" spans="1:10" ht="43.2" x14ac:dyDescent="0.3">
      <c r="A39" t="s">
        <v>191</v>
      </c>
      <c r="D39" s="19">
        <v>5</v>
      </c>
      <c r="E39">
        <v>10</v>
      </c>
      <c r="F39" s="19">
        <f>C39+IF(ISBLANK(E39),0,D39/E39)</f>
        <v>0.5</v>
      </c>
      <c r="J39" s="50" t="s">
        <v>178</v>
      </c>
    </row>
    <row r="40" spans="1:10" x14ac:dyDescent="0.3">
      <c r="A40" s="21" t="s">
        <v>51</v>
      </c>
      <c r="B40" s="21"/>
      <c r="C40" s="22"/>
      <c r="D40" s="22"/>
      <c r="E40" s="21"/>
      <c r="F40" s="22">
        <f>SUM(F37:F39)</f>
        <v>2.5</v>
      </c>
      <c r="G40" s="47">
        <f>F40*5280</f>
        <v>13200</v>
      </c>
      <c r="H40" s="47"/>
      <c r="I40" s="47"/>
    </row>
    <row r="41" spans="1:10" x14ac:dyDescent="0.3">
      <c r="A41" t="s">
        <v>26</v>
      </c>
      <c r="B41" t="s">
        <v>60</v>
      </c>
    </row>
    <row r="42" spans="1:10" x14ac:dyDescent="0.3">
      <c r="A42" t="s">
        <v>72</v>
      </c>
      <c r="B42" s="53">
        <v>0.75</v>
      </c>
      <c r="F42" s="19">
        <f>F43*B42</f>
        <v>1.875</v>
      </c>
      <c r="G42" s="51">
        <f>F42*5280</f>
        <v>9900</v>
      </c>
      <c r="H42" s="51">
        <f>ROUND(F42,0)</f>
        <v>2</v>
      </c>
      <c r="I42" s="51">
        <f>ROUND(G42/1000,0)</f>
        <v>10</v>
      </c>
      <c r="J42" s="50" t="s">
        <v>75</v>
      </c>
    </row>
    <row r="43" spans="1:10" x14ac:dyDescent="0.3">
      <c r="A43" t="s">
        <v>74</v>
      </c>
      <c r="B43" s="53">
        <v>1</v>
      </c>
      <c r="F43" s="19">
        <f>F40</f>
        <v>2.5</v>
      </c>
      <c r="G43" s="51">
        <f>F43*5280</f>
        <v>13200</v>
      </c>
      <c r="H43" s="51"/>
      <c r="I43" s="51">
        <f>H43*5280/1000</f>
        <v>0</v>
      </c>
    </row>
    <row r="44" spans="1:10" x14ac:dyDescent="0.3">
      <c r="A44" t="s">
        <v>73</v>
      </c>
      <c r="B44" s="53">
        <v>1.5</v>
      </c>
      <c r="C44"/>
      <c r="D44"/>
      <c r="F44" s="23">
        <f>F43*B44</f>
        <v>3.75</v>
      </c>
      <c r="G44" s="51">
        <f>F44*5280</f>
        <v>19800</v>
      </c>
      <c r="H44" s="51">
        <f>ROUND(F44,0)</f>
        <v>4</v>
      </c>
      <c r="I44" s="51">
        <f>ROUND(G44/1000,-1)</f>
        <v>20</v>
      </c>
      <c r="J44" s="50" t="s">
        <v>76</v>
      </c>
    </row>
    <row r="45" spans="1:10" x14ac:dyDescent="0.3">
      <c r="B45" s="53"/>
      <c r="C45"/>
      <c r="D45"/>
      <c r="F45" s="23"/>
      <c r="G45" s="51"/>
      <c r="H45" s="51"/>
      <c r="I45" s="51"/>
    </row>
    <row r="46" spans="1:10" ht="15.6" x14ac:dyDescent="0.3">
      <c r="A46" s="40" t="s">
        <v>187</v>
      </c>
      <c r="B46" s="40"/>
      <c r="C46" s="41"/>
      <c r="D46" s="41"/>
      <c r="E46" s="42"/>
      <c r="F46" s="41"/>
      <c r="G46" s="54"/>
      <c r="H46" s="54"/>
      <c r="I46" s="54"/>
    </row>
    <row r="47" spans="1:10" x14ac:dyDescent="0.3">
      <c r="A47" t="str">
        <f>$A$16</f>
        <v>Width (ft)</v>
      </c>
      <c r="B47">
        <f>$B$16</f>
        <v>3</v>
      </c>
      <c r="D47"/>
      <c r="F47"/>
      <c r="G47" s="49"/>
      <c r="H47" s="49"/>
      <c r="I47" s="49"/>
    </row>
    <row r="48" spans="1:10" x14ac:dyDescent="0.3">
      <c r="A48" t="s">
        <v>61</v>
      </c>
      <c r="C48" s="19">
        <v>0.8</v>
      </c>
      <c r="F48" s="19">
        <f>C48+IF(ISBLANK(E48),0,D48/E48)</f>
        <v>0.8</v>
      </c>
    </row>
    <row r="49" spans="1:10" x14ac:dyDescent="0.3">
      <c r="A49" t="s">
        <v>185</v>
      </c>
      <c r="D49" s="19">
        <v>70</v>
      </c>
      <c r="E49">
        <v>9</v>
      </c>
      <c r="F49" s="19">
        <f>C49+IF(ISBLANK(E49),0,D49/E49)</f>
        <v>7.7777777777777777</v>
      </c>
    </row>
    <row r="50" spans="1:10" ht="43.2" x14ac:dyDescent="0.3">
      <c r="A50" t="s">
        <v>67</v>
      </c>
      <c r="D50" s="19">
        <v>5</v>
      </c>
      <c r="E50">
        <v>9</v>
      </c>
      <c r="F50" s="19">
        <f>C50+IF(ISBLANK(E50),0,D50/E50)</f>
        <v>0.55555555555555558</v>
      </c>
      <c r="J50" s="50" t="s">
        <v>178</v>
      </c>
    </row>
    <row r="51" spans="1:10" x14ac:dyDescent="0.3">
      <c r="A51" s="21" t="s">
        <v>51</v>
      </c>
      <c r="B51" s="21"/>
      <c r="C51" s="22"/>
      <c r="D51" s="22"/>
      <c r="E51" s="21"/>
      <c r="F51" s="22">
        <f>SUM(F48:F50)</f>
        <v>9.1333333333333329</v>
      </c>
      <c r="G51" s="47">
        <f>F51*5280</f>
        <v>48224</v>
      </c>
      <c r="H51" s="47"/>
      <c r="I51" s="47"/>
    </row>
    <row r="52" spans="1:10" x14ac:dyDescent="0.3">
      <c r="A52" t="s">
        <v>26</v>
      </c>
      <c r="B52" t="s">
        <v>60</v>
      </c>
    </row>
    <row r="53" spans="1:10" x14ac:dyDescent="0.3">
      <c r="A53" t="s">
        <v>72</v>
      </c>
      <c r="B53" s="53">
        <v>0.75</v>
      </c>
      <c r="F53" s="19">
        <f>F54*B53</f>
        <v>6.85</v>
      </c>
      <c r="G53" s="51">
        <f>F53*5280</f>
        <v>36168</v>
      </c>
      <c r="H53" s="51">
        <f>ROUND(F53,0)</f>
        <v>7</v>
      </c>
      <c r="I53" s="51">
        <f>ROUND(G53/1000,-1)</f>
        <v>40</v>
      </c>
      <c r="J53" s="50" t="s">
        <v>75</v>
      </c>
    </row>
    <row r="54" spans="1:10" x14ac:dyDescent="0.3">
      <c r="A54" t="s">
        <v>74</v>
      </c>
      <c r="B54" s="53">
        <v>1</v>
      </c>
      <c r="F54" s="19">
        <f>F51</f>
        <v>9.1333333333333329</v>
      </c>
      <c r="G54" s="51">
        <f>F54*5280</f>
        <v>48224</v>
      </c>
      <c r="H54" s="51"/>
      <c r="I54" s="51">
        <f>H54*5280/1000</f>
        <v>0</v>
      </c>
    </row>
    <row r="55" spans="1:10" x14ac:dyDescent="0.3">
      <c r="A55" t="s">
        <v>73</v>
      </c>
      <c r="B55" s="53">
        <v>1.5</v>
      </c>
      <c r="C55"/>
      <c r="D55"/>
      <c r="F55" s="23">
        <f>F54*B55</f>
        <v>13.7</v>
      </c>
      <c r="G55" s="51">
        <f>F55*5280</f>
        <v>72336</v>
      </c>
      <c r="H55" s="51">
        <f>ROUND(F55,0)</f>
        <v>14</v>
      </c>
      <c r="I55" s="51">
        <f>ROUND(G55/1000,-1)</f>
        <v>70</v>
      </c>
      <c r="J55" s="50" t="s">
        <v>76</v>
      </c>
    </row>
    <row r="56" spans="1:10" x14ac:dyDescent="0.3">
      <c r="B56" s="53"/>
      <c r="C56"/>
      <c r="D56"/>
      <c r="F56" s="23"/>
      <c r="G56" s="51"/>
      <c r="H56" s="51"/>
      <c r="I56" s="51"/>
    </row>
    <row r="57" spans="1:10" ht="15.6" x14ac:dyDescent="0.3">
      <c r="A57" s="40" t="s">
        <v>186</v>
      </c>
      <c r="B57" s="40"/>
      <c r="C57" s="41"/>
      <c r="D57" s="41"/>
      <c r="E57" s="42"/>
      <c r="F57" s="41"/>
      <c r="G57" s="54"/>
      <c r="H57" s="54"/>
      <c r="I57" s="54"/>
    </row>
    <row r="58" spans="1:10" x14ac:dyDescent="0.3">
      <c r="A58" t="str">
        <f>$A$16</f>
        <v>Width (ft)</v>
      </c>
      <c r="B58">
        <f>$B$16</f>
        <v>3</v>
      </c>
      <c r="D58"/>
      <c r="F58"/>
      <c r="G58" s="49"/>
      <c r="H58" s="49"/>
      <c r="I58" s="49"/>
    </row>
    <row r="59" spans="1:10" x14ac:dyDescent="0.3">
      <c r="A59" t="s">
        <v>61</v>
      </c>
      <c r="C59" s="19">
        <v>0.8</v>
      </c>
      <c r="F59" s="19">
        <f>C59+IF(ISBLANK(E59),0,D59/E59)</f>
        <v>0.8</v>
      </c>
    </row>
    <row r="60" spans="1:10" x14ac:dyDescent="0.3">
      <c r="A60" t="s">
        <v>185</v>
      </c>
      <c r="D60" s="19">
        <v>62</v>
      </c>
      <c r="E60">
        <v>9</v>
      </c>
      <c r="F60" s="19">
        <f>C60+IF(ISBLANK(E60),0,D60/E60)</f>
        <v>6.8888888888888893</v>
      </c>
    </row>
    <row r="61" spans="1:10" ht="43.2" x14ac:dyDescent="0.3">
      <c r="A61" t="s">
        <v>67</v>
      </c>
      <c r="D61" s="19">
        <v>5</v>
      </c>
      <c r="E61">
        <v>9</v>
      </c>
      <c r="F61" s="19">
        <f>C61+IF(ISBLANK(E61),0,D61/E61)</f>
        <v>0.55555555555555558</v>
      </c>
      <c r="J61" s="50" t="s">
        <v>178</v>
      </c>
    </row>
    <row r="62" spans="1:10" x14ac:dyDescent="0.3">
      <c r="A62" s="21" t="s">
        <v>51</v>
      </c>
      <c r="B62" s="21"/>
      <c r="C62" s="22"/>
      <c r="D62" s="22"/>
      <c r="E62" s="21"/>
      <c r="F62" s="22">
        <f>SUM(F59:F61)</f>
        <v>8.2444444444444454</v>
      </c>
      <c r="G62" s="47">
        <f>F62*5280</f>
        <v>43530.666666666672</v>
      </c>
      <c r="H62" s="47"/>
      <c r="I62" s="47"/>
    </row>
    <row r="63" spans="1:10" x14ac:dyDescent="0.3">
      <c r="A63" t="s">
        <v>26</v>
      </c>
      <c r="B63" t="s">
        <v>60</v>
      </c>
    </row>
    <row r="64" spans="1:10" x14ac:dyDescent="0.3">
      <c r="A64" t="s">
        <v>72</v>
      </c>
      <c r="B64" s="53">
        <v>0.75</v>
      </c>
      <c r="F64" s="19">
        <f>F65*B64</f>
        <v>6.1833333333333336</v>
      </c>
      <c r="G64" s="51">
        <f>F64*5280</f>
        <v>32648</v>
      </c>
      <c r="H64" s="51">
        <f>ROUND(F64,0)</f>
        <v>6</v>
      </c>
      <c r="I64" s="51">
        <f>ROUND(G64/1000,-1)</f>
        <v>30</v>
      </c>
      <c r="J64" s="50" t="s">
        <v>75</v>
      </c>
    </row>
    <row r="65" spans="1:10" x14ac:dyDescent="0.3">
      <c r="A65" t="s">
        <v>74</v>
      </c>
      <c r="B65" s="53">
        <v>1</v>
      </c>
      <c r="F65" s="19">
        <f>F62</f>
        <v>8.2444444444444454</v>
      </c>
      <c r="G65" s="51">
        <f>F65*5280</f>
        <v>43530.666666666672</v>
      </c>
      <c r="H65" s="51"/>
      <c r="I65" s="51">
        <f>H65*5280/1000</f>
        <v>0</v>
      </c>
    </row>
    <row r="66" spans="1:10" x14ac:dyDescent="0.3">
      <c r="A66" t="s">
        <v>73</v>
      </c>
      <c r="B66" s="53">
        <v>1.5</v>
      </c>
      <c r="C66"/>
      <c r="D66"/>
      <c r="F66" s="23">
        <f>F65*B66</f>
        <v>12.366666666666667</v>
      </c>
      <c r="G66" s="51">
        <f>F66*5280</f>
        <v>65296</v>
      </c>
      <c r="H66" s="51">
        <f>ROUND(F66,0)</f>
        <v>12</v>
      </c>
      <c r="I66" s="51">
        <f>ROUND(G66/1000,-1)</f>
        <v>70</v>
      </c>
      <c r="J66" s="50" t="s">
        <v>76</v>
      </c>
    </row>
    <row r="67" spans="1:10" x14ac:dyDescent="0.3">
      <c r="B67" s="53"/>
      <c r="C67"/>
      <c r="D67"/>
      <c r="F67" s="23"/>
      <c r="G67" s="51"/>
      <c r="H67" s="51"/>
      <c r="I67" s="51"/>
    </row>
    <row r="68" spans="1:10" ht="15.6" x14ac:dyDescent="0.3">
      <c r="A68" s="40" t="s">
        <v>180</v>
      </c>
      <c r="B68" s="40"/>
      <c r="C68" s="41"/>
      <c r="D68" s="41"/>
      <c r="E68" s="42"/>
      <c r="F68" s="41"/>
      <c r="G68" s="54"/>
      <c r="H68" s="54"/>
      <c r="I68" s="54"/>
      <c r="J68" s="43"/>
    </row>
    <row r="69" spans="1:10" x14ac:dyDescent="0.3">
      <c r="A69" t="str">
        <f>$A$16</f>
        <v>Width (ft)</v>
      </c>
      <c r="B69">
        <f>$B$16</f>
        <v>3</v>
      </c>
      <c r="D69"/>
      <c r="F69"/>
      <c r="G69" s="49"/>
      <c r="H69" s="49"/>
      <c r="I69" s="49"/>
    </row>
    <row r="70" spans="1:10" x14ac:dyDescent="0.3">
      <c r="A70" t="s">
        <v>61</v>
      </c>
      <c r="C70" s="19">
        <v>0.8</v>
      </c>
      <c r="F70" s="19">
        <f>C70+IF(ISBLANK(E70),0,D70/E70)</f>
        <v>0.8</v>
      </c>
    </row>
    <row r="71" spans="1:10" ht="28.8" x14ac:dyDescent="0.3">
      <c r="A71" t="s">
        <v>183</v>
      </c>
      <c r="D71" s="19">
        <v>50</v>
      </c>
      <c r="E71">
        <v>5</v>
      </c>
      <c r="F71" s="19">
        <f>C71+IF(ISBLANK(E71),0,D71/E71)</f>
        <v>10</v>
      </c>
      <c r="J71" s="50" t="s">
        <v>182</v>
      </c>
    </row>
    <row r="72" spans="1:10" x14ac:dyDescent="0.3">
      <c r="A72" t="s">
        <v>67</v>
      </c>
      <c r="D72" s="19">
        <v>5</v>
      </c>
      <c r="E72">
        <v>5</v>
      </c>
      <c r="F72" s="19">
        <f>C72+IF(ISBLANK(E72),0,D72/E72)</f>
        <v>1</v>
      </c>
      <c r="J72" s="50" t="s">
        <v>181</v>
      </c>
    </row>
    <row r="73" spans="1:10" x14ac:dyDescent="0.3">
      <c r="A73" s="21" t="s">
        <v>51</v>
      </c>
      <c r="B73" s="21"/>
      <c r="C73" s="22"/>
      <c r="D73" s="22"/>
      <c r="E73" s="21"/>
      <c r="F73" s="22">
        <f>SUM(F70:F72)</f>
        <v>11.8</v>
      </c>
      <c r="G73" s="47">
        <f>F73*5280</f>
        <v>62304.000000000007</v>
      </c>
      <c r="H73" s="47"/>
      <c r="I73" s="47"/>
    </row>
    <row r="74" spans="1:10" x14ac:dyDescent="0.3">
      <c r="A74" t="s">
        <v>26</v>
      </c>
      <c r="B74" t="s">
        <v>60</v>
      </c>
    </row>
    <row r="75" spans="1:10" x14ac:dyDescent="0.3">
      <c r="A75" t="s">
        <v>72</v>
      </c>
      <c r="B75" s="53">
        <v>0.75</v>
      </c>
      <c r="F75" s="19">
        <f>F76*B75</f>
        <v>8.8500000000000014</v>
      </c>
      <c r="G75" s="51">
        <f>F75*5280</f>
        <v>46728.000000000007</v>
      </c>
      <c r="H75" s="51">
        <f>ROUND(F75,0)</f>
        <v>9</v>
      </c>
      <c r="I75" s="51">
        <f>ROUND(G75/1000,-1)</f>
        <v>50</v>
      </c>
      <c r="J75" s="50" t="s">
        <v>75</v>
      </c>
    </row>
    <row r="76" spans="1:10" x14ac:dyDescent="0.3">
      <c r="A76" t="s">
        <v>74</v>
      </c>
      <c r="B76" s="53">
        <v>1</v>
      </c>
      <c r="F76" s="19">
        <f>F73</f>
        <v>11.8</v>
      </c>
      <c r="G76" s="51">
        <f>F76*5280</f>
        <v>62304.000000000007</v>
      </c>
      <c r="H76" s="51"/>
      <c r="I76" s="51">
        <f>H76*5280/1000</f>
        <v>0</v>
      </c>
    </row>
    <row r="77" spans="1:10" x14ac:dyDescent="0.3">
      <c r="A77" t="s">
        <v>73</v>
      </c>
      <c r="B77" s="53">
        <v>1.5</v>
      </c>
      <c r="C77"/>
      <c r="D77"/>
      <c r="F77" s="23">
        <f>F76*B77</f>
        <v>17.700000000000003</v>
      </c>
      <c r="G77" s="51">
        <f>F77*5280</f>
        <v>93456.000000000015</v>
      </c>
      <c r="H77" s="51">
        <f>ROUND(F77,0)</f>
        <v>18</v>
      </c>
      <c r="I77" s="51">
        <f>ROUND(G77/1000,-1)</f>
        <v>90</v>
      </c>
      <c r="J77" s="50" t="s">
        <v>76</v>
      </c>
    </row>
    <row r="78" spans="1:10" ht="15.6" x14ac:dyDescent="0.3">
      <c r="A78" s="43"/>
    </row>
    <row r="79" spans="1:10" ht="15.6" x14ac:dyDescent="0.3">
      <c r="A79" s="40" t="s">
        <v>68</v>
      </c>
      <c r="B79" s="40"/>
      <c r="C79" s="41"/>
      <c r="D79" s="41"/>
      <c r="E79" s="42"/>
      <c r="F79" s="41"/>
      <c r="G79" s="54"/>
      <c r="H79" s="54"/>
      <c r="I79" s="54"/>
      <c r="J79" s="43"/>
    </row>
    <row r="80" spans="1:10" x14ac:dyDescent="0.3">
      <c r="A80" t="str">
        <f>$A$16</f>
        <v>Width (ft)</v>
      </c>
      <c r="B80" t="s">
        <v>79</v>
      </c>
      <c r="D80"/>
      <c r="F80"/>
      <c r="G80" s="49"/>
      <c r="H80" s="49"/>
      <c r="I80" s="49"/>
    </row>
    <row r="81" spans="1:10" x14ac:dyDescent="0.3">
      <c r="A81" t="s">
        <v>61</v>
      </c>
      <c r="C81" s="19">
        <v>0.8</v>
      </c>
      <c r="F81" s="19">
        <f>C81+IF(ISBLANK(E81),0,D81/E81)</f>
        <v>0.8</v>
      </c>
    </row>
    <row r="82" spans="1:10" x14ac:dyDescent="0.3">
      <c r="A82" t="s">
        <v>64</v>
      </c>
      <c r="D82" s="19">
        <v>32</v>
      </c>
      <c r="E82">
        <v>9</v>
      </c>
      <c r="F82" s="19">
        <f>C82+IF(ISBLANK(E82),0,D82/E82)</f>
        <v>3.5555555555555554</v>
      </c>
    </row>
    <row r="83" spans="1:10" x14ac:dyDescent="0.3">
      <c r="A83" t="s">
        <v>62</v>
      </c>
      <c r="D83" s="19">
        <f>300*5/1000</f>
        <v>1.5</v>
      </c>
      <c r="E83">
        <v>9</v>
      </c>
      <c r="F83" s="19">
        <f>C83+IF(ISBLANK(E83),0,D83/E83)</f>
        <v>0.16666666666666666</v>
      </c>
    </row>
    <row r="84" spans="1:10" x14ac:dyDescent="0.3">
      <c r="A84" t="s">
        <v>67</v>
      </c>
      <c r="D84" s="19">
        <v>5</v>
      </c>
      <c r="E84">
        <v>9</v>
      </c>
      <c r="F84" s="19">
        <f>C84+IF(ISBLANK(E84),0,D84/E84)</f>
        <v>0.55555555555555558</v>
      </c>
    </row>
    <row r="85" spans="1:10" x14ac:dyDescent="0.3">
      <c r="A85" s="21" t="s">
        <v>51</v>
      </c>
      <c r="B85" s="21"/>
      <c r="C85" s="22"/>
      <c r="D85" s="22"/>
      <c r="E85" s="21"/>
      <c r="F85" s="22">
        <f>SUM(F81:F84)</f>
        <v>5.0777777777777775</v>
      </c>
      <c r="G85" s="47">
        <f>F85*5280</f>
        <v>26810.666666666664</v>
      </c>
      <c r="H85" s="47"/>
      <c r="I85" s="47"/>
    </row>
    <row r="86" spans="1:10" x14ac:dyDescent="0.3">
      <c r="A86" t="s">
        <v>26</v>
      </c>
      <c r="B86" t="s">
        <v>65</v>
      </c>
    </row>
    <row r="87" spans="1:10" x14ac:dyDescent="0.3">
      <c r="B87" t="s">
        <v>63</v>
      </c>
    </row>
    <row r="88" spans="1:10" x14ac:dyDescent="0.3">
      <c r="B88" t="s">
        <v>66</v>
      </c>
    </row>
    <row r="89" spans="1:10" x14ac:dyDescent="0.3">
      <c r="A89" t="s">
        <v>72</v>
      </c>
      <c r="B89" s="53">
        <v>0.75</v>
      </c>
      <c r="F89" s="19">
        <f>F90*B89</f>
        <v>3.8083333333333331</v>
      </c>
      <c r="G89" s="51">
        <f>F89*5280</f>
        <v>20108</v>
      </c>
      <c r="H89" s="51">
        <f>ROUND(F89,0)</f>
        <v>4</v>
      </c>
      <c r="I89" s="51">
        <f>ROUND(G89/1000,-1)</f>
        <v>20</v>
      </c>
      <c r="J89" s="50" t="s">
        <v>75</v>
      </c>
    </row>
    <row r="90" spans="1:10" x14ac:dyDescent="0.3">
      <c r="A90" t="s">
        <v>74</v>
      </c>
      <c r="B90" s="53">
        <v>1</v>
      </c>
      <c r="F90" s="19">
        <f>F85</f>
        <v>5.0777777777777775</v>
      </c>
      <c r="G90" s="51">
        <f>F90*5280</f>
        <v>26810.666666666664</v>
      </c>
      <c r="H90" s="51"/>
      <c r="I90" s="51">
        <f>H90*5280/1000</f>
        <v>0</v>
      </c>
    </row>
    <row r="91" spans="1:10" x14ac:dyDescent="0.3">
      <c r="A91" t="s">
        <v>73</v>
      </c>
      <c r="B91" s="53">
        <v>1.5</v>
      </c>
      <c r="C91"/>
      <c r="D91"/>
      <c r="F91" s="23">
        <f>F90*B91</f>
        <v>7.6166666666666663</v>
      </c>
      <c r="G91" s="51">
        <f>F91*5280</f>
        <v>40216</v>
      </c>
      <c r="H91" s="51">
        <f>ROUND(F91,0)</f>
        <v>8</v>
      </c>
      <c r="I91" s="51">
        <f>ROUND(G91/1000,-1)</f>
        <v>40</v>
      </c>
      <c r="J91" s="50" t="s">
        <v>76</v>
      </c>
    </row>
    <row r="93" spans="1:10" ht="15.6" x14ac:dyDescent="0.3">
      <c r="A93" s="40" t="s">
        <v>169</v>
      </c>
      <c r="B93" s="40"/>
      <c r="C93" s="41"/>
      <c r="D93" s="41"/>
      <c r="E93" s="42"/>
      <c r="F93" s="41"/>
      <c r="G93" s="54"/>
      <c r="H93" s="54"/>
      <c r="I93" s="54"/>
      <c r="J93" s="43"/>
    </row>
    <row r="94" spans="1:10" x14ac:dyDescent="0.3">
      <c r="A94" t="str">
        <f>$A$16</f>
        <v>Width (ft)</v>
      </c>
      <c r="B94" t="s">
        <v>79</v>
      </c>
      <c r="D94"/>
      <c r="F94"/>
      <c r="G94" s="49"/>
      <c r="H94" s="49"/>
      <c r="I94" s="49"/>
    </row>
    <row r="95" spans="1:10" x14ac:dyDescent="0.3">
      <c r="A95" t="s">
        <v>61</v>
      </c>
      <c r="C95" s="19">
        <v>0.8</v>
      </c>
      <c r="F95" s="19">
        <f>C95+IF(ISBLANK(E95),0,D95/E95)</f>
        <v>0.8</v>
      </c>
    </row>
    <row r="96" spans="1:10" x14ac:dyDescent="0.3">
      <c r="A96" t="s">
        <v>69</v>
      </c>
      <c r="D96" s="19">
        <v>9</v>
      </c>
      <c r="E96">
        <v>1</v>
      </c>
      <c r="F96" s="19">
        <f>C96+IF(ISBLANK(E96),0,D96/E96)</f>
        <v>9</v>
      </c>
    </row>
    <row r="97" spans="1:10" x14ac:dyDescent="0.3">
      <c r="A97" s="21" t="s">
        <v>51</v>
      </c>
      <c r="B97" s="21"/>
      <c r="C97" s="22"/>
      <c r="D97" s="22"/>
      <c r="E97" s="21"/>
      <c r="F97" s="22">
        <f>SUM(F95:F96)</f>
        <v>9.8000000000000007</v>
      </c>
      <c r="G97" s="47">
        <f>F97*5280</f>
        <v>51744.000000000007</v>
      </c>
      <c r="H97" s="47"/>
      <c r="I97" s="47"/>
    </row>
    <row r="98" spans="1:10" x14ac:dyDescent="0.3">
      <c r="A98" t="s">
        <v>26</v>
      </c>
      <c r="B98" t="s">
        <v>65</v>
      </c>
    </row>
    <row r="99" spans="1:10" x14ac:dyDescent="0.3">
      <c r="B99" t="s">
        <v>63</v>
      </c>
    </row>
    <row r="100" spans="1:10" x14ac:dyDescent="0.3">
      <c r="B100" t="s">
        <v>66</v>
      </c>
    </row>
    <row r="101" spans="1:10" x14ac:dyDescent="0.3">
      <c r="A101" t="s">
        <v>72</v>
      </c>
      <c r="B101" s="53">
        <v>0.5</v>
      </c>
      <c r="F101" s="19">
        <f>F102*B101</f>
        <v>4.9000000000000004</v>
      </c>
      <c r="G101" s="51">
        <f>F101*5280</f>
        <v>25872.000000000004</v>
      </c>
      <c r="H101" s="51">
        <f>ROUND(F101,0)</f>
        <v>5</v>
      </c>
      <c r="I101" s="51">
        <f>ROUND(G101/1000,-1)</f>
        <v>30</v>
      </c>
      <c r="J101" s="50" t="s">
        <v>75</v>
      </c>
    </row>
    <row r="102" spans="1:10" x14ac:dyDescent="0.3">
      <c r="A102" t="s">
        <v>74</v>
      </c>
      <c r="B102" s="53">
        <v>1</v>
      </c>
      <c r="F102" s="19">
        <f>F97</f>
        <v>9.8000000000000007</v>
      </c>
      <c r="G102" s="51">
        <f>F102*5280</f>
        <v>51744.000000000007</v>
      </c>
      <c r="H102" s="51"/>
      <c r="I102" s="51">
        <f>H102*5280/1000</f>
        <v>0</v>
      </c>
    </row>
    <row r="103" spans="1:10" x14ac:dyDescent="0.3">
      <c r="A103" t="s">
        <v>73</v>
      </c>
      <c r="B103" s="53">
        <v>1.5</v>
      </c>
      <c r="C103"/>
      <c r="D103"/>
      <c r="F103" s="23">
        <f>F102*B103</f>
        <v>14.700000000000001</v>
      </c>
      <c r="G103" s="51">
        <f>F103*5280</f>
        <v>77616</v>
      </c>
      <c r="H103" s="51">
        <f>ROUND(F103,0)</f>
        <v>15</v>
      </c>
      <c r="I103" s="51">
        <f>ROUND(G103/1000,-1)</f>
        <v>80</v>
      </c>
      <c r="J103" s="50" t="s">
        <v>76</v>
      </c>
    </row>
    <row r="105" spans="1:10" ht="15.6" x14ac:dyDescent="0.3">
      <c r="A105" s="40" t="s">
        <v>167</v>
      </c>
      <c r="B105" s="40"/>
      <c r="C105" s="41"/>
      <c r="D105" s="41"/>
      <c r="E105" s="42"/>
      <c r="F105" s="41"/>
      <c r="G105" s="54"/>
      <c r="H105" s="54"/>
      <c r="I105" s="54"/>
      <c r="J105" s="43"/>
    </row>
    <row r="106" spans="1:10" x14ac:dyDescent="0.3">
      <c r="A106" t="str">
        <f>$A$16</f>
        <v>Width (ft)</v>
      </c>
      <c r="B106">
        <v>2</v>
      </c>
      <c r="D106"/>
      <c r="F106"/>
      <c r="G106" s="49"/>
      <c r="H106" s="49"/>
      <c r="I106" s="49"/>
    </row>
    <row r="107" spans="1:10" x14ac:dyDescent="0.3">
      <c r="A107" t="s">
        <v>69</v>
      </c>
      <c r="F107" s="19">
        <v>10</v>
      </c>
    </row>
    <row r="108" spans="1:10" x14ac:dyDescent="0.3">
      <c r="A108" s="21" t="s">
        <v>51</v>
      </c>
      <c r="B108" s="21"/>
      <c r="C108" s="22"/>
      <c r="D108" s="22"/>
      <c r="E108" s="21"/>
      <c r="F108" s="22">
        <f>SUM(F107:F107)</f>
        <v>10</v>
      </c>
      <c r="G108" s="47">
        <f>F108*5280</f>
        <v>52800</v>
      </c>
      <c r="H108" s="47"/>
      <c r="I108" s="47"/>
    </row>
    <row r="109" spans="1:10" x14ac:dyDescent="0.3">
      <c r="A109" t="s">
        <v>26</v>
      </c>
      <c r="B109" t="s">
        <v>168</v>
      </c>
    </row>
    <row r="111" spans="1:10" x14ac:dyDescent="0.3">
      <c r="A111" t="s">
        <v>72</v>
      </c>
      <c r="B111" s="53">
        <v>0.5</v>
      </c>
      <c r="F111" s="19">
        <f>F112*B111</f>
        <v>5</v>
      </c>
      <c r="G111" s="51">
        <f>F111*5280</f>
        <v>26400</v>
      </c>
      <c r="H111" s="51">
        <f>ROUND(F111,0)</f>
        <v>5</v>
      </c>
      <c r="I111" s="51">
        <f>ROUND(G111/1000,-1)</f>
        <v>30</v>
      </c>
      <c r="J111" s="50" t="s">
        <v>75</v>
      </c>
    </row>
    <row r="112" spans="1:10" x14ac:dyDescent="0.3">
      <c r="A112" t="s">
        <v>74</v>
      </c>
      <c r="B112" s="53">
        <v>1</v>
      </c>
      <c r="F112" s="19">
        <f>F108</f>
        <v>10</v>
      </c>
      <c r="G112" s="51">
        <f>F112*5280</f>
        <v>52800</v>
      </c>
      <c r="H112" s="51"/>
      <c r="I112" s="51">
        <f>H112*5280/1000</f>
        <v>0</v>
      </c>
    </row>
    <row r="113" spans="1:10" x14ac:dyDescent="0.3">
      <c r="A113" t="s">
        <v>73</v>
      </c>
      <c r="B113" s="53">
        <v>1.5</v>
      </c>
      <c r="C113"/>
      <c r="D113"/>
      <c r="F113" s="23">
        <f>F112*B113</f>
        <v>15</v>
      </c>
      <c r="G113" s="51">
        <f>F113*5280</f>
        <v>79200</v>
      </c>
      <c r="H113" s="51">
        <f>ROUND(F113,0)</f>
        <v>15</v>
      </c>
      <c r="I113" s="51">
        <f>ROUND(G113/1000,-1)</f>
        <v>80</v>
      </c>
      <c r="J113" s="50" t="s">
        <v>76</v>
      </c>
    </row>
    <row r="115" spans="1:10" ht="15.6" x14ac:dyDescent="0.3">
      <c r="A115" s="40" t="s">
        <v>25</v>
      </c>
      <c r="B115" s="40"/>
      <c r="C115" s="41"/>
      <c r="D115" s="41"/>
      <c r="E115" s="42"/>
      <c r="F115" s="41"/>
      <c r="G115" s="54"/>
      <c r="H115" s="54"/>
      <c r="I115" s="54"/>
    </row>
    <row r="116" spans="1:10" x14ac:dyDescent="0.3">
      <c r="A116" t="str">
        <f>$A$16</f>
        <v>Width (ft)</v>
      </c>
      <c r="B116">
        <f>$B$16</f>
        <v>3</v>
      </c>
    </row>
    <row r="117" spans="1:10" x14ac:dyDescent="0.3">
      <c r="A117" t="s">
        <v>61</v>
      </c>
      <c r="C117" s="19">
        <v>0.8</v>
      </c>
      <c r="F117" s="19">
        <f>C117+IF(ISBLANK(E117),0,D117/E117)</f>
        <v>0.8</v>
      </c>
    </row>
    <row r="118" spans="1:10" x14ac:dyDescent="0.3">
      <c r="A118" t="s">
        <v>50</v>
      </c>
      <c r="C118" s="19">
        <v>1.2</v>
      </c>
      <c r="D118" s="19">
        <f>B116*2^0.5*C118</f>
        <v>5.0911688245431428</v>
      </c>
      <c r="E118">
        <v>40</v>
      </c>
      <c r="F118" s="19">
        <f>C118+IF(ISBLANK(E118),0,D118/E118)</f>
        <v>1.3272792206135786</v>
      </c>
    </row>
    <row r="119" spans="1:10" x14ac:dyDescent="0.3">
      <c r="A119" t="s">
        <v>77</v>
      </c>
      <c r="B119" s="45">
        <f>5280/20*0.02</f>
        <v>5.28</v>
      </c>
      <c r="D119" s="19">
        <v>10000</v>
      </c>
      <c r="E119">
        <f>5280/B119</f>
        <v>1000</v>
      </c>
      <c r="F119" s="19">
        <f>C119+IF(ISBLANK(E119),0,D119/E119)</f>
        <v>10</v>
      </c>
    </row>
    <row r="120" spans="1:10" x14ac:dyDescent="0.3">
      <c r="A120" t="s">
        <v>70</v>
      </c>
      <c r="D120" s="19">
        <v>5000</v>
      </c>
      <c r="E120">
        <v>300</v>
      </c>
      <c r="F120" s="19">
        <f>C120+IF(ISBLANK(E120),0,D120/E120)</f>
        <v>16.666666666666668</v>
      </c>
    </row>
    <row r="121" spans="1:10" x14ac:dyDescent="0.3">
      <c r="A121" t="s">
        <v>51</v>
      </c>
      <c r="B121" s="21"/>
      <c r="C121" s="22"/>
      <c r="D121" s="22"/>
      <c r="E121" s="21"/>
      <c r="F121" s="22">
        <f>SUM(F117:F120)</f>
        <v>28.793945887280245</v>
      </c>
      <c r="G121" s="47">
        <f>F121*5280</f>
        <v>152032.0342848397</v>
      </c>
      <c r="H121" s="47"/>
      <c r="I121" s="47"/>
    </row>
    <row r="122" spans="1:10" x14ac:dyDescent="0.3">
      <c r="A122" t="s">
        <v>26</v>
      </c>
      <c r="B122" t="s">
        <v>71</v>
      </c>
    </row>
    <row r="123" spans="1:10" x14ac:dyDescent="0.3">
      <c r="A123" t="s">
        <v>72</v>
      </c>
      <c r="B123" s="53">
        <v>0.5</v>
      </c>
      <c r="F123" s="19">
        <f>F124*B123</f>
        <v>14.396972943640122</v>
      </c>
      <c r="G123" s="51">
        <f>F123*5280</f>
        <v>76016.017142419849</v>
      </c>
      <c r="H123" s="51">
        <f>ROUND(F123,0)</f>
        <v>14</v>
      </c>
      <c r="I123" s="51">
        <f>ROUND(G123/1000,-1)</f>
        <v>80</v>
      </c>
      <c r="J123" s="50" t="s">
        <v>75</v>
      </c>
    </row>
    <row r="124" spans="1:10" x14ac:dyDescent="0.3">
      <c r="A124" t="s">
        <v>74</v>
      </c>
      <c r="B124" s="53">
        <v>1</v>
      </c>
      <c r="F124" s="19">
        <f>F121</f>
        <v>28.793945887280245</v>
      </c>
      <c r="G124" s="51">
        <f>F124*5280</f>
        <v>152032.0342848397</v>
      </c>
      <c r="H124" s="51"/>
      <c r="I124" s="51">
        <f>H124*5280/1000</f>
        <v>0</v>
      </c>
    </row>
    <row r="125" spans="1:10" ht="28.8" x14ac:dyDescent="0.3">
      <c r="A125" t="s">
        <v>73</v>
      </c>
      <c r="B125" s="53">
        <v>2</v>
      </c>
      <c r="C125"/>
      <c r="D125"/>
      <c r="F125" s="23">
        <f>F124*B125</f>
        <v>57.587891774560489</v>
      </c>
      <c r="G125" s="51">
        <f>F125*5280</f>
        <v>304064.0685696794</v>
      </c>
      <c r="H125" s="51">
        <f>ROUND(F125,0)</f>
        <v>58</v>
      </c>
      <c r="I125" s="51">
        <f>ROUND(G125/1000,-1)</f>
        <v>300</v>
      </c>
      <c r="J125" s="50" t="s">
        <v>100</v>
      </c>
    </row>
    <row r="126" spans="1:10" x14ac:dyDescent="0.3">
      <c r="C126"/>
      <c r="D126"/>
      <c r="F126"/>
      <c r="G126" s="49"/>
      <c r="H126" s="49"/>
      <c r="I126" s="49"/>
    </row>
    <row r="127" spans="1:10" ht="15.6" x14ac:dyDescent="0.3">
      <c r="A127" s="40" t="s">
        <v>23</v>
      </c>
      <c r="B127" s="40"/>
      <c r="C127" s="41"/>
      <c r="D127" s="41"/>
      <c r="E127" s="42"/>
      <c r="F127" s="41"/>
      <c r="G127" s="54"/>
      <c r="H127" s="54"/>
      <c r="I127" s="54"/>
      <c r="J127" s="43"/>
    </row>
    <row r="128" spans="1:10" x14ac:dyDescent="0.3">
      <c r="A128" t="str">
        <f>$A$16</f>
        <v>Width (ft)</v>
      </c>
      <c r="B128" t="s">
        <v>79</v>
      </c>
      <c r="D128"/>
      <c r="F128"/>
      <c r="G128" s="49"/>
      <c r="H128" s="49"/>
      <c r="I128" s="49"/>
    </row>
    <row r="129" spans="1:10" x14ac:dyDescent="0.3">
      <c r="A129" t="s">
        <v>78</v>
      </c>
      <c r="D129" s="19">
        <v>200</v>
      </c>
      <c r="E129">
        <v>10</v>
      </c>
      <c r="F129" s="19">
        <f>C129+IF(ISBLANK(E129),0,D129/E129)</f>
        <v>20</v>
      </c>
    </row>
    <row r="130" spans="1:10" x14ac:dyDescent="0.3">
      <c r="A130" t="s">
        <v>62</v>
      </c>
      <c r="D130" s="46">
        <f>240/50</f>
        <v>4.8</v>
      </c>
      <c r="E130">
        <v>10</v>
      </c>
      <c r="F130" s="19">
        <f>C130+IF(ISBLANK(E130),0,D130/E130)</f>
        <v>0.48</v>
      </c>
    </row>
    <row r="131" spans="1:10" x14ac:dyDescent="0.3">
      <c r="A131" t="s">
        <v>67</v>
      </c>
      <c r="D131" s="19">
        <v>5</v>
      </c>
      <c r="E131">
        <v>10</v>
      </c>
      <c r="F131" s="19">
        <f>C131+IF(ISBLANK(E131),0,D131/E131)</f>
        <v>0.5</v>
      </c>
      <c r="G131" s="47"/>
      <c r="H131" s="47"/>
      <c r="I131" s="47"/>
    </row>
    <row r="132" spans="1:10" x14ac:dyDescent="0.3">
      <c r="A132" s="21" t="s">
        <v>51</v>
      </c>
      <c r="B132" s="21"/>
      <c r="C132" s="22"/>
      <c r="D132" s="22"/>
      <c r="E132" s="21"/>
      <c r="F132" s="22">
        <f>SUM(F129:F131)</f>
        <v>20.98</v>
      </c>
      <c r="G132" s="47">
        <f>F132*5280</f>
        <v>110774.40000000001</v>
      </c>
      <c r="H132" s="47"/>
      <c r="I132" s="47"/>
    </row>
    <row r="133" spans="1:10" x14ac:dyDescent="0.3">
      <c r="A133" t="s">
        <v>26</v>
      </c>
      <c r="B133" t="s">
        <v>65</v>
      </c>
    </row>
    <row r="134" spans="1:10" x14ac:dyDescent="0.3">
      <c r="B134" t="s">
        <v>63</v>
      </c>
    </row>
    <row r="135" spans="1:10" x14ac:dyDescent="0.3">
      <c r="B135" t="s">
        <v>83</v>
      </c>
    </row>
    <row r="136" spans="1:10" x14ac:dyDescent="0.3">
      <c r="B136" t="s">
        <v>82</v>
      </c>
    </row>
    <row r="137" spans="1:10" x14ac:dyDescent="0.3">
      <c r="A137" t="s">
        <v>72</v>
      </c>
      <c r="B137" s="53">
        <v>0.75</v>
      </c>
      <c r="F137" s="19">
        <f>F138*B137</f>
        <v>15.734999999999999</v>
      </c>
      <c r="G137" s="51">
        <f>F137*5280</f>
        <v>83080.800000000003</v>
      </c>
      <c r="H137" s="51">
        <f>ROUND(F137,0)</f>
        <v>16</v>
      </c>
      <c r="I137" s="51">
        <f>ROUND(G137/1000,-1)</f>
        <v>80</v>
      </c>
      <c r="J137" s="50" t="s">
        <v>75</v>
      </c>
    </row>
    <row r="138" spans="1:10" x14ac:dyDescent="0.3">
      <c r="A138" t="s">
        <v>74</v>
      </c>
      <c r="B138" s="53">
        <v>1</v>
      </c>
      <c r="F138" s="19">
        <f>F132</f>
        <v>20.98</v>
      </c>
      <c r="G138" s="51">
        <f>F138*5280</f>
        <v>110774.40000000001</v>
      </c>
      <c r="H138" s="51"/>
      <c r="I138" s="51">
        <f>H138*5280/1000</f>
        <v>0</v>
      </c>
    </row>
    <row r="139" spans="1:10" x14ac:dyDescent="0.3">
      <c r="A139" t="s">
        <v>73</v>
      </c>
      <c r="B139" s="53">
        <v>1.5</v>
      </c>
      <c r="C139"/>
      <c r="D139"/>
      <c r="F139" s="23">
        <f>F138*B139</f>
        <v>31.47</v>
      </c>
      <c r="G139" s="51">
        <f>F139*5280</f>
        <v>166161.60000000001</v>
      </c>
      <c r="H139" s="51">
        <f>ROUND(F139,0)</f>
        <v>31</v>
      </c>
      <c r="I139" s="51">
        <f>ROUND(G139/1000,-1)</f>
        <v>170</v>
      </c>
      <c r="J139" s="50" t="s">
        <v>76</v>
      </c>
    </row>
    <row r="140" spans="1:10" x14ac:dyDescent="0.3">
      <c r="C140"/>
      <c r="D140"/>
      <c r="F140"/>
      <c r="G140" s="49"/>
      <c r="H140" s="49"/>
      <c r="I140" s="49"/>
    </row>
    <row r="141" spans="1:10" ht="15.6" x14ac:dyDescent="0.3">
      <c r="A141" s="40" t="s">
        <v>24</v>
      </c>
      <c r="B141" s="40"/>
      <c r="C141" s="41"/>
      <c r="D141" s="41"/>
      <c r="E141" s="42"/>
      <c r="F141" s="41"/>
      <c r="G141" s="54"/>
      <c r="H141" s="54"/>
      <c r="I141" s="54"/>
      <c r="J141" s="43"/>
    </row>
    <row r="142" spans="1:10" x14ac:dyDescent="0.3">
      <c r="A142" t="str">
        <f>$A$16</f>
        <v>Width (ft)</v>
      </c>
      <c r="B142">
        <f>$B$16</f>
        <v>3</v>
      </c>
      <c r="D142"/>
      <c r="F142"/>
      <c r="G142" s="49"/>
      <c r="H142" s="49"/>
      <c r="I142" s="49"/>
    </row>
    <row r="143" spans="1:10" x14ac:dyDescent="0.3">
      <c r="A143" t="s">
        <v>61</v>
      </c>
      <c r="C143" s="19">
        <v>0.8</v>
      </c>
      <c r="F143" s="19">
        <f>C143+IF(ISBLANK(E143),0,D143/E143)</f>
        <v>0.8</v>
      </c>
    </row>
    <row r="144" spans="1:10" x14ac:dyDescent="0.3">
      <c r="A144" t="s">
        <v>84</v>
      </c>
      <c r="D144" s="19">
        <v>250</v>
      </c>
      <c r="E144">
        <v>10</v>
      </c>
      <c r="F144" s="19">
        <f>C144+IF(ISBLANK(E144),0,D144/E144)</f>
        <v>25</v>
      </c>
    </row>
    <row r="145" spans="1:10" x14ac:dyDescent="0.3">
      <c r="A145" t="s">
        <v>62</v>
      </c>
      <c r="D145" s="46">
        <f>240/50</f>
        <v>4.8</v>
      </c>
      <c r="E145">
        <v>10</v>
      </c>
      <c r="F145" s="19">
        <f>C145+IF(ISBLANK(E145),0,D145/E145)</f>
        <v>0.48</v>
      </c>
    </row>
    <row r="146" spans="1:10" x14ac:dyDescent="0.3">
      <c r="A146" t="s">
        <v>67</v>
      </c>
      <c r="D146" s="19">
        <f>D144</f>
        <v>250</v>
      </c>
      <c r="E146">
        <v>10</v>
      </c>
      <c r="F146" s="19">
        <f>C146+IF(ISBLANK(E146),0,D146/E146)</f>
        <v>25</v>
      </c>
    </row>
    <row r="147" spans="1:10" x14ac:dyDescent="0.3">
      <c r="A147" s="21" t="s">
        <v>51</v>
      </c>
      <c r="B147" s="21"/>
      <c r="C147" s="22"/>
      <c r="D147" s="22"/>
      <c r="E147" s="21"/>
      <c r="F147" s="22">
        <f>SUM(F143:F146)</f>
        <v>51.28</v>
      </c>
      <c r="G147" s="47">
        <f>F147*5280</f>
        <v>270758.40000000002</v>
      </c>
      <c r="H147" s="47"/>
      <c r="I147" s="47"/>
    </row>
    <row r="148" spans="1:10" x14ac:dyDescent="0.3">
      <c r="A148" t="s">
        <v>26</v>
      </c>
      <c r="B148" t="s">
        <v>85</v>
      </c>
    </row>
    <row r="149" spans="1:10" x14ac:dyDescent="0.3">
      <c r="A149" t="s">
        <v>72</v>
      </c>
      <c r="B149" s="53">
        <v>0.33</v>
      </c>
      <c r="F149" s="19">
        <f>F150*B149</f>
        <v>16.9224</v>
      </c>
      <c r="G149" s="51">
        <f>F149*5280</f>
        <v>89350.271999999997</v>
      </c>
      <c r="H149" s="51">
        <f>ROUND(F149,0)</f>
        <v>17</v>
      </c>
      <c r="I149" s="51">
        <f>ROUND(G149/1000,-1)</f>
        <v>90</v>
      </c>
      <c r="J149" s="50" t="s">
        <v>86</v>
      </c>
    </row>
    <row r="150" spans="1:10" x14ac:dyDescent="0.3">
      <c r="A150" t="s">
        <v>74</v>
      </c>
      <c r="B150" s="53">
        <v>1</v>
      </c>
      <c r="F150" s="19">
        <f>F147</f>
        <v>51.28</v>
      </c>
      <c r="G150" s="51">
        <f>F150*5280</f>
        <v>270758.40000000002</v>
      </c>
      <c r="H150" s="51"/>
      <c r="I150" s="51">
        <f>H150*5280/1000</f>
        <v>0</v>
      </c>
    </row>
    <row r="151" spans="1:10" x14ac:dyDescent="0.3">
      <c r="A151" t="s">
        <v>73</v>
      </c>
      <c r="B151" s="53">
        <v>1.5</v>
      </c>
      <c r="C151"/>
      <c r="D151"/>
      <c r="F151" s="23">
        <f>F150*B151</f>
        <v>76.92</v>
      </c>
      <c r="G151" s="51">
        <f>F151*5280</f>
        <v>406137.60000000003</v>
      </c>
      <c r="H151" s="51">
        <f>ROUND(F151,0)</f>
        <v>77</v>
      </c>
      <c r="I151" s="51">
        <f>ROUND(G151/1000,-1)</f>
        <v>410</v>
      </c>
      <c r="J151" s="50" t="s">
        <v>87</v>
      </c>
    </row>
    <row r="152" spans="1:10" x14ac:dyDescent="0.3">
      <c r="C152"/>
      <c r="D152"/>
      <c r="F152"/>
      <c r="G152" s="49"/>
      <c r="H152" s="49"/>
      <c r="I152" s="49"/>
    </row>
    <row r="153" spans="1:10" ht="15.6" x14ac:dyDescent="0.3">
      <c r="A153" s="40" t="s">
        <v>27</v>
      </c>
      <c r="B153" s="40"/>
      <c r="C153" s="41"/>
      <c r="D153" s="41"/>
      <c r="E153" s="42"/>
      <c r="F153" s="41"/>
      <c r="G153" s="54"/>
      <c r="H153" s="54"/>
      <c r="I153" s="54"/>
      <c r="J153" s="43"/>
    </row>
    <row r="154" spans="1:10" x14ac:dyDescent="0.3">
      <c r="A154" t="str">
        <f>$A$16</f>
        <v>Width (ft)</v>
      </c>
      <c r="B154">
        <f>$B$16</f>
        <v>3</v>
      </c>
      <c r="D154"/>
      <c r="F154"/>
      <c r="G154" s="49"/>
      <c r="H154" s="49"/>
      <c r="I154" s="49"/>
    </row>
    <row r="155" spans="1:10" x14ac:dyDescent="0.3">
      <c r="A155" t="s">
        <v>61</v>
      </c>
      <c r="C155" s="19">
        <v>0.8</v>
      </c>
      <c r="F155" s="19">
        <f>C155+IF(ISBLANK(E155),0,D155/E155)</f>
        <v>0.8</v>
      </c>
    </row>
    <row r="156" spans="1:10" x14ac:dyDescent="0.3">
      <c r="A156" t="s">
        <v>80</v>
      </c>
      <c r="D156" s="19">
        <v>250</v>
      </c>
      <c r="E156">
        <v>10</v>
      </c>
      <c r="F156" s="19">
        <f>C156+IF(ISBLANK(E156),0,D156/E156)</f>
        <v>25</v>
      </c>
    </row>
    <row r="157" spans="1:10" x14ac:dyDescent="0.3">
      <c r="A157" s="21" t="s">
        <v>51</v>
      </c>
      <c r="B157" s="21"/>
      <c r="C157" s="22"/>
      <c r="D157" s="22"/>
      <c r="E157" s="21"/>
      <c r="F157" s="22">
        <f>SUM(F155:F156)</f>
        <v>25.8</v>
      </c>
      <c r="G157" s="47">
        <f>F157*5280</f>
        <v>136224</v>
      </c>
      <c r="H157" s="47"/>
      <c r="I157" s="47"/>
    </row>
    <row r="158" spans="1:10" x14ac:dyDescent="0.3">
      <c r="A158" t="s">
        <v>26</v>
      </c>
      <c r="B158" t="s">
        <v>85</v>
      </c>
    </row>
    <row r="159" spans="1:10" x14ac:dyDescent="0.3">
      <c r="A159" t="s">
        <v>72</v>
      </c>
      <c r="B159" s="53">
        <v>0.75</v>
      </c>
      <c r="F159" s="19">
        <f>F160*B159</f>
        <v>19.350000000000001</v>
      </c>
      <c r="G159" s="51">
        <f>F159*5280</f>
        <v>102168.00000000001</v>
      </c>
      <c r="H159" s="51">
        <f>ROUND(F159,0)</f>
        <v>19</v>
      </c>
      <c r="I159" s="51">
        <f>ROUND(G159/1000,-1)</f>
        <v>100</v>
      </c>
      <c r="J159" s="50" t="s">
        <v>86</v>
      </c>
    </row>
    <row r="160" spans="1:10" x14ac:dyDescent="0.3">
      <c r="A160" t="s">
        <v>74</v>
      </c>
      <c r="B160" s="53">
        <v>1</v>
      </c>
      <c r="F160" s="19">
        <f>F157</f>
        <v>25.8</v>
      </c>
      <c r="G160" s="51">
        <f>F160*5280</f>
        <v>136224</v>
      </c>
      <c r="H160" s="51"/>
      <c r="I160" s="51">
        <f>H160*5280/1000</f>
        <v>0</v>
      </c>
    </row>
    <row r="161" spans="1:10" x14ac:dyDescent="0.3">
      <c r="A161" t="s">
        <v>73</v>
      </c>
      <c r="B161" s="53">
        <v>1.5</v>
      </c>
      <c r="C161"/>
      <c r="D161"/>
      <c r="F161" s="23">
        <f>F160*B161</f>
        <v>38.700000000000003</v>
      </c>
      <c r="G161" s="51">
        <f>F161*5280</f>
        <v>204336.00000000003</v>
      </c>
      <c r="H161" s="51">
        <f>ROUND(F161,0)</f>
        <v>39</v>
      </c>
      <c r="I161" s="51">
        <f>ROUND(G161/1000,-1)</f>
        <v>200</v>
      </c>
      <c r="J161" s="50" t="s">
        <v>87</v>
      </c>
    </row>
    <row r="162" spans="1:10" x14ac:dyDescent="0.3">
      <c r="C162"/>
      <c r="D162"/>
      <c r="F162"/>
      <c r="G162" s="49"/>
      <c r="H162" s="49"/>
      <c r="I162" s="49"/>
    </row>
    <row r="163" spans="1:10" ht="15.6" x14ac:dyDescent="0.3">
      <c r="A163" s="40" t="s">
        <v>175</v>
      </c>
      <c r="B163" s="40"/>
      <c r="C163" s="41"/>
      <c r="D163" s="41"/>
      <c r="E163" s="42"/>
      <c r="F163" s="41"/>
      <c r="G163" s="54"/>
      <c r="H163" s="54"/>
      <c r="I163" s="54"/>
      <c r="J163" s="43"/>
    </row>
    <row r="164" spans="1:10" x14ac:dyDescent="0.3">
      <c r="A164" t="str">
        <f>$A$16</f>
        <v>Width (ft)</v>
      </c>
      <c r="B164" t="s">
        <v>34</v>
      </c>
      <c r="D164"/>
      <c r="F164"/>
      <c r="G164" s="49"/>
      <c r="H164" s="49"/>
      <c r="I164" s="49"/>
    </row>
    <row r="165" spans="1:10" x14ac:dyDescent="0.3">
      <c r="A165" t="s">
        <v>170</v>
      </c>
      <c r="B165" t="s">
        <v>171</v>
      </c>
      <c r="D165"/>
      <c r="F165"/>
      <c r="G165" s="49"/>
      <c r="H165" s="49"/>
      <c r="I165" s="49"/>
    </row>
    <row r="166" spans="1:10" ht="57.6" x14ac:dyDescent="0.3">
      <c r="A166" t="s">
        <v>176</v>
      </c>
      <c r="C166" s="19">
        <v>30</v>
      </c>
      <c r="F166" s="19">
        <f>C166+IF(ISBLANK(E166),0,D166/E166)</f>
        <v>30</v>
      </c>
      <c r="J166" s="50" t="s">
        <v>177</v>
      </c>
    </row>
    <row r="167" spans="1:10" x14ac:dyDescent="0.3">
      <c r="A167" s="21" t="s">
        <v>51</v>
      </c>
      <c r="B167" s="21"/>
      <c r="C167" s="22"/>
      <c r="D167" s="22"/>
      <c r="E167" s="21"/>
      <c r="F167" s="22">
        <f>SUM(F166:F166)</f>
        <v>30</v>
      </c>
      <c r="G167" s="47">
        <f>F167*5280</f>
        <v>158400</v>
      </c>
      <c r="H167" s="47"/>
      <c r="I167" s="47"/>
    </row>
    <row r="168" spans="1:10" x14ac:dyDescent="0.3">
      <c r="A168" t="s">
        <v>26</v>
      </c>
      <c r="B168" t="s">
        <v>85</v>
      </c>
    </row>
    <row r="169" spans="1:10" x14ac:dyDescent="0.3">
      <c r="A169" t="s">
        <v>72</v>
      </c>
      <c r="B169" s="53">
        <v>0.75</v>
      </c>
      <c r="F169" s="19">
        <f>F170*B169</f>
        <v>22.5</v>
      </c>
      <c r="G169" s="51">
        <f>F169*5280</f>
        <v>118800</v>
      </c>
      <c r="H169" s="51">
        <f>ROUND(F169,0)</f>
        <v>23</v>
      </c>
      <c r="I169" s="51">
        <f>ROUND(G169/1000,-1)</f>
        <v>120</v>
      </c>
      <c r="J169" s="50" t="s">
        <v>173</v>
      </c>
    </row>
    <row r="170" spans="1:10" x14ac:dyDescent="0.3">
      <c r="A170" t="s">
        <v>74</v>
      </c>
      <c r="B170" s="53">
        <v>1</v>
      </c>
      <c r="F170" s="19">
        <f>F167</f>
        <v>30</v>
      </c>
      <c r="G170" s="51">
        <f>F170*5280</f>
        <v>158400</v>
      </c>
      <c r="H170" s="51"/>
      <c r="I170" s="51">
        <f>H170*5280/1000</f>
        <v>0</v>
      </c>
    </row>
    <row r="171" spans="1:10" x14ac:dyDescent="0.3">
      <c r="A171" t="s">
        <v>73</v>
      </c>
      <c r="B171" s="53">
        <v>1.25</v>
      </c>
      <c r="C171"/>
      <c r="D171"/>
      <c r="F171" s="23">
        <f>F170*B171</f>
        <v>37.5</v>
      </c>
      <c r="G171" s="51">
        <f>F171*5280</f>
        <v>198000</v>
      </c>
      <c r="H171" s="51">
        <f>ROUND(F171,0)</f>
        <v>38</v>
      </c>
      <c r="I171" s="51">
        <f>ROUND(G171/1000,-1)</f>
        <v>200</v>
      </c>
      <c r="J171" s="50" t="s">
        <v>174</v>
      </c>
    </row>
    <row r="172" spans="1:10" x14ac:dyDescent="0.3">
      <c r="C172"/>
      <c r="D172"/>
      <c r="F172"/>
      <c r="G172" s="49"/>
      <c r="H172" s="49"/>
      <c r="I172" s="49"/>
    </row>
    <row r="173" spans="1:10" ht="15.6" x14ac:dyDescent="0.3">
      <c r="A173" s="40" t="s">
        <v>14</v>
      </c>
      <c r="B173" s="40"/>
      <c r="C173" s="41"/>
      <c r="D173" s="41"/>
      <c r="E173" s="42"/>
      <c r="F173" s="41"/>
      <c r="G173" s="54"/>
      <c r="H173" s="54"/>
      <c r="I173" s="54"/>
      <c r="J173" s="43"/>
    </row>
    <row r="174" spans="1:10" x14ac:dyDescent="0.3">
      <c r="A174" t="str">
        <f>$A$16</f>
        <v>Width (ft)</v>
      </c>
      <c r="B174" t="s">
        <v>79</v>
      </c>
      <c r="D174"/>
      <c r="F174"/>
      <c r="G174" s="49"/>
      <c r="H174" s="49"/>
      <c r="I174" s="49"/>
    </row>
    <row r="175" spans="1:10" x14ac:dyDescent="0.3">
      <c r="A175" t="s">
        <v>172</v>
      </c>
      <c r="C175" s="19">
        <v>90</v>
      </c>
      <c r="F175" s="19">
        <f>C175+IF(ISBLANK(E175),0,D175/E175)</f>
        <v>90</v>
      </c>
    </row>
    <row r="176" spans="1:10" x14ac:dyDescent="0.3">
      <c r="A176" s="21" t="s">
        <v>51</v>
      </c>
      <c r="B176" s="21"/>
      <c r="C176" s="22"/>
      <c r="D176" s="22"/>
      <c r="E176" s="21"/>
      <c r="F176" s="22">
        <f>SUM(F175:F175)</f>
        <v>90</v>
      </c>
      <c r="G176" s="47">
        <f>F176*5280</f>
        <v>475200</v>
      </c>
      <c r="H176" s="47"/>
      <c r="I176" s="47"/>
    </row>
    <row r="177" spans="1:10" x14ac:dyDescent="0.3">
      <c r="A177" t="s">
        <v>26</v>
      </c>
      <c r="B177" t="s">
        <v>85</v>
      </c>
    </row>
    <row r="178" spans="1:10" x14ac:dyDescent="0.3">
      <c r="A178" t="s">
        <v>72</v>
      </c>
      <c r="B178" s="53">
        <v>0.75</v>
      </c>
      <c r="F178" s="19">
        <f>F179*B178</f>
        <v>67.5</v>
      </c>
      <c r="G178" s="51">
        <f>F178*5280</f>
        <v>356400</v>
      </c>
      <c r="H178" s="51">
        <f>ROUND(F178,-1)</f>
        <v>70</v>
      </c>
      <c r="I178" s="51">
        <f>ROUND(G178/1000,-2)</f>
        <v>400</v>
      </c>
      <c r="J178" s="50" t="s">
        <v>86</v>
      </c>
    </row>
    <row r="179" spans="1:10" x14ac:dyDescent="0.3">
      <c r="A179" t="s">
        <v>74</v>
      </c>
      <c r="B179" s="53">
        <v>1</v>
      </c>
      <c r="F179" s="19">
        <f>F176</f>
        <v>90</v>
      </c>
      <c r="G179" s="51">
        <f>F179*5280</f>
        <v>475200</v>
      </c>
      <c r="H179" s="51"/>
      <c r="I179" s="51">
        <f>H179*5280/1000</f>
        <v>0</v>
      </c>
    </row>
    <row r="180" spans="1:10" x14ac:dyDescent="0.3">
      <c r="A180" t="s">
        <v>73</v>
      </c>
      <c r="B180" s="53">
        <v>1.25</v>
      </c>
      <c r="C180"/>
      <c r="D180"/>
      <c r="F180" s="23">
        <f>F179*B180</f>
        <v>112.5</v>
      </c>
      <c r="G180" s="51">
        <f>F180*5280</f>
        <v>594000</v>
      </c>
      <c r="H180" s="51">
        <f>ROUND(F180,-1)</f>
        <v>110</v>
      </c>
      <c r="I180" s="51">
        <f>ROUND(G180/1000,-2)</f>
        <v>600</v>
      </c>
      <c r="J180" s="50" t="s">
        <v>87</v>
      </c>
    </row>
    <row r="181" spans="1:10" x14ac:dyDescent="0.3">
      <c r="C181"/>
      <c r="D181"/>
      <c r="F181"/>
      <c r="G181" s="49"/>
      <c r="H181" s="49"/>
      <c r="I181" s="49"/>
    </row>
    <row r="182" spans="1:10" ht="15.6" x14ac:dyDescent="0.3">
      <c r="A182" s="40" t="s">
        <v>99</v>
      </c>
      <c r="B182" s="40"/>
      <c r="C182" s="41"/>
      <c r="D182" s="41"/>
      <c r="E182" s="42"/>
      <c r="F182" s="41"/>
      <c r="G182" s="54"/>
      <c r="H182" s="54"/>
      <c r="I182" s="54"/>
      <c r="J182" s="43"/>
    </row>
    <row r="183" spans="1:10" x14ac:dyDescent="0.3">
      <c r="A183" t="s">
        <v>98</v>
      </c>
      <c r="D183" s="19">
        <v>1000000</v>
      </c>
      <c r="E183">
        <v>300</v>
      </c>
      <c r="F183" s="19">
        <f>C183+IF(ISBLANK(E183),0,D183/E183)</f>
        <v>3333.3333333333335</v>
      </c>
    </row>
    <row r="184" spans="1:10" x14ac:dyDescent="0.3">
      <c r="A184" s="21" t="s">
        <v>51</v>
      </c>
      <c r="B184" s="21"/>
      <c r="C184" s="22"/>
      <c r="D184" s="22"/>
      <c r="E184" s="21"/>
      <c r="F184" s="22">
        <f>SUM(F183:F183)</f>
        <v>3333.3333333333335</v>
      </c>
      <c r="G184" s="47">
        <f>F184*5280</f>
        <v>17600000</v>
      </c>
      <c r="H184" s="47"/>
      <c r="I184" s="47"/>
    </row>
    <row r="185" spans="1:10" x14ac:dyDescent="0.3">
      <c r="A185" t="s">
        <v>26</v>
      </c>
      <c r="B185" t="s">
        <v>85</v>
      </c>
    </row>
    <row r="186" spans="1:10" x14ac:dyDescent="0.3">
      <c r="A186" t="s">
        <v>72</v>
      </c>
      <c r="B186" s="53">
        <v>0.5</v>
      </c>
      <c r="F186" s="19">
        <f>F187*B186</f>
        <v>1666.6666666666667</v>
      </c>
      <c r="G186" s="51">
        <f>F186*5280</f>
        <v>8800000</v>
      </c>
      <c r="H186" s="51">
        <f>ROUND(F186,-1)</f>
        <v>1670</v>
      </c>
      <c r="I186" s="51">
        <f>ROUND(G186/1000,-2)</f>
        <v>8800</v>
      </c>
      <c r="J186" s="50" t="s">
        <v>86</v>
      </c>
    </row>
    <row r="187" spans="1:10" x14ac:dyDescent="0.3">
      <c r="A187" t="s">
        <v>74</v>
      </c>
      <c r="B187" s="53">
        <v>1</v>
      </c>
      <c r="F187" s="19">
        <f>F184</f>
        <v>3333.3333333333335</v>
      </c>
      <c r="G187" s="51">
        <f>F187*5280</f>
        <v>17600000</v>
      </c>
      <c r="H187" s="51"/>
      <c r="I187" s="51">
        <f>H187*5280/1000</f>
        <v>0</v>
      </c>
    </row>
    <row r="188" spans="1:10" x14ac:dyDescent="0.3">
      <c r="A188" t="s">
        <v>73</v>
      </c>
      <c r="B188" s="53">
        <v>1.5</v>
      </c>
      <c r="C188"/>
      <c r="D188"/>
      <c r="F188" s="23">
        <f>F187*B188</f>
        <v>5000</v>
      </c>
      <c r="G188" s="51">
        <f>F188*5280</f>
        <v>26400000</v>
      </c>
      <c r="H188" s="51">
        <f>ROUND(F188,-1)</f>
        <v>5000</v>
      </c>
      <c r="I188" s="51">
        <f>ROUND(G188/1000,-2)</f>
        <v>26400</v>
      </c>
      <c r="J188" s="50" t="s">
        <v>87</v>
      </c>
    </row>
    <row r="189" spans="1:10" x14ac:dyDescent="0.3">
      <c r="C189"/>
      <c r="D189"/>
      <c r="F189"/>
      <c r="G189" s="49"/>
      <c r="H189" s="49"/>
      <c r="I189" s="49"/>
    </row>
    <row r="190" spans="1:10" x14ac:dyDescent="0.3">
      <c r="C190"/>
      <c r="D190"/>
      <c r="F190"/>
      <c r="G190" s="49"/>
      <c r="H190" s="49"/>
      <c r="I190" s="49"/>
    </row>
    <row r="191" spans="1:10" x14ac:dyDescent="0.3">
      <c r="C191"/>
      <c r="D191"/>
      <c r="F191"/>
      <c r="G191" s="49"/>
      <c r="H191" s="49"/>
      <c r="I191" s="49"/>
    </row>
    <row r="192" spans="1:10" x14ac:dyDescent="0.3">
      <c r="C192"/>
      <c r="D192"/>
      <c r="F192"/>
      <c r="G192" s="49"/>
      <c r="H192" s="49"/>
      <c r="I192" s="49"/>
    </row>
    <row r="194" spans="1:6" x14ac:dyDescent="0.3">
      <c r="F194" s="44"/>
    </row>
    <row r="195" spans="1:6" ht="15.6" x14ac:dyDescent="0.3">
      <c r="A195" s="43" t="s">
        <v>5</v>
      </c>
    </row>
    <row r="196" spans="1:6" ht="15.6" x14ac:dyDescent="0.3">
      <c r="A196" s="43" t="s">
        <v>2</v>
      </c>
    </row>
    <row r="197" spans="1:6" ht="15.6" x14ac:dyDescent="0.3">
      <c r="A197" s="43" t="s">
        <v>3</v>
      </c>
    </row>
    <row r="198" spans="1:6" ht="15.6" x14ac:dyDescent="0.3">
      <c r="A198" s="43" t="s">
        <v>22</v>
      </c>
    </row>
    <row r="199" spans="1:6" ht="15.6" x14ac:dyDescent="0.3">
      <c r="A199" s="43" t="s">
        <v>25</v>
      </c>
    </row>
    <row r="200" spans="1:6" ht="15.6" x14ac:dyDescent="0.3">
      <c r="A200" s="43" t="s">
        <v>23</v>
      </c>
    </row>
    <row r="201" spans="1:6" ht="15.6" x14ac:dyDescent="0.3">
      <c r="A201" s="43" t="s">
        <v>24</v>
      </c>
    </row>
    <row r="202" spans="1:6" ht="15.6" x14ac:dyDescent="0.3">
      <c r="A202" s="43" t="s">
        <v>27</v>
      </c>
    </row>
    <row r="203" spans="1:6" ht="15.6" x14ac:dyDescent="0.3">
      <c r="A203" s="43" t="s">
        <v>15</v>
      </c>
    </row>
    <row r="204" spans="1:6" ht="15.6" x14ac:dyDescent="0.3">
      <c r="A204" s="43" t="s">
        <v>14</v>
      </c>
    </row>
    <row r="205" spans="1:6" ht="15.6" x14ac:dyDescent="0.3">
      <c r="A205" s="43" t="s">
        <v>16</v>
      </c>
    </row>
  </sheetData>
  <mergeCells count="2">
    <mergeCell ref="H3:I3"/>
    <mergeCell ref="F3:G3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Matrix</vt:lpstr>
      <vt:lpstr>Cost Estimates</vt:lpstr>
    </vt:vector>
  </TitlesOfParts>
  <Company>City of Austin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Wilkes, Nathan</dc:creator>
  <cp:lastModifiedBy>Pawlowski, Alex E.</cp:lastModifiedBy>
  <cp:lastPrinted>2014-02-04T15:41:35Z</cp:lastPrinted>
  <dcterms:created xsi:type="dcterms:W3CDTF">2013-12-12T19:56:04Z</dcterms:created>
  <dcterms:modified xsi:type="dcterms:W3CDTF">2017-11-05T00:07:53Z</dcterms:modified>
</cp:coreProperties>
</file>