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META" sheetId="2" r:id="rId5"/>
    <sheet state="visible" name="AMZN" sheetId="3" r:id="rId6"/>
    <sheet state="visible" name="AAPL" sheetId="4" r:id="rId7"/>
    <sheet state="visible" name="NFLX" sheetId="5" r:id="rId8"/>
    <sheet state="visible" name="GOOG" sheetId="6" r:id="rId9"/>
  </sheets>
  <definedNames/>
  <calcPr/>
</workbook>
</file>

<file path=xl/sharedStrings.xml><?xml version="1.0" encoding="utf-8"?>
<sst xmlns="http://schemas.openxmlformats.org/spreadsheetml/2006/main" count="16" uniqueCount="12">
  <si>
    <t>Date</t>
  </si>
  <si>
    <t>Price</t>
  </si>
  <si>
    <t>Shares, billions(bln)</t>
  </si>
  <si>
    <t>Free Floated Shares, %</t>
  </si>
  <si>
    <t>Free Float, bln USD</t>
  </si>
  <si>
    <t>Weight</t>
  </si>
  <si>
    <t>META</t>
  </si>
  <si>
    <t>AMZN</t>
  </si>
  <si>
    <t>AAPL</t>
  </si>
  <si>
    <t>NFLX</t>
  </si>
  <si>
    <t>GOOG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</si>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</sst>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0" xfId="0" applyFont="1" applyNumberFormat="1"/>
    <xf borderId="0" fillId="2" fontId="3" numFmtId="0" xfId="0" applyFill="1" applyFont="1"/>
    <xf borderId="0" fillId="2" fontId="4" numFmtId="10" xfId="0" applyFont="1" applyNumberFormat="1"/>
    <xf borderId="0" fillId="2" fontId="4" numFmtId="0" xfId="0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r>
              <a:rPr b="0">
                <a:solidFill>
                  <a:schemeClr val="accent1"/>
                </a:solidFill>
                <a:latin typeface="+mn-lt"/>
              </a:rPr>
              <a:t>FAANG Index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Index!$B$1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Index!$A$2:$A$252</c:f>
            </c:strRef>
          </c:cat>
          <c:val>
            <c:numRef>
              <c:f>Index!$B$2:$B$252</c:f>
              <c:numCache/>
            </c:numRef>
          </c:val>
          <c:smooth val="0"/>
        </c:ser>
        <c:axId val="1881907082"/>
        <c:axId val="23098643"/>
      </c:lineChart>
      <c:catAx>
        <c:axId val="1881907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98643"/>
      </c:catAx>
      <c:valAx>
        <c:axId val="23098643"/>
        <c:scaling>
          <c:orientation val="minMax"/>
          <c:min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907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11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0.38"/>
    <col customWidth="1" min="8" max="8" width="15.75"/>
  </cols>
  <sheetData>
    <row r="1">
      <c r="A1" s="1" t="s">
        <v>0</v>
      </c>
      <c r="B1" s="1" t="s">
        <v>1</v>
      </c>
    </row>
    <row r="2">
      <c r="A2" s="2">
        <f>META!A2</f>
        <v>44481.66667</v>
      </c>
      <c r="B2" s="3">
        <v>1000.0</v>
      </c>
      <c r="F2" s="4" t="s">
        <v>2</v>
      </c>
      <c r="G2" s="4" t="s">
        <v>3</v>
      </c>
      <c r="H2" s="4" t="s">
        <v>4</v>
      </c>
      <c r="I2" s="4" t="s">
        <v>5</v>
      </c>
    </row>
    <row r="3">
      <c r="A3" s="2">
        <f>META!A3</f>
        <v>44482.66667</v>
      </c>
      <c r="B3" s="5">
        <f>B2*(1+$I$3*META!C3+$I$4*AMZN!C3+$I$5*AAPL!C3+$I$6*NFLX!C3+$I$7*GOOG!C3)</f>
        <v>1000.917826</v>
      </c>
      <c r="E3" s="4" t="s">
        <v>6</v>
      </c>
      <c r="F3" s="6">
        <f>IFERROR(__xludf.DUMMYFUNCTION("GOOGLEFINANCE(""NASDAQ:META"",""SHARES"")/1000000000"),2.280672)</f>
        <v>2.280672</v>
      </c>
      <c r="G3" s="7">
        <f>100%-75.7%-0.55%</f>
        <v>0.2375</v>
      </c>
      <c r="H3" s="6">
        <f>IFERROR(__xludf.DUMMYFUNCTION("F3*G3*GOOGLEFINANCE(""NASDAQ:META"", ""PRICE"")"),53.575551036)</f>
        <v>53.57555104</v>
      </c>
      <c r="I3" s="7">
        <f t="shared" ref="I3:I7" si="1">H3/SUM($H$3:$H$7)</f>
        <v>0.03305767074</v>
      </c>
    </row>
    <row r="4">
      <c r="A4" s="2">
        <f>META!A4</f>
        <v>44483.66667</v>
      </c>
      <c r="B4" s="5">
        <f>B3*(1+$I$3*META!C4+$I$4*AMZN!C4+$I$5*AAPL!C4+$I$6*NFLX!C4+$I$7*GOOG!C4)</f>
        <v>1018.312189</v>
      </c>
      <c r="E4" s="4" t="s">
        <v>7</v>
      </c>
      <c r="F4" s="6">
        <f>IFERROR(__xludf.DUMMYFUNCTION("GOOGLEFINANCE(""NASDAQ:AMZN"",""SHARES"")/1000000000"),10.18756)</f>
        <v>10.18756</v>
      </c>
      <c r="G4" s="7">
        <f>100%-59.8%-9.8%</f>
        <v>0.304</v>
      </c>
      <c r="H4" s="8">
        <f>IFERROR(__xludf.DUMMYFUNCTION("F4*G4*GOOGLEFINANCE(""NASDAQ:AMZN"", ""PRICE"")"),318.063773248)</f>
        <v>318.0637732</v>
      </c>
      <c r="I4" s="9">
        <f t="shared" si="1"/>
        <v>0.1962545842</v>
      </c>
    </row>
    <row r="5">
      <c r="A5" s="2">
        <f>META!A5</f>
        <v>44484.66667</v>
      </c>
      <c r="B5" s="5">
        <f>B4*(1+$I$3*META!C5+$I$4*AMZN!C5+$I$5*AAPL!C5+$I$6*NFLX!C5+$I$7*GOOG!C5)</f>
        <v>1029.419484</v>
      </c>
      <c r="E5" s="4" t="s">
        <v>8</v>
      </c>
      <c r="F5" s="10">
        <f>IFERROR(__xludf.DUMMYFUNCTION("GOOGLEFINANCE(""NASDAQ:AAPL"",""SHARES"")/1000000000"),16.07075)</f>
        <v>16.07075</v>
      </c>
      <c r="G5" s="7">
        <f>100%-59.7%-0.07%</f>
        <v>0.4023</v>
      </c>
      <c r="H5" s="6">
        <f>IFERROR(__xludf.DUMMYFUNCTION("F5*G5*GOOGLEFINANCE(""NASDAQ:AAPL"",""PRICE"")"),1011.23174281725)</f>
        <v>1011.231743</v>
      </c>
      <c r="I5" s="9">
        <f t="shared" si="1"/>
        <v>0.6239593499</v>
      </c>
    </row>
    <row r="6">
      <c r="A6" s="2">
        <f>META!A6</f>
        <v>44487.66667</v>
      </c>
      <c r="B6" s="5">
        <f>B5*(1+$I$3*META!C6+$I$4*AMZN!C6+$I$5*AAPL!C6+$I$6*NFLX!C6+$I$7*GOOG!C6)</f>
        <v>1041.824656</v>
      </c>
      <c r="E6" s="4" t="s">
        <v>9</v>
      </c>
      <c r="F6" s="11">
        <f>IFERROR(__xludf.DUMMYFUNCTION("GOOGLEFINANCE(""NASDAQ:NFLX"",""SHARES"")/1000000000"),0.44502)</f>
        <v>0.44502</v>
      </c>
      <c r="G6" s="7">
        <f>100%-78.1%-1.5%</f>
        <v>0.204</v>
      </c>
      <c r="H6" s="6">
        <f>IFERROR(__xludf.DUMMYFUNCTION("F6*G6*GOOGLEFINANCE(""nasdaq:NFLX"",""PRICE"")"),26.80944666480001)</f>
        <v>26.80944666</v>
      </c>
      <c r="I6" s="7">
        <f t="shared" si="1"/>
        <v>0.0165422071</v>
      </c>
    </row>
    <row r="7">
      <c r="A7" s="2">
        <f>META!A7</f>
        <v>44488.66667</v>
      </c>
      <c r="B7" s="5">
        <f>B6*(1+$I$3*META!C7+$I$4*AMZN!C7+$I$5*AAPL!C7+$I$6*NFLX!C7+$I$7*GOOG!C7)</f>
        <v>1052.794692</v>
      </c>
      <c r="E7" s="4" t="s">
        <v>10</v>
      </c>
      <c r="F7" s="6">
        <f>IFERROR(__xludf.DUMMYFUNCTION("GOOGLEFINANCE(""NASDAQ:GOOG"",""SHARES"")/1000000000"),6.086)</f>
        <v>6.086</v>
      </c>
      <c r="G7" s="7">
        <f>100%-63.99%-0.04%</f>
        <v>0.3597</v>
      </c>
      <c r="H7" s="6">
        <f>IFERROR(__xludf.DUMMYFUNCTION("F7*G7*GOOGLEFINANCE(""nasdaq:goog"",""PRICE"")"),210.98875419599997)</f>
        <v>210.9887542</v>
      </c>
      <c r="I7" s="7">
        <f t="shared" si="1"/>
        <v>0.1301861881</v>
      </c>
    </row>
    <row r="8">
      <c r="A8" s="2">
        <f>META!A8</f>
        <v>44489.66667</v>
      </c>
      <c r="B8" s="5">
        <f>B7*(1+$I$3*META!C8+$I$4*AMZN!C8+$I$5*AAPL!C8+$I$6*NFLX!C8+$I$7*GOOG!C8)</f>
        <v>1051.619855</v>
      </c>
    </row>
    <row r="9">
      <c r="A9" s="2">
        <f>META!A9</f>
        <v>44490.66667</v>
      </c>
      <c r="B9" s="5">
        <f>B8*(1+$I$3*META!C9+$I$4*AMZN!C9+$I$5*AAPL!C9+$I$6*NFLX!C9+$I$7*GOOG!C9)</f>
        <v>1055.03371</v>
      </c>
    </row>
    <row r="10">
      <c r="A10" s="2">
        <f>META!A10</f>
        <v>44491.66667</v>
      </c>
      <c r="B10" s="5">
        <f>B9*(1+$I$3*META!C10+$I$4*AMZN!C10+$I$5*AAPL!C10+$I$6*NFLX!C10+$I$7*GOOG!C10)</f>
        <v>1040.11946</v>
      </c>
    </row>
    <row r="11">
      <c r="A11" s="2">
        <f>META!A11</f>
        <v>44494.66667</v>
      </c>
      <c r="B11" s="5">
        <f>B10*(1+$I$3*META!C11+$I$4*AMZN!C11+$I$5*AAPL!C11+$I$6*NFLX!C11+$I$7*GOOG!C11)</f>
        <v>1039.718016</v>
      </c>
    </row>
    <row r="12">
      <c r="A12" s="2">
        <f>META!A12</f>
        <v>44495.66667</v>
      </c>
      <c r="B12" s="5">
        <f>B11*(1+$I$3*META!C12+$I$4*AMZN!C12+$I$5*AAPL!C12+$I$6*NFLX!C12+$I$7*GOOG!C12)</f>
        <v>1045.553304</v>
      </c>
    </row>
    <row r="13">
      <c r="A13" s="2">
        <f>META!A13</f>
        <v>44496.66667</v>
      </c>
      <c r="B13" s="5">
        <f>B12*(1+$I$3*META!C13+$I$4*AMZN!C13+$I$5*AAPL!C13+$I$6*NFLX!C13+$I$7*GOOG!C13)</f>
        <v>1050.546891</v>
      </c>
    </row>
    <row r="14">
      <c r="A14" s="2">
        <f>META!A14</f>
        <v>44497.66667</v>
      </c>
      <c r="B14" s="5">
        <f>B13*(1+$I$3*META!C14+$I$4*AMZN!C14+$I$5*AAPL!C14+$I$6*NFLX!C14+$I$7*GOOG!C14)</f>
        <v>1070.757236</v>
      </c>
    </row>
    <row r="15">
      <c r="A15" s="2">
        <f>META!A15</f>
        <v>44498.66667</v>
      </c>
      <c r="B15" s="5">
        <f>B14*(1+$I$3*META!C15+$I$4*AMZN!C15+$I$5*AAPL!C15+$I$6*NFLX!C15+$I$7*GOOG!C15)</f>
        <v>1057.314731</v>
      </c>
    </row>
    <row r="16">
      <c r="A16" s="2">
        <f>META!A16</f>
        <v>44501.66667</v>
      </c>
      <c r="B16" s="5">
        <f>B15*(1+$I$3*META!C16+$I$4*AMZN!C16+$I$5*AAPL!C16+$I$6*NFLX!C16+$I$7*GOOG!C16)</f>
        <v>1046.563668</v>
      </c>
    </row>
    <row r="17">
      <c r="A17" s="2">
        <f>META!A17</f>
        <v>44502.66667</v>
      </c>
      <c r="B17" s="5">
        <f>B16*(1+$I$3*META!C17+$I$4*AMZN!C17+$I$5*AAPL!C17+$I$6*NFLX!C17+$I$7*GOOG!C17)</f>
        <v>1052.570021</v>
      </c>
    </row>
    <row r="18">
      <c r="A18" s="2">
        <f>META!A18</f>
        <v>44503.66667</v>
      </c>
      <c r="B18" s="5">
        <f>B17*(1+$I$3*META!C18+$I$4*AMZN!C18+$I$5*AAPL!C18+$I$6*NFLX!C18+$I$7*GOOG!C18)</f>
        <v>1064.965848</v>
      </c>
    </row>
    <row r="19">
      <c r="A19" s="2">
        <f>META!A19</f>
        <v>44504.66667</v>
      </c>
      <c r="B19" s="5">
        <f>B18*(1+$I$3*META!C19+$I$4*AMZN!C19+$I$5*AAPL!C19+$I$6*NFLX!C19+$I$7*GOOG!C19)</f>
        <v>1070.110063</v>
      </c>
    </row>
    <row r="20">
      <c r="A20" s="2">
        <f>META!A20</f>
        <v>44505.66667</v>
      </c>
      <c r="B20" s="5">
        <f>B19*(1+$I$3*META!C20+$I$4*AMZN!C20+$I$5*AAPL!C20+$I$6*NFLX!C20+$I$7*GOOG!C20)</f>
        <v>1074.542489</v>
      </c>
    </row>
    <row r="21">
      <c r="A21" s="2">
        <f>META!A21</f>
        <v>44508.66667</v>
      </c>
      <c r="B21" s="5">
        <f>B20*(1+$I$3*META!C21+$I$4*AMZN!C21+$I$5*AAPL!C21+$I$6*NFLX!C21+$I$7*GOOG!C21)</f>
        <v>1069.021282</v>
      </c>
    </row>
    <row r="22">
      <c r="A22" s="2">
        <f>META!A22</f>
        <v>44509.66667</v>
      </c>
      <c r="B22" s="5">
        <f>B21*(1+$I$3*META!C22+$I$4*AMZN!C22+$I$5*AAPL!C22+$I$6*NFLX!C22+$I$7*GOOG!C22)</f>
        <v>1075.596181</v>
      </c>
    </row>
    <row r="23">
      <c r="A23" s="2">
        <f>META!A23</f>
        <v>44510.66667</v>
      </c>
      <c r="B23" s="5">
        <f>B22*(1+$I$3*META!C23+$I$4*AMZN!C23+$I$5*AAPL!C23+$I$6*NFLX!C23+$I$7*GOOG!C23)</f>
        <v>1053.650983</v>
      </c>
    </row>
    <row r="24">
      <c r="A24" s="2">
        <f>META!A24</f>
        <v>44511.66667</v>
      </c>
      <c r="B24" s="5">
        <f>B23*(1+$I$3*META!C24+$I$4*AMZN!C24+$I$5*AAPL!C24+$I$6*NFLX!C24+$I$7*GOOG!C24)</f>
        <v>1053.280895</v>
      </c>
    </row>
    <row r="25">
      <c r="A25" s="2">
        <f>META!A25</f>
        <v>44512.66667</v>
      </c>
      <c r="B25" s="5">
        <f>B24*(1+$I$3*META!C25+$I$4*AMZN!C25+$I$5*AAPL!C25+$I$6*NFLX!C25+$I$7*GOOG!C25)</f>
        <v>1070.604277</v>
      </c>
    </row>
    <row r="26">
      <c r="A26" s="2">
        <f>META!A26</f>
        <v>44515.66667</v>
      </c>
      <c r="B26" s="5">
        <f>B25*(1+$I$3*META!C26+$I$4*AMZN!C26+$I$5*AAPL!C26+$I$6*NFLX!C26+$I$7*GOOG!C26)</f>
        <v>1072.229943</v>
      </c>
    </row>
    <row r="27">
      <c r="A27" s="2">
        <f>META!A27</f>
        <v>44516.66667</v>
      </c>
      <c r="B27" s="5">
        <f>B26*(1+$I$3*META!C27+$I$4*AMZN!C27+$I$5*AAPL!C27+$I$6*NFLX!C27+$I$7*GOOG!C27)</f>
        <v>1075.857168</v>
      </c>
    </row>
    <row r="28">
      <c r="A28" s="2">
        <f>META!A28</f>
        <v>44517.66667</v>
      </c>
      <c r="B28" s="5">
        <f>B27*(1+$I$3*META!C28+$I$4*AMZN!C28+$I$5*AAPL!C28+$I$6*NFLX!C28+$I$7*GOOG!C28)</f>
        <v>1087.280953</v>
      </c>
    </row>
    <row r="29">
      <c r="A29" s="2">
        <f>META!A29</f>
        <v>44518.66667</v>
      </c>
      <c r="B29" s="5">
        <f>B28*(1+$I$3*META!C29+$I$4*AMZN!C29+$I$5*AAPL!C29+$I$6*NFLX!C29+$I$7*GOOG!C29)</f>
        <v>1116.574766</v>
      </c>
    </row>
    <row r="30">
      <c r="A30" s="2">
        <f>META!A30</f>
        <v>44519.66667</v>
      </c>
      <c r="B30" s="5">
        <f>B29*(1+$I$3*META!C30+$I$4*AMZN!C30+$I$5*AAPL!C30+$I$6*NFLX!C30+$I$7*GOOG!C30)</f>
        <v>1127.15182</v>
      </c>
    </row>
    <row r="31">
      <c r="A31" s="2">
        <f>META!A31</f>
        <v>44522.66667</v>
      </c>
      <c r="B31" s="5">
        <f>B30*(1+$I$3*META!C31+$I$4*AMZN!C31+$I$5*AAPL!C31+$I$6*NFLX!C31+$I$7*GOOG!C31)</f>
        <v>1119.14348</v>
      </c>
    </row>
    <row r="32">
      <c r="A32" s="2">
        <f>META!A32</f>
        <v>44523.66667</v>
      </c>
      <c r="B32" s="5">
        <f>B31*(1+$I$3*META!C32+$I$4*AMZN!C32+$I$5*AAPL!C32+$I$6*NFLX!C32+$I$7*GOOG!C32)</f>
        <v>1120.420476</v>
      </c>
    </row>
    <row r="33">
      <c r="A33" s="2">
        <f>META!A33</f>
        <v>44524.66667</v>
      </c>
      <c r="B33" s="5">
        <f>B32*(1+$I$3*META!C33+$I$4*AMZN!C33+$I$5*AAPL!C33+$I$6*NFLX!C33+$I$7*GOOG!C33)</f>
        <v>1123.239117</v>
      </c>
    </row>
    <row r="34">
      <c r="A34" s="2">
        <f>META!A34</f>
        <v>44526.54167</v>
      </c>
      <c r="B34" s="5">
        <f>B33*(1+$I$3*META!C34+$I$4*AMZN!C34+$I$5*AAPL!C34+$I$6*NFLX!C34+$I$7*GOOG!C34)</f>
        <v>1091.816297</v>
      </c>
    </row>
    <row r="35">
      <c r="A35" s="2">
        <f>META!A35</f>
        <v>44529.66667</v>
      </c>
      <c r="B35" s="5">
        <f>B34*(1+$I$3*META!C35+$I$4*AMZN!C35+$I$5*AAPL!C35+$I$6*NFLX!C35+$I$7*GOOG!C35)</f>
        <v>1113.970345</v>
      </c>
    </row>
    <row r="36">
      <c r="A36" s="2">
        <f>META!A36</f>
        <v>44530.66667</v>
      </c>
      <c r="B36" s="5">
        <f>B35*(1+$I$3*META!C36+$I$4*AMZN!C36+$I$5*AAPL!C36+$I$6*NFLX!C36+$I$7*GOOG!C36)</f>
        <v>1126.847424</v>
      </c>
    </row>
    <row r="37">
      <c r="A37" s="2">
        <f>META!A37</f>
        <v>44531.66667</v>
      </c>
      <c r="B37" s="5">
        <f>B36*(1+$I$3*META!C37+$I$4*AMZN!C37+$I$5*AAPL!C37+$I$6*NFLX!C37+$I$7*GOOG!C37)</f>
        <v>1117.460967</v>
      </c>
    </row>
    <row r="38">
      <c r="A38" s="2">
        <f>META!A38</f>
        <v>44532.66667</v>
      </c>
      <c r="B38" s="5">
        <f>B37*(1+$I$3*META!C38+$I$4*AMZN!C38+$I$5*AAPL!C38+$I$6*NFLX!C38+$I$7*GOOG!C38)</f>
        <v>1114.934397</v>
      </c>
    </row>
    <row r="39">
      <c r="A39" s="2">
        <f>META!A39</f>
        <v>44533.66667</v>
      </c>
      <c r="B39" s="5">
        <f>B38*(1+$I$3*META!C39+$I$4*AMZN!C39+$I$5*AAPL!C39+$I$6*NFLX!C39+$I$7*GOOG!C39)</f>
        <v>1101.625401</v>
      </c>
    </row>
    <row r="40">
      <c r="A40" s="2">
        <f>META!A40</f>
        <v>44536.66667</v>
      </c>
      <c r="B40" s="5">
        <f>B39*(1+$I$3*META!C40+$I$4*AMZN!C40+$I$5*AAPL!C40+$I$6*NFLX!C40+$I$7*GOOG!C40)</f>
        <v>1121.720552</v>
      </c>
    </row>
    <row r="41">
      <c r="A41" s="2">
        <f>META!A41</f>
        <v>44537.66667</v>
      </c>
      <c r="B41" s="5">
        <f>B40*(1+$I$3*META!C41+$I$4*AMZN!C41+$I$5*AAPL!C41+$I$6*NFLX!C41+$I$7*GOOG!C41)</f>
        <v>1157.955526</v>
      </c>
    </row>
    <row r="42">
      <c r="A42" s="2">
        <f>META!A42</f>
        <v>44538.66667</v>
      </c>
      <c r="B42" s="5">
        <f>B41*(1+$I$3*META!C42+$I$4*AMZN!C42+$I$5*AAPL!C42+$I$6*NFLX!C42+$I$7*GOOG!C42)</f>
        <v>1176.104664</v>
      </c>
    </row>
    <row r="43">
      <c r="A43" s="2">
        <f>META!A43</f>
        <v>44539.66667</v>
      </c>
      <c r="B43" s="5">
        <f>B42*(1+$I$3*META!C43+$I$4*AMZN!C43+$I$5*AAPL!C43+$I$6*NFLX!C43+$I$7*GOOG!C43)</f>
        <v>1170.073557</v>
      </c>
    </row>
    <row r="44">
      <c r="A44" s="2">
        <f>META!A44</f>
        <v>44540.66667</v>
      </c>
      <c r="B44" s="5">
        <f>B43*(1+$I$3*META!C44+$I$4*AMZN!C44+$I$5*AAPL!C44+$I$6*NFLX!C44+$I$7*GOOG!C44)</f>
        <v>1188.540245</v>
      </c>
    </row>
    <row r="45">
      <c r="A45" s="2">
        <f>META!A45</f>
        <v>44543.66667</v>
      </c>
      <c r="B45" s="5">
        <f>B44*(1+$I$3*META!C45+$I$4*AMZN!C45+$I$5*AAPL!C45+$I$6*NFLX!C45+$I$7*GOOG!C45)</f>
        <v>1167.908301</v>
      </c>
    </row>
    <row r="46">
      <c r="A46" s="2">
        <f>META!A46</f>
        <v>44544.66667</v>
      </c>
      <c r="B46" s="5">
        <f>B45*(1+$I$3*META!C46+$I$4*AMZN!C46+$I$5*AAPL!C46+$I$6*NFLX!C46+$I$7*GOOG!C46)</f>
        <v>1159.323187</v>
      </c>
    </row>
    <row r="47">
      <c r="A47" s="2">
        <f>META!A47</f>
        <v>44545.66667</v>
      </c>
      <c r="B47" s="5">
        <f>B46*(1+$I$3*META!C47+$I$4*AMZN!C47+$I$5*AAPL!C47+$I$6*NFLX!C47+$I$7*GOOG!C47)</f>
        <v>1189.271839</v>
      </c>
    </row>
    <row r="48">
      <c r="A48" s="2">
        <f>META!A48</f>
        <v>44546.66667</v>
      </c>
      <c r="B48" s="5">
        <f>B47*(1+$I$3*META!C48+$I$4*AMZN!C48+$I$5*AAPL!C48+$I$6*NFLX!C48+$I$7*GOOG!C48)</f>
        <v>1150.252839</v>
      </c>
    </row>
    <row r="49">
      <c r="A49" s="2">
        <f>META!A49</f>
        <v>44547.66667</v>
      </c>
      <c r="B49" s="5">
        <f>B48*(1+$I$3*META!C49+$I$4*AMZN!C49+$I$5*AAPL!C49+$I$6*NFLX!C49+$I$7*GOOG!C49)</f>
        <v>1144.749188</v>
      </c>
    </row>
    <row r="50">
      <c r="A50" s="2">
        <f>META!A50</f>
        <v>44550.66667</v>
      </c>
      <c r="B50" s="5">
        <f>B49*(1+$I$3*META!C50+$I$4*AMZN!C50+$I$5*AAPL!C50+$I$6*NFLX!C50+$I$7*GOOG!C50)</f>
        <v>1133.926213</v>
      </c>
    </row>
    <row r="51">
      <c r="A51" s="2">
        <f>META!A51</f>
        <v>44551.66667</v>
      </c>
      <c r="B51" s="5">
        <f>B50*(1+$I$3*META!C51+$I$4*AMZN!C51+$I$5*AAPL!C51+$I$6*NFLX!C51+$I$7*GOOG!C51)</f>
        <v>1155.127032</v>
      </c>
    </row>
    <row r="52">
      <c r="A52" s="2">
        <f>META!A52</f>
        <v>44552.66667</v>
      </c>
      <c r="B52" s="5">
        <f>B51*(1+$I$3*META!C52+$I$4*AMZN!C52+$I$5*AAPL!C52+$I$6*NFLX!C52+$I$7*GOOG!C52)</f>
        <v>1169.705403</v>
      </c>
    </row>
    <row r="53">
      <c r="A53" s="2">
        <f>META!A53</f>
        <v>44553.66667</v>
      </c>
      <c r="B53" s="5">
        <f>B52*(1+$I$3*META!C53+$I$4*AMZN!C53+$I$5*AAPL!C53+$I$6*NFLX!C53+$I$7*GOOG!C53)</f>
        <v>1173.157772</v>
      </c>
    </row>
    <row r="54">
      <c r="A54" s="2">
        <f>META!A54</f>
        <v>44557.66667</v>
      </c>
      <c r="B54" s="5">
        <f>B53*(1+$I$3*META!C54+$I$4*AMZN!C54+$I$5*AAPL!C54+$I$6*NFLX!C54+$I$7*GOOG!C54)</f>
        <v>1190.281056</v>
      </c>
    </row>
    <row r="55">
      <c r="A55" s="2">
        <f>META!A55</f>
        <v>44558.66667</v>
      </c>
      <c r="B55" s="5">
        <f>B54*(1+$I$3*META!C55+$I$4*AMZN!C55+$I$5*AAPL!C55+$I$6*NFLX!C55+$I$7*GOOG!C55)</f>
        <v>1185.60298</v>
      </c>
    </row>
    <row r="56">
      <c r="A56" s="2">
        <f>META!A56</f>
        <v>44559.66667</v>
      </c>
      <c r="B56" s="5">
        <f>B55*(1+$I$3*META!C56+$I$4*AMZN!C56+$I$5*AAPL!C56+$I$6*NFLX!C56+$I$7*GOOG!C56)</f>
        <v>1183.659677</v>
      </c>
    </row>
    <row r="57">
      <c r="A57" s="2">
        <f>META!A57</f>
        <v>44560.66667</v>
      </c>
      <c r="B57" s="5">
        <f>B56*(1+$I$3*META!C57+$I$4*AMZN!C57+$I$5*AAPL!C57+$I$6*NFLX!C57+$I$7*GOOG!C57)</f>
        <v>1177.718268</v>
      </c>
    </row>
    <row r="58">
      <c r="A58" s="2">
        <f>META!A58</f>
        <v>44561.66667</v>
      </c>
      <c r="B58" s="5">
        <f>B57*(1+$I$3*META!C58+$I$4*AMZN!C58+$I$5*AAPL!C58+$I$6*NFLX!C58+$I$7*GOOG!C58)</f>
        <v>1169.889882</v>
      </c>
    </row>
    <row r="59">
      <c r="A59" s="2">
        <f>META!A59</f>
        <v>44564.66667</v>
      </c>
      <c r="B59" s="5">
        <f>B58*(1+$I$3*META!C59+$I$4*AMZN!C59+$I$5*AAPL!C59+$I$6*NFLX!C59+$I$7*GOOG!C59)</f>
        <v>1193.709413</v>
      </c>
    </row>
    <row r="60">
      <c r="A60" s="2">
        <f>META!A60</f>
        <v>44565.66667</v>
      </c>
      <c r="B60" s="5">
        <f>B59*(1+$I$3*META!C60+$I$4*AMZN!C60+$I$5*AAPL!C60+$I$6*NFLX!C60+$I$7*GOOG!C60)</f>
        <v>1179.160657</v>
      </c>
    </row>
    <row r="61">
      <c r="A61" s="2">
        <f>META!A61</f>
        <v>44566.66667</v>
      </c>
      <c r="B61" s="5">
        <f>B60*(1+$I$3*META!C61+$I$4*AMZN!C61+$I$5*AAPL!C61+$I$6*NFLX!C61+$I$7*GOOG!C61)</f>
        <v>1145.81704</v>
      </c>
    </row>
    <row r="62">
      <c r="A62" s="2">
        <f>META!A62</f>
        <v>44567.66667</v>
      </c>
      <c r="B62" s="5">
        <f>B61*(1+$I$3*META!C62+$I$4*AMZN!C62+$I$5*AAPL!C62+$I$6*NFLX!C62+$I$7*GOOG!C62)</f>
        <v>1132.748606</v>
      </c>
    </row>
    <row r="63">
      <c r="A63" s="2">
        <f>META!A63</f>
        <v>44568.66667</v>
      </c>
      <c r="B63" s="5">
        <f>B62*(1+$I$3*META!C63+$I$4*AMZN!C63+$I$5*AAPL!C63+$I$6*NFLX!C63+$I$7*GOOG!C63)</f>
        <v>1131.414632</v>
      </c>
    </row>
    <row r="64">
      <c r="A64" s="2">
        <f>META!A64</f>
        <v>44571.66667</v>
      </c>
      <c r="B64" s="5">
        <f>B63*(1+$I$3*META!C64+$I$4*AMZN!C64+$I$5*AAPL!C64+$I$6*NFLX!C64+$I$7*GOOG!C64)</f>
        <v>1131.275437</v>
      </c>
    </row>
    <row r="65">
      <c r="A65" s="2">
        <f>META!A65</f>
        <v>44572.66667</v>
      </c>
      <c r="B65" s="5">
        <f>B64*(1+$I$3*META!C65+$I$4*AMZN!C65+$I$5*AAPL!C65+$I$6*NFLX!C65+$I$7*GOOG!C65)</f>
        <v>1150.73669</v>
      </c>
    </row>
    <row r="66">
      <c r="A66" s="2">
        <f>META!A66</f>
        <v>44573.66667</v>
      </c>
      <c r="B66" s="5">
        <f>B65*(1+$I$3*META!C66+$I$4*AMZN!C66+$I$5*AAPL!C66+$I$6*NFLX!C66+$I$7*GOOG!C66)</f>
        <v>1153.867579</v>
      </c>
    </row>
    <row r="67">
      <c r="A67" s="2">
        <f>META!A67</f>
        <v>44574.66667</v>
      </c>
      <c r="B67" s="5">
        <f>B66*(1+$I$3*META!C67+$I$4*AMZN!C67+$I$5*AAPL!C67+$I$6*NFLX!C67+$I$7*GOOG!C67)</f>
        <v>1130.596535</v>
      </c>
    </row>
    <row r="68">
      <c r="A68" s="2">
        <f>META!A68</f>
        <v>44575.66667</v>
      </c>
      <c r="B68" s="5">
        <f>B67*(1+$I$3*META!C68+$I$4*AMZN!C68+$I$5*AAPL!C68+$I$6*NFLX!C68+$I$7*GOOG!C68)</f>
        <v>1137.034317</v>
      </c>
    </row>
    <row r="69">
      <c r="A69" s="2">
        <f>META!A69</f>
        <v>44579.66667</v>
      </c>
      <c r="B69" s="5">
        <f>B68*(1+$I$3*META!C69+$I$4*AMZN!C69+$I$5*AAPL!C69+$I$6*NFLX!C69+$I$7*GOOG!C69)</f>
        <v>1113.401909</v>
      </c>
    </row>
    <row r="70">
      <c r="A70" s="2">
        <f>META!A70</f>
        <v>44580.66667</v>
      </c>
      <c r="B70" s="5">
        <f>B69*(1+$I$3*META!C70+$I$4*AMZN!C70+$I$5*AAPL!C70+$I$6*NFLX!C70+$I$7*GOOG!C70)</f>
        <v>1094.861614</v>
      </c>
    </row>
    <row r="71">
      <c r="A71" s="2">
        <f>META!A71</f>
        <v>44581.66667</v>
      </c>
      <c r="B71" s="5">
        <f>B70*(1+$I$3*META!C71+$I$4*AMZN!C71+$I$5*AAPL!C71+$I$6*NFLX!C71+$I$7*GOOG!C71)</f>
        <v>1078.568997</v>
      </c>
    </row>
    <row r="72">
      <c r="A72" s="2">
        <f>META!A72</f>
        <v>44582.66667</v>
      </c>
      <c r="B72" s="5">
        <f>B71*(1+$I$3*META!C72+$I$4*AMZN!C72+$I$5*AAPL!C72+$I$6*NFLX!C72+$I$7*GOOG!C72)</f>
        <v>1048.382912</v>
      </c>
    </row>
    <row r="73">
      <c r="A73" s="2">
        <f>META!A73</f>
        <v>44585.66667</v>
      </c>
      <c r="B73" s="5">
        <f>B72*(1+$I$3*META!C73+$I$4*AMZN!C73+$I$5*AAPL!C73+$I$6*NFLX!C73+$I$7*GOOG!C73)</f>
        <v>1048.417135</v>
      </c>
    </row>
    <row r="74">
      <c r="A74" s="2">
        <f>META!A74</f>
        <v>44586.66667</v>
      </c>
      <c r="B74" s="5">
        <f>B73*(1+$I$3*META!C74+$I$4*AMZN!C74+$I$5*AAPL!C74+$I$6*NFLX!C74+$I$7*GOOG!C74)</f>
        <v>1028.802498</v>
      </c>
    </row>
    <row r="75">
      <c r="A75" s="2">
        <f>META!A75</f>
        <v>44587.66667</v>
      </c>
      <c r="B75" s="5">
        <f>B74*(1+$I$3*META!C75+$I$4*AMZN!C75+$I$5*AAPL!C75+$I$6*NFLX!C75+$I$7*GOOG!C75)</f>
        <v>1028.529899</v>
      </c>
    </row>
    <row r="76">
      <c r="A76" s="2">
        <f>META!A76</f>
        <v>44588.66667</v>
      </c>
      <c r="B76" s="5">
        <f>B75*(1+$I$3*META!C76+$I$4*AMZN!C76+$I$5*AAPL!C76+$I$6*NFLX!C76+$I$7*GOOG!C76)</f>
        <v>1028.914249</v>
      </c>
    </row>
    <row r="77">
      <c r="A77" s="2">
        <f>META!A77</f>
        <v>44589.66667</v>
      </c>
      <c r="B77" s="5">
        <f>B76*(1+$I$3*META!C77+$I$4*AMZN!C77+$I$5*AAPL!C77+$I$6*NFLX!C77+$I$7*GOOG!C77)</f>
        <v>1085.026673</v>
      </c>
    </row>
    <row r="78">
      <c r="A78" s="2">
        <f>META!A78</f>
        <v>44592.66667</v>
      </c>
      <c r="B78" s="5">
        <f>B77*(1+$I$3*META!C78+$I$4*AMZN!C78+$I$5*AAPL!C78+$I$6*NFLX!C78+$I$7*GOOG!C78)</f>
        <v>1116.906414</v>
      </c>
    </row>
    <row r="79">
      <c r="A79" s="2">
        <f>META!A79</f>
        <v>44593.66667</v>
      </c>
      <c r="B79" s="5">
        <f>B78*(1+$I$3*META!C79+$I$4*AMZN!C79+$I$5*AAPL!C79+$I$6*NFLX!C79+$I$7*GOOG!C79)</f>
        <v>1122.912408</v>
      </c>
    </row>
    <row r="80">
      <c r="A80" s="2">
        <f>META!A80</f>
        <v>44594.66667</v>
      </c>
      <c r="B80" s="5">
        <f>B79*(1+$I$3*META!C80+$I$4*AMZN!C80+$I$5*AAPL!C80+$I$6*NFLX!C80+$I$7*GOOG!C80)</f>
        <v>1137.116652</v>
      </c>
    </row>
    <row r="81">
      <c r="A81" s="2">
        <f>META!A81</f>
        <v>44595.66667</v>
      </c>
      <c r="B81" s="5">
        <f>B80*(1+$I$3*META!C81+$I$4*AMZN!C81+$I$5*AAPL!C81+$I$6*NFLX!C81+$I$7*GOOG!C81)</f>
        <v>1091.472592</v>
      </c>
    </row>
    <row r="82">
      <c r="A82" s="2">
        <f>META!A82</f>
        <v>44596.66667</v>
      </c>
      <c r="B82" s="5">
        <f>B81*(1+$I$3*META!C82+$I$4*AMZN!C82+$I$5*AAPL!C82+$I$6*NFLX!C82+$I$7*GOOG!C82)</f>
        <v>1118.921759</v>
      </c>
    </row>
    <row r="83">
      <c r="A83" s="2">
        <f>META!A83</f>
        <v>44599.66667</v>
      </c>
      <c r="B83" s="5">
        <f>B82*(1+$I$3*META!C83+$I$4*AMZN!C83+$I$5*AAPL!C83+$I$6*NFLX!C83+$I$7*GOOG!C83)</f>
        <v>1109.963293</v>
      </c>
    </row>
    <row r="84">
      <c r="A84" s="2">
        <f>META!A84</f>
        <v>44600.66667</v>
      </c>
      <c r="B84" s="5">
        <f>B83*(1+$I$3*META!C84+$I$4*AMZN!C84+$I$5*AAPL!C84+$I$6*NFLX!C84+$I$7*GOOG!C84)</f>
        <v>1127.113195</v>
      </c>
    </row>
    <row r="85">
      <c r="A85" s="2">
        <f>META!A85</f>
        <v>44601.66667</v>
      </c>
      <c r="B85" s="5">
        <f>B84*(1+$I$3*META!C85+$I$4*AMZN!C85+$I$5*AAPL!C85+$I$6*NFLX!C85+$I$7*GOOG!C85)</f>
        <v>1137.438263</v>
      </c>
    </row>
    <row r="86">
      <c r="A86" s="2">
        <f>META!A86</f>
        <v>44602.66667</v>
      </c>
      <c r="B86" s="5">
        <f>B85*(1+$I$3*META!C86+$I$4*AMZN!C86+$I$5*AAPL!C86+$I$6*NFLX!C86+$I$7*GOOG!C86)</f>
        <v>1113.734765</v>
      </c>
    </row>
    <row r="87">
      <c r="A87" s="2">
        <f>META!A87</f>
        <v>44603.66667</v>
      </c>
      <c r="B87" s="5">
        <f>B86*(1+$I$3*META!C87+$I$4*AMZN!C87+$I$5*AAPL!C87+$I$6*NFLX!C87+$I$7*GOOG!C87)</f>
        <v>1085.105002</v>
      </c>
    </row>
    <row r="88">
      <c r="A88" s="2">
        <f>META!A88</f>
        <v>44606.66667</v>
      </c>
      <c r="B88" s="5">
        <f>B87*(1+$I$3*META!C88+$I$4*AMZN!C88+$I$5*AAPL!C88+$I$6*NFLX!C88+$I$7*GOOG!C88)</f>
        <v>1089.851604</v>
      </c>
    </row>
    <row r="89">
      <c r="A89" s="2">
        <f>META!A89</f>
        <v>44607.66667</v>
      </c>
      <c r="B89" s="5">
        <f>B88*(1+$I$3*META!C89+$I$4*AMZN!C89+$I$5*AAPL!C89+$I$6*NFLX!C89+$I$7*GOOG!C89)</f>
        <v>1109.669122</v>
      </c>
    </row>
    <row r="90">
      <c r="A90" s="2">
        <f>META!A90</f>
        <v>44608.66667</v>
      </c>
      <c r="B90" s="5">
        <f>B89*(1+$I$3*META!C90+$I$4*AMZN!C90+$I$5*AAPL!C90+$I$6*NFLX!C90+$I$7*GOOG!C90)</f>
        <v>1110.87938</v>
      </c>
    </row>
    <row r="91">
      <c r="A91" s="2">
        <f>META!A91</f>
        <v>44609.66667</v>
      </c>
      <c r="B91" s="5">
        <f>B90*(1+$I$3*META!C91+$I$4*AMZN!C91+$I$5*AAPL!C91+$I$6*NFLX!C91+$I$7*GOOG!C91)</f>
        <v>1083.906459</v>
      </c>
    </row>
    <row r="92">
      <c r="A92" s="2">
        <f>META!A92</f>
        <v>44610.66667</v>
      </c>
      <c r="B92" s="5">
        <f>B91*(1+$I$3*META!C92+$I$4*AMZN!C92+$I$5*AAPL!C92+$I$6*NFLX!C92+$I$7*GOOG!C92)</f>
        <v>1072.743725</v>
      </c>
    </row>
    <row r="93">
      <c r="A93" s="2">
        <f>META!A93</f>
        <v>44614.66667</v>
      </c>
      <c r="B93" s="5">
        <f>B92*(1+$I$3*META!C93+$I$4*AMZN!C93+$I$5*AAPL!C93+$I$6*NFLX!C93+$I$7*GOOG!C93)</f>
        <v>1055.031985</v>
      </c>
    </row>
    <row r="94">
      <c r="A94" s="2">
        <f>META!A94</f>
        <v>44615.66667</v>
      </c>
      <c r="B94" s="5">
        <f>B93*(1+$I$3*META!C94+$I$4*AMZN!C94+$I$5*AAPL!C94+$I$6*NFLX!C94+$I$7*GOOG!C94)</f>
        <v>1027.596509</v>
      </c>
    </row>
    <row r="95">
      <c r="A95" s="2">
        <f>META!A95</f>
        <v>44616.66667</v>
      </c>
      <c r="B95" s="5">
        <f>B94*(1+$I$3*META!C95+$I$4*AMZN!C95+$I$5*AAPL!C95+$I$6*NFLX!C95+$I$7*GOOG!C95)</f>
        <v>1055.321046</v>
      </c>
    </row>
    <row r="96">
      <c r="A96" s="2">
        <f>META!A96</f>
        <v>44617.66667</v>
      </c>
      <c r="B96" s="5">
        <f>B95*(1+$I$3*META!C96+$I$4*AMZN!C96+$I$5*AAPL!C96+$I$6*NFLX!C96+$I$7*GOOG!C96)</f>
        <v>1069.617805</v>
      </c>
    </row>
    <row r="97">
      <c r="A97" s="2">
        <f>META!A97</f>
        <v>44620.66667</v>
      </c>
      <c r="B97" s="5">
        <f>B96*(1+$I$3*META!C97+$I$4*AMZN!C97+$I$5*AAPL!C97+$I$6*NFLX!C97+$I$7*GOOG!C97)</f>
        <v>1071.040794</v>
      </c>
    </row>
    <row r="98">
      <c r="A98" s="2">
        <f>META!A98</f>
        <v>44621.66667</v>
      </c>
      <c r="B98" s="5">
        <f>B97*(1+$I$3*META!C98+$I$4*AMZN!C98+$I$5*AAPL!C98+$I$6*NFLX!C98+$I$7*GOOG!C98)</f>
        <v>1057.576327</v>
      </c>
    </row>
    <row r="99">
      <c r="A99" s="2">
        <f>META!A99</f>
        <v>44622.66667</v>
      </c>
      <c r="B99" s="5">
        <f>B98*(1+$I$3*META!C99+$I$4*AMZN!C99+$I$5*AAPL!C99+$I$6*NFLX!C99+$I$7*GOOG!C99)</f>
        <v>1073.519501</v>
      </c>
    </row>
    <row r="100">
      <c r="A100" s="2">
        <f>META!A100</f>
        <v>44623.66667</v>
      </c>
      <c r="B100" s="5">
        <f>B99*(1+$I$3*META!C100+$I$4*AMZN!C100+$I$5*AAPL!C100+$I$6*NFLX!C100+$I$7*GOOG!C100)</f>
        <v>1064.550342</v>
      </c>
    </row>
    <row r="101">
      <c r="A101" s="2">
        <f>META!A101</f>
        <v>44624.66667</v>
      </c>
      <c r="B101" s="5">
        <f>B100*(1+$I$3*META!C101+$I$4*AMZN!C101+$I$5*AAPL!C101+$I$6*NFLX!C101+$I$7*GOOG!C101)</f>
        <v>1046.062804</v>
      </c>
    </row>
    <row r="102">
      <c r="A102" s="2">
        <f>META!A102</f>
        <v>44627.66667</v>
      </c>
      <c r="B102" s="5">
        <f>B101*(1+$I$3*META!C102+$I$4*AMZN!C102+$I$5*AAPL!C102+$I$6*NFLX!C102+$I$7*GOOG!C102)</f>
        <v>1010.478731</v>
      </c>
    </row>
    <row r="103">
      <c r="A103" s="2">
        <f>META!A103</f>
        <v>44628.66667</v>
      </c>
      <c r="B103" s="5">
        <f>B102*(1+$I$3*META!C103+$I$4*AMZN!C103+$I$5*AAPL!C103+$I$6*NFLX!C103+$I$7*GOOG!C103)</f>
        <v>1001.989212</v>
      </c>
    </row>
    <row r="104">
      <c r="A104" s="2">
        <f>META!A104</f>
        <v>44629.66667</v>
      </c>
      <c r="B104" s="5">
        <f>B103*(1+$I$3*META!C104+$I$4*AMZN!C104+$I$5*AAPL!C104+$I$6*NFLX!C104+$I$7*GOOG!C104)</f>
        <v>1037.60637</v>
      </c>
    </row>
    <row r="105">
      <c r="A105" s="2">
        <f>META!A105</f>
        <v>44630.66667</v>
      </c>
      <c r="B105" s="5">
        <f>B104*(1+$I$3*META!C105+$I$4*AMZN!C105+$I$5*AAPL!C105+$I$6*NFLX!C105+$I$7*GOOG!C105)</f>
        <v>1029.163303</v>
      </c>
    </row>
    <row r="106">
      <c r="A106" s="2">
        <f>META!A106</f>
        <v>44631.66667</v>
      </c>
      <c r="B106" s="5">
        <f>B105*(1+$I$3*META!C106+$I$4*AMZN!C106+$I$5*AAPL!C106+$I$6*NFLX!C106+$I$7*GOOG!C106)</f>
        <v>1007.690699</v>
      </c>
    </row>
    <row r="107">
      <c r="A107" s="2">
        <f>META!A107</f>
        <v>44634.66667</v>
      </c>
      <c r="B107" s="5">
        <f>B106*(1+$I$3*META!C107+$I$4*AMZN!C107+$I$5*AAPL!C107+$I$6*NFLX!C107+$I$7*GOOG!C107)</f>
        <v>981.6114871</v>
      </c>
    </row>
    <row r="108">
      <c r="A108" s="2">
        <f>META!A108</f>
        <v>44635.66667</v>
      </c>
      <c r="B108" s="5">
        <f>B107*(1+$I$3*META!C108+$I$4*AMZN!C108+$I$5*AAPL!C108+$I$6*NFLX!C108+$I$7*GOOG!C108)</f>
        <v>1011.793239</v>
      </c>
    </row>
    <row r="109">
      <c r="A109" s="2">
        <f>META!A109</f>
        <v>44636.66667</v>
      </c>
      <c r="B109" s="5">
        <f>B108*(1+$I$3*META!C109+$I$4*AMZN!C109+$I$5*AAPL!C109+$I$6*NFLX!C109+$I$7*GOOG!C109)</f>
        <v>1044.617393</v>
      </c>
    </row>
    <row r="110">
      <c r="A110" s="2">
        <f>META!A110</f>
        <v>44637.66667</v>
      </c>
      <c r="B110" s="5">
        <f>B109*(1+$I$3*META!C110+$I$4*AMZN!C110+$I$5*AAPL!C110+$I$6*NFLX!C110+$I$7*GOOG!C110)</f>
        <v>1056.67787</v>
      </c>
    </row>
    <row r="111">
      <c r="A111" s="2">
        <f>META!A111</f>
        <v>44638.66667</v>
      </c>
      <c r="B111" s="5">
        <f>B110*(1+$I$3*META!C111+$I$4*AMZN!C111+$I$5*AAPL!C111+$I$6*NFLX!C111+$I$7*GOOG!C111)</f>
        <v>1079.894111</v>
      </c>
    </row>
    <row r="112">
      <c r="A112" s="2">
        <f>META!A112</f>
        <v>44641.66667</v>
      </c>
      <c r="B112" s="5">
        <f>B111*(1+$I$3*META!C112+$I$4*AMZN!C112+$I$5*AAPL!C112+$I$6*NFLX!C112+$I$7*GOOG!C112)</f>
        <v>1084.526852</v>
      </c>
    </row>
    <row r="113">
      <c r="A113" s="2">
        <f>META!A113</f>
        <v>44642.66667</v>
      </c>
      <c r="B113" s="5">
        <f>B112*(1+$I$3*META!C113+$I$4*AMZN!C113+$I$5*AAPL!C113+$I$6*NFLX!C113+$I$7*GOOG!C113)</f>
        <v>1108.288641</v>
      </c>
    </row>
    <row r="114">
      <c r="A114" s="2">
        <f>META!A114</f>
        <v>44643.66667</v>
      </c>
      <c r="B114" s="5">
        <f>B113*(1+$I$3*META!C114+$I$4*AMZN!C114+$I$5*AAPL!C114+$I$6*NFLX!C114+$I$7*GOOG!C114)</f>
        <v>1109.256267</v>
      </c>
    </row>
    <row r="115">
      <c r="A115" s="2">
        <f>META!A115</f>
        <v>44644.66667</v>
      </c>
      <c r="B115" s="5">
        <f>B114*(1+$I$3*META!C115+$I$4*AMZN!C115+$I$5*AAPL!C115+$I$6*NFLX!C115+$I$7*GOOG!C115)</f>
        <v>1129.311344</v>
      </c>
    </row>
    <row r="116">
      <c r="A116" s="2">
        <f>META!A116</f>
        <v>44645.66667</v>
      </c>
      <c r="B116" s="5">
        <f>B115*(1+$I$3*META!C116+$I$4*AMZN!C116+$I$5*AAPL!C116+$I$6*NFLX!C116+$I$7*GOOG!C116)</f>
        <v>1133.967961</v>
      </c>
    </row>
    <row r="117">
      <c r="A117" s="2">
        <f>META!A117</f>
        <v>44648.66667</v>
      </c>
      <c r="B117" s="5">
        <f>B116*(1+$I$3*META!C117+$I$4*AMZN!C117+$I$5*AAPL!C117+$I$6*NFLX!C117+$I$7*GOOG!C117)</f>
        <v>1144.212863</v>
      </c>
    </row>
    <row r="118">
      <c r="A118" s="2">
        <f>META!A118</f>
        <v>44649.66667</v>
      </c>
      <c r="B118" s="5">
        <f>B117*(1+$I$3*META!C118+$I$4*AMZN!C118+$I$5*AAPL!C118+$I$6*NFLX!C118+$I$7*GOOG!C118)</f>
        <v>1161.402718</v>
      </c>
    </row>
    <row r="119">
      <c r="A119" s="2">
        <f>META!A119</f>
        <v>44650.66667</v>
      </c>
      <c r="B119" s="5">
        <f>B118*(1+$I$3*META!C119+$I$4*AMZN!C119+$I$5*AAPL!C119+$I$6*NFLX!C119+$I$7*GOOG!C119)</f>
        <v>1151.031566</v>
      </c>
    </row>
    <row r="120">
      <c r="A120" s="2">
        <f>META!A120</f>
        <v>44651.66667</v>
      </c>
      <c r="B120" s="5">
        <f>B119*(1+$I$3*META!C120+$I$4*AMZN!C120+$I$5*AAPL!C120+$I$6*NFLX!C120+$I$7*GOOG!C120)</f>
        <v>1129.381144</v>
      </c>
    </row>
    <row r="121">
      <c r="A121" s="2">
        <f>META!A121</f>
        <v>44652.66667</v>
      </c>
      <c r="B121" s="5">
        <f>B120*(1+$I$3*META!C121+$I$4*AMZN!C121+$I$5*AAPL!C121+$I$6*NFLX!C121+$I$7*GOOG!C121)</f>
        <v>1130.399598</v>
      </c>
    </row>
    <row r="122">
      <c r="A122" s="2">
        <f>META!A122</f>
        <v>44655.66667</v>
      </c>
      <c r="B122" s="5">
        <f>B121*(1+$I$3*META!C122+$I$4*AMZN!C122+$I$5*AAPL!C122+$I$6*NFLX!C122+$I$7*GOOG!C122)</f>
        <v>1159.088243</v>
      </c>
    </row>
    <row r="123">
      <c r="A123" s="2">
        <f>META!A123</f>
        <v>44656.66667</v>
      </c>
      <c r="B123" s="5">
        <f>B122*(1+$I$3*META!C123+$I$4*AMZN!C123+$I$5*AAPL!C123+$I$6*NFLX!C123+$I$7*GOOG!C123)</f>
        <v>1135.99022</v>
      </c>
    </row>
    <row r="124">
      <c r="A124" s="2">
        <f>META!A124</f>
        <v>44657.66667</v>
      </c>
      <c r="B124" s="5">
        <f>B123*(1+$I$3*META!C124+$I$4*AMZN!C124+$I$5*AAPL!C124+$I$6*NFLX!C124+$I$7*GOOG!C124)</f>
        <v>1109.675348</v>
      </c>
    </row>
    <row r="125">
      <c r="A125" s="2">
        <f>META!A125</f>
        <v>44658.66667</v>
      </c>
      <c r="B125" s="5">
        <f>B124*(1+$I$3*META!C125+$I$4*AMZN!C125+$I$5*AAPL!C125+$I$6*NFLX!C125+$I$7*GOOG!C125)</f>
        <v>1108.466013</v>
      </c>
    </row>
    <row r="126">
      <c r="A126" s="2">
        <f>META!A126</f>
        <v>44659.66667</v>
      </c>
      <c r="B126" s="5">
        <f>B125*(1+$I$3*META!C126+$I$4*AMZN!C126+$I$5*AAPL!C126+$I$6*NFLX!C126+$I$7*GOOG!C126)</f>
        <v>1092.631227</v>
      </c>
    </row>
    <row r="127">
      <c r="A127" s="2">
        <f>META!A127</f>
        <v>44662.66667</v>
      </c>
      <c r="B127" s="5">
        <f>B126*(1+$I$3*META!C127+$I$4*AMZN!C127+$I$5*AAPL!C127+$I$6*NFLX!C127+$I$7*GOOG!C127)</f>
        <v>1064.776133</v>
      </c>
    </row>
    <row r="128">
      <c r="A128" s="2">
        <f>META!A128</f>
        <v>44663.66667</v>
      </c>
      <c r="B128" s="5">
        <f>B127*(1+$I$3*META!C128+$I$4*AMZN!C128+$I$5*AAPL!C128+$I$6*NFLX!C128+$I$7*GOOG!C128)</f>
        <v>1069.873865</v>
      </c>
    </row>
    <row r="129">
      <c r="A129" s="2">
        <f>META!A129</f>
        <v>44664.66667</v>
      </c>
      <c r="B129" s="5">
        <f>B128*(1+$I$3*META!C129+$I$4*AMZN!C129+$I$5*AAPL!C129+$I$6*NFLX!C129+$I$7*GOOG!C129)</f>
        <v>1089.946812</v>
      </c>
    </row>
    <row r="130">
      <c r="A130" s="2">
        <f>META!A130</f>
        <v>44665.66667</v>
      </c>
      <c r="B130" s="5">
        <f>B129*(1+$I$3*META!C130+$I$4*AMZN!C130+$I$5*AAPL!C130+$I$6*NFLX!C130+$I$7*GOOG!C130)</f>
        <v>1059.68967</v>
      </c>
    </row>
    <row r="131">
      <c r="A131" s="2">
        <f>META!A131</f>
        <v>44669.66667</v>
      </c>
      <c r="B131" s="5">
        <f>B130*(1+$I$3*META!C131+$I$4*AMZN!C131+$I$5*AAPL!C131+$I$6*NFLX!C131+$I$7*GOOG!C131)</f>
        <v>1060.990152</v>
      </c>
    </row>
    <row r="132">
      <c r="A132" s="2">
        <f>META!A132</f>
        <v>44670.66667</v>
      </c>
      <c r="B132" s="5">
        <f>B131*(1+$I$3*META!C132+$I$4*AMZN!C132+$I$5*AAPL!C132+$I$6*NFLX!C132+$I$7*GOOG!C132)</f>
        <v>1082.019364</v>
      </c>
    </row>
    <row r="133">
      <c r="A133" s="2">
        <f>META!A133</f>
        <v>44671.66667</v>
      </c>
      <c r="B133" s="5">
        <f>B132*(1+$I$3*META!C133+$I$4*AMZN!C133+$I$5*AAPL!C133+$I$6*NFLX!C133+$I$7*GOOG!C133)</f>
        <v>1064.274581</v>
      </c>
    </row>
    <row r="134">
      <c r="A134" s="2">
        <f>META!A134</f>
        <v>44672.66667</v>
      </c>
      <c r="B134" s="5">
        <f>B133*(1+$I$3*META!C134+$I$4*AMZN!C134+$I$5*AAPL!C134+$I$6*NFLX!C134+$I$7*GOOG!C134)</f>
        <v>1046.963006</v>
      </c>
    </row>
    <row r="135">
      <c r="A135" s="2">
        <f>META!A135</f>
        <v>44673.66667</v>
      </c>
      <c r="B135" s="5">
        <f>B134*(1+$I$3*META!C135+$I$4*AMZN!C135+$I$5*AAPL!C135+$I$6*NFLX!C135+$I$7*GOOG!C135)</f>
        <v>1016.558045</v>
      </c>
    </row>
    <row r="136">
      <c r="A136" s="2">
        <f>META!A136</f>
        <v>44676.66667</v>
      </c>
      <c r="B136" s="5">
        <f>B135*(1+$I$3*META!C136+$I$4*AMZN!C136+$I$5*AAPL!C136+$I$6*NFLX!C136+$I$7*GOOG!C136)</f>
        <v>1027.323944</v>
      </c>
    </row>
    <row r="137">
      <c r="A137" s="2">
        <f>META!A137</f>
        <v>44677.66667</v>
      </c>
      <c r="B137" s="5">
        <f>B136*(1+$I$3*META!C137+$I$4*AMZN!C137+$I$5*AAPL!C137+$I$6*NFLX!C137+$I$7*GOOG!C137)</f>
        <v>988.0888313</v>
      </c>
    </row>
    <row r="138">
      <c r="A138" s="2">
        <f>META!A138</f>
        <v>44678.66667</v>
      </c>
      <c r="B138" s="5">
        <f>B137*(1+$I$3*META!C138+$I$4*AMZN!C138+$I$5*AAPL!C138+$I$6*NFLX!C138+$I$7*GOOG!C138)</f>
        <v>978.7590007</v>
      </c>
    </row>
    <row r="139">
      <c r="A139" s="2">
        <f>META!A139</f>
        <v>44679.66667</v>
      </c>
      <c r="B139" s="5">
        <f>B138*(1+$I$3*META!C139+$I$4*AMZN!C139+$I$5*AAPL!C139+$I$6*NFLX!C139+$I$7*GOOG!C139)</f>
        <v>1026.77353</v>
      </c>
    </row>
    <row r="140">
      <c r="A140" s="2">
        <f>META!A140</f>
        <v>44680.66667</v>
      </c>
      <c r="B140" s="5">
        <f>B139*(1+$I$3*META!C140+$I$4*AMZN!C140+$I$5*AAPL!C140+$I$6*NFLX!C140+$I$7*GOOG!C140)</f>
        <v>968.3870711</v>
      </c>
    </row>
    <row r="141">
      <c r="A141" s="2">
        <f>META!A141</f>
        <v>44683.66667</v>
      </c>
      <c r="B141" s="5">
        <f>B140*(1+$I$3*META!C141+$I$4*AMZN!C141+$I$5*AAPL!C141+$I$6*NFLX!C141+$I$7*GOOG!C141)</f>
        <v>974.7811615</v>
      </c>
    </row>
    <row r="142">
      <c r="A142" s="2">
        <f>META!A142</f>
        <v>44684.66667</v>
      </c>
      <c r="B142" s="5">
        <f>B141*(1+$I$3*META!C142+$I$4*AMZN!C142+$I$5*AAPL!C142+$I$6*NFLX!C142+$I$7*GOOG!C142)</f>
        <v>981.4709381</v>
      </c>
    </row>
    <row r="143">
      <c r="A143" s="2">
        <f>META!A143</f>
        <v>44685.66667</v>
      </c>
      <c r="B143" s="5">
        <f>B142*(1+$I$3*META!C143+$I$4*AMZN!C143+$I$5*AAPL!C143+$I$6*NFLX!C143+$I$7*GOOG!C143)</f>
        <v>1016.079712</v>
      </c>
    </row>
    <row r="144">
      <c r="A144" s="2">
        <f>META!A144</f>
        <v>44686.66667</v>
      </c>
      <c r="B144" s="5">
        <f>B143*(1+$I$3*META!C144+$I$4*AMZN!C144+$I$5*AAPL!C144+$I$6*NFLX!C144+$I$7*GOOG!C144)</f>
        <v>955.8223777</v>
      </c>
    </row>
    <row r="145">
      <c r="A145" s="2">
        <f>META!A145</f>
        <v>44687.66667</v>
      </c>
      <c r="B145" s="5">
        <f>B144*(1+$I$3*META!C145+$I$4*AMZN!C145+$I$5*AAPL!C145+$I$6*NFLX!C145+$I$7*GOOG!C145)</f>
        <v>952.6567868</v>
      </c>
    </row>
    <row r="146">
      <c r="A146" s="2">
        <f>META!A146</f>
        <v>44690.66667</v>
      </c>
      <c r="B146" s="5">
        <f>B145*(1+$I$3*META!C146+$I$4*AMZN!C146+$I$5*AAPL!C146+$I$6*NFLX!C146+$I$7*GOOG!C146)</f>
        <v>918.5666395</v>
      </c>
    </row>
    <row r="147">
      <c r="A147" s="2">
        <f>META!A147</f>
        <v>44691.66667</v>
      </c>
      <c r="B147" s="5">
        <f>B146*(1+$I$3*META!C147+$I$4*AMZN!C147+$I$5*AAPL!C147+$I$6*NFLX!C147+$I$7*GOOG!C147)</f>
        <v>930.1266618</v>
      </c>
    </row>
    <row r="148">
      <c r="A148" s="2">
        <f>META!A148</f>
        <v>44692.66667</v>
      </c>
      <c r="B148" s="5">
        <f>B147*(1+$I$3*META!C148+$I$4*AMZN!C148+$I$5*AAPL!C148+$I$6*NFLX!C148+$I$7*GOOG!C148)</f>
        <v>891.1686774</v>
      </c>
    </row>
    <row r="149">
      <c r="A149" s="2">
        <f>META!A149</f>
        <v>44693.66667</v>
      </c>
      <c r="B149" s="5">
        <f>B148*(1+$I$3*META!C149+$I$4*AMZN!C149+$I$5*AAPL!C149+$I$6*NFLX!C149+$I$7*GOOG!C149)</f>
        <v>879.0827358</v>
      </c>
    </row>
    <row r="150">
      <c r="A150" s="2">
        <f>META!A150</f>
        <v>44694.66667</v>
      </c>
      <c r="B150" s="5">
        <f>B149*(1+$I$3*META!C150+$I$4*AMZN!C150+$I$5*AAPL!C150+$I$6*NFLX!C150+$I$7*GOOG!C150)</f>
        <v>912.1112304</v>
      </c>
    </row>
    <row r="151">
      <c r="A151" s="2">
        <f>META!A151</f>
        <v>44697.66667</v>
      </c>
      <c r="B151" s="5">
        <f>B150*(1+$I$3*META!C151+$I$4*AMZN!C151+$I$5*AAPL!C151+$I$6*NFLX!C151+$I$7*GOOG!C151)</f>
        <v>900.8367076</v>
      </c>
    </row>
    <row r="152">
      <c r="A152" s="2">
        <f>META!A152</f>
        <v>44698.66667</v>
      </c>
      <c r="B152" s="5">
        <f>B151*(1+$I$3*META!C152+$I$4*AMZN!C152+$I$5*AAPL!C152+$I$6*NFLX!C152+$I$7*GOOG!C152)</f>
        <v>925.0607171</v>
      </c>
    </row>
    <row r="153">
      <c r="A153" s="2">
        <f>META!A153</f>
        <v>44699.66667</v>
      </c>
      <c r="B153" s="5">
        <f>B152*(1+$I$3*META!C153+$I$4*AMZN!C153+$I$5*AAPL!C153+$I$6*NFLX!C153+$I$7*GOOG!C153)</f>
        <v>872.4198322</v>
      </c>
    </row>
    <row r="154">
      <c r="A154" s="2">
        <f>META!A154</f>
        <v>44700.66667</v>
      </c>
      <c r="B154" s="5">
        <f>B153*(1+$I$3*META!C154+$I$4*AMZN!C154+$I$5*AAPL!C154+$I$6*NFLX!C154+$I$7*GOOG!C154)</f>
        <v>858.0443778</v>
      </c>
    </row>
    <row r="155">
      <c r="A155" s="2">
        <f>META!A155</f>
        <v>44701.66667</v>
      </c>
      <c r="B155" s="5">
        <f>B154*(1+$I$3*META!C155+$I$4*AMZN!C155+$I$5*AAPL!C155+$I$6*NFLX!C155+$I$7*GOOG!C155)</f>
        <v>858.5067773</v>
      </c>
    </row>
    <row r="156">
      <c r="A156" s="2">
        <f>META!A156</f>
        <v>44704.66667</v>
      </c>
      <c r="B156" s="5">
        <f>B155*(1+$I$3*META!C156+$I$4*AMZN!C156+$I$5*AAPL!C156+$I$6*NFLX!C156+$I$7*GOOG!C156)</f>
        <v>882.8411221</v>
      </c>
    </row>
    <row r="157">
      <c r="A157" s="2">
        <f>META!A157</f>
        <v>44705.66667</v>
      </c>
      <c r="B157" s="5">
        <f>B156*(1+$I$3*META!C157+$I$4*AMZN!C157+$I$5*AAPL!C157+$I$6*NFLX!C157+$I$7*GOOG!C157)</f>
        <v>857.997952</v>
      </c>
    </row>
    <row r="158">
      <c r="A158" s="2">
        <f>META!A158</f>
        <v>44706.66667</v>
      </c>
      <c r="B158" s="5">
        <f>B157*(1+$I$3*META!C158+$I$4*AMZN!C158+$I$5*AAPL!C158+$I$6*NFLX!C158+$I$7*GOOG!C158)</f>
        <v>863.8367847</v>
      </c>
    </row>
    <row r="159">
      <c r="A159" s="2">
        <f>META!A159</f>
        <v>44707.66667</v>
      </c>
      <c r="B159" s="5">
        <f>B158*(1+$I$3*META!C159+$I$4*AMZN!C159+$I$5*AAPL!C159+$I$6*NFLX!C159+$I$7*GOOG!C159)</f>
        <v>887.2654395</v>
      </c>
    </row>
    <row r="160">
      <c r="A160" s="2">
        <f>META!A160</f>
        <v>44708.66667</v>
      </c>
      <c r="B160" s="5">
        <f>B159*(1+$I$3*META!C160+$I$4*AMZN!C160+$I$5*AAPL!C160+$I$6*NFLX!C160+$I$7*GOOG!C160)</f>
        <v>921.8351516</v>
      </c>
    </row>
    <row r="161">
      <c r="A161" s="2">
        <f>META!A161</f>
        <v>44712.66667</v>
      </c>
      <c r="B161" s="5">
        <f>B160*(1+$I$3*META!C161+$I$4*AMZN!C161+$I$5*AAPL!C161+$I$6*NFLX!C161+$I$7*GOOG!C161)</f>
        <v>927.9723137</v>
      </c>
    </row>
    <row r="162">
      <c r="A162" s="2">
        <f>META!A162</f>
        <v>44713.66667</v>
      </c>
      <c r="B162" s="5">
        <f>B161*(1+$I$3*META!C162+$I$4*AMZN!C162+$I$5*AAPL!C162+$I$6*NFLX!C162+$I$7*GOOG!C162)</f>
        <v>928.6552763</v>
      </c>
    </row>
    <row r="163">
      <c r="A163" s="2">
        <f>META!A163</f>
        <v>44714.66667</v>
      </c>
      <c r="B163" s="5">
        <f>B162*(1+$I$3*META!C163+$I$4*AMZN!C163+$I$5*AAPL!C163+$I$6*NFLX!C163+$I$7*GOOG!C163)</f>
        <v>950.5898991</v>
      </c>
    </row>
    <row r="164">
      <c r="A164" s="2">
        <f>META!A164</f>
        <v>44715.66667</v>
      </c>
      <c r="B164" s="5">
        <f>B163*(1+$I$3*META!C164+$I$4*AMZN!C164+$I$5*AAPL!C164+$I$6*NFLX!C164+$I$7*GOOG!C164)</f>
        <v>917.9264556</v>
      </c>
    </row>
    <row r="165">
      <c r="A165" s="2">
        <f>META!A165</f>
        <v>44718.66667</v>
      </c>
      <c r="B165" s="5">
        <f>B164*(1+$I$3*META!C165+$I$4*AMZN!C165+$I$5*AAPL!C165+$I$6*NFLX!C165+$I$7*GOOG!C165)</f>
        <v>927.4804248</v>
      </c>
    </row>
    <row r="166">
      <c r="A166" s="2">
        <f>META!A166</f>
        <v>44719.66667</v>
      </c>
      <c r="B166" s="5">
        <f>B165*(1+$I$3*META!C166+$I$4*AMZN!C166+$I$5*AAPL!C166+$I$6*NFLX!C166+$I$7*GOOG!C166)</f>
        <v>935.6090055</v>
      </c>
    </row>
    <row r="167">
      <c r="A167" s="2">
        <f>META!A167</f>
        <v>44720.66667</v>
      </c>
      <c r="B167" s="5">
        <f>B166*(1+$I$3*META!C167+$I$4*AMZN!C167+$I$5*AAPL!C167+$I$6*NFLX!C167+$I$7*GOOG!C167)</f>
        <v>930.4435763</v>
      </c>
    </row>
    <row r="168">
      <c r="A168" s="2">
        <f>META!A168</f>
        <v>44721.66667</v>
      </c>
      <c r="B168" s="5">
        <f>B167*(1+$I$3*META!C168+$I$4*AMZN!C168+$I$5*AAPL!C168+$I$6*NFLX!C168+$I$7*GOOG!C168)</f>
        <v>896.8520525</v>
      </c>
    </row>
    <row r="169">
      <c r="A169" s="2">
        <f>META!A169</f>
        <v>44722.66667</v>
      </c>
      <c r="B169" s="5">
        <f>B168*(1+$I$3*META!C169+$I$4*AMZN!C169+$I$5*AAPL!C169+$I$6*NFLX!C169+$I$7*GOOG!C169)</f>
        <v>859.72482</v>
      </c>
    </row>
    <row r="170">
      <c r="A170" s="2">
        <f>META!A170</f>
        <v>44725.66667</v>
      </c>
      <c r="B170" s="5">
        <f>B169*(1+$I$3*META!C170+$I$4*AMZN!C170+$I$5*AAPL!C170+$I$6*NFLX!C170+$I$7*GOOG!C170)</f>
        <v>822.5547254</v>
      </c>
    </row>
    <row r="171">
      <c r="A171" s="2">
        <f>META!A171</f>
        <v>44726.66667</v>
      </c>
      <c r="B171" s="5">
        <f>B170*(1+$I$3*META!C171+$I$4*AMZN!C171+$I$5*AAPL!C171+$I$6*NFLX!C171+$I$7*GOOG!C171)</f>
        <v>823.9121718</v>
      </c>
    </row>
    <row r="172">
      <c r="A172" s="2">
        <f>META!A172</f>
        <v>44727.66667</v>
      </c>
      <c r="B172" s="5">
        <f>B171*(1+$I$3*META!C172+$I$4*AMZN!C172+$I$5*AAPL!C172+$I$6*NFLX!C172+$I$7*GOOG!C172)</f>
        <v>847.8820908</v>
      </c>
    </row>
    <row r="173">
      <c r="A173" s="2">
        <f>META!A173</f>
        <v>44728.66667</v>
      </c>
      <c r="B173" s="5">
        <f>B172*(1+$I$3*META!C173+$I$4*AMZN!C173+$I$5*AAPL!C173+$I$6*NFLX!C173+$I$7*GOOG!C173)</f>
        <v>815.0276879</v>
      </c>
    </row>
    <row r="174">
      <c r="A174" s="2">
        <f>META!A174</f>
        <v>44729.66667</v>
      </c>
      <c r="B174" s="5">
        <f>B173*(1+$I$3*META!C174+$I$4*AMZN!C174+$I$5*AAPL!C174+$I$6*NFLX!C174+$I$7*GOOG!C174)</f>
        <v>826.7155178</v>
      </c>
    </row>
    <row r="175">
      <c r="A175" s="2">
        <f>META!A175</f>
        <v>44733.66667</v>
      </c>
      <c r="B175" s="5">
        <f>B174*(1+$I$3*META!C175+$I$4*AMZN!C175+$I$5*AAPL!C175+$I$6*NFLX!C175+$I$7*GOOG!C175)</f>
        <v>850.0378663</v>
      </c>
    </row>
    <row r="176">
      <c r="A176" s="2">
        <f>META!A176</f>
        <v>44734.66667</v>
      </c>
      <c r="B176" s="5">
        <f>B175*(1+$I$3*META!C176+$I$4*AMZN!C176+$I$5*AAPL!C176+$I$6*NFLX!C176+$I$7*GOOG!C176)</f>
        <v>848.8741349</v>
      </c>
    </row>
    <row r="177">
      <c r="A177" s="2">
        <f>META!A177</f>
        <v>44735.66667</v>
      </c>
      <c r="B177" s="5">
        <f>B176*(1+$I$3*META!C177+$I$4*AMZN!C177+$I$5*AAPL!C177+$I$6*NFLX!C177+$I$7*GOOG!C177)</f>
        <v>867.0221971</v>
      </c>
    </row>
    <row r="178">
      <c r="A178" s="2">
        <f>META!A178</f>
        <v>44736.66667</v>
      </c>
      <c r="B178" s="5">
        <f>B177*(1+$I$3*META!C178+$I$4*AMZN!C178+$I$5*AAPL!C178+$I$6*NFLX!C178+$I$7*GOOG!C178)</f>
        <v>895.0207887</v>
      </c>
    </row>
    <row r="179">
      <c r="A179" s="2">
        <f>META!A179</f>
        <v>44739.66667</v>
      </c>
      <c r="B179" s="5">
        <f>B178*(1+$I$3*META!C179+$I$4*AMZN!C179+$I$5*AAPL!C179+$I$6*NFLX!C179+$I$7*GOOG!C179)</f>
        <v>887.9975995</v>
      </c>
    </row>
    <row r="180">
      <c r="A180" s="2">
        <f>META!A180</f>
        <v>44740.66667</v>
      </c>
      <c r="B180" s="5">
        <f>B179*(1+$I$3*META!C180+$I$4*AMZN!C180+$I$5*AAPL!C180+$I$6*NFLX!C180+$I$7*GOOG!C180)</f>
        <v>856.2519697</v>
      </c>
    </row>
    <row r="181">
      <c r="A181" s="2">
        <f>META!A181</f>
        <v>44741.66667</v>
      </c>
      <c r="B181" s="5">
        <f>B180*(1+$I$3*META!C181+$I$4*AMZN!C181+$I$5*AAPL!C181+$I$6*NFLX!C181+$I$7*GOOG!C181)</f>
        <v>865.7579684</v>
      </c>
    </row>
    <row r="182">
      <c r="A182" s="2">
        <f>META!A182</f>
        <v>44742.66667</v>
      </c>
      <c r="B182" s="5">
        <f>B181*(1+$I$3*META!C182+$I$4*AMZN!C182+$I$5*AAPL!C182+$I$6*NFLX!C182+$I$7*GOOG!C182)</f>
        <v>848.1405685</v>
      </c>
    </row>
    <row r="183">
      <c r="A183" s="2">
        <f>META!A183</f>
        <v>44743.66667</v>
      </c>
      <c r="B183" s="5">
        <f>B182*(1+$I$3*META!C183+$I$4*AMZN!C183+$I$5*AAPL!C183+$I$6*NFLX!C183+$I$7*GOOG!C183)</f>
        <v>861.8476336</v>
      </c>
    </row>
    <row r="184">
      <c r="A184" s="2">
        <f>META!A184</f>
        <v>44747.66667</v>
      </c>
      <c r="B184" s="5">
        <f>B183*(1+$I$3*META!C184+$I$4*AMZN!C184+$I$5*AAPL!C184+$I$6*NFLX!C184+$I$7*GOOG!C184)</f>
        <v>884.9804529</v>
      </c>
    </row>
    <row r="185">
      <c r="A185" s="2">
        <f>META!A185</f>
        <v>44748.66667</v>
      </c>
      <c r="B185" s="5">
        <f>B184*(1+$I$3*META!C185+$I$4*AMZN!C185+$I$5*AAPL!C185+$I$6*NFLX!C185+$I$7*GOOG!C185)</f>
        <v>893.022397</v>
      </c>
    </row>
    <row r="186">
      <c r="A186" s="2">
        <f>META!A186</f>
        <v>44749.66667</v>
      </c>
      <c r="B186" s="5">
        <f>B185*(1+$I$3*META!C186+$I$4*AMZN!C186+$I$5*AAPL!C186+$I$6*NFLX!C186+$I$7*GOOG!C186)</f>
        <v>914.4372769</v>
      </c>
    </row>
    <row r="187">
      <c r="A187" s="2">
        <f>META!A187</f>
        <v>44750.66667</v>
      </c>
      <c r="B187" s="5">
        <f>B186*(1+$I$3*META!C187+$I$4*AMZN!C187+$I$5*AAPL!C187+$I$6*NFLX!C187+$I$7*GOOG!C187)</f>
        <v>916.3537352</v>
      </c>
    </row>
    <row r="188">
      <c r="A188" s="2">
        <f>META!A188</f>
        <v>44753.66667</v>
      </c>
      <c r="B188" s="5">
        <f>B187*(1+$I$3*META!C188+$I$4*AMZN!C188+$I$5*AAPL!C188+$I$6*NFLX!C188+$I$7*GOOG!C188)</f>
        <v>896.1933213</v>
      </c>
    </row>
    <row r="189">
      <c r="A189" s="2">
        <f>META!A189</f>
        <v>44754.66667</v>
      </c>
      <c r="B189" s="5">
        <f>B188*(1+$I$3*META!C189+$I$4*AMZN!C189+$I$5*AAPL!C189+$I$6*NFLX!C189+$I$7*GOOG!C189)</f>
        <v>894.189879</v>
      </c>
    </row>
    <row r="190">
      <c r="A190" s="2">
        <f>META!A190</f>
        <v>44755.66667</v>
      </c>
      <c r="B190" s="5">
        <f>B189*(1+$I$3*META!C190+$I$4*AMZN!C190+$I$5*AAPL!C190+$I$6*NFLX!C190+$I$7*GOOG!C190)</f>
        <v>892.1931131</v>
      </c>
    </row>
    <row r="191">
      <c r="A191" s="2">
        <f>META!A191</f>
        <v>44756.66667</v>
      </c>
      <c r="B191" s="5">
        <f>B190*(1+$I$3*META!C191+$I$4*AMZN!C191+$I$5*AAPL!C191+$I$6*NFLX!C191+$I$7*GOOG!C191)</f>
        <v>902.0536944</v>
      </c>
    </row>
    <row r="192">
      <c r="A192" s="2">
        <f>META!A192</f>
        <v>44757.66667</v>
      </c>
      <c r="B192" s="5">
        <f>B191*(1+$I$3*META!C192+$I$4*AMZN!C192+$I$5*AAPL!C192+$I$6*NFLX!C192+$I$7*GOOG!C192)</f>
        <v>917.0506333</v>
      </c>
    </row>
    <row r="193">
      <c r="A193" s="2">
        <f>META!A193</f>
        <v>44760.66667</v>
      </c>
      <c r="B193" s="5">
        <f>B192*(1+$I$3*META!C193+$I$4*AMZN!C193+$I$5*AAPL!C193+$I$6*NFLX!C193+$I$7*GOOG!C193)</f>
        <v>903.154409</v>
      </c>
    </row>
    <row r="194">
      <c r="A194" s="2">
        <f>META!A194</f>
        <v>44761.66667</v>
      </c>
      <c r="B194" s="5">
        <f>B193*(1+$I$3*META!C194+$I$4*AMZN!C194+$I$5*AAPL!C194+$I$6*NFLX!C194+$I$7*GOOG!C194)</f>
        <v>932.5497463</v>
      </c>
    </row>
    <row r="195">
      <c r="A195" s="2">
        <f>META!A195</f>
        <v>44762.66667</v>
      </c>
      <c r="B195" s="5">
        <f>B194*(1+$I$3*META!C195+$I$4*AMZN!C195+$I$5*AAPL!C195+$I$6*NFLX!C195+$I$7*GOOG!C195)</f>
        <v>949.9706175</v>
      </c>
    </row>
    <row r="196">
      <c r="A196" s="2">
        <f>META!A196</f>
        <v>44763.66667</v>
      </c>
      <c r="B196" s="5">
        <f>B195*(1+$I$3*META!C196+$I$4*AMZN!C196+$I$5*AAPL!C196+$I$6*NFLX!C196+$I$7*GOOG!C196)</f>
        <v>962.6625962</v>
      </c>
    </row>
    <row r="197">
      <c r="A197" s="2">
        <f>META!A197</f>
        <v>44764.66667</v>
      </c>
      <c r="B197" s="5">
        <f>B196*(1+$I$3*META!C197+$I$4*AMZN!C197+$I$5*AAPL!C197+$I$6*NFLX!C197+$I$7*GOOG!C197)</f>
        <v>944.503781</v>
      </c>
    </row>
    <row r="198">
      <c r="A198" s="2">
        <f>META!A198</f>
        <v>44767.66667</v>
      </c>
      <c r="B198" s="5">
        <f>B197*(1+$I$3*META!C198+$I$4*AMZN!C198+$I$5*AAPL!C198+$I$6*NFLX!C198+$I$7*GOOG!C198)</f>
        <v>937.4153362</v>
      </c>
    </row>
    <row r="199">
      <c r="A199" s="2">
        <f>META!A199</f>
        <v>44768.66667</v>
      </c>
      <c r="B199" s="5">
        <f>B198*(1+$I$3*META!C199+$I$4*AMZN!C199+$I$5*AAPL!C199+$I$6*NFLX!C199+$I$7*GOOG!C199)</f>
        <v>917.7944178</v>
      </c>
    </row>
    <row r="200">
      <c r="A200" s="2">
        <f>META!A200</f>
        <v>44769.66667</v>
      </c>
      <c r="B200" s="5">
        <f>B199*(1+$I$3*META!C200+$I$4*AMZN!C200+$I$5*AAPL!C200+$I$6*NFLX!C200+$I$7*GOOG!C200)</f>
        <v>959.2103234</v>
      </c>
    </row>
    <row r="201">
      <c r="A201" s="2">
        <f>META!A201</f>
        <v>44770.66667</v>
      </c>
      <c r="B201" s="5">
        <f>B200*(1+$I$3*META!C201+$I$4*AMZN!C201+$I$5*AAPL!C201+$I$6*NFLX!C201+$I$7*GOOG!C201)</f>
        <v>962.7670455</v>
      </c>
    </row>
    <row r="202">
      <c r="A202" s="2">
        <f>META!A202</f>
        <v>44771.66667</v>
      </c>
      <c r="B202" s="5">
        <f>B201*(1+$I$3*META!C202+$I$4*AMZN!C202+$I$5*AAPL!C202+$I$6*NFLX!C202+$I$7*GOOG!C202)</f>
        <v>1003.887084</v>
      </c>
    </row>
    <row r="203">
      <c r="A203" s="2">
        <f>META!A203</f>
        <v>44774.66667</v>
      </c>
      <c r="B203" s="5">
        <f>B202*(1+$I$3*META!C203+$I$4*AMZN!C203+$I$5*AAPL!C203+$I$6*NFLX!C203+$I$7*GOOG!C203)</f>
        <v>999.6451199</v>
      </c>
    </row>
    <row r="204">
      <c r="A204" s="2">
        <f>META!A204</f>
        <v>44775.66667</v>
      </c>
      <c r="B204" s="5">
        <f>B203*(1+$I$3*META!C204+$I$4*AMZN!C204+$I$5*AAPL!C204+$I$6*NFLX!C204+$I$7*GOOG!C204)</f>
        <v>992.2468175</v>
      </c>
    </row>
    <row r="205">
      <c r="A205" s="2">
        <f>META!A205</f>
        <v>44776.66667</v>
      </c>
      <c r="B205" s="5">
        <f>B204*(1+$I$3*META!C205+$I$4*AMZN!C205+$I$5*AAPL!C205+$I$6*NFLX!C205+$I$7*GOOG!C205)</f>
        <v>1029.07335</v>
      </c>
    </row>
    <row r="206">
      <c r="A206" s="2">
        <f>META!A206</f>
        <v>44777.66667</v>
      </c>
      <c r="B206" s="5">
        <f>B205*(1+$I$3*META!C206+$I$4*AMZN!C206+$I$5*AAPL!C206+$I$6*NFLX!C206+$I$7*GOOG!C206)</f>
        <v>1032.948505</v>
      </c>
    </row>
    <row r="207">
      <c r="A207" s="2">
        <f>META!A207</f>
        <v>44778.66667</v>
      </c>
      <c r="B207" s="5">
        <f>B206*(1+$I$3*META!C207+$I$4*AMZN!C207+$I$5*AAPL!C207+$I$6*NFLX!C207+$I$7*GOOG!C207)</f>
        <v>1026.983048</v>
      </c>
    </row>
    <row r="208">
      <c r="A208" s="2">
        <f>META!A208</f>
        <v>44781.66667</v>
      </c>
      <c r="B208" s="5">
        <f>B207*(1+$I$3*META!C208+$I$4*AMZN!C208+$I$5*AAPL!C208+$I$6*NFLX!C208+$I$7*GOOG!C208)</f>
        <v>1024.183226</v>
      </c>
    </row>
    <row r="209">
      <c r="A209" s="2">
        <f>META!A209</f>
        <v>44782.66667</v>
      </c>
      <c r="B209" s="5">
        <f>B208*(1+$I$3*META!C209+$I$4*AMZN!C209+$I$5*AAPL!C209+$I$6*NFLX!C209+$I$7*GOOG!C209)</f>
        <v>1020.777038</v>
      </c>
    </row>
    <row r="210">
      <c r="A210" s="2">
        <f>META!A210</f>
        <v>44783.66667</v>
      </c>
      <c r="B210" s="5">
        <f>B209*(1+$I$3*META!C210+$I$4*AMZN!C210+$I$5*AAPL!C210+$I$6*NFLX!C210+$I$7*GOOG!C210)</f>
        <v>1051.092261</v>
      </c>
    </row>
    <row r="211">
      <c r="A211" s="2">
        <f>META!A211</f>
        <v>44784.66667</v>
      </c>
      <c r="B211" s="5">
        <f>B210*(1+$I$3*META!C211+$I$4*AMZN!C211+$I$5*AAPL!C211+$I$6*NFLX!C211+$I$7*GOOG!C211)</f>
        <v>1044.01485</v>
      </c>
    </row>
    <row r="212">
      <c r="A212" s="2">
        <f>META!A212</f>
        <v>44785.66667</v>
      </c>
      <c r="B212" s="5">
        <f>B211*(1+$I$3*META!C212+$I$4*AMZN!C212+$I$5*AAPL!C212+$I$6*NFLX!C212+$I$7*GOOG!C212)</f>
        <v>1066.476554</v>
      </c>
    </row>
    <row r="213">
      <c r="A213" s="2">
        <f>META!A213</f>
        <v>44788.66667</v>
      </c>
      <c r="B213" s="5">
        <f>B212*(1+$I$3*META!C213+$I$4*AMZN!C213+$I$5*AAPL!C213+$I$6*NFLX!C213+$I$7*GOOG!C213)</f>
        <v>1070.474741</v>
      </c>
    </row>
    <row r="214">
      <c r="A214" s="2">
        <f>META!A214</f>
        <v>44789.66667</v>
      </c>
      <c r="B214" s="5">
        <f>B213*(1+$I$3*META!C214+$I$4*AMZN!C214+$I$5*AAPL!C214+$I$6*NFLX!C214+$I$7*GOOG!C214)</f>
        <v>1071.2648</v>
      </c>
    </row>
    <row r="215">
      <c r="A215" s="2">
        <f>META!A215</f>
        <v>44790.66667</v>
      </c>
      <c r="B215" s="5">
        <f>B214*(1+$I$3*META!C215+$I$4*AMZN!C215+$I$5*AAPL!C215+$I$6*NFLX!C215+$I$7*GOOG!C215)</f>
        <v>1069.512763</v>
      </c>
    </row>
    <row r="216">
      <c r="A216" s="2">
        <f>META!A216</f>
        <v>44791.66667</v>
      </c>
      <c r="B216" s="5">
        <f>B215*(1+$I$3*META!C216+$I$4*AMZN!C216+$I$5*AAPL!C216+$I$6*NFLX!C216+$I$7*GOOG!C216)</f>
        <v>1069.160326</v>
      </c>
    </row>
    <row r="217">
      <c r="A217" s="2">
        <f>META!A217</f>
        <v>44792.66667</v>
      </c>
      <c r="B217" s="5">
        <f>B216*(1+$I$3*META!C217+$I$4*AMZN!C217+$I$5*AAPL!C217+$I$6*NFLX!C217+$I$7*GOOG!C217)</f>
        <v>1048.283614</v>
      </c>
    </row>
    <row r="218">
      <c r="A218" s="2">
        <f>META!A218</f>
        <v>44795.66667</v>
      </c>
      <c r="B218" s="5">
        <f>B217*(1+$I$3*META!C218+$I$4*AMZN!C218+$I$5*AAPL!C218+$I$6*NFLX!C218+$I$7*GOOG!C218)</f>
        <v>1020.175743</v>
      </c>
    </row>
    <row r="219">
      <c r="A219" s="2">
        <f>META!A219</f>
        <v>44796.66667</v>
      </c>
      <c r="B219" s="5">
        <f>B218*(1+$I$3*META!C219+$I$4*AMZN!C219+$I$5*AAPL!C219+$I$6*NFLX!C219+$I$7*GOOG!C219)</f>
        <v>1018.589575</v>
      </c>
    </row>
    <row r="220">
      <c r="A220" s="2">
        <f>META!A220</f>
        <v>44797.66667</v>
      </c>
      <c r="B220" s="5">
        <f>B219*(1+$I$3*META!C220+$I$4*AMZN!C220+$I$5*AAPL!C220+$I$6*NFLX!C220+$I$7*GOOG!C220)</f>
        <v>1020.747181</v>
      </c>
    </row>
    <row r="221">
      <c r="A221" s="2">
        <f>META!A221</f>
        <v>44798.66667</v>
      </c>
      <c r="B221" s="5">
        <f>B220*(1+$I$3*META!C221+$I$4*AMZN!C221+$I$5*AAPL!C221+$I$6*NFLX!C221+$I$7*GOOG!C221)</f>
        <v>1040.399764</v>
      </c>
    </row>
    <row r="222">
      <c r="A222" s="2">
        <f>META!A222</f>
        <v>44799.66667</v>
      </c>
      <c r="B222" s="5">
        <f>B221*(1+$I$3*META!C222+$I$4*AMZN!C222+$I$5*AAPL!C222+$I$6*NFLX!C222+$I$7*GOOG!C222)</f>
        <v>996.6358738</v>
      </c>
    </row>
    <row r="223">
      <c r="A223" s="2">
        <f>META!A223</f>
        <v>44802.66667</v>
      </c>
      <c r="B223" s="5">
        <f>B222*(1+$I$3*META!C223+$I$4*AMZN!C223+$I$5*AAPL!C223+$I$6*NFLX!C223+$I$7*GOOG!C223)</f>
        <v>985.1309454</v>
      </c>
    </row>
    <row r="224">
      <c r="A224" s="2">
        <f>META!A224</f>
        <v>44803.66667</v>
      </c>
      <c r="B224" s="5">
        <f>B223*(1+$I$3*META!C224+$I$4*AMZN!C224+$I$5*AAPL!C224+$I$6*NFLX!C224+$I$7*GOOG!C224)</f>
        <v>972.9484512</v>
      </c>
    </row>
    <row r="225">
      <c r="A225" s="2">
        <f>META!A225</f>
        <v>44804.66667</v>
      </c>
      <c r="B225" s="5">
        <f>B224*(1+$I$3*META!C225+$I$4*AMZN!C225+$I$5*AAPL!C225+$I$6*NFLX!C225+$I$7*GOOG!C225)</f>
        <v>964.1021709</v>
      </c>
    </row>
    <row r="226">
      <c r="A226" s="2">
        <f>META!A226</f>
        <v>44805.66667</v>
      </c>
      <c r="B226" s="5">
        <f>B225*(1+$I$3*META!C226+$I$4*AMZN!C226+$I$5*AAPL!C226+$I$6*NFLX!C226+$I$7*GOOG!C226)</f>
        <v>971.0482358</v>
      </c>
    </row>
    <row r="227">
      <c r="A227" s="2">
        <f>META!A227</f>
        <v>44806.66667</v>
      </c>
      <c r="B227" s="5">
        <f>B226*(1+$I$3*META!C227+$I$4*AMZN!C227+$I$5*AAPL!C227+$I$6*NFLX!C227+$I$7*GOOG!C227)</f>
        <v>958.9479707</v>
      </c>
    </row>
    <row r="228">
      <c r="A228" s="2">
        <f>META!A228</f>
        <v>44810.66667</v>
      </c>
      <c r="B228" s="5">
        <f>B227*(1+$I$3*META!C228+$I$4*AMZN!C228+$I$5*AAPL!C228+$I$6*NFLX!C228+$I$7*GOOG!C228)</f>
        <v>949.694139</v>
      </c>
    </row>
    <row r="229">
      <c r="A229" s="2">
        <f>META!A229</f>
        <v>44811.66667</v>
      </c>
      <c r="B229" s="5">
        <f>B228*(1+$I$3*META!C229+$I$4*AMZN!C229+$I$5*AAPL!C229+$I$6*NFLX!C229+$I$7*GOOG!C229)</f>
        <v>964.7360165</v>
      </c>
    </row>
    <row r="230">
      <c r="A230" s="2">
        <f>META!A230</f>
        <v>44812.66667</v>
      </c>
      <c r="B230" s="5">
        <f>B229*(1+$I$3*META!C230+$I$4*AMZN!C230+$I$5*AAPL!C230+$I$6*NFLX!C230+$I$7*GOOG!C230)</f>
        <v>958.4647551</v>
      </c>
    </row>
    <row r="231">
      <c r="A231" s="2">
        <f>META!A231</f>
        <v>44813.66667</v>
      </c>
      <c r="B231" s="5">
        <f>B230*(1+$I$3*META!C231+$I$4*AMZN!C231+$I$5*AAPL!C231+$I$6*NFLX!C231+$I$7*GOOG!C231)</f>
        <v>979.2354438</v>
      </c>
    </row>
    <row r="232">
      <c r="A232" s="2">
        <f>META!A232</f>
        <v>44816.66667</v>
      </c>
      <c r="B232" s="5">
        <f>B231*(1+$I$3*META!C232+$I$4*AMZN!C232+$I$5*AAPL!C232+$I$6*NFLX!C232+$I$7*GOOG!C232)</f>
        <v>1007.62116</v>
      </c>
    </row>
    <row r="233">
      <c r="A233" s="2">
        <f>META!A233</f>
        <v>44817.66667</v>
      </c>
      <c r="B233" s="5">
        <f>B232*(1+$I$3*META!C233+$I$4*AMZN!C233+$I$5*AAPL!C233+$I$6*NFLX!C233+$I$7*GOOG!C233)</f>
        <v>944.6624928</v>
      </c>
    </row>
    <row r="234">
      <c r="A234" s="2">
        <f>META!A234</f>
        <v>44818.66667</v>
      </c>
      <c r="B234" s="5">
        <f>B233*(1+$I$3*META!C234+$I$4*AMZN!C234+$I$5*AAPL!C234+$I$6*NFLX!C234+$I$7*GOOG!C234)</f>
        <v>953.5683325</v>
      </c>
    </row>
    <row r="235">
      <c r="A235" s="2">
        <f>META!A235</f>
        <v>44819.66667</v>
      </c>
      <c r="B235" s="5">
        <f>B234*(1+$I$3*META!C235+$I$4*AMZN!C235+$I$5*AAPL!C235+$I$6*NFLX!C235+$I$7*GOOG!C235)</f>
        <v>937.0835745</v>
      </c>
    </row>
    <row r="236">
      <c r="A236" s="2">
        <f>META!A236</f>
        <v>44820.66667</v>
      </c>
      <c r="B236" s="5">
        <f>B235*(1+$I$3*META!C236+$I$4*AMZN!C236+$I$5*AAPL!C236+$I$6*NFLX!C236+$I$7*GOOG!C236)</f>
        <v>925.9907233</v>
      </c>
    </row>
    <row r="237">
      <c r="A237" s="2">
        <f>META!A237</f>
        <v>44823.66667</v>
      </c>
      <c r="B237" s="5">
        <f>B236*(1+$I$3*META!C237+$I$4*AMZN!C237+$I$5*AAPL!C237+$I$6*NFLX!C237+$I$7*GOOG!C237)</f>
        <v>942.9867402</v>
      </c>
    </row>
    <row r="238">
      <c r="A238" s="2">
        <f>META!A238</f>
        <v>44824.66667</v>
      </c>
      <c r="B238" s="5">
        <f>B237*(1+$I$3*META!C238+$I$4*AMZN!C238+$I$5*AAPL!C238+$I$6*NFLX!C238+$I$7*GOOG!C238)</f>
        <v>945.6929049</v>
      </c>
    </row>
    <row r="239">
      <c r="A239" s="2">
        <f>META!A239</f>
        <v>44825.66667</v>
      </c>
      <c r="B239" s="5">
        <f>B238*(1+$I$3*META!C239+$I$4*AMZN!C239+$I$5*AAPL!C239+$I$6*NFLX!C239+$I$7*GOOG!C239)</f>
        <v>924.7542008</v>
      </c>
    </row>
    <row r="240">
      <c r="A240" s="2">
        <f>META!A240</f>
        <v>44826.66667</v>
      </c>
      <c r="B240" s="5">
        <f>B239*(1+$I$3*META!C240+$I$4*AMZN!C240+$I$5*AAPL!C240+$I$6*NFLX!C240+$I$7*GOOG!C240)</f>
        <v>920.0287944</v>
      </c>
    </row>
    <row r="241">
      <c r="A241" s="2">
        <f>META!A241</f>
        <v>44827.66667</v>
      </c>
      <c r="B241" s="5">
        <f>B240*(1+$I$3*META!C241+$I$4*AMZN!C241+$I$5*AAPL!C241+$I$6*NFLX!C241+$I$7*GOOG!C241)</f>
        <v>903.0499029</v>
      </c>
    </row>
    <row r="242">
      <c r="A242" s="2">
        <f>META!A242</f>
        <v>44830.66667</v>
      </c>
      <c r="B242" s="5">
        <f>B241*(1+$I$3*META!C242+$I$4*AMZN!C242+$I$5*AAPL!C242+$I$6*NFLX!C242+$I$7*GOOG!C242)</f>
        <v>905.0172862</v>
      </c>
    </row>
    <row r="243">
      <c r="A243" s="2">
        <f>META!A243</f>
        <v>44831.66667</v>
      </c>
      <c r="B243" s="5">
        <f>B242*(1+$I$3*META!C243+$I$4*AMZN!C243+$I$5*AAPL!C243+$I$6*NFLX!C243+$I$7*GOOG!C243)</f>
        <v>906.3124735</v>
      </c>
    </row>
    <row r="244">
      <c r="A244" s="2">
        <f>META!A244</f>
        <v>44832.66667</v>
      </c>
      <c r="B244" s="5">
        <f>B243*(1+$I$3*META!C244+$I$4*AMZN!C244+$I$5*AAPL!C244+$I$6*NFLX!C244+$I$7*GOOG!C244)</f>
        <v>910.9421998</v>
      </c>
    </row>
    <row r="245">
      <c r="A245" s="2">
        <f>META!A245</f>
        <v>44833.66667</v>
      </c>
      <c r="B245" s="5">
        <f>B244*(1+$I$3*META!C245+$I$4*AMZN!C245+$I$5*AAPL!C245+$I$6*NFLX!C245+$I$7*GOOG!C245)</f>
        <v>873.5976678</v>
      </c>
    </row>
    <row r="246">
      <c r="A246" s="2">
        <f>META!A246</f>
        <v>44834.66667</v>
      </c>
      <c r="B246" s="5">
        <f>B245*(1+$I$3*META!C246+$I$4*AMZN!C246+$I$5*AAPL!C246+$I$6*NFLX!C246+$I$7*GOOG!C246)</f>
        <v>851.8740583</v>
      </c>
    </row>
    <row r="247">
      <c r="A247" s="2">
        <f>META!A247</f>
        <v>44837.66667</v>
      </c>
      <c r="B247" s="5">
        <f>B246*(1+$I$3*META!C247+$I$4*AMZN!C247+$I$5*AAPL!C247+$I$6*NFLX!C247+$I$7*GOOG!C247)</f>
        <v>876.9379855</v>
      </c>
    </row>
    <row r="248">
      <c r="A248" s="2">
        <f>META!A248</f>
        <v>44838.66667</v>
      </c>
      <c r="B248" s="5">
        <f>B247*(1+$I$3*META!C248+$I$4*AMZN!C248+$I$5*AAPL!C248+$I$6*NFLX!C248+$I$7*GOOG!C248)</f>
        <v>902.7240432</v>
      </c>
    </row>
    <row r="249">
      <c r="A249" s="2">
        <f>META!A249</f>
        <v>44839.66667</v>
      </c>
      <c r="B249" s="5">
        <f>B248*(1+$I$3*META!C249+$I$4*AMZN!C249+$I$5*AAPL!C249+$I$6*NFLX!C249+$I$7*GOOG!C249)</f>
        <v>902.9324829</v>
      </c>
    </row>
    <row r="250">
      <c r="A250" s="2">
        <f>META!A250</f>
        <v>44840.66667</v>
      </c>
      <c r="B250" s="5">
        <f>B249*(1+$I$3*META!C250+$I$4*AMZN!C250+$I$5*AAPL!C250+$I$6*NFLX!C250+$I$7*GOOG!C250)</f>
        <v>898.4972105</v>
      </c>
    </row>
    <row r="251">
      <c r="A251" s="2">
        <f>META!A251</f>
        <v>44841.66667</v>
      </c>
      <c r="B251" s="5">
        <f>B250*(1+$I$3*META!C251+$I$4*AMZN!C251+$I$5*AAPL!C251+$I$6*NFLX!C251+$I$7*GOOG!C251)</f>
        <v>864.2975282</v>
      </c>
    </row>
    <row r="252">
      <c r="A252" s="2">
        <f>META!A252</f>
        <v>44844.66667</v>
      </c>
      <c r="B252" s="5">
        <f>B251*(1+$I$3*META!C252+$I$4*AMZN!C252+$I$5*AAPL!C252+$I$6*NFLX!C252+$I$7*GOOG!C252)</f>
        <v>864.2975282</v>
      </c>
    </row>
    <row r="253">
      <c r="A253" s="6" t="str">
        <f>META!A253</f>
        <v/>
      </c>
    </row>
    <row r="254">
      <c r="A254" s="6" t="str">
        <f>META!A254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IFERROR(__xludf.DUMMYFUNCTION("GOOGLEFINANCE(""NASDAQ:META"", ""price"", DATE(2021,10,12), DATE(2022,10,11),""DAILY"")"),"Date")</f>
        <v>Date</v>
      </c>
      <c r="B1" s="6" t="str">
        <f>IFERROR(__xludf.DUMMYFUNCTION("""COMPUTED_VALUE"""),"Close")</f>
        <v>Close</v>
      </c>
      <c r="C1" s="1" t="s">
        <v>11</v>
      </c>
    </row>
    <row r="2">
      <c r="A2" s="2">
        <f>IFERROR(__xludf.DUMMYFUNCTION("""COMPUTED_VALUE"""),44481.66666666667)</f>
        <v>44481.66667</v>
      </c>
      <c r="B2" s="6">
        <f>IFERROR(__xludf.DUMMYFUNCTION("""COMPUTED_VALUE"""),323.77)</f>
        <v>323.77</v>
      </c>
    </row>
    <row r="3">
      <c r="A3" s="2">
        <f>IFERROR(__xludf.DUMMYFUNCTION("""COMPUTED_VALUE"""),44482.66666666667)</f>
        <v>44482.66667</v>
      </c>
      <c r="B3" s="6">
        <f>IFERROR(__xludf.DUMMYFUNCTION("""COMPUTED_VALUE"""),324.54)</f>
        <v>324.54</v>
      </c>
      <c r="C3" s="7">
        <f t="shared" ref="C3:C251" si="1">B3/B2-1</f>
        <v>0.002378231461</v>
      </c>
    </row>
    <row r="4">
      <c r="A4" s="2">
        <f>IFERROR(__xludf.DUMMYFUNCTION("""COMPUTED_VALUE"""),44483.66666666667)</f>
        <v>44483.66667</v>
      </c>
      <c r="B4" s="6">
        <f>IFERROR(__xludf.DUMMYFUNCTION("""COMPUTED_VALUE"""),328.53)</f>
        <v>328.53</v>
      </c>
      <c r="C4" s="7">
        <f t="shared" si="1"/>
        <v>0.01229432427</v>
      </c>
    </row>
    <row r="5">
      <c r="A5" s="2">
        <f>IFERROR(__xludf.DUMMYFUNCTION("""COMPUTED_VALUE"""),44484.66666666667)</f>
        <v>44484.66667</v>
      </c>
      <c r="B5" s="6">
        <f>IFERROR(__xludf.DUMMYFUNCTION("""COMPUTED_VALUE"""),324.76)</f>
        <v>324.76</v>
      </c>
      <c r="C5" s="7">
        <f t="shared" si="1"/>
        <v>-0.01147535994</v>
      </c>
    </row>
    <row r="6">
      <c r="A6" s="2">
        <f>IFERROR(__xludf.DUMMYFUNCTION("""COMPUTED_VALUE"""),44487.66666666667)</f>
        <v>44487.66667</v>
      </c>
      <c r="B6" s="6">
        <f>IFERROR(__xludf.DUMMYFUNCTION("""COMPUTED_VALUE"""),335.34)</f>
        <v>335.34</v>
      </c>
      <c r="C6" s="7">
        <f t="shared" si="1"/>
        <v>0.03257790368</v>
      </c>
    </row>
    <row r="7">
      <c r="A7" s="2">
        <f>IFERROR(__xludf.DUMMYFUNCTION("""COMPUTED_VALUE"""),44488.66666666667)</f>
        <v>44488.66667</v>
      </c>
      <c r="B7" s="6">
        <f>IFERROR(__xludf.DUMMYFUNCTION("""COMPUTED_VALUE"""),339.99)</f>
        <v>339.99</v>
      </c>
      <c r="C7" s="7">
        <f t="shared" si="1"/>
        <v>0.01386652353</v>
      </c>
    </row>
    <row r="8">
      <c r="A8" s="2">
        <f>IFERROR(__xludf.DUMMYFUNCTION("""COMPUTED_VALUE"""),44489.66666666667)</f>
        <v>44489.66667</v>
      </c>
      <c r="B8" s="6">
        <f>IFERROR(__xludf.DUMMYFUNCTION("""COMPUTED_VALUE"""),340.78)</f>
        <v>340.78</v>
      </c>
      <c r="C8" s="7">
        <f t="shared" si="1"/>
        <v>0.002323597753</v>
      </c>
    </row>
    <row r="9">
      <c r="A9" s="2">
        <f>IFERROR(__xludf.DUMMYFUNCTION("""COMPUTED_VALUE"""),44490.66666666667)</f>
        <v>44490.66667</v>
      </c>
      <c r="B9" s="6">
        <f>IFERROR(__xludf.DUMMYFUNCTION("""COMPUTED_VALUE"""),341.88)</f>
        <v>341.88</v>
      </c>
      <c r="C9" s="7">
        <f t="shared" si="1"/>
        <v>0.003227888961</v>
      </c>
    </row>
    <row r="10">
      <c r="A10" s="2">
        <f>IFERROR(__xludf.DUMMYFUNCTION("""COMPUTED_VALUE"""),44491.66666666667)</f>
        <v>44491.66667</v>
      </c>
      <c r="B10" s="6">
        <f>IFERROR(__xludf.DUMMYFUNCTION("""COMPUTED_VALUE"""),324.61)</f>
        <v>324.61</v>
      </c>
      <c r="C10" s="7">
        <f t="shared" si="1"/>
        <v>-0.05051480051</v>
      </c>
    </row>
    <row r="11">
      <c r="A11" s="2">
        <f>IFERROR(__xludf.DUMMYFUNCTION("""COMPUTED_VALUE"""),44494.66666666667)</f>
        <v>44494.66667</v>
      </c>
      <c r="B11" s="6">
        <f>IFERROR(__xludf.DUMMYFUNCTION("""COMPUTED_VALUE"""),328.69)</f>
        <v>328.69</v>
      </c>
      <c r="C11" s="7">
        <f t="shared" si="1"/>
        <v>0.01256892887</v>
      </c>
    </row>
    <row r="12">
      <c r="A12" s="2">
        <f>IFERROR(__xludf.DUMMYFUNCTION("""COMPUTED_VALUE"""),44495.66666666667)</f>
        <v>44495.66667</v>
      </c>
      <c r="B12" s="6">
        <f>IFERROR(__xludf.DUMMYFUNCTION("""COMPUTED_VALUE"""),315.81)</f>
        <v>315.81</v>
      </c>
      <c r="C12" s="7">
        <f t="shared" si="1"/>
        <v>-0.03918585902</v>
      </c>
    </row>
    <row r="13">
      <c r="A13" s="2">
        <f>IFERROR(__xludf.DUMMYFUNCTION("""COMPUTED_VALUE"""),44496.66666666667)</f>
        <v>44496.66667</v>
      </c>
      <c r="B13" s="6">
        <f>IFERROR(__xludf.DUMMYFUNCTION("""COMPUTED_VALUE"""),312.22)</f>
        <v>312.22</v>
      </c>
      <c r="C13" s="7">
        <f t="shared" si="1"/>
        <v>-0.01136759444</v>
      </c>
    </row>
    <row r="14">
      <c r="A14" s="2">
        <f>IFERROR(__xludf.DUMMYFUNCTION("""COMPUTED_VALUE"""),44497.66666666667)</f>
        <v>44497.66667</v>
      </c>
      <c r="B14" s="6">
        <f>IFERROR(__xludf.DUMMYFUNCTION("""COMPUTED_VALUE"""),316.92)</f>
        <v>316.92</v>
      </c>
      <c r="C14" s="7">
        <f t="shared" si="1"/>
        <v>0.01505348793</v>
      </c>
    </row>
    <row r="15">
      <c r="A15" s="2">
        <f>IFERROR(__xludf.DUMMYFUNCTION("""COMPUTED_VALUE"""),44498.66666666667)</f>
        <v>44498.66667</v>
      </c>
      <c r="B15" s="6">
        <f>IFERROR(__xludf.DUMMYFUNCTION("""COMPUTED_VALUE"""),323.57)</f>
        <v>323.57</v>
      </c>
      <c r="C15" s="7">
        <f t="shared" si="1"/>
        <v>0.02098321343</v>
      </c>
    </row>
    <row r="16">
      <c r="A16" s="2">
        <f>IFERROR(__xludf.DUMMYFUNCTION("""COMPUTED_VALUE"""),44501.66666666667)</f>
        <v>44501.66667</v>
      </c>
      <c r="B16" s="6">
        <f>IFERROR(__xludf.DUMMYFUNCTION("""COMPUTED_VALUE"""),329.98)</f>
        <v>329.98</v>
      </c>
      <c r="C16" s="7">
        <f t="shared" si="1"/>
        <v>0.01981024199</v>
      </c>
    </row>
    <row r="17">
      <c r="A17" s="2">
        <f>IFERROR(__xludf.DUMMYFUNCTION("""COMPUTED_VALUE"""),44502.66666666667)</f>
        <v>44502.66667</v>
      </c>
      <c r="B17" s="6">
        <f>IFERROR(__xludf.DUMMYFUNCTION("""COMPUTED_VALUE"""),328.08)</f>
        <v>328.08</v>
      </c>
      <c r="C17" s="7">
        <f t="shared" si="1"/>
        <v>-0.005757924723</v>
      </c>
    </row>
    <row r="18">
      <c r="A18" s="2">
        <f>IFERROR(__xludf.DUMMYFUNCTION("""COMPUTED_VALUE"""),44503.66666666667)</f>
        <v>44503.66667</v>
      </c>
      <c r="B18" s="6">
        <f>IFERROR(__xludf.DUMMYFUNCTION("""COMPUTED_VALUE"""),331.62)</f>
        <v>331.62</v>
      </c>
      <c r="C18" s="7">
        <f t="shared" si="1"/>
        <v>0.01079005121</v>
      </c>
    </row>
    <row r="19">
      <c r="A19" s="2">
        <f>IFERROR(__xludf.DUMMYFUNCTION("""COMPUTED_VALUE"""),44504.66666666667)</f>
        <v>44504.66667</v>
      </c>
      <c r="B19" s="6">
        <f>IFERROR(__xludf.DUMMYFUNCTION("""COMPUTED_VALUE"""),335.85)</f>
        <v>335.85</v>
      </c>
      <c r="C19" s="7">
        <f t="shared" si="1"/>
        <v>0.0127555636</v>
      </c>
    </row>
    <row r="20">
      <c r="A20" s="2">
        <f>IFERROR(__xludf.DUMMYFUNCTION("""COMPUTED_VALUE"""),44505.66666666667)</f>
        <v>44505.66667</v>
      </c>
      <c r="B20" s="6">
        <f>IFERROR(__xludf.DUMMYFUNCTION("""COMPUTED_VALUE"""),341.13)</f>
        <v>341.13</v>
      </c>
      <c r="C20" s="7">
        <f t="shared" si="1"/>
        <v>0.01572130415</v>
      </c>
    </row>
    <row r="21">
      <c r="A21" s="2">
        <f>IFERROR(__xludf.DUMMYFUNCTION("""COMPUTED_VALUE"""),44508.66666666667)</f>
        <v>44508.66667</v>
      </c>
      <c r="B21" s="6">
        <f>IFERROR(__xludf.DUMMYFUNCTION("""COMPUTED_VALUE"""),338.62)</f>
        <v>338.62</v>
      </c>
      <c r="C21" s="7">
        <f t="shared" si="1"/>
        <v>-0.007357898748</v>
      </c>
    </row>
    <row r="22">
      <c r="A22" s="2">
        <f>IFERROR(__xludf.DUMMYFUNCTION("""COMPUTED_VALUE"""),44509.66666666667)</f>
        <v>44509.66667</v>
      </c>
      <c r="B22" s="6">
        <f>IFERROR(__xludf.DUMMYFUNCTION("""COMPUTED_VALUE"""),335.37)</f>
        <v>335.37</v>
      </c>
      <c r="C22" s="7">
        <f t="shared" si="1"/>
        <v>-0.009597779222</v>
      </c>
    </row>
    <row r="23">
      <c r="A23" s="2">
        <f>IFERROR(__xludf.DUMMYFUNCTION("""COMPUTED_VALUE"""),44510.66666666667)</f>
        <v>44510.66667</v>
      </c>
      <c r="B23" s="6">
        <f>IFERROR(__xludf.DUMMYFUNCTION("""COMPUTED_VALUE"""),327.64)</f>
        <v>327.64</v>
      </c>
      <c r="C23" s="7">
        <f t="shared" si="1"/>
        <v>-0.02304916957</v>
      </c>
    </row>
    <row r="24">
      <c r="A24" s="2">
        <f>IFERROR(__xludf.DUMMYFUNCTION("""COMPUTED_VALUE"""),44511.66666666667)</f>
        <v>44511.66667</v>
      </c>
      <c r="B24" s="6">
        <f>IFERROR(__xludf.DUMMYFUNCTION("""COMPUTED_VALUE"""),327.74)</f>
        <v>327.74</v>
      </c>
      <c r="C24" s="7">
        <f t="shared" si="1"/>
        <v>0.0003052130387</v>
      </c>
    </row>
    <row r="25">
      <c r="A25" s="2">
        <f>IFERROR(__xludf.DUMMYFUNCTION("""COMPUTED_VALUE"""),44512.66666666667)</f>
        <v>44512.66667</v>
      </c>
      <c r="B25" s="6">
        <f>IFERROR(__xludf.DUMMYFUNCTION("""COMPUTED_VALUE"""),340.89)</f>
        <v>340.89</v>
      </c>
      <c r="C25" s="7">
        <f t="shared" si="1"/>
        <v>0.04012326844</v>
      </c>
    </row>
    <row r="26">
      <c r="A26" s="2">
        <f>IFERROR(__xludf.DUMMYFUNCTION("""COMPUTED_VALUE"""),44515.66666666667)</f>
        <v>44515.66667</v>
      </c>
      <c r="B26" s="6">
        <f>IFERROR(__xludf.DUMMYFUNCTION("""COMPUTED_VALUE"""),347.56)</f>
        <v>347.56</v>
      </c>
      <c r="C26" s="7">
        <f t="shared" si="1"/>
        <v>0.01956642905</v>
      </c>
    </row>
    <row r="27">
      <c r="A27" s="2">
        <f>IFERROR(__xludf.DUMMYFUNCTION("""COMPUTED_VALUE"""),44516.66666666667)</f>
        <v>44516.66667</v>
      </c>
      <c r="B27" s="6">
        <f>IFERROR(__xludf.DUMMYFUNCTION("""COMPUTED_VALUE"""),342.96)</f>
        <v>342.96</v>
      </c>
      <c r="C27" s="7">
        <f t="shared" si="1"/>
        <v>-0.01323512487</v>
      </c>
    </row>
    <row r="28">
      <c r="A28" s="2">
        <f>IFERROR(__xludf.DUMMYFUNCTION("""COMPUTED_VALUE"""),44517.66666666667)</f>
        <v>44517.66667</v>
      </c>
      <c r="B28" s="6">
        <f>IFERROR(__xludf.DUMMYFUNCTION("""COMPUTED_VALUE"""),340.77)</f>
        <v>340.77</v>
      </c>
      <c r="C28" s="7">
        <f t="shared" si="1"/>
        <v>-0.006385584325</v>
      </c>
    </row>
    <row r="29">
      <c r="A29" s="2">
        <f>IFERROR(__xludf.DUMMYFUNCTION("""COMPUTED_VALUE"""),44518.66666666667)</f>
        <v>44518.66667</v>
      </c>
      <c r="B29" s="6">
        <f>IFERROR(__xludf.DUMMYFUNCTION("""COMPUTED_VALUE"""),338.69)</f>
        <v>338.69</v>
      </c>
      <c r="C29" s="7">
        <f t="shared" si="1"/>
        <v>-0.006103823693</v>
      </c>
    </row>
    <row r="30">
      <c r="A30" s="2">
        <f>IFERROR(__xludf.DUMMYFUNCTION("""COMPUTED_VALUE"""),44519.66666666667)</f>
        <v>44519.66667</v>
      </c>
      <c r="B30" s="6">
        <f>IFERROR(__xludf.DUMMYFUNCTION("""COMPUTED_VALUE"""),345.3)</f>
        <v>345.3</v>
      </c>
      <c r="C30" s="7">
        <f t="shared" si="1"/>
        <v>0.0195163719</v>
      </c>
    </row>
    <row r="31">
      <c r="A31" s="2">
        <f>IFERROR(__xludf.DUMMYFUNCTION("""COMPUTED_VALUE"""),44522.66666666667)</f>
        <v>44522.66667</v>
      </c>
      <c r="B31" s="6">
        <f>IFERROR(__xludf.DUMMYFUNCTION("""COMPUTED_VALUE"""),341.01)</f>
        <v>341.01</v>
      </c>
      <c r="C31" s="7">
        <f t="shared" si="1"/>
        <v>-0.01242397915</v>
      </c>
    </row>
    <row r="32">
      <c r="A32" s="2">
        <f>IFERROR(__xludf.DUMMYFUNCTION("""COMPUTED_VALUE"""),44523.66666666667)</f>
        <v>44523.66667</v>
      </c>
      <c r="B32" s="6">
        <f>IFERROR(__xludf.DUMMYFUNCTION("""COMPUTED_VALUE"""),337.25)</f>
        <v>337.25</v>
      </c>
      <c r="C32" s="7">
        <f t="shared" si="1"/>
        <v>-0.01102606962</v>
      </c>
    </row>
    <row r="33">
      <c r="A33" s="2">
        <f>IFERROR(__xludf.DUMMYFUNCTION("""COMPUTED_VALUE"""),44524.66666666667)</f>
        <v>44524.66667</v>
      </c>
      <c r="B33" s="6">
        <f>IFERROR(__xludf.DUMMYFUNCTION("""COMPUTED_VALUE"""),341.06)</f>
        <v>341.06</v>
      </c>
      <c r="C33" s="7">
        <f t="shared" si="1"/>
        <v>0.01129725723</v>
      </c>
    </row>
    <row r="34">
      <c r="A34" s="2">
        <f>IFERROR(__xludf.DUMMYFUNCTION("""COMPUTED_VALUE"""),44526.54166666667)</f>
        <v>44526.54167</v>
      </c>
      <c r="B34" s="6">
        <f>IFERROR(__xludf.DUMMYFUNCTION("""COMPUTED_VALUE"""),333.12)</f>
        <v>333.12</v>
      </c>
      <c r="C34" s="7">
        <f t="shared" si="1"/>
        <v>-0.02328036123</v>
      </c>
    </row>
    <row r="35">
      <c r="A35" s="2">
        <f>IFERROR(__xludf.DUMMYFUNCTION("""COMPUTED_VALUE"""),44529.66666666667)</f>
        <v>44529.66667</v>
      </c>
      <c r="B35" s="6">
        <f>IFERROR(__xludf.DUMMYFUNCTION("""COMPUTED_VALUE"""),338.03)</f>
        <v>338.03</v>
      </c>
      <c r="C35" s="7">
        <f t="shared" si="1"/>
        <v>0.01473943324</v>
      </c>
    </row>
    <row r="36">
      <c r="A36" s="2">
        <f>IFERROR(__xludf.DUMMYFUNCTION("""COMPUTED_VALUE"""),44530.66666666667)</f>
        <v>44530.66667</v>
      </c>
      <c r="B36" s="6">
        <f>IFERROR(__xludf.DUMMYFUNCTION("""COMPUTED_VALUE"""),324.46)</f>
        <v>324.46</v>
      </c>
      <c r="C36" s="7">
        <f t="shared" si="1"/>
        <v>-0.04014436588</v>
      </c>
    </row>
    <row r="37">
      <c r="A37" s="2">
        <f>IFERROR(__xludf.DUMMYFUNCTION("""COMPUTED_VALUE"""),44531.66666666667)</f>
        <v>44531.66667</v>
      </c>
      <c r="B37" s="6">
        <f>IFERROR(__xludf.DUMMYFUNCTION("""COMPUTED_VALUE"""),310.6)</f>
        <v>310.6</v>
      </c>
      <c r="C37" s="7">
        <f t="shared" si="1"/>
        <v>-0.04271713</v>
      </c>
    </row>
    <row r="38">
      <c r="A38" s="2">
        <f>IFERROR(__xludf.DUMMYFUNCTION("""COMPUTED_VALUE"""),44532.66666666667)</f>
        <v>44532.66667</v>
      </c>
      <c r="B38" s="6">
        <f>IFERROR(__xludf.DUMMYFUNCTION("""COMPUTED_VALUE"""),310.39)</f>
        <v>310.39</v>
      </c>
      <c r="C38" s="7">
        <f t="shared" si="1"/>
        <v>-0.0006761107534</v>
      </c>
    </row>
    <row r="39">
      <c r="A39" s="2">
        <f>IFERROR(__xludf.DUMMYFUNCTION("""COMPUTED_VALUE"""),44533.66666666667)</f>
        <v>44533.66667</v>
      </c>
      <c r="B39" s="6">
        <f>IFERROR(__xludf.DUMMYFUNCTION("""COMPUTED_VALUE"""),306.84)</f>
        <v>306.84</v>
      </c>
      <c r="C39" s="7">
        <f t="shared" si="1"/>
        <v>-0.01143722414</v>
      </c>
    </row>
    <row r="40">
      <c r="A40" s="2">
        <f>IFERROR(__xludf.DUMMYFUNCTION("""COMPUTED_VALUE"""),44536.66666666667)</f>
        <v>44536.66667</v>
      </c>
      <c r="B40" s="6">
        <f>IFERROR(__xludf.DUMMYFUNCTION("""COMPUTED_VALUE"""),317.87)</f>
        <v>317.87</v>
      </c>
      <c r="C40" s="7">
        <f t="shared" si="1"/>
        <v>0.03594707339</v>
      </c>
    </row>
    <row r="41">
      <c r="A41" s="2">
        <f>IFERROR(__xludf.DUMMYFUNCTION("""COMPUTED_VALUE"""),44537.66666666667)</f>
        <v>44537.66667</v>
      </c>
      <c r="B41" s="6">
        <f>IFERROR(__xludf.DUMMYFUNCTION("""COMPUTED_VALUE"""),322.81)</f>
        <v>322.81</v>
      </c>
      <c r="C41" s="7">
        <f t="shared" si="1"/>
        <v>0.01554094441</v>
      </c>
    </row>
    <row r="42">
      <c r="A42" s="2">
        <f>IFERROR(__xludf.DUMMYFUNCTION("""COMPUTED_VALUE"""),44538.66666666667)</f>
        <v>44538.66667</v>
      </c>
      <c r="B42" s="6">
        <f>IFERROR(__xludf.DUMMYFUNCTION("""COMPUTED_VALUE"""),330.56)</f>
        <v>330.56</v>
      </c>
      <c r="C42" s="7">
        <f t="shared" si="1"/>
        <v>0.02400793036</v>
      </c>
    </row>
    <row r="43">
      <c r="A43" s="2">
        <f>IFERROR(__xludf.DUMMYFUNCTION("""COMPUTED_VALUE"""),44539.66666666667)</f>
        <v>44539.66667</v>
      </c>
      <c r="B43" s="6">
        <f>IFERROR(__xludf.DUMMYFUNCTION("""COMPUTED_VALUE"""),329.82)</f>
        <v>329.82</v>
      </c>
      <c r="C43" s="7">
        <f t="shared" si="1"/>
        <v>-0.002238625363</v>
      </c>
    </row>
    <row r="44">
      <c r="A44" s="2">
        <f>IFERROR(__xludf.DUMMYFUNCTION("""COMPUTED_VALUE"""),44540.66666666667)</f>
        <v>44540.66667</v>
      </c>
      <c r="B44" s="6">
        <f>IFERROR(__xludf.DUMMYFUNCTION("""COMPUTED_VALUE"""),329.75)</f>
        <v>329.75</v>
      </c>
      <c r="C44" s="7">
        <f t="shared" si="1"/>
        <v>-0.0002122369777</v>
      </c>
    </row>
    <row r="45">
      <c r="A45" s="2">
        <f>IFERROR(__xludf.DUMMYFUNCTION("""COMPUTED_VALUE"""),44543.66666666667)</f>
        <v>44543.66667</v>
      </c>
      <c r="B45" s="6">
        <f>IFERROR(__xludf.DUMMYFUNCTION("""COMPUTED_VALUE"""),334.49)</f>
        <v>334.49</v>
      </c>
      <c r="C45" s="7">
        <f t="shared" si="1"/>
        <v>0.01437452616</v>
      </c>
    </row>
    <row r="46">
      <c r="A46" s="2">
        <f>IFERROR(__xludf.DUMMYFUNCTION("""COMPUTED_VALUE"""),44544.66666666667)</f>
        <v>44544.66667</v>
      </c>
      <c r="B46" s="6">
        <f>IFERROR(__xludf.DUMMYFUNCTION("""COMPUTED_VALUE"""),333.74)</f>
        <v>333.74</v>
      </c>
      <c r="C46" s="7">
        <f t="shared" si="1"/>
        <v>-0.002242219498</v>
      </c>
    </row>
    <row r="47">
      <c r="A47" s="2">
        <f>IFERROR(__xludf.DUMMYFUNCTION("""COMPUTED_VALUE"""),44545.66666666667)</f>
        <v>44545.66667</v>
      </c>
      <c r="B47" s="6">
        <f>IFERROR(__xludf.DUMMYFUNCTION("""COMPUTED_VALUE"""),341.66)</f>
        <v>341.66</v>
      </c>
      <c r="C47" s="7">
        <f t="shared" si="1"/>
        <v>0.02373104812</v>
      </c>
    </row>
    <row r="48">
      <c r="A48" s="2">
        <f>IFERROR(__xludf.DUMMYFUNCTION("""COMPUTED_VALUE"""),44546.66666666667)</f>
        <v>44546.66667</v>
      </c>
      <c r="B48" s="6">
        <f>IFERROR(__xludf.DUMMYFUNCTION("""COMPUTED_VALUE"""),334.9)</f>
        <v>334.9</v>
      </c>
      <c r="C48" s="7">
        <f t="shared" si="1"/>
        <v>-0.01978575192</v>
      </c>
    </row>
    <row r="49">
      <c r="A49" s="2">
        <f>IFERROR(__xludf.DUMMYFUNCTION("""COMPUTED_VALUE"""),44547.66666666667)</f>
        <v>44547.66667</v>
      </c>
      <c r="B49" s="6">
        <f>IFERROR(__xludf.DUMMYFUNCTION("""COMPUTED_VALUE"""),333.79)</f>
        <v>333.79</v>
      </c>
      <c r="C49" s="7">
        <f t="shared" si="1"/>
        <v>-0.003314422216</v>
      </c>
    </row>
    <row r="50">
      <c r="A50" s="2">
        <f>IFERROR(__xludf.DUMMYFUNCTION("""COMPUTED_VALUE"""),44550.66666666667)</f>
        <v>44550.66667</v>
      </c>
      <c r="B50" s="6">
        <f>IFERROR(__xludf.DUMMYFUNCTION("""COMPUTED_VALUE"""),325.45)</f>
        <v>325.45</v>
      </c>
      <c r="C50" s="7">
        <f t="shared" si="1"/>
        <v>-0.0249857695</v>
      </c>
    </row>
    <row r="51">
      <c r="A51" s="2">
        <f>IFERROR(__xludf.DUMMYFUNCTION("""COMPUTED_VALUE"""),44551.66666666667)</f>
        <v>44551.66667</v>
      </c>
      <c r="B51" s="6">
        <f>IFERROR(__xludf.DUMMYFUNCTION("""COMPUTED_VALUE"""),334.2)</f>
        <v>334.2</v>
      </c>
      <c r="C51" s="7">
        <f t="shared" si="1"/>
        <v>0.02688585036</v>
      </c>
    </row>
    <row r="52">
      <c r="A52" s="2">
        <f>IFERROR(__xludf.DUMMYFUNCTION("""COMPUTED_VALUE"""),44552.66666666667)</f>
        <v>44552.66667</v>
      </c>
      <c r="B52" s="6">
        <f>IFERROR(__xludf.DUMMYFUNCTION("""COMPUTED_VALUE"""),330.45)</f>
        <v>330.45</v>
      </c>
      <c r="C52" s="7">
        <f t="shared" si="1"/>
        <v>-0.01122082585</v>
      </c>
    </row>
    <row r="53">
      <c r="A53" s="2">
        <f>IFERROR(__xludf.DUMMYFUNCTION("""COMPUTED_VALUE"""),44553.66666666667)</f>
        <v>44553.66667</v>
      </c>
      <c r="B53" s="6">
        <f>IFERROR(__xludf.DUMMYFUNCTION("""COMPUTED_VALUE"""),335.24)</f>
        <v>335.24</v>
      </c>
      <c r="C53" s="7">
        <f t="shared" si="1"/>
        <v>0.01449538508</v>
      </c>
    </row>
    <row r="54">
      <c r="A54" s="2">
        <f>IFERROR(__xludf.DUMMYFUNCTION("""COMPUTED_VALUE"""),44557.66666666667)</f>
        <v>44557.66667</v>
      </c>
      <c r="B54" s="6">
        <f>IFERROR(__xludf.DUMMYFUNCTION("""COMPUTED_VALUE"""),346.18)</f>
        <v>346.18</v>
      </c>
      <c r="C54" s="7">
        <f t="shared" si="1"/>
        <v>0.03263333731</v>
      </c>
    </row>
    <row r="55">
      <c r="A55" s="2">
        <f>IFERROR(__xludf.DUMMYFUNCTION("""COMPUTED_VALUE"""),44558.66666666667)</f>
        <v>44558.66667</v>
      </c>
      <c r="B55" s="6">
        <f>IFERROR(__xludf.DUMMYFUNCTION("""COMPUTED_VALUE"""),346.22)</f>
        <v>346.22</v>
      </c>
      <c r="C55" s="7">
        <f t="shared" si="1"/>
        <v>0.0001155468254</v>
      </c>
    </row>
    <row r="56">
      <c r="A56" s="2">
        <f>IFERROR(__xludf.DUMMYFUNCTION("""COMPUTED_VALUE"""),44559.66666666667)</f>
        <v>44559.66667</v>
      </c>
      <c r="B56" s="6">
        <f>IFERROR(__xludf.DUMMYFUNCTION("""COMPUTED_VALUE"""),342.94)</f>
        <v>342.94</v>
      </c>
      <c r="C56" s="7">
        <f t="shared" si="1"/>
        <v>-0.009473745018</v>
      </c>
    </row>
    <row r="57">
      <c r="A57" s="2">
        <f>IFERROR(__xludf.DUMMYFUNCTION("""COMPUTED_VALUE"""),44560.66666666667)</f>
        <v>44560.66667</v>
      </c>
      <c r="B57" s="6">
        <f>IFERROR(__xludf.DUMMYFUNCTION("""COMPUTED_VALUE"""),344.36)</f>
        <v>344.36</v>
      </c>
      <c r="C57" s="7">
        <f t="shared" si="1"/>
        <v>0.004140666006</v>
      </c>
    </row>
    <row r="58">
      <c r="A58" s="2">
        <f>IFERROR(__xludf.DUMMYFUNCTION("""COMPUTED_VALUE"""),44561.66666666667)</f>
        <v>44561.66667</v>
      </c>
      <c r="B58" s="6">
        <f>IFERROR(__xludf.DUMMYFUNCTION("""COMPUTED_VALUE"""),336.35)</f>
        <v>336.35</v>
      </c>
      <c r="C58" s="7">
        <f t="shared" si="1"/>
        <v>-0.02326054129</v>
      </c>
    </row>
    <row r="59">
      <c r="A59" s="2">
        <f>IFERROR(__xludf.DUMMYFUNCTION("""COMPUTED_VALUE"""),44564.66666666667)</f>
        <v>44564.66667</v>
      </c>
      <c r="B59" s="6">
        <f>IFERROR(__xludf.DUMMYFUNCTION("""COMPUTED_VALUE"""),338.54)</f>
        <v>338.54</v>
      </c>
      <c r="C59" s="7">
        <f t="shared" si="1"/>
        <v>0.006511074773</v>
      </c>
    </row>
    <row r="60">
      <c r="A60" s="2">
        <f>IFERROR(__xludf.DUMMYFUNCTION("""COMPUTED_VALUE"""),44565.66666666667)</f>
        <v>44565.66667</v>
      </c>
      <c r="B60" s="6">
        <f>IFERROR(__xludf.DUMMYFUNCTION("""COMPUTED_VALUE"""),336.53)</f>
        <v>336.53</v>
      </c>
      <c r="C60" s="7">
        <f t="shared" si="1"/>
        <v>-0.005937259999</v>
      </c>
    </row>
    <row r="61">
      <c r="A61" s="2">
        <f>IFERROR(__xludf.DUMMYFUNCTION("""COMPUTED_VALUE"""),44566.66666666667)</f>
        <v>44566.66667</v>
      </c>
      <c r="B61" s="6">
        <f>IFERROR(__xludf.DUMMYFUNCTION("""COMPUTED_VALUE"""),324.17)</f>
        <v>324.17</v>
      </c>
      <c r="C61" s="7">
        <f t="shared" si="1"/>
        <v>-0.03672778058</v>
      </c>
    </row>
    <row r="62">
      <c r="A62" s="2">
        <f>IFERROR(__xludf.DUMMYFUNCTION("""COMPUTED_VALUE"""),44567.66666666667)</f>
        <v>44567.66667</v>
      </c>
      <c r="B62" s="6">
        <f>IFERROR(__xludf.DUMMYFUNCTION("""COMPUTED_VALUE"""),332.46)</f>
        <v>332.46</v>
      </c>
      <c r="C62" s="7">
        <f t="shared" si="1"/>
        <v>0.02557300182</v>
      </c>
    </row>
    <row r="63">
      <c r="A63" s="2">
        <f>IFERROR(__xludf.DUMMYFUNCTION("""COMPUTED_VALUE"""),44568.66666666667)</f>
        <v>44568.66667</v>
      </c>
      <c r="B63" s="6">
        <f>IFERROR(__xludf.DUMMYFUNCTION("""COMPUTED_VALUE"""),331.79)</f>
        <v>331.79</v>
      </c>
      <c r="C63" s="7">
        <f t="shared" si="1"/>
        <v>-0.002015280034</v>
      </c>
    </row>
    <row r="64">
      <c r="A64" s="2">
        <f>IFERROR(__xludf.DUMMYFUNCTION("""COMPUTED_VALUE"""),44571.66666666667)</f>
        <v>44571.66667</v>
      </c>
      <c r="B64" s="6">
        <f>IFERROR(__xludf.DUMMYFUNCTION("""COMPUTED_VALUE"""),328.07)</f>
        <v>328.07</v>
      </c>
      <c r="C64" s="7">
        <f t="shared" si="1"/>
        <v>-0.01121191115</v>
      </c>
    </row>
    <row r="65">
      <c r="A65" s="2">
        <f>IFERROR(__xludf.DUMMYFUNCTION("""COMPUTED_VALUE"""),44572.66666666667)</f>
        <v>44572.66667</v>
      </c>
      <c r="B65" s="6">
        <f>IFERROR(__xludf.DUMMYFUNCTION("""COMPUTED_VALUE"""),334.37)</f>
        <v>334.37</v>
      </c>
      <c r="C65" s="7">
        <f t="shared" si="1"/>
        <v>0.01920321883</v>
      </c>
    </row>
    <row r="66">
      <c r="A66" s="2">
        <f>IFERROR(__xludf.DUMMYFUNCTION("""COMPUTED_VALUE"""),44573.66666666667)</f>
        <v>44573.66667</v>
      </c>
      <c r="B66" s="6">
        <f>IFERROR(__xludf.DUMMYFUNCTION("""COMPUTED_VALUE"""),333.26)</f>
        <v>333.26</v>
      </c>
      <c r="C66" s="7">
        <f t="shared" si="1"/>
        <v>-0.003319675808</v>
      </c>
    </row>
    <row r="67">
      <c r="A67" s="2">
        <f>IFERROR(__xludf.DUMMYFUNCTION("""COMPUTED_VALUE"""),44574.66666666667)</f>
        <v>44574.66667</v>
      </c>
      <c r="B67" s="6">
        <f>IFERROR(__xludf.DUMMYFUNCTION("""COMPUTED_VALUE"""),326.48)</f>
        <v>326.48</v>
      </c>
      <c r="C67" s="7">
        <f t="shared" si="1"/>
        <v>-0.02034447578</v>
      </c>
    </row>
    <row r="68">
      <c r="A68" s="2">
        <f>IFERROR(__xludf.DUMMYFUNCTION("""COMPUTED_VALUE"""),44575.66666666667)</f>
        <v>44575.66667</v>
      </c>
      <c r="B68" s="6">
        <f>IFERROR(__xludf.DUMMYFUNCTION("""COMPUTED_VALUE"""),331.9)</f>
        <v>331.9</v>
      </c>
      <c r="C68" s="7">
        <f t="shared" si="1"/>
        <v>0.01660132321</v>
      </c>
    </row>
    <row r="69">
      <c r="A69" s="2">
        <f>IFERROR(__xludf.DUMMYFUNCTION("""COMPUTED_VALUE"""),44579.66666666667)</f>
        <v>44579.66667</v>
      </c>
      <c r="B69" s="6">
        <f>IFERROR(__xludf.DUMMYFUNCTION("""COMPUTED_VALUE"""),318.15)</f>
        <v>318.15</v>
      </c>
      <c r="C69" s="7">
        <f t="shared" si="1"/>
        <v>-0.04142814101</v>
      </c>
    </row>
    <row r="70">
      <c r="A70" s="2">
        <f>IFERROR(__xludf.DUMMYFUNCTION("""COMPUTED_VALUE"""),44580.66666666667)</f>
        <v>44580.66667</v>
      </c>
      <c r="B70" s="6">
        <f>IFERROR(__xludf.DUMMYFUNCTION("""COMPUTED_VALUE"""),319.59)</f>
        <v>319.59</v>
      </c>
      <c r="C70" s="7">
        <f t="shared" si="1"/>
        <v>0.004526166902</v>
      </c>
    </row>
    <row r="71">
      <c r="A71" s="2">
        <f>IFERROR(__xludf.DUMMYFUNCTION("""COMPUTED_VALUE"""),44581.66666666667)</f>
        <v>44581.66667</v>
      </c>
      <c r="B71" s="6">
        <f>IFERROR(__xludf.DUMMYFUNCTION("""COMPUTED_VALUE"""),316.56)</f>
        <v>316.56</v>
      </c>
      <c r="C71" s="7">
        <f t="shared" si="1"/>
        <v>-0.0094808974</v>
      </c>
    </row>
    <row r="72">
      <c r="A72" s="2">
        <f>IFERROR(__xludf.DUMMYFUNCTION("""COMPUTED_VALUE"""),44582.66666666667)</f>
        <v>44582.66667</v>
      </c>
      <c r="B72" s="6">
        <f>IFERROR(__xludf.DUMMYFUNCTION("""COMPUTED_VALUE"""),303.17)</f>
        <v>303.17</v>
      </c>
      <c r="C72" s="7">
        <f t="shared" si="1"/>
        <v>-0.04229845843</v>
      </c>
    </row>
    <row r="73">
      <c r="A73" s="2">
        <f>IFERROR(__xludf.DUMMYFUNCTION("""COMPUTED_VALUE"""),44585.66666666667)</f>
        <v>44585.66667</v>
      </c>
      <c r="B73" s="6">
        <f>IFERROR(__xludf.DUMMYFUNCTION("""COMPUTED_VALUE"""),308.71)</f>
        <v>308.71</v>
      </c>
      <c r="C73" s="7">
        <f t="shared" si="1"/>
        <v>0.01827357588</v>
      </c>
    </row>
    <row r="74">
      <c r="A74" s="2">
        <f>IFERROR(__xludf.DUMMYFUNCTION("""COMPUTED_VALUE"""),44586.66666666667)</f>
        <v>44586.66667</v>
      </c>
      <c r="B74" s="6">
        <f>IFERROR(__xludf.DUMMYFUNCTION("""COMPUTED_VALUE"""),300.15)</f>
        <v>300.15</v>
      </c>
      <c r="C74" s="7">
        <f t="shared" si="1"/>
        <v>-0.02772828869</v>
      </c>
    </row>
    <row r="75">
      <c r="A75" s="2">
        <f>IFERROR(__xludf.DUMMYFUNCTION("""COMPUTED_VALUE"""),44587.66666666667)</f>
        <v>44587.66667</v>
      </c>
      <c r="B75" s="6">
        <f>IFERROR(__xludf.DUMMYFUNCTION("""COMPUTED_VALUE"""),294.63)</f>
        <v>294.63</v>
      </c>
      <c r="C75" s="7">
        <f t="shared" si="1"/>
        <v>-0.0183908046</v>
      </c>
    </row>
    <row r="76">
      <c r="A76" s="2">
        <f>IFERROR(__xludf.DUMMYFUNCTION("""COMPUTED_VALUE"""),44588.66666666667)</f>
        <v>44588.66667</v>
      </c>
      <c r="B76" s="6">
        <f>IFERROR(__xludf.DUMMYFUNCTION("""COMPUTED_VALUE"""),294.64)</f>
        <v>294.64</v>
      </c>
      <c r="C76" s="7">
        <f t="shared" si="1"/>
        <v>0.000033940875</v>
      </c>
    </row>
    <row r="77">
      <c r="A77" s="2">
        <f>IFERROR(__xludf.DUMMYFUNCTION("""COMPUTED_VALUE"""),44589.66666666667)</f>
        <v>44589.66667</v>
      </c>
      <c r="B77" s="6">
        <f>IFERROR(__xludf.DUMMYFUNCTION("""COMPUTED_VALUE"""),301.71)</f>
        <v>301.71</v>
      </c>
      <c r="C77" s="7">
        <f t="shared" si="1"/>
        <v>0.0239953842</v>
      </c>
    </row>
    <row r="78">
      <c r="A78" s="2">
        <f>IFERROR(__xludf.DUMMYFUNCTION("""COMPUTED_VALUE"""),44592.66666666667)</f>
        <v>44592.66667</v>
      </c>
      <c r="B78" s="6">
        <f>IFERROR(__xludf.DUMMYFUNCTION("""COMPUTED_VALUE"""),313.26)</f>
        <v>313.26</v>
      </c>
      <c r="C78" s="7">
        <f t="shared" si="1"/>
        <v>0.03828179378</v>
      </c>
    </row>
    <row r="79">
      <c r="A79" s="2">
        <f>IFERROR(__xludf.DUMMYFUNCTION("""COMPUTED_VALUE"""),44593.66666666667)</f>
        <v>44593.66667</v>
      </c>
      <c r="B79" s="6">
        <f>IFERROR(__xludf.DUMMYFUNCTION("""COMPUTED_VALUE"""),319.0)</f>
        <v>319</v>
      </c>
      <c r="C79" s="7">
        <f t="shared" si="1"/>
        <v>0.0183234374</v>
      </c>
    </row>
    <row r="80">
      <c r="A80" s="2">
        <f>IFERROR(__xludf.DUMMYFUNCTION("""COMPUTED_VALUE"""),44594.66666666667)</f>
        <v>44594.66667</v>
      </c>
      <c r="B80" s="6">
        <f>IFERROR(__xludf.DUMMYFUNCTION("""COMPUTED_VALUE"""),323.0)</f>
        <v>323</v>
      </c>
      <c r="C80" s="7">
        <f t="shared" si="1"/>
        <v>0.01253918495</v>
      </c>
    </row>
    <row r="81">
      <c r="A81" s="2">
        <f>IFERROR(__xludf.DUMMYFUNCTION("""COMPUTED_VALUE"""),44595.66666666667)</f>
        <v>44595.66667</v>
      </c>
      <c r="B81" s="6">
        <f>IFERROR(__xludf.DUMMYFUNCTION("""COMPUTED_VALUE"""),237.76)</f>
        <v>237.76</v>
      </c>
      <c r="C81" s="7">
        <f t="shared" si="1"/>
        <v>-0.2639009288</v>
      </c>
    </row>
    <row r="82">
      <c r="A82" s="2">
        <f>IFERROR(__xludf.DUMMYFUNCTION("""COMPUTED_VALUE"""),44596.66666666667)</f>
        <v>44596.66667</v>
      </c>
      <c r="B82" s="6">
        <f>IFERROR(__xludf.DUMMYFUNCTION("""COMPUTED_VALUE"""),237.09)</f>
        <v>237.09</v>
      </c>
      <c r="C82" s="7">
        <f t="shared" si="1"/>
        <v>-0.002817967699</v>
      </c>
    </row>
    <row r="83">
      <c r="A83" s="2">
        <f>IFERROR(__xludf.DUMMYFUNCTION("""COMPUTED_VALUE"""),44599.66666666667)</f>
        <v>44599.66667</v>
      </c>
      <c r="B83" s="6">
        <f>IFERROR(__xludf.DUMMYFUNCTION("""COMPUTED_VALUE"""),224.91)</f>
        <v>224.91</v>
      </c>
      <c r="C83" s="7">
        <f t="shared" si="1"/>
        <v>-0.05137289637</v>
      </c>
    </row>
    <row r="84">
      <c r="A84" s="2">
        <f>IFERROR(__xludf.DUMMYFUNCTION("""COMPUTED_VALUE"""),44600.66666666667)</f>
        <v>44600.66667</v>
      </c>
      <c r="B84" s="6">
        <f>IFERROR(__xludf.DUMMYFUNCTION("""COMPUTED_VALUE"""),220.18)</f>
        <v>220.18</v>
      </c>
      <c r="C84" s="7">
        <f t="shared" si="1"/>
        <v>-0.02103063448</v>
      </c>
    </row>
    <row r="85">
      <c r="A85" s="2">
        <f>IFERROR(__xludf.DUMMYFUNCTION("""COMPUTED_VALUE"""),44601.66666666667)</f>
        <v>44601.66667</v>
      </c>
      <c r="B85" s="6">
        <f>IFERROR(__xludf.DUMMYFUNCTION("""COMPUTED_VALUE"""),232.0)</f>
        <v>232</v>
      </c>
      <c r="C85" s="7">
        <f t="shared" si="1"/>
        <v>0.05368334999</v>
      </c>
    </row>
    <row r="86">
      <c r="A86" s="2">
        <f>IFERROR(__xludf.DUMMYFUNCTION("""COMPUTED_VALUE"""),44602.66666666667)</f>
        <v>44602.66667</v>
      </c>
      <c r="B86" s="6">
        <f>IFERROR(__xludf.DUMMYFUNCTION("""COMPUTED_VALUE"""),228.07)</f>
        <v>228.07</v>
      </c>
      <c r="C86" s="7">
        <f t="shared" si="1"/>
        <v>-0.01693965517</v>
      </c>
    </row>
    <row r="87">
      <c r="A87" s="2">
        <f>IFERROR(__xludf.DUMMYFUNCTION("""COMPUTED_VALUE"""),44603.66666666667)</f>
        <v>44603.66667</v>
      </c>
      <c r="B87" s="6">
        <f>IFERROR(__xludf.DUMMYFUNCTION("""COMPUTED_VALUE"""),219.55)</f>
        <v>219.55</v>
      </c>
      <c r="C87" s="7">
        <f t="shared" si="1"/>
        <v>-0.03735695181</v>
      </c>
    </row>
    <row r="88">
      <c r="A88" s="2">
        <f>IFERROR(__xludf.DUMMYFUNCTION("""COMPUTED_VALUE"""),44606.66666666667)</f>
        <v>44606.66667</v>
      </c>
      <c r="B88" s="6">
        <f>IFERROR(__xludf.DUMMYFUNCTION("""COMPUTED_VALUE"""),217.7)</f>
        <v>217.7</v>
      </c>
      <c r="C88" s="7">
        <f t="shared" si="1"/>
        <v>-0.008426326577</v>
      </c>
    </row>
    <row r="89">
      <c r="A89" s="2">
        <f>IFERROR(__xludf.DUMMYFUNCTION("""COMPUTED_VALUE"""),44607.66666666667)</f>
        <v>44607.66667</v>
      </c>
      <c r="B89" s="6">
        <f>IFERROR(__xludf.DUMMYFUNCTION("""COMPUTED_VALUE"""),221.0)</f>
        <v>221</v>
      </c>
      <c r="C89" s="7">
        <f t="shared" si="1"/>
        <v>0.01515847497</v>
      </c>
    </row>
    <row r="90">
      <c r="A90" s="2">
        <f>IFERROR(__xludf.DUMMYFUNCTION("""COMPUTED_VALUE"""),44608.66666666667)</f>
        <v>44608.66667</v>
      </c>
      <c r="B90" s="6">
        <f>IFERROR(__xludf.DUMMYFUNCTION("""COMPUTED_VALUE"""),216.54)</f>
        <v>216.54</v>
      </c>
      <c r="C90" s="7">
        <f t="shared" si="1"/>
        <v>-0.02018099548</v>
      </c>
    </row>
    <row r="91">
      <c r="A91" s="2">
        <f>IFERROR(__xludf.DUMMYFUNCTION("""COMPUTED_VALUE"""),44609.66666666667)</f>
        <v>44609.66667</v>
      </c>
      <c r="B91" s="6">
        <f>IFERROR(__xludf.DUMMYFUNCTION("""COMPUTED_VALUE"""),207.71)</f>
        <v>207.71</v>
      </c>
      <c r="C91" s="7">
        <f t="shared" si="1"/>
        <v>-0.04077768542</v>
      </c>
    </row>
    <row r="92">
      <c r="A92" s="2">
        <f>IFERROR(__xludf.DUMMYFUNCTION("""COMPUTED_VALUE"""),44610.66666666667)</f>
        <v>44610.66667</v>
      </c>
      <c r="B92" s="6">
        <f>IFERROR(__xludf.DUMMYFUNCTION("""COMPUTED_VALUE"""),206.16)</f>
        <v>206.16</v>
      </c>
      <c r="C92" s="7">
        <f t="shared" si="1"/>
        <v>-0.007462327283</v>
      </c>
    </row>
    <row r="93">
      <c r="A93" s="2">
        <f>IFERROR(__xludf.DUMMYFUNCTION("""COMPUTED_VALUE"""),44614.66666666667)</f>
        <v>44614.66667</v>
      </c>
      <c r="B93" s="6">
        <f>IFERROR(__xludf.DUMMYFUNCTION("""COMPUTED_VALUE"""),202.08)</f>
        <v>202.08</v>
      </c>
      <c r="C93" s="7">
        <f t="shared" si="1"/>
        <v>-0.01979045402</v>
      </c>
    </row>
    <row r="94">
      <c r="A94" s="2">
        <f>IFERROR(__xludf.DUMMYFUNCTION("""COMPUTED_VALUE"""),44615.66666666667)</f>
        <v>44615.66667</v>
      </c>
      <c r="B94" s="6">
        <f>IFERROR(__xludf.DUMMYFUNCTION("""COMPUTED_VALUE"""),198.45)</f>
        <v>198.45</v>
      </c>
      <c r="C94" s="7">
        <f t="shared" si="1"/>
        <v>-0.0179631829</v>
      </c>
    </row>
    <row r="95">
      <c r="A95" s="2">
        <f>IFERROR(__xludf.DUMMYFUNCTION("""COMPUTED_VALUE"""),44616.66666666667)</f>
        <v>44616.66667</v>
      </c>
      <c r="B95" s="6">
        <f>IFERROR(__xludf.DUMMYFUNCTION("""COMPUTED_VALUE"""),207.6)</f>
        <v>207.6</v>
      </c>
      <c r="C95" s="7">
        <f t="shared" si="1"/>
        <v>0.04610733182</v>
      </c>
    </row>
    <row r="96">
      <c r="A96" s="2">
        <f>IFERROR(__xludf.DUMMYFUNCTION("""COMPUTED_VALUE"""),44617.66666666667)</f>
        <v>44617.66667</v>
      </c>
      <c r="B96" s="6">
        <f>IFERROR(__xludf.DUMMYFUNCTION("""COMPUTED_VALUE"""),210.48)</f>
        <v>210.48</v>
      </c>
      <c r="C96" s="7">
        <f t="shared" si="1"/>
        <v>0.01387283237</v>
      </c>
    </row>
    <row r="97">
      <c r="A97" s="2">
        <f>IFERROR(__xludf.DUMMYFUNCTION("""COMPUTED_VALUE"""),44620.66666666667)</f>
        <v>44620.66667</v>
      </c>
      <c r="B97" s="6">
        <f>IFERROR(__xludf.DUMMYFUNCTION("""COMPUTED_VALUE"""),211.03)</f>
        <v>211.03</v>
      </c>
      <c r="C97" s="7">
        <f t="shared" si="1"/>
        <v>0.002613074876</v>
      </c>
    </row>
    <row r="98">
      <c r="A98" s="2">
        <f>IFERROR(__xludf.DUMMYFUNCTION("""COMPUTED_VALUE"""),44621.66666666667)</f>
        <v>44621.66667</v>
      </c>
      <c r="B98" s="6">
        <f>IFERROR(__xludf.DUMMYFUNCTION("""COMPUTED_VALUE"""),203.49)</f>
        <v>203.49</v>
      </c>
      <c r="C98" s="7">
        <f t="shared" si="1"/>
        <v>-0.03572951713</v>
      </c>
    </row>
    <row r="99">
      <c r="A99" s="2">
        <f>IFERROR(__xludf.DUMMYFUNCTION("""COMPUTED_VALUE"""),44622.66666666667)</f>
        <v>44622.66667</v>
      </c>
      <c r="B99" s="6">
        <f>IFERROR(__xludf.DUMMYFUNCTION("""COMPUTED_VALUE"""),208.11)</f>
        <v>208.11</v>
      </c>
      <c r="C99" s="7">
        <f t="shared" si="1"/>
        <v>0.02270381837</v>
      </c>
    </row>
    <row r="100">
      <c r="A100" s="2">
        <f>IFERROR(__xludf.DUMMYFUNCTION("""COMPUTED_VALUE"""),44623.66666666667)</f>
        <v>44623.66667</v>
      </c>
      <c r="B100" s="6">
        <f>IFERROR(__xludf.DUMMYFUNCTION("""COMPUTED_VALUE"""),202.97)</f>
        <v>202.97</v>
      </c>
      <c r="C100" s="7">
        <f t="shared" si="1"/>
        <v>-0.02469847677</v>
      </c>
    </row>
    <row r="101">
      <c r="A101" s="2">
        <f>IFERROR(__xludf.DUMMYFUNCTION("""COMPUTED_VALUE"""),44624.66666666667)</f>
        <v>44624.66667</v>
      </c>
      <c r="B101" s="6">
        <f>IFERROR(__xludf.DUMMYFUNCTION("""COMPUTED_VALUE"""),200.06)</f>
        <v>200.06</v>
      </c>
      <c r="C101" s="7">
        <f t="shared" si="1"/>
        <v>-0.01433709415</v>
      </c>
    </row>
    <row r="102">
      <c r="A102" s="2">
        <f>IFERROR(__xludf.DUMMYFUNCTION("""COMPUTED_VALUE"""),44627.66666666667)</f>
        <v>44627.66667</v>
      </c>
      <c r="B102" s="6">
        <f>IFERROR(__xludf.DUMMYFUNCTION("""COMPUTED_VALUE"""),187.47)</f>
        <v>187.47</v>
      </c>
      <c r="C102" s="7">
        <f t="shared" si="1"/>
        <v>-0.06293112066</v>
      </c>
    </row>
    <row r="103">
      <c r="A103" s="2">
        <f>IFERROR(__xludf.DUMMYFUNCTION("""COMPUTED_VALUE"""),44628.66666666667)</f>
        <v>44628.66667</v>
      </c>
      <c r="B103" s="6">
        <f>IFERROR(__xludf.DUMMYFUNCTION("""COMPUTED_VALUE"""),190.29)</f>
        <v>190.29</v>
      </c>
      <c r="C103" s="7">
        <f t="shared" si="1"/>
        <v>0.01504240679</v>
      </c>
    </row>
    <row r="104">
      <c r="A104" s="2">
        <f>IFERROR(__xludf.DUMMYFUNCTION("""COMPUTED_VALUE"""),44629.66666666667)</f>
        <v>44629.66667</v>
      </c>
      <c r="B104" s="6">
        <f>IFERROR(__xludf.DUMMYFUNCTION("""COMPUTED_VALUE"""),198.5)</f>
        <v>198.5</v>
      </c>
      <c r="C104" s="7">
        <f t="shared" si="1"/>
        <v>0.04314467392</v>
      </c>
    </row>
    <row r="105">
      <c r="A105" s="2">
        <f>IFERROR(__xludf.DUMMYFUNCTION("""COMPUTED_VALUE"""),44630.66666666667)</f>
        <v>44630.66667</v>
      </c>
      <c r="B105" s="6">
        <f>IFERROR(__xludf.DUMMYFUNCTION("""COMPUTED_VALUE"""),195.21)</f>
        <v>195.21</v>
      </c>
      <c r="C105" s="7">
        <f t="shared" si="1"/>
        <v>-0.0165743073</v>
      </c>
    </row>
    <row r="106">
      <c r="A106" s="2">
        <f>IFERROR(__xludf.DUMMYFUNCTION("""COMPUTED_VALUE"""),44631.66666666667)</f>
        <v>44631.66667</v>
      </c>
      <c r="B106" s="6">
        <f>IFERROR(__xludf.DUMMYFUNCTION("""COMPUTED_VALUE"""),187.61)</f>
        <v>187.61</v>
      </c>
      <c r="C106" s="7">
        <f t="shared" si="1"/>
        <v>-0.03893243174</v>
      </c>
    </row>
    <row r="107">
      <c r="A107" s="2">
        <f>IFERROR(__xludf.DUMMYFUNCTION("""COMPUTED_VALUE"""),44634.66666666667)</f>
        <v>44634.66667</v>
      </c>
      <c r="B107" s="6">
        <f>IFERROR(__xludf.DUMMYFUNCTION("""COMPUTED_VALUE"""),186.63)</f>
        <v>186.63</v>
      </c>
      <c r="C107" s="7">
        <f t="shared" si="1"/>
        <v>-0.005223602153</v>
      </c>
    </row>
    <row r="108">
      <c r="A108" s="2">
        <f>IFERROR(__xludf.DUMMYFUNCTION("""COMPUTED_VALUE"""),44635.66666666667)</f>
        <v>44635.66667</v>
      </c>
      <c r="B108" s="6">
        <f>IFERROR(__xludf.DUMMYFUNCTION("""COMPUTED_VALUE"""),192.03)</f>
        <v>192.03</v>
      </c>
      <c r="C108" s="7">
        <f t="shared" si="1"/>
        <v>0.02893425494</v>
      </c>
    </row>
    <row r="109">
      <c r="A109" s="2">
        <f>IFERROR(__xludf.DUMMYFUNCTION("""COMPUTED_VALUE"""),44636.66666666667)</f>
        <v>44636.66667</v>
      </c>
      <c r="B109" s="6">
        <f>IFERROR(__xludf.DUMMYFUNCTION("""COMPUTED_VALUE"""),203.63)</f>
        <v>203.63</v>
      </c>
      <c r="C109" s="7">
        <f t="shared" si="1"/>
        <v>0.06040722804</v>
      </c>
    </row>
    <row r="110">
      <c r="A110" s="2">
        <f>IFERROR(__xludf.DUMMYFUNCTION("""COMPUTED_VALUE"""),44637.66666666667)</f>
        <v>44637.66667</v>
      </c>
      <c r="B110" s="6">
        <f>IFERROR(__xludf.DUMMYFUNCTION("""COMPUTED_VALUE"""),207.84)</f>
        <v>207.84</v>
      </c>
      <c r="C110" s="7">
        <f t="shared" si="1"/>
        <v>0.02067475323</v>
      </c>
    </row>
    <row r="111">
      <c r="A111" s="2">
        <f>IFERROR(__xludf.DUMMYFUNCTION("""COMPUTED_VALUE"""),44638.66666666667)</f>
        <v>44638.66667</v>
      </c>
      <c r="B111" s="6">
        <f>IFERROR(__xludf.DUMMYFUNCTION("""COMPUTED_VALUE"""),216.49)</f>
        <v>216.49</v>
      </c>
      <c r="C111" s="7">
        <f t="shared" si="1"/>
        <v>0.04161855273</v>
      </c>
    </row>
    <row r="112">
      <c r="A112" s="2">
        <f>IFERROR(__xludf.DUMMYFUNCTION("""COMPUTED_VALUE"""),44641.66666666667)</f>
        <v>44641.66667</v>
      </c>
      <c r="B112" s="6">
        <f>IFERROR(__xludf.DUMMYFUNCTION("""COMPUTED_VALUE"""),211.49)</f>
        <v>211.49</v>
      </c>
      <c r="C112" s="7">
        <f t="shared" si="1"/>
        <v>-0.023095755</v>
      </c>
    </row>
    <row r="113">
      <c r="A113" s="2">
        <f>IFERROR(__xludf.DUMMYFUNCTION("""COMPUTED_VALUE"""),44642.66666666667)</f>
        <v>44642.66667</v>
      </c>
      <c r="B113" s="6">
        <f>IFERROR(__xludf.DUMMYFUNCTION("""COMPUTED_VALUE"""),216.65)</f>
        <v>216.65</v>
      </c>
      <c r="C113" s="7">
        <f t="shared" si="1"/>
        <v>0.02439831671</v>
      </c>
    </row>
    <row r="114">
      <c r="A114" s="2">
        <f>IFERROR(__xludf.DUMMYFUNCTION("""COMPUTED_VALUE"""),44643.66666666667)</f>
        <v>44643.66667</v>
      </c>
      <c r="B114" s="6">
        <f>IFERROR(__xludf.DUMMYFUNCTION("""COMPUTED_VALUE"""),213.46)</f>
        <v>213.46</v>
      </c>
      <c r="C114" s="7">
        <f t="shared" si="1"/>
        <v>-0.01472420955</v>
      </c>
    </row>
    <row r="115">
      <c r="A115" s="2">
        <f>IFERROR(__xludf.DUMMYFUNCTION("""COMPUTED_VALUE"""),44644.66666666667)</f>
        <v>44644.66667</v>
      </c>
      <c r="B115" s="6">
        <f>IFERROR(__xludf.DUMMYFUNCTION("""COMPUTED_VALUE"""),219.57)</f>
        <v>219.57</v>
      </c>
      <c r="C115" s="7">
        <f t="shared" si="1"/>
        <v>0.02862362972</v>
      </c>
    </row>
    <row r="116">
      <c r="A116" s="2">
        <f>IFERROR(__xludf.DUMMYFUNCTION("""COMPUTED_VALUE"""),44645.66666666667)</f>
        <v>44645.66667</v>
      </c>
      <c r="B116" s="6">
        <f>IFERROR(__xludf.DUMMYFUNCTION("""COMPUTED_VALUE"""),221.82)</f>
        <v>221.82</v>
      </c>
      <c r="C116" s="7">
        <f t="shared" si="1"/>
        <v>0.01024730154</v>
      </c>
    </row>
    <row r="117">
      <c r="A117" s="2">
        <f>IFERROR(__xludf.DUMMYFUNCTION("""COMPUTED_VALUE"""),44648.66666666667)</f>
        <v>44648.66667</v>
      </c>
      <c r="B117" s="6">
        <f>IFERROR(__xludf.DUMMYFUNCTION("""COMPUTED_VALUE"""),223.59)</f>
        <v>223.59</v>
      </c>
      <c r="C117" s="7">
        <f t="shared" si="1"/>
        <v>0.007979442791</v>
      </c>
    </row>
    <row r="118">
      <c r="A118" s="2">
        <f>IFERROR(__xludf.DUMMYFUNCTION("""COMPUTED_VALUE"""),44649.66666666667)</f>
        <v>44649.66667</v>
      </c>
      <c r="B118" s="6">
        <f>IFERROR(__xludf.DUMMYFUNCTION("""COMPUTED_VALUE"""),229.86)</f>
        <v>229.86</v>
      </c>
      <c r="C118" s="7">
        <f t="shared" si="1"/>
        <v>0.02804239903</v>
      </c>
    </row>
    <row r="119">
      <c r="A119" s="2">
        <f>IFERROR(__xludf.DUMMYFUNCTION("""COMPUTED_VALUE"""),44650.66666666667)</f>
        <v>44650.66667</v>
      </c>
      <c r="B119" s="6">
        <f>IFERROR(__xludf.DUMMYFUNCTION("""COMPUTED_VALUE"""),227.85)</f>
        <v>227.85</v>
      </c>
      <c r="C119" s="7">
        <f t="shared" si="1"/>
        <v>-0.008744453145</v>
      </c>
    </row>
    <row r="120">
      <c r="A120" s="2">
        <f>IFERROR(__xludf.DUMMYFUNCTION("""COMPUTED_VALUE"""),44651.66666666667)</f>
        <v>44651.66667</v>
      </c>
      <c r="B120" s="6">
        <f>IFERROR(__xludf.DUMMYFUNCTION("""COMPUTED_VALUE"""),222.36)</f>
        <v>222.36</v>
      </c>
      <c r="C120" s="7">
        <f t="shared" si="1"/>
        <v>-0.02409479921</v>
      </c>
    </row>
    <row r="121">
      <c r="A121" s="2">
        <f>IFERROR(__xludf.DUMMYFUNCTION("""COMPUTED_VALUE"""),44652.66666666667)</f>
        <v>44652.66667</v>
      </c>
      <c r="B121" s="6">
        <f>IFERROR(__xludf.DUMMYFUNCTION("""COMPUTED_VALUE"""),224.85)</f>
        <v>224.85</v>
      </c>
      <c r="C121" s="7">
        <f t="shared" si="1"/>
        <v>0.0111980572</v>
      </c>
    </row>
    <row r="122">
      <c r="A122" s="2">
        <f>IFERROR(__xludf.DUMMYFUNCTION("""COMPUTED_VALUE"""),44655.66666666667)</f>
        <v>44655.66667</v>
      </c>
      <c r="B122" s="6">
        <f>IFERROR(__xludf.DUMMYFUNCTION("""COMPUTED_VALUE"""),233.89)</f>
        <v>233.89</v>
      </c>
      <c r="C122" s="7">
        <f t="shared" si="1"/>
        <v>0.04020458083</v>
      </c>
    </row>
    <row r="123">
      <c r="A123" s="2">
        <f>IFERROR(__xludf.DUMMYFUNCTION("""COMPUTED_VALUE"""),44656.66666666667)</f>
        <v>44656.66667</v>
      </c>
      <c r="B123" s="6">
        <f>IFERROR(__xludf.DUMMYFUNCTION("""COMPUTED_VALUE"""),231.84)</f>
        <v>231.84</v>
      </c>
      <c r="C123" s="7">
        <f t="shared" si="1"/>
        <v>-0.008764803968</v>
      </c>
    </row>
    <row r="124">
      <c r="A124" s="2">
        <f>IFERROR(__xludf.DUMMYFUNCTION("""COMPUTED_VALUE"""),44657.66666666667)</f>
        <v>44657.66667</v>
      </c>
      <c r="B124" s="6">
        <f>IFERROR(__xludf.DUMMYFUNCTION("""COMPUTED_VALUE"""),223.3)</f>
        <v>223.3</v>
      </c>
      <c r="C124" s="7">
        <f t="shared" si="1"/>
        <v>-0.03683574879</v>
      </c>
    </row>
    <row r="125">
      <c r="A125" s="2">
        <f>IFERROR(__xludf.DUMMYFUNCTION("""COMPUTED_VALUE"""),44658.66666666667)</f>
        <v>44658.66667</v>
      </c>
      <c r="B125" s="6">
        <f>IFERROR(__xludf.DUMMYFUNCTION("""COMPUTED_VALUE"""),222.95)</f>
        <v>222.95</v>
      </c>
      <c r="C125" s="7">
        <f t="shared" si="1"/>
        <v>-0.001567398119</v>
      </c>
    </row>
    <row r="126">
      <c r="A126" s="2">
        <f>IFERROR(__xludf.DUMMYFUNCTION("""COMPUTED_VALUE"""),44659.66666666667)</f>
        <v>44659.66667</v>
      </c>
      <c r="B126" s="6">
        <f>IFERROR(__xludf.DUMMYFUNCTION("""COMPUTED_VALUE"""),222.33)</f>
        <v>222.33</v>
      </c>
      <c r="C126" s="7">
        <f t="shared" si="1"/>
        <v>-0.002780892577</v>
      </c>
    </row>
    <row r="127">
      <c r="A127" s="2">
        <f>IFERROR(__xludf.DUMMYFUNCTION("""COMPUTED_VALUE"""),44662.66666666667)</f>
        <v>44662.66667</v>
      </c>
      <c r="B127" s="6">
        <f>IFERROR(__xludf.DUMMYFUNCTION("""COMPUTED_VALUE"""),216.46)</f>
        <v>216.46</v>
      </c>
      <c r="C127" s="7">
        <f t="shared" si="1"/>
        <v>-0.02640219494</v>
      </c>
    </row>
    <row r="128">
      <c r="A128" s="2">
        <f>IFERROR(__xludf.DUMMYFUNCTION("""COMPUTED_VALUE"""),44663.66666666667)</f>
        <v>44663.66667</v>
      </c>
      <c r="B128" s="6">
        <f>IFERROR(__xludf.DUMMYFUNCTION("""COMPUTED_VALUE"""),214.14)</f>
        <v>214.14</v>
      </c>
      <c r="C128" s="7">
        <f t="shared" si="1"/>
        <v>-0.01071791555</v>
      </c>
    </row>
    <row r="129">
      <c r="A129" s="2">
        <f>IFERROR(__xludf.DUMMYFUNCTION("""COMPUTED_VALUE"""),44664.66666666667)</f>
        <v>44664.66667</v>
      </c>
      <c r="B129" s="6">
        <f>IFERROR(__xludf.DUMMYFUNCTION("""COMPUTED_VALUE"""),214.99)</f>
        <v>214.99</v>
      </c>
      <c r="C129" s="7">
        <f t="shared" si="1"/>
        <v>0.003969365835</v>
      </c>
    </row>
    <row r="130">
      <c r="A130" s="2">
        <f>IFERROR(__xludf.DUMMYFUNCTION("""COMPUTED_VALUE"""),44665.66666666667)</f>
        <v>44665.66667</v>
      </c>
      <c r="B130" s="6">
        <f>IFERROR(__xludf.DUMMYFUNCTION("""COMPUTED_VALUE"""),210.18)</f>
        <v>210.18</v>
      </c>
      <c r="C130" s="7">
        <f t="shared" si="1"/>
        <v>-0.02237313363</v>
      </c>
    </row>
    <row r="131">
      <c r="A131" s="2">
        <f>IFERROR(__xludf.DUMMYFUNCTION("""COMPUTED_VALUE"""),44669.66666666667)</f>
        <v>44669.66667</v>
      </c>
      <c r="B131" s="6">
        <f>IFERROR(__xludf.DUMMYFUNCTION("""COMPUTED_VALUE"""),210.77)</f>
        <v>210.77</v>
      </c>
      <c r="C131" s="7">
        <f t="shared" si="1"/>
        <v>0.002807117709</v>
      </c>
    </row>
    <row r="132">
      <c r="A132" s="2">
        <f>IFERROR(__xludf.DUMMYFUNCTION("""COMPUTED_VALUE"""),44670.66666666667)</f>
        <v>44670.66667</v>
      </c>
      <c r="B132" s="6">
        <f>IFERROR(__xludf.DUMMYFUNCTION("""COMPUTED_VALUE"""),217.31)</f>
        <v>217.31</v>
      </c>
      <c r="C132" s="7">
        <f t="shared" si="1"/>
        <v>0.03102908384</v>
      </c>
    </row>
    <row r="133">
      <c r="A133" s="2">
        <f>IFERROR(__xludf.DUMMYFUNCTION("""COMPUTED_VALUE"""),44671.66666666667)</f>
        <v>44671.66667</v>
      </c>
      <c r="B133" s="6">
        <f>IFERROR(__xludf.DUMMYFUNCTION("""COMPUTED_VALUE"""),200.42)</f>
        <v>200.42</v>
      </c>
      <c r="C133" s="7">
        <f t="shared" si="1"/>
        <v>-0.07772306843</v>
      </c>
    </row>
    <row r="134">
      <c r="A134" s="2">
        <f>IFERROR(__xludf.DUMMYFUNCTION("""COMPUTED_VALUE"""),44672.66666666667)</f>
        <v>44672.66667</v>
      </c>
      <c r="B134" s="6">
        <f>IFERROR(__xludf.DUMMYFUNCTION("""COMPUTED_VALUE"""),188.07)</f>
        <v>188.07</v>
      </c>
      <c r="C134" s="7">
        <f t="shared" si="1"/>
        <v>-0.06162059675</v>
      </c>
    </row>
    <row r="135">
      <c r="A135" s="2">
        <f>IFERROR(__xludf.DUMMYFUNCTION("""COMPUTED_VALUE"""),44673.66666666667)</f>
        <v>44673.66667</v>
      </c>
      <c r="B135" s="6">
        <f>IFERROR(__xludf.DUMMYFUNCTION("""COMPUTED_VALUE"""),184.11)</f>
        <v>184.11</v>
      </c>
      <c r="C135" s="7">
        <f t="shared" si="1"/>
        <v>-0.02105598979</v>
      </c>
    </row>
    <row r="136">
      <c r="A136" s="2">
        <f>IFERROR(__xludf.DUMMYFUNCTION("""COMPUTED_VALUE"""),44676.66666666667)</f>
        <v>44676.66667</v>
      </c>
      <c r="B136" s="6">
        <f>IFERROR(__xludf.DUMMYFUNCTION("""COMPUTED_VALUE"""),186.99)</f>
        <v>186.99</v>
      </c>
      <c r="C136" s="7">
        <f t="shared" si="1"/>
        <v>0.01564282223</v>
      </c>
    </row>
    <row r="137">
      <c r="A137" s="2">
        <f>IFERROR(__xludf.DUMMYFUNCTION("""COMPUTED_VALUE"""),44677.66666666667)</f>
        <v>44677.66667</v>
      </c>
      <c r="B137" s="6">
        <f>IFERROR(__xludf.DUMMYFUNCTION("""COMPUTED_VALUE"""),180.95)</f>
        <v>180.95</v>
      </c>
      <c r="C137" s="7">
        <f t="shared" si="1"/>
        <v>-0.03230119258</v>
      </c>
    </row>
    <row r="138">
      <c r="A138" s="2">
        <f>IFERROR(__xludf.DUMMYFUNCTION("""COMPUTED_VALUE"""),44678.66666666667)</f>
        <v>44678.66667</v>
      </c>
      <c r="B138" s="6">
        <f>IFERROR(__xludf.DUMMYFUNCTION("""COMPUTED_VALUE"""),174.95)</f>
        <v>174.95</v>
      </c>
      <c r="C138" s="7">
        <f t="shared" si="1"/>
        <v>-0.03315833103</v>
      </c>
    </row>
    <row r="139">
      <c r="A139" s="2">
        <f>IFERROR(__xludf.DUMMYFUNCTION("""COMPUTED_VALUE"""),44679.66666666667)</f>
        <v>44679.66667</v>
      </c>
      <c r="B139" s="6">
        <f>IFERROR(__xludf.DUMMYFUNCTION("""COMPUTED_VALUE"""),205.73)</f>
        <v>205.73</v>
      </c>
      <c r="C139" s="7">
        <f t="shared" si="1"/>
        <v>0.1759359817</v>
      </c>
    </row>
    <row r="140">
      <c r="A140" s="2">
        <f>IFERROR(__xludf.DUMMYFUNCTION("""COMPUTED_VALUE"""),44680.66666666667)</f>
        <v>44680.66667</v>
      </c>
      <c r="B140" s="6">
        <f>IFERROR(__xludf.DUMMYFUNCTION("""COMPUTED_VALUE"""),200.47)</f>
        <v>200.47</v>
      </c>
      <c r="C140" s="7">
        <f t="shared" si="1"/>
        <v>-0.02556749137</v>
      </c>
    </row>
    <row r="141">
      <c r="A141" s="2">
        <f>IFERROR(__xludf.DUMMYFUNCTION("""COMPUTED_VALUE"""),44683.66666666667)</f>
        <v>44683.66667</v>
      </c>
      <c r="B141" s="6">
        <f>IFERROR(__xludf.DUMMYFUNCTION("""COMPUTED_VALUE"""),211.13)</f>
        <v>211.13</v>
      </c>
      <c r="C141" s="7">
        <f t="shared" si="1"/>
        <v>0.05317503866</v>
      </c>
    </row>
    <row r="142">
      <c r="A142" s="2">
        <f>IFERROR(__xludf.DUMMYFUNCTION("""COMPUTED_VALUE"""),44684.66666666667)</f>
        <v>44684.66667</v>
      </c>
      <c r="B142" s="6">
        <f>IFERROR(__xludf.DUMMYFUNCTION("""COMPUTED_VALUE"""),212.03)</f>
        <v>212.03</v>
      </c>
      <c r="C142" s="7">
        <f t="shared" si="1"/>
        <v>0.004262776488</v>
      </c>
    </row>
    <row r="143">
      <c r="A143" s="2">
        <f>IFERROR(__xludf.DUMMYFUNCTION("""COMPUTED_VALUE"""),44685.66666666667)</f>
        <v>44685.66667</v>
      </c>
      <c r="B143" s="6">
        <f>IFERROR(__xludf.DUMMYFUNCTION("""COMPUTED_VALUE"""),223.41)</f>
        <v>223.41</v>
      </c>
      <c r="C143" s="7">
        <f t="shared" si="1"/>
        <v>0.05367165024</v>
      </c>
    </row>
    <row r="144">
      <c r="A144" s="2">
        <f>IFERROR(__xludf.DUMMYFUNCTION("""COMPUTED_VALUE"""),44686.66666666667)</f>
        <v>44686.66667</v>
      </c>
      <c r="B144" s="6">
        <f>IFERROR(__xludf.DUMMYFUNCTION("""COMPUTED_VALUE"""),208.28)</f>
        <v>208.28</v>
      </c>
      <c r="C144" s="7">
        <f t="shared" si="1"/>
        <v>-0.06772302046</v>
      </c>
    </row>
    <row r="145">
      <c r="A145" s="2">
        <f>IFERROR(__xludf.DUMMYFUNCTION("""COMPUTED_VALUE"""),44687.66666666667)</f>
        <v>44687.66667</v>
      </c>
      <c r="B145" s="6">
        <f>IFERROR(__xludf.DUMMYFUNCTION("""COMPUTED_VALUE"""),203.77)</f>
        <v>203.77</v>
      </c>
      <c r="C145" s="7">
        <f t="shared" si="1"/>
        <v>-0.02165354331</v>
      </c>
    </row>
    <row r="146">
      <c r="A146" s="2">
        <f>IFERROR(__xludf.DUMMYFUNCTION("""COMPUTED_VALUE"""),44690.66666666667)</f>
        <v>44690.66667</v>
      </c>
      <c r="B146" s="6">
        <f>IFERROR(__xludf.DUMMYFUNCTION("""COMPUTED_VALUE"""),196.21)</f>
        <v>196.21</v>
      </c>
      <c r="C146" s="7">
        <f t="shared" si="1"/>
        <v>-0.0371006527</v>
      </c>
    </row>
    <row r="147">
      <c r="A147" s="2">
        <f>IFERROR(__xludf.DUMMYFUNCTION("""COMPUTED_VALUE"""),44691.66666666667)</f>
        <v>44691.66667</v>
      </c>
      <c r="B147" s="6">
        <f>IFERROR(__xludf.DUMMYFUNCTION("""COMPUTED_VALUE"""),197.65)</f>
        <v>197.65</v>
      </c>
      <c r="C147" s="7">
        <f t="shared" si="1"/>
        <v>0.00733907548</v>
      </c>
    </row>
    <row r="148">
      <c r="A148" s="2">
        <f>IFERROR(__xludf.DUMMYFUNCTION("""COMPUTED_VALUE"""),44692.66666666667)</f>
        <v>44692.66667</v>
      </c>
      <c r="B148" s="6">
        <f>IFERROR(__xludf.DUMMYFUNCTION("""COMPUTED_VALUE"""),188.74)</f>
        <v>188.74</v>
      </c>
      <c r="C148" s="7">
        <f t="shared" si="1"/>
        <v>-0.04507968631</v>
      </c>
    </row>
    <row r="149">
      <c r="A149" s="2">
        <f>IFERROR(__xludf.DUMMYFUNCTION("""COMPUTED_VALUE"""),44693.66666666667)</f>
        <v>44693.66667</v>
      </c>
      <c r="B149" s="6">
        <f>IFERROR(__xludf.DUMMYFUNCTION("""COMPUTED_VALUE"""),191.24)</f>
        <v>191.24</v>
      </c>
      <c r="C149" s="7">
        <f t="shared" si="1"/>
        <v>0.01324573487</v>
      </c>
    </row>
    <row r="150">
      <c r="A150" s="2">
        <f>IFERROR(__xludf.DUMMYFUNCTION("""COMPUTED_VALUE"""),44694.66666666667)</f>
        <v>44694.66667</v>
      </c>
      <c r="B150" s="6">
        <f>IFERROR(__xludf.DUMMYFUNCTION("""COMPUTED_VALUE"""),198.62)</f>
        <v>198.62</v>
      </c>
      <c r="C150" s="7">
        <f t="shared" si="1"/>
        <v>0.03859025309</v>
      </c>
    </row>
    <row r="151">
      <c r="A151" s="2">
        <f>IFERROR(__xludf.DUMMYFUNCTION("""COMPUTED_VALUE"""),44697.66666666667)</f>
        <v>44697.66667</v>
      </c>
      <c r="B151" s="6">
        <f>IFERROR(__xludf.DUMMYFUNCTION("""COMPUTED_VALUE"""),200.04)</f>
        <v>200.04</v>
      </c>
      <c r="C151" s="7">
        <f t="shared" si="1"/>
        <v>0.00714933038</v>
      </c>
    </row>
    <row r="152">
      <c r="A152" s="2">
        <f>IFERROR(__xludf.DUMMYFUNCTION("""COMPUTED_VALUE"""),44698.66666666667)</f>
        <v>44698.66667</v>
      </c>
      <c r="B152" s="6">
        <f>IFERROR(__xludf.DUMMYFUNCTION("""COMPUTED_VALUE"""),202.62)</f>
        <v>202.62</v>
      </c>
      <c r="C152" s="7">
        <f t="shared" si="1"/>
        <v>0.01289742052</v>
      </c>
    </row>
    <row r="153">
      <c r="A153" s="2">
        <f>IFERROR(__xludf.DUMMYFUNCTION("""COMPUTED_VALUE"""),44699.66666666667)</f>
        <v>44699.66667</v>
      </c>
      <c r="B153" s="6">
        <f>IFERROR(__xludf.DUMMYFUNCTION("""COMPUTED_VALUE"""),192.24)</f>
        <v>192.24</v>
      </c>
      <c r="C153" s="7">
        <f t="shared" si="1"/>
        <v>-0.05122890139</v>
      </c>
    </row>
    <row r="154">
      <c r="A154" s="2">
        <f>IFERROR(__xludf.DUMMYFUNCTION("""COMPUTED_VALUE"""),44700.66666666667)</f>
        <v>44700.66667</v>
      </c>
      <c r="B154" s="6">
        <f>IFERROR(__xludf.DUMMYFUNCTION("""COMPUTED_VALUE"""),191.29)</f>
        <v>191.29</v>
      </c>
      <c r="C154" s="7">
        <f t="shared" si="1"/>
        <v>-0.004941739492</v>
      </c>
    </row>
    <row r="155">
      <c r="A155" s="2">
        <f>IFERROR(__xludf.DUMMYFUNCTION("""COMPUTED_VALUE"""),44701.66666666667)</f>
        <v>44701.66667</v>
      </c>
      <c r="B155" s="6">
        <f>IFERROR(__xludf.DUMMYFUNCTION("""COMPUTED_VALUE"""),193.54)</f>
        <v>193.54</v>
      </c>
      <c r="C155" s="7">
        <f t="shared" si="1"/>
        <v>0.0117622458</v>
      </c>
    </row>
    <row r="156">
      <c r="A156" s="2">
        <f>IFERROR(__xludf.DUMMYFUNCTION("""COMPUTED_VALUE"""),44704.66666666667)</f>
        <v>44704.66667</v>
      </c>
      <c r="B156" s="6">
        <f>IFERROR(__xludf.DUMMYFUNCTION("""COMPUTED_VALUE"""),196.23)</f>
        <v>196.23</v>
      </c>
      <c r="C156" s="7">
        <f t="shared" si="1"/>
        <v>0.01389893562</v>
      </c>
    </row>
    <row r="157">
      <c r="A157" s="2">
        <f>IFERROR(__xludf.DUMMYFUNCTION("""COMPUTED_VALUE"""),44705.66666666667)</f>
        <v>44705.66667</v>
      </c>
      <c r="B157" s="6">
        <f>IFERROR(__xludf.DUMMYFUNCTION("""COMPUTED_VALUE"""),181.28)</f>
        <v>181.28</v>
      </c>
      <c r="C157" s="7">
        <f t="shared" si="1"/>
        <v>-0.07618610814</v>
      </c>
    </row>
    <row r="158">
      <c r="A158" s="2">
        <f>IFERROR(__xludf.DUMMYFUNCTION("""COMPUTED_VALUE"""),44706.66666666667)</f>
        <v>44706.66667</v>
      </c>
      <c r="B158" s="6">
        <f>IFERROR(__xludf.DUMMYFUNCTION("""COMPUTED_VALUE"""),183.83)</f>
        <v>183.83</v>
      </c>
      <c r="C158" s="7">
        <f t="shared" si="1"/>
        <v>0.01406663725</v>
      </c>
    </row>
    <row r="159">
      <c r="A159" s="2">
        <f>IFERROR(__xludf.DUMMYFUNCTION("""COMPUTED_VALUE"""),44707.66666666667)</f>
        <v>44707.66667</v>
      </c>
      <c r="B159" s="6">
        <f>IFERROR(__xludf.DUMMYFUNCTION("""COMPUTED_VALUE"""),191.63)</f>
        <v>191.63</v>
      </c>
      <c r="C159" s="7">
        <f t="shared" si="1"/>
        <v>0.04243050645</v>
      </c>
    </row>
    <row r="160">
      <c r="A160" s="2">
        <f>IFERROR(__xludf.DUMMYFUNCTION("""COMPUTED_VALUE"""),44708.66666666667)</f>
        <v>44708.66667</v>
      </c>
      <c r="B160" s="6">
        <f>IFERROR(__xludf.DUMMYFUNCTION("""COMPUTED_VALUE"""),195.13)</f>
        <v>195.13</v>
      </c>
      <c r="C160" s="7">
        <f t="shared" si="1"/>
        <v>0.01826436362</v>
      </c>
    </row>
    <row r="161">
      <c r="A161" s="2">
        <f>IFERROR(__xludf.DUMMYFUNCTION("""COMPUTED_VALUE"""),44712.66666666667)</f>
        <v>44712.66667</v>
      </c>
      <c r="B161" s="6">
        <f>IFERROR(__xludf.DUMMYFUNCTION("""COMPUTED_VALUE"""),193.64)</f>
        <v>193.64</v>
      </c>
      <c r="C161" s="7">
        <f t="shared" si="1"/>
        <v>-0.007635935018</v>
      </c>
    </row>
    <row r="162">
      <c r="A162" s="2">
        <f>IFERROR(__xludf.DUMMYFUNCTION("""COMPUTED_VALUE"""),44713.66666666667)</f>
        <v>44713.66667</v>
      </c>
      <c r="B162" s="6">
        <f>IFERROR(__xludf.DUMMYFUNCTION("""COMPUTED_VALUE"""),188.64)</f>
        <v>188.64</v>
      </c>
      <c r="C162" s="7">
        <f t="shared" si="1"/>
        <v>-0.02582111134</v>
      </c>
    </row>
    <row r="163">
      <c r="A163" s="2">
        <f>IFERROR(__xludf.DUMMYFUNCTION("""COMPUTED_VALUE"""),44714.66666666667)</f>
        <v>44714.66667</v>
      </c>
      <c r="B163" s="6">
        <f>IFERROR(__xludf.DUMMYFUNCTION("""COMPUTED_VALUE"""),198.86)</f>
        <v>198.86</v>
      </c>
      <c r="C163" s="7">
        <f t="shared" si="1"/>
        <v>0.05417726887</v>
      </c>
    </row>
    <row r="164">
      <c r="A164" s="2">
        <f>IFERROR(__xludf.DUMMYFUNCTION("""COMPUTED_VALUE"""),44715.66666666667)</f>
        <v>44715.66667</v>
      </c>
      <c r="B164" s="6">
        <f>IFERROR(__xludf.DUMMYFUNCTION("""COMPUTED_VALUE"""),190.78)</f>
        <v>190.78</v>
      </c>
      <c r="C164" s="7">
        <f t="shared" si="1"/>
        <v>-0.04063160012</v>
      </c>
    </row>
    <row r="165">
      <c r="A165" s="2">
        <f>IFERROR(__xludf.DUMMYFUNCTION("""COMPUTED_VALUE"""),44718.66666666667)</f>
        <v>44718.66667</v>
      </c>
      <c r="B165" s="6">
        <f>IFERROR(__xludf.DUMMYFUNCTION("""COMPUTED_VALUE"""),194.25)</f>
        <v>194.25</v>
      </c>
      <c r="C165" s="7">
        <f t="shared" si="1"/>
        <v>0.01818848936</v>
      </c>
    </row>
    <row r="166">
      <c r="A166" s="2">
        <f>IFERROR(__xludf.DUMMYFUNCTION("""COMPUTED_VALUE"""),44719.66666666667)</f>
        <v>44719.66667</v>
      </c>
      <c r="B166" s="6">
        <f>IFERROR(__xludf.DUMMYFUNCTION("""COMPUTED_VALUE"""),195.65)</f>
        <v>195.65</v>
      </c>
      <c r="C166" s="7">
        <f t="shared" si="1"/>
        <v>0.007207207207</v>
      </c>
    </row>
    <row r="167">
      <c r="A167" s="2">
        <f>IFERROR(__xludf.DUMMYFUNCTION("""COMPUTED_VALUE"""),44720.66666666667)</f>
        <v>44720.66667</v>
      </c>
      <c r="B167" s="6">
        <f>IFERROR(__xludf.DUMMYFUNCTION("""COMPUTED_VALUE"""),196.64)</f>
        <v>196.64</v>
      </c>
      <c r="C167" s="7">
        <f t="shared" si="1"/>
        <v>0.005060056223</v>
      </c>
    </row>
    <row r="168">
      <c r="A168" s="2">
        <f>IFERROR(__xludf.DUMMYFUNCTION("""COMPUTED_VALUE"""),44721.66666666667)</f>
        <v>44721.66667</v>
      </c>
      <c r="B168" s="6">
        <f>IFERROR(__xludf.DUMMYFUNCTION("""COMPUTED_VALUE"""),184.0)</f>
        <v>184</v>
      </c>
      <c r="C168" s="7">
        <f t="shared" si="1"/>
        <v>-0.06427990236</v>
      </c>
    </row>
    <row r="169">
      <c r="A169" s="2">
        <f>IFERROR(__xludf.DUMMYFUNCTION("""COMPUTED_VALUE"""),44722.66666666667)</f>
        <v>44722.66667</v>
      </c>
      <c r="B169" s="6">
        <f>IFERROR(__xludf.DUMMYFUNCTION("""COMPUTED_VALUE"""),175.57)</f>
        <v>175.57</v>
      </c>
      <c r="C169" s="7">
        <f t="shared" si="1"/>
        <v>-0.04581521739</v>
      </c>
    </row>
    <row r="170">
      <c r="A170" s="2">
        <f>IFERROR(__xludf.DUMMYFUNCTION("""COMPUTED_VALUE"""),44725.66666666667)</f>
        <v>44725.66667</v>
      </c>
      <c r="B170" s="6">
        <f>IFERROR(__xludf.DUMMYFUNCTION("""COMPUTED_VALUE"""),164.26)</f>
        <v>164.26</v>
      </c>
      <c r="C170" s="7">
        <f t="shared" si="1"/>
        <v>-0.06441875036</v>
      </c>
    </row>
    <row r="171">
      <c r="A171" s="2">
        <f>IFERROR(__xludf.DUMMYFUNCTION("""COMPUTED_VALUE"""),44726.66666666667)</f>
        <v>44726.66667</v>
      </c>
      <c r="B171" s="6">
        <f>IFERROR(__xludf.DUMMYFUNCTION("""COMPUTED_VALUE"""),163.73)</f>
        <v>163.73</v>
      </c>
      <c r="C171" s="7">
        <f t="shared" si="1"/>
        <v>-0.003226591988</v>
      </c>
    </row>
    <row r="172">
      <c r="A172" s="2">
        <f>IFERROR(__xludf.DUMMYFUNCTION("""COMPUTED_VALUE"""),44727.66666666667)</f>
        <v>44727.66667</v>
      </c>
      <c r="B172" s="6">
        <f>IFERROR(__xludf.DUMMYFUNCTION("""COMPUTED_VALUE"""),169.35)</f>
        <v>169.35</v>
      </c>
      <c r="C172" s="7">
        <f t="shared" si="1"/>
        <v>0.03432480303</v>
      </c>
    </row>
    <row r="173">
      <c r="A173" s="2">
        <f>IFERROR(__xludf.DUMMYFUNCTION("""COMPUTED_VALUE"""),44728.66666666667)</f>
        <v>44728.66667</v>
      </c>
      <c r="B173" s="6">
        <f>IFERROR(__xludf.DUMMYFUNCTION("""COMPUTED_VALUE"""),160.87)</f>
        <v>160.87</v>
      </c>
      <c r="C173" s="7">
        <f t="shared" si="1"/>
        <v>-0.05007381163</v>
      </c>
    </row>
    <row r="174">
      <c r="A174" s="2">
        <f>IFERROR(__xludf.DUMMYFUNCTION("""COMPUTED_VALUE"""),44729.66666666667)</f>
        <v>44729.66667</v>
      </c>
      <c r="B174" s="6">
        <f>IFERROR(__xludf.DUMMYFUNCTION("""COMPUTED_VALUE"""),163.74)</f>
        <v>163.74</v>
      </c>
      <c r="C174" s="7">
        <f t="shared" si="1"/>
        <v>0.01784049232</v>
      </c>
    </row>
    <row r="175">
      <c r="A175" s="2">
        <f>IFERROR(__xludf.DUMMYFUNCTION("""COMPUTED_VALUE"""),44733.66666666667)</f>
        <v>44733.66667</v>
      </c>
      <c r="B175" s="6">
        <f>IFERROR(__xludf.DUMMYFUNCTION("""COMPUTED_VALUE"""),157.05)</f>
        <v>157.05</v>
      </c>
      <c r="C175" s="7">
        <f t="shared" si="1"/>
        <v>-0.04085745694</v>
      </c>
    </row>
    <row r="176">
      <c r="A176" s="2">
        <f>IFERROR(__xludf.DUMMYFUNCTION("""COMPUTED_VALUE"""),44734.66666666667)</f>
        <v>44734.66667</v>
      </c>
      <c r="B176" s="6">
        <f>IFERROR(__xludf.DUMMYFUNCTION("""COMPUTED_VALUE"""),155.85)</f>
        <v>155.85</v>
      </c>
      <c r="C176" s="7">
        <f t="shared" si="1"/>
        <v>-0.007640878701</v>
      </c>
    </row>
    <row r="177">
      <c r="A177" s="2">
        <f>IFERROR(__xludf.DUMMYFUNCTION("""COMPUTED_VALUE"""),44735.66666666667)</f>
        <v>44735.66667</v>
      </c>
      <c r="B177" s="6">
        <f>IFERROR(__xludf.DUMMYFUNCTION("""COMPUTED_VALUE"""),158.75)</f>
        <v>158.75</v>
      </c>
      <c r="C177" s="7">
        <f t="shared" si="1"/>
        <v>0.01860763555</v>
      </c>
    </row>
    <row r="178">
      <c r="A178" s="2">
        <f>IFERROR(__xludf.DUMMYFUNCTION("""COMPUTED_VALUE"""),44736.66666666667)</f>
        <v>44736.66667</v>
      </c>
      <c r="B178" s="6">
        <f>IFERROR(__xludf.DUMMYFUNCTION("""COMPUTED_VALUE"""),170.16)</f>
        <v>170.16</v>
      </c>
      <c r="C178" s="7">
        <f t="shared" si="1"/>
        <v>0.07187401575</v>
      </c>
    </row>
    <row r="179">
      <c r="A179" s="2">
        <f>IFERROR(__xludf.DUMMYFUNCTION("""COMPUTED_VALUE"""),44739.66666666667)</f>
        <v>44739.66667</v>
      </c>
      <c r="B179" s="6">
        <f>IFERROR(__xludf.DUMMYFUNCTION("""COMPUTED_VALUE"""),169.49)</f>
        <v>169.49</v>
      </c>
      <c r="C179" s="7">
        <f t="shared" si="1"/>
        <v>-0.003937470616</v>
      </c>
    </row>
    <row r="180">
      <c r="A180" s="2">
        <f>IFERROR(__xludf.DUMMYFUNCTION("""COMPUTED_VALUE"""),44740.66666666667)</f>
        <v>44740.66667</v>
      </c>
      <c r="B180" s="6">
        <f>IFERROR(__xludf.DUMMYFUNCTION("""COMPUTED_VALUE"""),160.68)</f>
        <v>160.68</v>
      </c>
      <c r="C180" s="7">
        <f t="shared" si="1"/>
        <v>-0.05197946782</v>
      </c>
    </row>
    <row r="181">
      <c r="A181" s="2">
        <f>IFERROR(__xludf.DUMMYFUNCTION("""COMPUTED_VALUE"""),44741.66666666667)</f>
        <v>44741.66667</v>
      </c>
      <c r="B181" s="6">
        <f>IFERROR(__xludf.DUMMYFUNCTION("""COMPUTED_VALUE"""),163.94)</f>
        <v>163.94</v>
      </c>
      <c r="C181" s="7">
        <f t="shared" si="1"/>
        <v>0.02028877272</v>
      </c>
    </row>
    <row r="182">
      <c r="A182" s="2">
        <f>IFERROR(__xludf.DUMMYFUNCTION("""COMPUTED_VALUE"""),44742.66666666667)</f>
        <v>44742.66667</v>
      </c>
      <c r="B182" s="6">
        <f>IFERROR(__xludf.DUMMYFUNCTION("""COMPUTED_VALUE"""),161.25)</f>
        <v>161.25</v>
      </c>
      <c r="C182" s="7">
        <f t="shared" si="1"/>
        <v>-0.01640844211</v>
      </c>
    </row>
    <row r="183">
      <c r="A183" s="2">
        <f>IFERROR(__xludf.DUMMYFUNCTION("""COMPUTED_VALUE"""),44743.66666666667)</f>
        <v>44743.66667</v>
      </c>
      <c r="B183" s="6">
        <f>IFERROR(__xludf.DUMMYFUNCTION("""COMPUTED_VALUE"""),160.03)</f>
        <v>160.03</v>
      </c>
      <c r="C183" s="7">
        <f t="shared" si="1"/>
        <v>-0.007565891473</v>
      </c>
    </row>
    <row r="184">
      <c r="A184" s="2">
        <f>IFERROR(__xludf.DUMMYFUNCTION("""COMPUTED_VALUE"""),44747.66666666667)</f>
        <v>44747.66667</v>
      </c>
      <c r="B184" s="6">
        <f>IFERROR(__xludf.DUMMYFUNCTION("""COMPUTED_VALUE"""),168.19)</f>
        <v>168.19</v>
      </c>
      <c r="C184" s="7">
        <f t="shared" si="1"/>
        <v>0.05099043929</v>
      </c>
    </row>
    <row r="185">
      <c r="A185" s="2">
        <f>IFERROR(__xludf.DUMMYFUNCTION("""COMPUTED_VALUE"""),44748.66666666667)</f>
        <v>44748.66667</v>
      </c>
      <c r="B185" s="6">
        <f>IFERROR(__xludf.DUMMYFUNCTION("""COMPUTED_VALUE"""),169.77)</f>
        <v>169.77</v>
      </c>
      <c r="C185" s="7">
        <f t="shared" si="1"/>
        <v>0.009394137582</v>
      </c>
    </row>
    <row r="186">
      <c r="A186" s="2">
        <f>IFERROR(__xludf.DUMMYFUNCTION("""COMPUTED_VALUE"""),44749.66666666667)</f>
        <v>44749.66667</v>
      </c>
      <c r="B186" s="6">
        <f>IFERROR(__xludf.DUMMYFUNCTION("""COMPUTED_VALUE"""),172.19)</f>
        <v>172.19</v>
      </c>
      <c r="C186" s="7">
        <f t="shared" si="1"/>
        <v>0.01425457973</v>
      </c>
    </row>
    <row r="187">
      <c r="A187" s="2">
        <f>IFERROR(__xludf.DUMMYFUNCTION("""COMPUTED_VALUE"""),44750.66666666667)</f>
        <v>44750.66667</v>
      </c>
      <c r="B187" s="6">
        <f>IFERROR(__xludf.DUMMYFUNCTION("""COMPUTED_VALUE"""),170.88)</f>
        <v>170.88</v>
      </c>
      <c r="C187" s="7">
        <f t="shared" si="1"/>
        <v>-0.007607875022</v>
      </c>
    </row>
    <row r="188">
      <c r="A188" s="2">
        <f>IFERROR(__xludf.DUMMYFUNCTION("""COMPUTED_VALUE"""),44753.66666666667)</f>
        <v>44753.66667</v>
      </c>
      <c r="B188" s="6">
        <f>IFERROR(__xludf.DUMMYFUNCTION("""COMPUTED_VALUE"""),162.88)</f>
        <v>162.88</v>
      </c>
      <c r="C188" s="7">
        <f t="shared" si="1"/>
        <v>-0.0468164794</v>
      </c>
    </row>
    <row r="189">
      <c r="A189" s="2">
        <f>IFERROR(__xludf.DUMMYFUNCTION("""COMPUTED_VALUE"""),44754.66666666667)</f>
        <v>44754.66667</v>
      </c>
      <c r="B189" s="6">
        <f>IFERROR(__xludf.DUMMYFUNCTION("""COMPUTED_VALUE"""),163.27)</f>
        <v>163.27</v>
      </c>
      <c r="C189" s="7">
        <f t="shared" si="1"/>
        <v>0.002394400786</v>
      </c>
    </row>
    <row r="190">
      <c r="A190" s="2">
        <f>IFERROR(__xludf.DUMMYFUNCTION("""COMPUTED_VALUE"""),44755.66666666667)</f>
        <v>44755.66667</v>
      </c>
      <c r="B190" s="6">
        <f>IFERROR(__xludf.DUMMYFUNCTION("""COMPUTED_VALUE"""),163.49)</f>
        <v>163.49</v>
      </c>
      <c r="C190" s="7">
        <f t="shared" si="1"/>
        <v>0.00134746126</v>
      </c>
    </row>
    <row r="191">
      <c r="A191" s="2">
        <f>IFERROR(__xludf.DUMMYFUNCTION("""COMPUTED_VALUE"""),44756.66666666667)</f>
        <v>44756.66667</v>
      </c>
      <c r="B191" s="6">
        <f>IFERROR(__xludf.DUMMYFUNCTION("""COMPUTED_VALUE"""),158.05)</f>
        <v>158.05</v>
      </c>
      <c r="C191" s="7">
        <f t="shared" si="1"/>
        <v>-0.03327420637</v>
      </c>
    </row>
    <row r="192">
      <c r="A192" s="2">
        <f>IFERROR(__xludf.DUMMYFUNCTION("""COMPUTED_VALUE"""),44757.66666666667)</f>
        <v>44757.66667</v>
      </c>
      <c r="B192" s="6">
        <f>IFERROR(__xludf.DUMMYFUNCTION("""COMPUTED_VALUE"""),164.7)</f>
        <v>164.7</v>
      </c>
      <c r="C192" s="7">
        <f t="shared" si="1"/>
        <v>0.04207529263</v>
      </c>
    </row>
    <row r="193">
      <c r="A193" s="2">
        <f>IFERROR(__xludf.DUMMYFUNCTION("""COMPUTED_VALUE"""),44760.66666666667)</f>
        <v>44760.66667</v>
      </c>
      <c r="B193" s="6">
        <f>IFERROR(__xludf.DUMMYFUNCTION("""COMPUTED_VALUE"""),167.23)</f>
        <v>167.23</v>
      </c>
      <c r="C193" s="7">
        <f t="shared" si="1"/>
        <v>0.0153612629</v>
      </c>
    </row>
    <row r="194">
      <c r="A194" s="2">
        <f>IFERROR(__xludf.DUMMYFUNCTION("""COMPUTED_VALUE"""),44761.66666666667)</f>
        <v>44761.66667</v>
      </c>
      <c r="B194" s="6">
        <f>IFERROR(__xludf.DUMMYFUNCTION("""COMPUTED_VALUE"""),175.78)</f>
        <v>175.78</v>
      </c>
      <c r="C194" s="7">
        <f t="shared" si="1"/>
        <v>0.0511271901</v>
      </c>
    </row>
    <row r="195">
      <c r="A195" s="2">
        <f>IFERROR(__xludf.DUMMYFUNCTION("""COMPUTED_VALUE"""),44762.66666666667)</f>
        <v>44762.66667</v>
      </c>
      <c r="B195" s="6">
        <f>IFERROR(__xludf.DUMMYFUNCTION("""COMPUTED_VALUE"""),183.09)</f>
        <v>183.09</v>
      </c>
      <c r="C195" s="7">
        <f t="shared" si="1"/>
        <v>0.0415860735</v>
      </c>
    </row>
    <row r="196">
      <c r="A196" s="2">
        <f>IFERROR(__xludf.DUMMYFUNCTION("""COMPUTED_VALUE"""),44763.66666666667)</f>
        <v>44763.66667</v>
      </c>
      <c r="B196" s="6">
        <f>IFERROR(__xludf.DUMMYFUNCTION("""COMPUTED_VALUE"""),183.17)</f>
        <v>183.17</v>
      </c>
      <c r="C196" s="7">
        <f t="shared" si="1"/>
        <v>0.0004369435797</v>
      </c>
    </row>
    <row r="197">
      <c r="A197" s="2">
        <f>IFERROR(__xludf.DUMMYFUNCTION("""COMPUTED_VALUE"""),44764.66666666667)</f>
        <v>44764.66667</v>
      </c>
      <c r="B197" s="6">
        <f>IFERROR(__xludf.DUMMYFUNCTION("""COMPUTED_VALUE"""),169.27)</f>
        <v>169.27</v>
      </c>
      <c r="C197" s="7">
        <f t="shared" si="1"/>
        <v>-0.07588578916</v>
      </c>
    </row>
    <row r="198">
      <c r="A198" s="2">
        <f>IFERROR(__xludf.DUMMYFUNCTION("""COMPUTED_VALUE"""),44767.66666666667)</f>
        <v>44767.66667</v>
      </c>
      <c r="B198" s="6">
        <f>IFERROR(__xludf.DUMMYFUNCTION("""COMPUTED_VALUE"""),166.65)</f>
        <v>166.65</v>
      </c>
      <c r="C198" s="7">
        <f t="shared" si="1"/>
        <v>-0.01547823005</v>
      </c>
    </row>
    <row r="199">
      <c r="A199" s="2">
        <f>IFERROR(__xludf.DUMMYFUNCTION("""COMPUTED_VALUE"""),44768.66666666667)</f>
        <v>44768.66667</v>
      </c>
      <c r="B199" s="6">
        <f>IFERROR(__xludf.DUMMYFUNCTION("""COMPUTED_VALUE"""),159.15)</f>
        <v>159.15</v>
      </c>
      <c r="C199" s="7">
        <f t="shared" si="1"/>
        <v>-0.04500450045</v>
      </c>
    </row>
    <row r="200">
      <c r="A200" s="2">
        <f>IFERROR(__xludf.DUMMYFUNCTION("""COMPUTED_VALUE"""),44769.66666666667)</f>
        <v>44769.66667</v>
      </c>
      <c r="B200" s="6">
        <f>IFERROR(__xludf.DUMMYFUNCTION("""COMPUTED_VALUE"""),169.58)</f>
        <v>169.58</v>
      </c>
      <c r="C200" s="7">
        <f t="shared" si="1"/>
        <v>0.06553565818</v>
      </c>
    </row>
    <row r="201">
      <c r="A201" s="2">
        <f>IFERROR(__xludf.DUMMYFUNCTION("""COMPUTED_VALUE"""),44770.66666666667)</f>
        <v>44770.66667</v>
      </c>
      <c r="B201" s="6">
        <f>IFERROR(__xludf.DUMMYFUNCTION("""COMPUTED_VALUE"""),160.72)</f>
        <v>160.72</v>
      </c>
      <c r="C201" s="7">
        <f t="shared" si="1"/>
        <v>-0.05224672721</v>
      </c>
    </row>
    <row r="202">
      <c r="A202" s="2">
        <f>IFERROR(__xludf.DUMMYFUNCTION("""COMPUTED_VALUE"""),44771.66666666667)</f>
        <v>44771.66667</v>
      </c>
      <c r="B202" s="6">
        <f>IFERROR(__xludf.DUMMYFUNCTION("""COMPUTED_VALUE"""),159.1)</f>
        <v>159.1</v>
      </c>
      <c r="C202" s="7">
        <f t="shared" si="1"/>
        <v>-0.01007964161</v>
      </c>
    </row>
    <row r="203">
      <c r="A203" s="2">
        <f>IFERROR(__xludf.DUMMYFUNCTION("""COMPUTED_VALUE"""),44774.66666666667)</f>
        <v>44774.66667</v>
      </c>
      <c r="B203" s="6">
        <f>IFERROR(__xludf.DUMMYFUNCTION("""COMPUTED_VALUE"""),159.93)</f>
        <v>159.93</v>
      </c>
      <c r="C203" s="7">
        <f t="shared" si="1"/>
        <v>0.005216844752</v>
      </c>
    </row>
    <row r="204">
      <c r="A204" s="2">
        <f>IFERROR(__xludf.DUMMYFUNCTION("""COMPUTED_VALUE"""),44775.66666666667)</f>
        <v>44775.66667</v>
      </c>
      <c r="B204" s="6">
        <f>IFERROR(__xludf.DUMMYFUNCTION("""COMPUTED_VALUE"""),160.19)</f>
        <v>160.19</v>
      </c>
      <c r="C204" s="7">
        <f t="shared" si="1"/>
        <v>0.001625711249</v>
      </c>
    </row>
    <row r="205">
      <c r="A205" s="2">
        <f>IFERROR(__xludf.DUMMYFUNCTION("""COMPUTED_VALUE"""),44776.66666666667)</f>
        <v>44776.66667</v>
      </c>
      <c r="B205" s="6">
        <f>IFERROR(__xludf.DUMMYFUNCTION("""COMPUTED_VALUE"""),168.8)</f>
        <v>168.8</v>
      </c>
      <c r="C205" s="7">
        <f t="shared" si="1"/>
        <v>0.05374867345</v>
      </c>
    </row>
    <row r="206">
      <c r="A206" s="2">
        <f>IFERROR(__xludf.DUMMYFUNCTION("""COMPUTED_VALUE"""),44777.66666666667)</f>
        <v>44777.66667</v>
      </c>
      <c r="B206" s="6">
        <f>IFERROR(__xludf.DUMMYFUNCTION("""COMPUTED_VALUE"""),170.57)</f>
        <v>170.57</v>
      </c>
      <c r="C206" s="7">
        <f t="shared" si="1"/>
        <v>0.01048578199</v>
      </c>
    </row>
    <row r="207">
      <c r="A207" s="2">
        <f>IFERROR(__xludf.DUMMYFUNCTION("""COMPUTED_VALUE"""),44778.66666666667)</f>
        <v>44778.66667</v>
      </c>
      <c r="B207" s="6">
        <f>IFERROR(__xludf.DUMMYFUNCTION("""COMPUTED_VALUE"""),167.11)</f>
        <v>167.11</v>
      </c>
      <c r="C207" s="7">
        <f t="shared" si="1"/>
        <v>-0.02028492701</v>
      </c>
    </row>
    <row r="208">
      <c r="A208" s="2">
        <f>IFERROR(__xludf.DUMMYFUNCTION("""COMPUTED_VALUE"""),44781.66666666667)</f>
        <v>44781.66667</v>
      </c>
      <c r="B208" s="6">
        <f>IFERROR(__xludf.DUMMYFUNCTION("""COMPUTED_VALUE"""),170.25)</f>
        <v>170.25</v>
      </c>
      <c r="C208" s="7">
        <f t="shared" si="1"/>
        <v>0.01879001855</v>
      </c>
    </row>
    <row r="209">
      <c r="A209" s="2">
        <f>IFERROR(__xludf.DUMMYFUNCTION("""COMPUTED_VALUE"""),44782.66666666667)</f>
        <v>44782.66667</v>
      </c>
      <c r="B209" s="6">
        <f>IFERROR(__xludf.DUMMYFUNCTION("""COMPUTED_VALUE"""),168.53)</f>
        <v>168.53</v>
      </c>
      <c r="C209" s="7">
        <f t="shared" si="1"/>
        <v>-0.01010279001</v>
      </c>
    </row>
    <row r="210">
      <c r="A210" s="2">
        <f>IFERROR(__xludf.DUMMYFUNCTION("""COMPUTED_VALUE"""),44783.66666666667)</f>
        <v>44783.66667</v>
      </c>
      <c r="B210" s="6">
        <f>IFERROR(__xludf.DUMMYFUNCTION("""COMPUTED_VALUE"""),178.34)</f>
        <v>178.34</v>
      </c>
      <c r="C210" s="7">
        <f t="shared" si="1"/>
        <v>0.05820922091</v>
      </c>
    </row>
    <row r="211">
      <c r="A211" s="2">
        <f>IFERROR(__xludf.DUMMYFUNCTION("""COMPUTED_VALUE"""),44784.66666666667)</f>
        <v>44784.66667</v>
      </c>
      <c r="B211" s="6">
        <f>IFERROR(__xludf.DUMMYFUNCTION("""COMPUTED_VALUE"""),177.49)</f>
        <v>177.49</v>
      </c>
      <c r="C211" s="7">
        <f t="shared" si="1"/>
        <v>-0.004766176965</v>
      </c>
    </row>
    <row r="212">
      <c r="A212" s="2">
        <f>IFERROR(__xludf.DUMMYFUNCTION("""COMPUTED_VALUE"""),44785.66666666667)</f>
        <v>44785.66667</v>
      </c>
      <c r="B212" s="6">
        <f>IFERROR(__xludf.DUMMYFUNCTION("""COMPUTED_VALUE"""),180.5)</f>
        <v>180.5</v>
      </c>
      <c r="C212" s="7">
        <f t="shared" si="1"/>
        <v>0.0169587019</v>
      </c>
    </row>
    <row r="213">
      <c r="A213" s="2">
        <f>IFERROR(__xludf.DUMMYFUNCTION("""COMPUTED_VALUE"""),44788.66666666667)</f>
        <v>44788.66667</v>
      </c>
      <c r="B213" s="6">
        <f>IFERROR(__xludf.DUMMYFUNCTION("""COMPUTED_VALUE"""),180.89)</f>
        <v>180.89</v>
      </c>
      <c r="C213" s="7">
        <f t="shared" si="1"/>
        <v>0.00216066482</v>
      </c>
    </row>
    <row r="214">
      <c r="A214" s="2">
        <f>IFERROR(__xludf.DUMMYFUNCTION("""COMPUTED_VALUE"""),44789.66666666667)</f>
        <v>44789.66667</v>
      </c>
      <c r="B214" s="6">
        <f>IFERROR(__xludf.DUMMYFUNCTION("""COMPUTED_VALUE"""),179.47)</f>
        <v>179.47</v>
      </c>
      <c r="C214" s="7">
        <f t="shared" si="1"/>
        <v>-0.007850074631</v>
      </c>
    </row>
    <row r="215">
      <c r="A215" s="2">
        <f>IFERROR(__xludf.DUMMYFUNCTION("""COMPUTED_VALUE"""),44790.66666666667)</f>
        <v>44790.66667</v>
      </c>
      <c r="B215" s="6">
        <f>IFERROR(__xludf.DUMMYFUNCTION("""COMPUTED_VALUE"""),174.85)</f>
        <v>174.85</v>
      </c>
      <c r="C215" s="7">
        <f t="shared" si="1"/>
        <v>-0.02574246392</v>
      </c>
    </row>
    <row r="216">
      <c r="A216" s="2">
        <f>IFERROR(__xludf.DUMMYFUNCTION("""COMPUTED_VALUE"""),44791.66666666667)</f>
        <v>44791.66667</v>
      </c>
      <c r="B216" s="6">
        <f>IFERROR(__xludf.DUMMYFUNCTION("""COMPUTED_VALUE"""),174.66)</f>
        <v>174.66</v>
      </c>
      <c r="C216" s="7">
        <f t="shared" si="1"/>
        <v>-0.001086645696</v>
      </c>
    </row>
    <row r="217">
      <c r="A217" s="2">
        <f>IFERROR(__xludf.DUMMYFUNCTION("""COMPUTED_VALUE"""),44792.66666666667)</f>
        <v>44792.66667</v>
      </c>
      <c r="B217" s="6">
        <f>IFERROR(__xludf.DUMMYFUNCTION("""COMPUTED_VALUE"""),167.96)</f>
        <v>167.96</v>
      </c>
      <c r="C217" s="7">
        <f t="shared" si="1"/>
        <v>-0.03836024276</v>
      </c>
    </row>
    <row r="218">
      <c r="A218" s="2">
        <f>IFERROR(__xludf.DUMMYFUNCTION("""COMPUTED_VALUE"""),44795.66666666667)</f>
        <v>44795.66667</v>
      </c>
      <c r="B218" s="6">
        <f>IFERROR(__xludf.DUMMYFUNCTION("""COMPUTED_VALUE"""),163.05)</f>
        <v>163.05</v>
      </c>
      <c r="C218" s="7">
        <f t="shared" si="1"/>
        <v>-0.02923315075</v>
      </c>
    </row>
    <row r="219">
      <c r="A219" s="2">
        <f>IFERROR(__xludf.DUMMYFUNCTION("""COMPUTED_VALUE"""),44796.66666666667)</f>
        <v>44796.66667</v>
      </c>
      <c r="B219" s="6">
        <f>IFERROR(__xludf.DUMMYFUNCTION("""COMPUTED_VALUE"""),161.11)</f>
        <v>161.11</v>
      </c>
      <c r="C219" s="7">
        <f t="shared" si="1"/>
        <v>-0.01189819074</v>
      </c>
    </row>
    <row r="220">
      <c r="A220" s="2">
        <f>IFERROR(__xludf.DUMMYFUNCTION("""COMPUTED_VALUE"""),44797.66666666667)</f>
        <v>44797.66667</v>
      </c>
      <c r="B220" s="6">
        <f>IFERROR(__xludf.DUMMYFUNCTION("""COMPUTED_VALUE"""),163.26)</f>
        <v>163.26</v>
      </c>
      <c r="C220" s="7">
        <f t="shared" si="1"/>
        <v>0.01334491962</v>
      </c>
    </row>
    <row r="221">
      <c r="A221" s="2">
        <f>IFERROR(__xludf.DUMMYFUNCTION("""COMPUTED_VALUE"""),44798.66666666667)</f>
        <v>44798.66667</v>
      </c>
      <c r="B221" s="6">
        <f>IFERROR(__xludf.DUMMYFUNCTION("""COMPUTED_VALUE"""),168.78)</f>
        <v>168.78</v>
      </c>
      <c r="C221" s="7">
        <f t="shared" si="1"/>
        <v>0.03381109886</v>
      </c>
    </row>
    <row r="222">
      <c r="A222" s="2">
        <f>IFERROR(__xludf.DUMMYFUNCTION("""COMPUTED_VALUE"""),44799.66666666667)</f>
        <v>44799.66667</v>
      </c>
      <c r="B222" s="6">
        <f>IFERROR(__xludf.DUMMYFUNCTION("""COMPUTED_VALUE"""),161.78)</f>
        <v>161.78</v>
      </c>
      <c r="C222" s="7">
        <f t="shared" si="1"/>
        <v>-0.04147410831</v>
      </c>
    </row>
    <row r="223">
      <c r="A223" s="2">
        <f>IFERROR(__xludf.DUMMYFUNCTION("""COMPUTED_VALUE"""),44802.66666666667)</f>
        <v>44802.66667</v>
      </c>
      <c r="B223" s="6">
        <f>IFERROR(__xludf.DUMMYFUNCTION("""COMPUTED_VALUE"""),159.17)</f>
        <v>159.17</v>
      </c>
      <c r="C223" s="7">
        <f t="shared" si="1"/>
        <v>-0.01613302015</v>
      </c>
    </row>
    <row r="224">
      <c r="A224" s="2">
        <f>IFERROR(__xludf.DUMMYFUNCTION("""COMPUTED_VALUE"""),44803.66666666667)</f>
        <v>44803.66667</v>
      </c>
      <c r="B224" s="6">
        <f>IFERROR(__xludf.DUMMYFUNCTION("""COMPUTED_VALUE"""),157.16)</f>
        <v>157.16</v>
      </c>
      <c r="C224" s="7">
        <f t="shared" si="1"/>
        <v>-0.01262800779</v>
      </c>
    </row>
    <row r="225">
      <c r="A225" s="2">
        <f>IFERROR(__xludf.DUMMYFUNCTION("""COMPUTED_VALUE"""),44804.66666666667)</f>
        <v>44804.66667</v>
      </c>
      <c r="B225" s="6">
        <f>IFERROR(__xludf.DUMMYFUNCTION("""COMPUTED_VALUE"""),162.93)</f>
        <v>162.93</v>
      </c>
      <c r="C225" s="7">
        <f t="shared" si="1"/>
        <v>0.03671417664</v>
      </c>
    </row>
    <row r="226">
      <c r="A226" s="2">
        <f>IFERROR(__xludf.DUMMYFUNCTION("""COMPUTED_VALUE"""),44805.66666666667)</f>
        <v>44805.66667</v>
      </c>
      <c r="B226" s="6">
        <f>IFERROR(__xludf.DUMMYFUNCTION("""COMPUTED_VALUE"""),165.36)</f>
        <v>165.36</v>
      </c>
      <c r="C226" s="7">
        <f t="shared" si="1"/>
        <v>0.01491438041</v>
      </c>
    </row>
    <row r="227">
      <c r="A227" s="2">
        <f>IFERROR(__xludf.DUMMYFUNCTION("""COMPUTED_VALUE"""),44806.66666666667)</f>
        <v>44806.66667</v>
      </c>
      <c r="B227" s="6">
        <f>IFERROR(__xludf.DUMMYFUNCTION("""COMPUTED_VALUE"""),160.32)</f>
        <v>160.32</v>
      </c>
      <c r="C227" s="7">
        <f t="shared" si="1"/>
        <v>-0.03047895501</v>
      </c>
    </row>
    <row r="228">
      <c r="A228" s="2">
        <f>IFERROR(__xludf.DUMMYFUNCTION("""COMPUTED_VALUE"""),44810.66666666667)</f>
        <v>44810.66667</v>
      </c>
      <c r="B228" s="6">
        <f>IFERROR(__xludf.DUMMYFUNCTION("""COMPUTED_VALUE"""),158.54)</f>
        <v>158.54</v>
      </c>
      <c r="C228" s="7">
        <f t="shared" si="1"/>
        <v>-0.01110279441</v>
      </c>
    </row>
    <row r="229">
      <c r="A229" s="2">
        <f>IFERROR(__xludf.DUMMYFUNCTION("""COMPUTED_VALUE"""),44811.66666666667)</f>
        <v>44811.66667</v>
      </c>
      <c r="B229" s="6">
        <f>IFERROR(__xludf.DUMMYFUNCTION("""COMPUTED_VALUE"""),160.39)</f>
        <v>160.39</v>
      </c>
      <c r="C229" s="7">
        <f t="shared" si="1"/>
        <v>0.01166897944</v>
      </c>
    </row>
    <row r="230">
      <c r="A230" s="2">
        <f>IFERROR(__xludf.DUMMYFUNCTION("""COMPUTED_VALUE"""),44812.66666666667)</f>
        <v>44812.66667</v>
      </c>
      <c r="B230" s="6">
        <f>IFERROR(__xludf.DUMMYFUNCTION("""COMPUTED_VALUE"""),162.06)</f>
        <v>162.06</v>
      </c>
      <c r="C230" s="7">
        <f t="shared" si="1"/>
        <v>0.01041212046</v>
      </c>
    </row>
    <row r="231">
      <c r="A231" s="2">
        <f>IFERROR(__xludf.DUMMYFUNCTION("""COMPUTED_VALUE"""),44813.66666666667)</f>
        <v>44813.66667</v>
      </c>
      <c r="B231" s="6">
        <f>IFERROR(__xludf.DUMMYFUNCTION("""COMPUTED_VALUE"""),169.15)</f>
        <v>169.15</v>
      </c>
      <c r="C231" s="7">
        <f t="shared" si="1"/>
        <v>0.04374922868</v>
      </c>
    </row>
    <row r="232">
      <c r="A232" s="2">
        <f>IFERROR(__xludf.DUMMYFUNCTION("""COMPUTED_VALUE"""),44816.66666666667)</f>
        <v>44816.66667</v>
      </c>
      <c r="B232" s="6">
        <f>IFERROR(__xludf.DUMMYFUNCTION("""COMPUTED_VALUE"""),168.96)</f>
        <v>168.96</v>
      </c>
      <c r="C232" s="7">
        <f t="shared" si="1"/>
        <v>-0.001123263376</v>
      </c>
    </row>
    <row r="233">
      <c r="A233" s="2">
        <f>IFERROR(__xludf.DUMMYFUNCTION("""COMPUTED_VALUE"""),44817.66666666667)</f>
        <v>44817.66667</v>
      </c>
      <c r="B233" s="6">
        <f>IFERROR(__xludf.DUMMYFUNCTION("""COMPUTED_VALUE"""),153.13)</f>
        <v>153.13</v>
      </c>
      <c r="C233" s="7">
        <f t="shared" si="1"/>
        <v>-0.09369081439</v>
      </c>
    </row>
    <row r="234">
      <c r="A234" s="2">
        <f>IFERROR(__xludf.DUMMYFUNCTION("""COMPUTED_VALUE"""),44818.66666666667)</f>
        <v>44818.66667</v>
      </c>
      <c r="B234" s="6">
        <f>IFERROR(__xludf.DUMMYFUNCTION("""COMPUTED_VALUE"""),151.47)</f>
        <v>151.47</v>
      </c>
      <c r="C234" s="7">
        <f t="shared" si="1"/>
        <v>-0.01084046235</v>
      </c>
    </row>
    <row r="235">
      <c r="A235" s="2">
        <f>IFERROR(__xludf.DUMMYFUNCTION("""COMPUTED_VALUE"""),44819.66666666667)</f>
        <v>44819.66667</v>
      </c>
      <c r="B235" s="6">
        <f>IFERROR(__xludf.DUMMYFUNCTION("""COMPUTED_VALUE"""),149.55)</f>
        <v>149.55</v>
      </c>
      <c r="C235" s="7">
        <f t="shared" si="1"/>
        <v>-0.01267577738</v>
      </c>
    </row>
    <row r="236">
      <c r="A236" s="2">
        <f>IFERROR(__xludf.DUMMYFUNCTION("""COMPUTED_VALUE"""),44820.66666666667)</f>
        <v>44820.66667</v>
      </c>
      <c r="B236" s="6">
        <f>IFERROR(__xludf.DUMMYFUNCTION("""COMPUTED_VALUE"""),146.29)</f>
        <v>146.29</v>
      </c>
      <c r="C236" s="7">
        <f t="shared" si="1"/>
        <v>-0.02179872952</v>
      </c>
    </row>
    <row r="237">
      <c r="A237" s="2">
        <f>IFERROR(__xludf.DUMMYFUNCTION("""COMPUTED_VALUE"""),44823.66666666667)</f>
        <v>44823.66667</v>
      </c>
      <c r="B237" s="6">
        <f>IFERROR(__xludf.DUMMYFUNCTION("""COMPUTED_VALUE"""),148.02)</f>
        <v>148.02</v>
      </c>
      <c r="C237" s="7">
        <f t="shared" si="1"/>
        <v>0.01182582542</v>
      </c>
    </row>
    <row r="238">
      <c r="A238" s="2">
        <f>IFERROR(__xludf.DUMMYFUNCTION("""COMPUTED_VALUE"""),44824.66666666667)</f>
        <v>44824.66667</v>
      </c>
      <c r="B238" s="6">
        <f>IFERROR(__xludf.DUMMYFUNCTION("""COMPUTED_VALUE"""),146.09)</f>
        <v>146.09</v>
      </c>
      <c r="C238" s="7">
        <f t="shared" si="1"/>
        <v>-0.01303877854</v>
      </c>
    </row>
    <row r="239">
      <c r="A239" s="2">
        <f>IFERROR(__xludf.DUMMYFUNCTION("""COMPUTED_VALUE"""),44825.66666666667)</f>
        <v>44825.66667</v>
      </c>
      <c r="B239" s="6">
        <f>IFERROR(__xludf.DUMMYFUNCTION("""COMPUTED_VALUE"""),142.12)</f>
        <v>142.12</v>
      </c>
      <c r="C239" s="7">
        <f t="shared" si="1"/>
        <v>-0.02717502909</v>
      </c>
    </row>
    <row r="240">
      <c r="A240" s="2">
        <f>IFERROR(__xludf.DUMMYFUNCTION("""COMPUTED_VALUE"""),44826.66666666667)</f>
        <v>44826.66667</v>
      </c>
      <c r="B240" s="6">
        <f>IFERROR(__xludf.DUMMYFUNCTION("""COMPUTED_VALUE"""),142.82)</f>
        <v>142.82</v>
      </c>
      <c r="C240" s="7">
        <f t="shared" si="1"/>
        <v>0.004925415142</v>
      </c>
    </row>
    <row r="241">
      <c r="A241" s="2">
        <f>IFERROR(__xludf.DUMMYFUNCTION("""COMPUTED_VALUE"""),44827.66666666667)</f>
        <v>44827.66667</v>
      </c>
      <c r="B241" s="6">
        <f>IFERROR(__xludf.DUMMYFUNCTION("""COMPUTED_VALUE"""),140.41)</f>
        <v>140.41</v>
      </c>
      <c r="C241" s="7">
        <f t="shared" si="1"/>
        <v>-0.01687438734</v>
      </c>
    </row>
    <row r="242">
      <c r="A242" s="2">
        <f>IFERROR(__xludf.DUMMYFUNCTION("""COMPUTED_VALUE"""),44830.66666666667)</f>
        <v>44830.66667</v>
      </c>
      <c r="B242" s="6">
        <f>IFERROR(__xludf.DUMMYFUNCTION("""COMPUTED_VALUE"""),136.37)</f>
        <v>136.37</v>
      </c>
      <c r="C242" s="7">
        <f t="shared" si="1"/>
        <v>-0.02877287942</v>
      </c>
    </row>
    <row r="243">
      <c r="A243" s="2">
        <f>IFERROR(__xludf.DUMMYFUNCTION("""COMPUTED_VALUE"""),44831.66666666667)</f>
        <v>44831.66667</v>
      </c>
      <c r="B243" s="6">
        <f>IFERROR(__xludf.DUMMYFUNCTION("""COMPUTED_VALUE"""),134.4)</f>
        <v>134.4</v>
      </c>
      <c r="C243" s="7">
        <f t="shared" si="1"/>
        <v>-0.01444599252</v>
      </c>
    </row>
    <row r="244">
      <c r="A244" s="2">
        <f>IFERROR(__xludf.DUMMYFUNCTION("""COMPUTED_VALUE"""),44832.66666666667)</f>
        <v>44832.66667</v>
      </c>
      <c r="B244" s="6">
        <f>IFERROR(__xludf.DUMMYFUNCTION("""COMPUTED_VALUE"""),141.61)</f>
        <v>141.61</v>
      </c>
      <c r="C244" s="7">
        <f t="shared" si="1"/>
        <v>0.05364583333</v>
      </c>
    </row>
    <row r="245">
      <c r="A245" s="2">
        <f>IFERROR(__xludf.DUMMYFUNCTION("""COMPUTED_VALUE"""),44833.66666666667)</f>
        <v>44833.66667</v>
      </c>
      <c r="B245" s="6">
        <f>IFERROR(__xludf.DUMMYFUNCTION("""COMPUTED_VALUE"""),136.41)</f>
        <v>136.41</v>
      </c>
      <c r="C245" s="7">
        <f t="shared" si="1"/>
        <v>-0.03672057058</v>
      </c>
    </row>
    <row r="246">
      <c r="A246" s="2">
        <f>IFERROR(__xludf.DUMMYFUNCTION("""COMPUTED_VALUE"""),44834.66666666667)</f>
        <v>44834.66667</v>
      </c>
      <c r="B246" s="6">
        <f>IFERROR(__xludf.DUMMYFUNCTION("""COMPUTED_VALUE"""),135.68)</f>
        <v>135.68</v>
      </c>
      <c r="C246" s="7">
        <f t="shared" si="1"/>
        <v>-0.005351513819</v>
      </c>
    </row>
    <row r="247">
      <c r="A247" s="2">
        <f>IFERROR(__xludf.DUMMYFUNCTION("""COMPUTED_VALUE"""),44837.66666666667)</f>
        <v>44837.66667</v>
      </c>
      <c r="B247" s="6">
        <f>IFERROR(__xludf.DUMMYFUNCTION("""COMPUTED_VALUE"""),138.61)</f>
        <v>138.61</v>
      </c>
      <c r="C247" s="7">
        <f t="shared" si="1"/>
        <v>0.02159492925</v>
      </c>
    </row>
    <row r="248">
      <c r="A248" s="2">
        <f>IFERROR(__xludf.DUMMYFUNCTION("""COMPUTED_VALUE"""),44838.66666666667)</f>
        <v>44838.66667</v>
      </c>
      <c r="B248" s="6">
        <f>IFERROR(__xludf.DUMMYFUNCTION("""COMPUTED_VALUE"""),140.28)</f>
        <v>140.28</v>
      </c>
      <c r="C248" s="7">
        <f t="shared" si="1"/>
        <v>0.01204819277</v>
      </c>
    </row>
    <row r="249">
      <c r="A249" s="2">
        <f>IFERROR(__xludf.DUMMYFUNCTION("""COMPUTED_VALUE"""),44839.66666666667)</f>
        <v>44839.66667</v>
      </c>
      <c r="B249" s="6">
        <f>IFERROR(__xludf.DUMMYFUNCTION("""COMPUTED_VALUE"""),138.98)</f>
        <v>138.98</v>
      </c>
      <c r="C249" s="7">
        <f t="shared" si="1"/>
        <v>-0.009267179926</v>
      </c>
    </row>
    <row r="250">
      <c r="A250" s="2">
        <f>IFERROR(__xludf.DUMMYFUNCTION("""COMPUTED_VALUE"""),44840.66666666667)</f>
        <v>44840.66667</v>
      </c>
      <c r="B250" s="6">
        <f>IFERROR(__xludf.DUMMYFUNCTION("""COMPUTED_VALUE"""),139.07)</f>
        <v>139.07</v>
      </c>
      <c r="C250" s="7">
        <f t="shared" si="1"/>
        <v>0.0006475751907</v>
      </c>
    </row>
    <row r="251">
      <c r="A251" s="2">
        <f>IFERROR(__xludf.DUMMYFUNCTION("""COMPUTED_VALUE"""),44841.66666666667)</f>
        <v>44841.66667</v>
      </c>
      <c r="B251" s="6">
        <f>IFERROR(__xludf.DUMMYFUNCTION("""COMPUTED_VALUE"""),133.45)</f>
        <v>133.45</v>
      </c>
      <c r="C251" s="7">
        <f t="shared" si="1"/>
        <v>-0.04041130366</v>
      </c>
    </row>
    <row r="252">
      <c r="A252" s="2">
        <f>IFERROR(__xludf.DUMMYFUNCTION("""COMPUTED_VALUE"""),44844.66666666667)</f>
        <v>44844.66667</v>
      </c>
      <c r="B252" s="6">
        <f>IFERROR(__xludf.DUMMYFUNCTION("""COMPUTED_VALUE"""),133.79)</f>
        <v>133.79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IFERROR(__xludf.DUMMYFUNCTION("GOOGLEFINANCE(""NASDAQ:AMZN"", ""price"", DATE(2021,10,12), DATE(2022,10,11),""DAILY"")"),"Date")</f>
        <v>Date</v>
      </c>
      <c r="B1" s="6" t="str">
        <f>IFERROR(__xludf.DUMMYFUNCTION("""COMPUTED_VALUE"""),"Close")</f>
        <v>Close</v>
      </c>
      <c r="C1" s="1" t="s">
        <v>11</v>
      </c>
    </row>
    <row r="2">
      <c r="A2" s="2">
        <f>IFERROR(__xludf.DUMMYFUNCTION("""COMPUTED_VALUE"""),44481.66666666667)</f>
        <v>44481.66667</v>
      </c>
      <c r="B2" s="6">
        <f>IFERROR(__xludf.DUMMYFUNCTION("""COMPUTED_VALUE"""),162.37)</f>
        <v>162.37</v>
      </c>
    </row>
    <row r="3">
      <c r="A3" s="2">
        <f>IFERROR(__xludf.DUMMYFUNCTION("""COMPUTED_VALUE"""),44482.66666666667)</f>
        <v>44482.66667</v>
      </c>
      <c r="B3" s="6">
        <f>IFERROR(__xludf.DUMMYFUNCTION("""COMPUTED_VALUE"""),164.21)</f>
        <v>164.21</v>
      </c>
      <c r="C3" s="7">
        <f t="shared" ref="C3:C251" si="1">B3/B2-1</f>
        <v>0.01133214264</v>
      </c>
    </row>
    <row r="4">
      <c r="A4" s="2">
        <f>IFERROR(__xludf.DUMMYFUNCTION("""COMPUTED_VALUE"""),44483.66666666667)</f>
        <v>44483.66667</v>
      </c>
      <c r="B4" s="6">
        <f>IFERROR(__xludf.DUMMYFUNCTION("""COMPUTED_VALUE"""),164.99)</f>
        <v>164.99</v>
      </c>
      <c r="C4" s="7">
        <f t="shared" si="1"/>
        <v>0.004750015224</v>
      </c>
    </row>
    <row r="5">
      <c r="A5" s="2">
        <f>IFERROR(__xludf.DUMMYFUNCTION("""COMPUTED_VALUE"""),44484.66666666667)</f>
        <v>44484.66667</v>
      </c>
      <c r="B5" s="6">
        <f>IFERROR(__xludf.DUMMYFUNCTION("""COMPUTED_VALUE"""),170.45)</f>
        <v>170.45</v>
      </c>
      <c r="C5" s="7">
        <f t="shared" si="1"/>
        <v>0.03309291472</v>
      </c>
    </row>
    <row r="6">
      <c r="A6" s="2">
        <f>IFERROR(__xludf.DUMMYFUNCTION("""COMPUTED_VALUE"""),44487.66666666667)</f>
        <v>44487.66667</v>
      </c>
      <c r="B6" s="6">
        <f>IFERROR(__xludf.DUMMYFUNCTION("""COMPUTED_VALUE"""),172.34)</f>
        <v>172.34</v>
      </c>
      <c r="C6" s="7">
        <f t="shared" si="1"/>
        <v>0.01108829569</v>
      </c>
    </row>
    <row r="7">
      <c r="A7" s="2">
        <f>IFERROR(__xludf.DUMMYFUNCTION("""COMPUTED_VALUE"""),44488.66666666667)</f>
        <v>44488.66667</v>
      </c>
      <c r="B7" s="6">
        <f>IFERROR(__xludf.DUMMYFUNCTION("""COMPUTED_VALUE"""),172.21)</f>
        <v>172.21</v>
      </c>
      <c r="C7" s="7">
        <f t="shared" si="1"/>
        <v>-0.0007543228502</v>
      </c>
    </row>
    <row r="8">
      <c r="A8" s="2">
        <f>IFERROR(__xludf.DUMMYFUNCTION("""COMPUTED_VALUE"""),44489.66666666667)</f>
        <v>44489.66667</v>
      </c>
      <c r="B8" s="6">
        <f>IFERROR(__xludf.DUMMYFUNCTION("""COMPUTED_VALUE"""),170.75)</f>
        <v>170.75</v>
      </c>
      <c r="C8" s="7">
        <f t="shared" si="1"/>
        <v>-0.008478021021</v>
      </c>
    </row>
    <row r="9">
      <c r="A9" s="2">
        <f>IFERROR(__xludf.DUMMYFUNCTION("""COMPUTED_VALUE"""),44490.66666666667)</f>
        <v>44490.66667</v>
      </c>
      <c r="B9" s="6">
        <f>IFERROR(__xludf.DUMMYFUNCTION("""COMPUTED_VALUE"""),171.75)</f>
        <v>171.75</v>
      </c>
      <c r="C9" s="7">
        <f t="shared" si="1"/>
        <v>0.005856515373</v>
      </c>
    </row>
    <row r="10">
      <c r="A10" s="2">
        <f>IFERROR(__xludf.DUMMYFUNCTION("""COMPUTED_VALUE"""),44491.66666666667)</f>
        <v>44491.66667</v>
      </c>
      <c r="B10" s="6">
        <f>IFERROR(__xludf.DUMMYFUNCTION("""COMPUTED_VALUE"""),166.78)</f>
        <v>166.78</v>
      </c>
      <c r="C10" s="7">
        <f t="shared" si="1"/>
        <v>-0.02893740902</v>
      </c>
    </row>
    <row r="11">
      <c r="A11" s="2">
        <f>IFERROR(__xludf.DUMMYFUNCTION("""COMPUTED_VALUE"""),44494.66666666667)</f>
        <v>44494.66667</v>
      </c>
      <c r="B11" s="6">
        <f>IFERROR(__xludf.DUMMYFUNCTION("""COMPUTED_VALUE"""),166.02)</f>
        <v>166.02</v>
      </c>
      <c r="C11" s="7">
        <f t="shared" si="1"/>
        <v>-0.004556901307</v>
      </c>
    </row>
    <row r="12">
      <c r="A12" s="2">
        <f>IFERROR(__xludf.DUMMYFUNCTION("""COMPUTED_VALUE"""),44495.66666666667)</f>
        <v>44495.66667</v>
      </c>
      <c r="B12" s="6">
        <f>IFERROR(__xludf.DUMMYFUNCTION("""COMPUTED_VALUE"""),168.8)</f>
        <v>168.8</v>
      </c>
      <c r="C12" s="7">
        <f t="shared" si="1"/>
        <v>0.01674497049</v>
      </c>
    </row>
    <row r="13">
      <c r="A13" s="2">
        <f>IFERROR(__xludf.DUMMYFUNCTION("""COMPUTED_VALUE"""),44496.66666666667)</f>
        <v>44496.66667</v>
      </c>
      <c r="B13" s="6">
        <f>IFERROR(__xludf.DUMMYFUNCTION("""COMPUTED_VALUE"""),169.62)</f>
        <v>169.62</v>
      </c>
      <c r="C13" s="7">
        <f t="shared" si="1"/>
        <v>0.004857819905</v>
      </c>
    </row>
    <row r="14">
      <c r="A14" s="2">
        <f>IFERROR(__xludf.DUMMYFUNCTION("""COMPUTED_VALUE"""),44497.66666666667)</f>
        <v>44497.66667</v>
      </c>
      <c r="B14" s="6">
        <f>IFERROR(__xludf.DUMMYFUNCTION("""COMPUTED_VALUE"""),172.33)</f>
        <v>172.33</v>
      </c>
      <c r="C14" s="7">
        <f t="shared" si="1"/>
        <v>0.01597688952</v>
      </c>
    </row>
    <row r="15">
      <c r="A15" s="2">
        <f>IFERROR(__xludf.DUMMYFUNCTION("""COMPUTED_VALUE"""),44498.66666666667)</f>
        <v>44498.66667</v>
      </c>
      <c r="B15" s="6">
        <f>IFERROR(__xludf.DUMMYFUNCTION("""COMPUTED_VALUE"""),168.62)</f>
        <v>168.62</v>
      </c>
      <c r="C15" s="7">
        <f t="shared" si="1"/>
        <v>-0.02152846283</v>
      </c>
    </row>
    <row r="16">
      <c r="A16" s="2">
        <f>IFERROR(__xludf.DUMMYFUNCTION("""COMPUTED_VALUE"""),44501.66666666667)</f>
        <v>44501.66667</v>
      </c>
      <c r="B16" s="6">
        <f>IFERROR(__xludf.DUMMYFUNCTION("""COMPUTED_VALUE"""),165.91)</f>
        <v>165.91</v>
      </c>
      <c r="C16" s="7">
        <f t="shared" si="1"/>
        <v>-0.01607164037</v>
      </c>
    </row>
    <row r="17">
      <c r="A17" s="2">
        <f>IFERROR(__xludf.DUMMYFUNCTION("""COMPUTED_VALUE"""),44502.66666666667)</f>
        <v>44502.66667</v>
      </c>
      <c r="B17" s="6">
        <f>IFERROR(__xludf.DUMMYFUNCTION("""COMPUTED_VALUE"""),165.64)</f>
        <v>165.64</v>
      </c>
      <c r="C17" s="7">
        <f t="shared" si="1"/>
        <v>-0.001627388343</v>
      </c>
    </row>
    <row r="18">
      <c r="A18" s="2">
        <f>IFERROR(__xludf.DUMMYFUNCTION("""COMPUTED_VALUE"""),44503.66666666667)</f>
        <v>44503.66667</v>
      </c>
      <c r="B18" s="6">
        <f>IFERROR(__xludf.DUMMYFUNCTION("""COMPUTED_VALUE"""),169.2)</f>
        <v>169.2</v>
      </c>
      <c r="C18" s="7">
        <f t="shared" si="1"/>
        <v>0.02149239314</v>
      </c>
    </row>
    <row r="19">
      <c r="A19" s="2">
        <f>IFERROR(__xludf.DUMMYFUNCTION("""COMPUTED_VALUE"""),44504.66666666667)</f>
        <v>44504.66667</v>
      </c>
      <c r="B19" s="6">
        <f>IFERROR(__xludf.DUMMYFUNCTION("""COMPUTED_VALUE"""),173.85)</f>
        <v>173.85</v>
      </c>
      <c r="C19" s="7">
        <f t="shared" si="1"/>
        <v>0.0274822695</v>
      </c>
    </row>
    <row r="20">
      <c r="A20" s="2">
        <f>IFERROR(__xludf.DUMMYFUNCTION("""COMPUTED_VALUE"""),44505.66666666667)</f>
        <v>44505.66667</v>
      </c>
      <c r="B20" s="6">
        <f>IFERROR(__xludf.DUMMYFUNCTION("""COMPUTED_VALUE"""),175.95)</f>
        <v>175.95</v>
      </c>
      <c r="C20" s="7">
        <f t="shared" si="1"/>
        <v>0.01207937877</v>
      </c>
    </row>
    <row r="21">
      <c r="A21" s="2">
        <f>IFERROR(__xludf.DUMMYFUNCTION("""COMPUTED_VALUE"""),44508.66666666667)</f>
        <v>44508.66667</v>
      </c>
      <c r="B21" s="6">
        <f>IFERROR(__xludf.DUMMYFUNCTION("""COMPUTED_VALUE"""),174.45)</f>
        <v>174.45</v>
      </c>
      <c r="C21" s="7">
        <f t="shared" si="1"/>
        <v>-0.00852514919</v>
      </c>
    </row>
    <row r="22">
      <c r="A22" s="2">
        <f>IFERROR(__xludf.DUMMYFUNCTION("""COMPUTED_VALUE"""),44509.66666666667)</f>
        <v>44509.66667</v>
      </c>
      <c r="B22" s="6">
        <f>IFERROR(__xludf.DUMMYFUNCTION("""COMPUTED_VALUE"""),178.81)</f>
        <v>178.81</v>
      </c>
      <c r="C22" s="7">
        <f t="shared" si="1"/>
        <v>0.02499283462</v>
      </c>
    </row>
    <row r="23">
      <c r="A23" s="2">
        <f>IFERROR(__xludf.DUMMYFUNCTION("""COMPUTED_VALUE"""),44510.66666666667)</f>
        <v>44510.66667</v>
      </c>
      <c r="B23" s="6">
        <f>IFERROR(__xludf.DUMMYFUNCTION("""COMPUTED_VALUE"""),174.1)</f>
        <v>174.1</v>
      </c>
      <c r="C23" s="7">
        <f t="shared" si="1"/>
        <v>-0.02634080868</v>
      </c>
    </row>
    <row r="24">
      <c r="A24" s="2">
        <f>IFERROR(__xludf.DUMMYFUNCTION("""COMPUTED_VALUE"""),44511.66666666667)</f>
        <v>44511.66667</v>
      </c>
      <c r="B24" s="6">
        <f>IFERROR(__xludf.DUMMYFUNCTION("""COMPUTED_VALUE"""),173.63)</f>
        <v>173.63</v>
      </c>
      <c r="C24" s="7">
        <f t="shared" si="1"/>
        <v>-0.002699597932</v>
      </c>
    </row>
    <row r="25">
      <c r="A25" s="2">
        <f>IFERROR(__xludf.DUMMYFUNCTION("""COMPUTED_VALUE"""),44512.66666666667)</f>
        <v>44512.66667</v>
      </c>
      <c r="B25" s="6">
        <f>IFERROR(__xludf.DUMMYFUNCTION("""COMPUTED_VALUE"""),176.26)</f>
        <v>176.26</v>
      </c>
      <c r="C25" s="7">
        <f t="shared" si="1"/>
        <v>0.01514715199</v>
      </c>
    </row>
    <row r="26">
      <c r="A26" s="2">
        <f>IFERROR(__xludf.DUMMYFUNCTION("""COMPUTED_VALUE"""),44515.66666666667)</f>
        <v>44515.66667</v>
      </c>
      <c r="B26" s="6">
        <f>IFERROR(__xludf.DUMMYFUNCTION("""COMPUTED_VALUE"""),177.28)</f>
        <v>177.28</v>
      </c>
      <c r="C26" s="7">
        <f t="shared" si="1"/>
        <v>0.005786905707</v>
      </c>
    </row>
    <row r="27">
      <c r="A27" s="2">
        <f>IFERROR(__xludf.DUMMYFUNCTION("""COMPUTED_VALUE"""),44516.66666666667)</f>
        <v>44516.66667</v>
      </c>
      <c r="B27" s="6">
        <f>IFERROR(__xludf.DUMMYFUNCTION("""COMPUTED_VALUE"""),177.04)</f>
        <v>177.04</v>
      </c>
      <c r="C27" s="7">
        <f t="shared" si="1"/>
        <v>-0.001353790614</v>
      </c>
    </row>
    <row r="28">
      <c r="A28" s="2">
        <f>IFERROR(__xludf.DUMMYFUNCTION("""COMPUTED_VALUE"""),44517.66666666667)</f>
        <v>44517.66667</v>
      </c>
      <c r="B28" s="6">
        <f>IFERROR(__xludf.DUMMYFUNCTION("""COMPUTED_VALUE"""),177.45)</f>
        <v>177.45</v>
      </c>
      <c r="C28" s="7">
        <f t="shared" si="1"/>
        <v>0.002315860822</v>
      </c>
    </row>
    <row r="29">
      <c r="A29" s="2">
        <f>IFERROR(__xludf.DUMMYFUNCTION("""COMPUTED_VALUE"""),44518.66666666667)</f>
        <v>44518.66667</v>
      </c>
      <c r="B29" s="6">
        <f>IFERROR(__xludf.DUMMYFUNCTION("""COMPUTED_VALUE"""),184.8)</f>
        <v>184.8</v>
      </c>
      <c r="C29" s="7">
        <f t="shared" si="1"/>
        <v>0.04142011834</v>
      </c>
    </row>
    <row r="30">
      <c r="A30" s="2">
        <f>IFERROR(__xludf.DUMMYFUNCTION("""COMPUTED_VALUE"""),44519.66666666667)</f>
        <v>44519.66667</v>
      </c>
      <c r="B30" s="6">
        <f>IFERROR(__xludf.DUMMYFUNCTION("""COMPUTED_VALUE"""),183.83)</f>
        <v>183.83</v>
      </c>
      <c r="C30" s="7">
        <f t="shared" si="1"/>
        <v>-0.005248917749</v>
      </c>
    </row>
    <row r="31">
      <c r="A31" s="2">
        <f>IFERROR(__xludf.DUMMYFUNCTION("""COMPUTED_VALUE"""),44522.66666666667)</f>
        <v>44522.66667</v>
      </c>
      <c r="B31" s="6">
        <f>IFERROR(__xludf.DUMMYFUNCTION("""COMPUTED_VALUE"""),178.63)</f>
        <v>178.63</v>
      </c>
      <c r="C31" s="7">
        <f t="shared" si="1"/>
        <v>-0.0282870043</v>
      </c>
    </row>
    <row r="32">
      <c r="A32" s="2">
        <f>IFERROR(__xludf.DUMMYFUNCTION("""COMPUTED_VALUE"""),44523.66666666667)</f>
        <v>44523.66667</v>
      </c>
      <c r="B32" s="6">
        <f>IFERROR(__xludf.DUMMYFUNCTION("""COMPUTED_VALUE"""),179.0)</f>
        <v>179</v>
      </c>
      <c r="C32" s="7">
        <f t="shared" si="1"/>
        <v>0.002071320607</v>
      </c>
    </row>
    <row r="33">
      <c r="A33" s="2">
        <f>IFERROR(__xludf.DUMMYFUNCTION("""COMPUTED_VALUE"""),44524.66666666667)</f>
        <v>44524.66667</v>
      </c>
      <c r="B33" s="6">
        <f>IFERROR(__xludf.DUMMYFUNCTION("""COMPUTED_VALUE"""),179.02)</f>
        <v>179.02</v>
      </c>
      <c r="C33" s="7">
        <f t="shared" si="1"/>
        <v>0.0001117318436</v>
      </c>
    </row>
    <row r="34">
      <c r="A34" s="2">
        <f>IFERROR(__xludf.DUMMYFUNCTION("""COMPUTED_VALUE"""),44526.54166666667)</f>
        <v>44526.54167</v>
      </c>
      <c r="B34" s="6">
        <f>IFERROR(__xludf.DUMMYFUNCTION("""COMPUTED_VALUE"""),175.23)</f>
        <v>175.23</v>
      </c>
      <c r="C34" s="7">
        <f t="shared" si="1"/>
        <v>-0.0211708189</v>
      </c>
    </row>
    <row r="35">
      <c r="A35" s="2">
        <f>IFERROR(__xludf.DUMMYFUNCTION("""COMPUTED_VALUE"""),44529.66666666667)</f>
        <v>44529.66667</v>
      </c>
      <c r="B35" s="6">
        <f>IFERROR(__xludf.DUMMYFUNCTION("""COMPUTED_VALUE"""),178.08)</f>
        <v>178.08</v>
      </c>
      <c r="C35" s="7">
        <f t="shared" si="1"/>
        <v>0.0162643383</v>
      </c>
    </row>
    <row r="36">
      <c r="A36" s="2">
        <f>IFERROR(__xludf.DUMMYFUNCTION("""COMPUTED_VALUE"""),44530.66666666667)</f>
        <v>44530.66667</v>
      </c>
      <c r="B36" s="6">
        <f>IFERROR(__xludf.DUMMYFUNCTION("""COMPUTED_VALUE"""),175.35)</f>
        <v>175.35</v>
      </c>
      <c r="C36" s="7">
        <f t="shared" si="1"/>
        <v>-0.01533018868</v>
      </c>
    </row>
    <row r="37">
      <c r="A37" s="2">
        <f>IFERROR(__xludf.DUMMYFUNCTION("""COMPUTED_VALUE"""),44531.66666666667)</f>
        <v>44531.66667</v>
      </c>
      <c r="B37" s="6">
        <f>IFERROR(__xludf.DUMMYFUNCTION("""COMPUTED_VALUE"""),172.19)</f>
        <v>172.19</v>
      </c>
      <c r="C37" s="7">
        <f t="shared" si="1"/>
        <v>-0.01802110066</v>
      </c>
    </row>
    <row r="38">
      <c r="A38" s="2">
        <f>IFERROR(__xludf.DUMMYFUNCTION("""COMPUTED_VALUE"""),44532.66666666667)</f>
        <v>44532.66667</v>
      </c>
      <c r="B38" s="6">
        <f>IFERROR(__xludf.DUMMYFUNCTION("""COMPUTED_VALUE"""),171.87)</f>
        <v>171.87</v>
      </c>
      <c r="C38" s="7">
        <f t="shared" si="1"/>
        <v>-0.001858412219</v>
      </c>
    </row>
    <row r="39">
      <c r="A39" s="2">
        <f>IFERROR(__xludf.DUMMYFUNCTION("""COMPUTED_VALUE"""),44533.66666666667)</f>
        <v>44533.66667</v>
      </c>
      <c r="B39" s="6">
        <f>IFERROR(__xludf.DUMMYFUNCTION("""COMPUTED_VALUE"""),169.49)</f>
        <v>169.49</v>
      </c>
      <c r="C39" s="7">
        <f t="shared" si="1"/>
        <v>-0.01384767557</v>
      </c>
    </row>
    <row r="40">
      <c r="A40" s="2">
        <f>IFERROR(__xludf.DUMMYFUNCTION("""COMPUTED_VALUE"""),44536.66666666667)</f>
        <v>44536.66667</v>
      </c>
      <c r="B40" s="6">
        <f>IFERROR(__xludf.DUMMYFUNCTION("""COMPUTED_VALUE"""),171.37)</f>
        <v>171.37</v>
      </c>
      <c r="C40" s="7">
        <f t="shared" si="1"/>
        <v>0.01109209983</v>
      </c>
    </row>
    <row r="41">
      <c r="A41" s="2">
        <f>IFERROR(__xludf.DUMMYFUNCTION("""COMPUTED_VALUE"""),44537.66666666667)</f>
        <v>44537.66667</v>
      </c>
      <c r="B41" s="6">
        <f>IFERROR(__xludf.DUMMYFUNCTION("""COMPUTED_VALUE"""),176.16)</f>
        <v>176.16</v>
      </c>
      <c r="C41" s="7">
        <f t="shared" si="1"/>
        <v>0.02795121667</v>
      </c>
    </row>
    <row r="42">
      <c r="A42" s="2">
        <f>IFERROR(__xludf.DUMMYFUNCTION("""COMPUTED_VALUE"""),44538.66666666667)</f>
        <v>44538.66667</v>
      </c>
      <c r="B42" s="6">
        <f>IFERROR(__xludf.DUMMYFUNCTION("""COMPUTED_VALUE"""),176.16)</f>
        <v>176.16</v>
      </c>
      <c r="C42" s="7">
        <f t="shared" si="1"/>
        <v>0</v>
      </c>
    </row>
    <row r="43">
      <c r="A43" s="2">
        <f>IFERROR(__xludf.DUMMYFUNCTION("""COMPUTED_VALUE"""),44539.66666666667)</f>
        <v>44539.66667</v>
      </c>
      <c r="B43" s="6">
        <f>IFERROR(__xludf.DUMMYFUNCTION("""COMPUTED_VALUE"""),174.17)</f>
        <v>174.17</v>
      </c>
      <c r="C43" s="7">
        <f t="shared" si="1"/>
        <v>-0.01129654859</v>
      </c>
    </row>
    <row r="44">
      <c r="A44" s="2">
        <f>IFERROR(__xludf.DUMMYFUNCTION("""COMPUTED_VALUE"""),44540.66666666667)</f>
        <v>44540.66667</v>
      </c>
      <c r="B44" s="6">
        <f>IFERROR(__xludf.DUMMYFUNCTION("""COMPUTED_VALUE"""),172.21)</f>
        <v>172.21</v>
      </c>
      <c r="C44" s="7">
        <f t="shared" si="1"/>
        <v>-0.01125337314</v>
      </c>
    </row>
    <row r="45">
      <c r="A45" s="2">
        <f>IFERROR(__xludf.DUMMYFUNCTION("""COMPUTED_VALUE"""),44543.66666666667)</f>
        <v>44543.66667</v>
      </c>
      <c r="B45" s="6">
        <f>IFERROR(__xludf.DUMMYFUNCTION("""COMPUTED_VALUE"""),169.57)</f>
        <v>169.57</v>
      </c>
      <c r="C45" s="7">
        <f t="shared" si="1"/>
        <v>-0.0153301202</v>
      </c>
    </row>
    <row r="46">
      <c r="A46" s="2">
        <f>IFERROR(__xludf.DUMMYFUNCTION("""COMPUTED_VALUE"""),44544.66666666667)</f>
        <v>44544.66667</v>
      </c>
      <c r="B46" s="6">
        <f>IFERROR(__xludf.DUMMYFUNCTION("""COMPUTED_VALUE"""),169.09)</f>
        <v>169.09</v>
      </c>
      <c r="C46" s="7">
        <f t="shared" si="1"/>
        <v>-0.002830689391</v>
      </c>
    </row>
    <row r="47">
      <c r="A47" s="2">
        <f>IFERROR(__xludf.DUMMYFUNCTION("""COMPUTED_VALUE"""),44545.66666666667)</f>
        <v>44545.66667</v>
      </c>
      <c r="B47" s="6">
        <f>IFERROR(__xludf.DUMMYFUNCTION("""COMPUTED_VALUE"""),173.32)</f>
        <v>173.32</v>
      </c>
      <c r="C47" s="7">
        <f t="shared" si="1"/>
        <v>0.02501626353</v>
      </c>
    </row>
    <row r="48">
      <c r="A48" s="2">
        <f>IFERROR(__xludf.DUMMYFUNCTION("""COMPUTED_VALUE"""),44546.66666666667)</f>
        <v>44546.66667</v>
      </c>
      <c r="B48" s="6">
        <f>IFERROR(__xludf.DUMMYFUNCTION("""COMPUTED_VALUE"""),168.87)</f>
        <v>168.87</v>
      </c>
      <c r="C48" s="7">
        <f t="shared" si="1"/>
        <v>-0.02567505193</v>
      </c>
    </row>
    <row r="49">
      <c r="A49" s="2">
        <f>IFERROR(__xludf.DUMMYFUNCTION("""COMPUTED_VALUE"""),44547.66666666667)</f>
        <v>44547.66667</v>
      </c>
      <c r="B49" s="6">
        <f>IFERROR(__xludf.DUMMYFUNCTION("""COMPUTED_VALUE"""),170.02)</f>
        <v>170.02</v>
      </c>
      <c r="C49" s="7">
        <f t="shared" si="1"/>
        <v>0.006809972168</v>
      </c>
    </row>
    <row r="50">
      <c r="A50" s="2">
        <f>IFERROR(__xludf.DUMMYFUNCTION("""COMPUTED_VALUE"""),44550.66666666667)</f>
        <v>44550.66667</v>
      </c>
      <c r="B50" s="6">
        <f>IFERROR(__xludf.DUMMYFUNCTION("""COMPUTED_VALUE"""),167.08)</f>
        <v>167.08</v>
      </c>
      <c r="C50" s="7">
        <f t="shared" si="1"/>
        <v>-0.01729208328</v>
      </c>
    </row>
    <row r="51">
      <c r="A51" s="2">
        <f>IFERROR(__xludf.DUMMYFUNCTION("""COMPUTED_VALUE"""),44551.66666666667)</f>
        <v>44551.66667</v>
      </c>
      <c r="B51" s="6">
        <f>IFERROR(__xludf.DUMMYFUNCTION("""COMPUTED_VALUE"""),170.42)</f>
        <v>170.42</v>
      </c>
      <c r="C51" s="7">
        <f t="shared" si="1"/>
        <v>0.01999042375</v>
      </c>
    </row>
    <row r="52">
      <c r="A52" s="2">
        <f>IFERROR(__xludf.DUMMYFUNCTION("""COMPUTED_VALUE"""),44552.66666666667)</f>
        <v>44552.66667</v>
      </c>
      <c r="B52" s="6">
        <f>IFERROR(__xludf.DUMMYFUNCTION("""COMPUTED_VALUE"""),171.04)</f>
        <v>171.04</v>
      </c>
      <c r="C52" s="7">
        <f t="shared" si="1"/>
        <v>0.003638070649</v>
      </c>
    </row>
    <row r="53">
      <c r="A53" s="2">
        <f>IFERROR(__xludf.DUMMYFUNCTION("""COMPUTED_VALUE"""),44553.66666666667)</f>
        <v>44553.66667</v>
      </c>
      <c r="B53" s="6">
        <f>IFERROR(__xludf.DUMMYFUNCTION("""COMPUTED_VALUE"""),171.07)</f>
        <v>171.07</v>
      </c>
      <c r="C53" s="7">
        <f t="shared" si="1"/>
        <v>0.0001753975678</v>
      </c>
    </row>
    <row r="54">
      <c r="A54" s="2">
        <f>IFERROR(__xludf.DUMMYFUNCTION("""COMPUTED_VALUE"""),44557.66666666667)</f>
        <v>44557.66667</v>
      </c>
      <c r="B54" s="6">
        <f>IFERROR(__xludf.DUMMYFUNCTION("""COMPUTED_VALUE"""),169.67)</f>
        <v>169.67</v>
      </c>
      <c r="C54" s="7">
        <f t="shared" si="1"/>
        <v>-0.008183784416</v>
      </c>
    </row>
    <row r="55">
      <c r="A55" s="2">
        <f>IFERROR(__xludf.DUMMYFUNCTION("""COMPUTED_VALUE"""),44558.66666666667)</f>
        <v>44558.66667</v>
      </c>
      <c r="B55" s="6">
        <f>IFERROR(__xludf.DUMMYFUNCTION("""COMPUTED_VALUE"""),170.66)</f>
        <v>170.66</v>
      </c>
      <c r="C55" s="7">
        <f t="shared" si="1"/>
        <v>0.005834855897</v>
      </c>
    </row>
    <row r="56">
      <c r="A56" s="2">
        <f>IFERROR(__xludf.DUMMYFUNCTION("""COMPUTED_VALUE"""),44559.66666666667)</f>
        <v>44559.66667</v>
      </c>
      <c r="B56" s="6">
        <f>IFERROR(__xludf.DUMMYFUNCTION("""COMPUTED_VALUE"""),169.2)</f>
        <v>169.2</v>
      </c>
      <c r="C56" s="7">
        <f t="shared" si="1"/>
        <v>-0.008555021681</v>
      </c>
    </row>
    <row r="57">
      <c r="A57" s="2">
        <f>IFERROR(__xludf.DUMMYFUNCTION("""COMPUTED_VALUE"""),44560.66666666667)</f>
        <v>44560.66667</v>
      </c>
      <c r="B57" s="6">
        <f>IFERROR(__xludf.DUMMYFUNCTION("""COMPUTED_VALUE"""),168.64)</f>
        <v>168.64</v>
      </c>
      <c r="C57" s="7">
        <f t="shared" si="1"/>
        <v>-0.003309692671</v>
      </c>
    </row>
    <row r="58">
      <c r="A58" s="2">
        <f>IFERROR(__xludf.DUMMYFUNCTION("""COMPUTED_VALUE"""),44561.66666666667)</f>
        <v>44561.66667</v>
      </c>
      <c r="B58" s="6">
        <f>IFERROR(__xludf.DUMMYFUNCTION("""COMPUTED_VALUE"""),166.72)</f>
        <v>166.72</v>
      </c>
      <c r="C58" s="7">
        <f t="shared" si="1"/>
        <v>-0.01138519924</v>
      </c>
    </row>
    <row r="59">
      <c r="A59" s="2">
        <f>IFERROR(__xludf.DUMMYFUNCTION("""COMPUTED_VALUE"""),44564.66666666667)</f>
        <v>44564.66667</v>
      </c>
      <c r="B59" s="6">
        <f>IFERROR(__xludf.DUMMYFUNCTION("""COMPUTED_VALUE"""),170.4)</f>
        <v>170.4</v>
      </c>
      <c r="C59" s="7">
        <f t="shared" si="1"/>
        <v>0.02207293666</v>
      </c>
    </row>
    <row r="60">
      <c r="A60" s="2">
        <f>IFERROR(__xludf.DUMMYFUNCTION("""COMPUTED_VALUE"""),44565.66666666667)</f>
        <v>44565.66667</v>
      </c>
      <c r="B60" s="6">
        <f>IFERROR(__xludf.DUMMYFUNCTION("""COMPUTED_VALUE"""),167.52)</f>
        <v>167.52</v>
      </c>
      <c r="C60" s="7">
        <f t="shared" si="1"/>
        <v>-0.01690140845</v>
      </c>
    </row>
    <row r="61">
      <c r="A61" s="2">
        <f>IFERROR(__xludf.DUMMYFUNCTION("""COMPUTED_VALUE"""),44566.66666666667)</f>
        <v>44566.66667</v>
      </c>
      <c r="B61" s="6">
        <f>IFERROR(__xludf.DUMMYFUNCTION("""COMPUTED_VALUE"""),164.36)</f>
        <v>164.36</v>
      </c>
      <c r="C61" s="7">
        <f t="shared" si="1"/>
        <v>-0.01886341929</v>
      </c>
    </row>
    <row r="62">
      <c r="A62" s="2">
        <f>IFERROR(__xludf.DUMMYFUNCTION("""COMPUTED_VALUE"""),44567.66666666667)</f>
        <v>44567.66667</v>
      </c>
      <c r="B62" s="6">
        <f>IFERROR(__xludf.DUMMYFUNCTION("""COMPUTED_VALUE"""),163.25)</f>
        <v>163.25</v>
      </c>
      <c r="C62" s="7">
        <f t="shared" si="1"/>
        <v>-0.006753467997</v>
      </c>
    </row>
    <row r="63">
      <c r="A63" s="2">
        <f>IFERROR(__xludf.DUMMYFUNCTION("""COMPUTED_VALUE"""),44568.66666666667)</f>
        <v>44568.66667</v>
      </c>
      <c r="B63" s="6">
        <f>IFERROR(__xludf.DUMMYFUNCTION("""COMPUTED_VALUE"""),162.55)</f>
        <v>162.55</v>
      </c>
      <c r="C63" s="7">
        <f t="shared" si="1"/>
        <v>-0.004287901991</v>
      </c>
    </row>
    <row r="64">
      <c r="A64" s="2">
        <f>IFERROR(__xludf.DUMMYFUNCTION("""COMPUTED_VALUE"""),44571.66666666667)</f>
        <v>44571.66667</v>
      </c>
      <c r="B64" s="6">
        <f>IFERROR(__xludf.DUMMYFUNCTION("""COMPUTED_VALUE"""),161.49)</f>
        <v>161.49</v>
      </c>
      <c r="C64" s="7">
        <f t="shared" si="1"/>
        <v>-0.00652107044</v>
      </c>
    </row>
    <row r="65">
      <c r="A65" s="2">
        <f>IFERROR(__xludf.DUMMYFUNCTION("""COMPUTED_VALUE"""),44572.66666666667)</f>
        <v>44572.66667</v>
      </c>
      <c r="B65" s="6">
        <f>IFERROR(__xludf.DUMMYFUNCTION("""COMPUTED_VALUE"""),165.36)</f>
        <v>165.36</v>
      </c>
      <c r="C65" s="7">
        <f t="shared" si="1"/>
        <v>0.02396433216</v>
      </c>
    </row>
    <row r="66">
      <c r="A66" s="2">
        <f>IFERROR(__xludf.DUMMYFUNCTION("""COMPUTED_VALUE"""),44573.66666666667)</f>
        <v>44573.66667</v>
      </c>
      <c r="B66" s="6">
        <f>IFERROR(__xludf.DUMMYFUNCTION("""COMPUTED_VALUE"""),165.21)</f>
        <v>165.21</v>
      </c>
      <c r="C66" s="7">
        <f t="shared" si="1"/>
        <v>-0.0009071117562</v>
      </c>
    </row>
    <row r="67">
      <c r="A67" s="2">
        <f>IFERROR(__xludf.DUMMYFUNCTION("""COMPUTED_VALUE"""),44574.66666666667)</f>
        <v>44574.66667</v>
      </c>
      <c r="B67" s="6">
        <f>IFERROR(__xludf.DUMMYFUNCTION("""COMPUTED_VALUE"""),161.21)</f>
        <v>161.21</v>
      </c>
      <c r="C67" s="7">
        <f t="shared" si="1"/>
        <v>-0.02421160947</v>
      </c>
    </row>
    <row r="68">
      <c r="A68" s="2">
        <f>IFERROR(__xludf.DUMMYFUNCTION("""COMPUTED_VALUE"""),44575.66666666667)</f>
        <v>44575.66667</v>
      </c>
      <c r="B68" s="6">
        <f>IFERROR(__xludf.DUMMYFUNCTION("""COMPUTED_VALUE"""),162.14)</f>
        <v>162.14</v>
      </c>
      <c r="C68" s="7">
        <f t="shared" si="1"/>
        <v>0.005768872899</v>
      </c>
    </row>
    <row r="69">
      <c r="A69" s="2">
        <f>IFERROR(__xludf.DUMMYFUNCTION("""COMPUTED_VALUE"""),44579.66666666667)</f>
        <v>44579.66667</v>
      </c>
      <c r="B69" s="6">
        <f>IFERROR(__xludf.DUMMYFUNCTION("""COMPUTED_VALUE"""),158.92)</f>
        <v>158.92</v>
      </c>
      <c r="C69" s="7">
        <f t="shared" si="1"/>
        <v>-0.01985938078</v>
      </c>
    </row>
    <row r="70">
      <c r="A70" s="2">
        <f>IFERROR(__xludf.DUMMYFUNCTION("""COMPUTED_VALUE"""),44580.66666666667)</f>
        <v>44580.66667</v>
      </c>
      <c r="B70" s="6">
        <f>IFERROR(__xludf.DUMMYFUNCTION("""COMPUTED_VALUE"""),156.3)</f>
        <v>156.3</v>
      </c>
      <c r="C70" s="7">
        <f t="shared" si="1"/>
        <v>-0.01648628241</v>
      </c>
    </row>
    <row r="71">
      <c r="A71" s="2">
        <f>IFERROR(__xludf.DUMMYFUNCTION("""COMPUTED_VALUE"""),44581.66666666667)</f>
        <v>44581.66667</v>
      </c>
      <c r="B71" s="6">
        <f>IFERROR(__xludf.DUMMYFUNCTION("""COMPUTED_VALUE"""),151.67)</f>
        <v>151.67</v>
      </c>
      <c r="C71" s="7">
        <f t="shared" si="1"/>
        <v>-0.02962252079</v>
      </c>
    </row>
    <row r="72">
      <c r="A72" s="2">
        <f>IFERROR(__xludf.DUMMYFUNCTION("""COMPUTED_VALUE"""),44582.66666666667)</f>
        <v>44582.66667</v>
      </c>
      <c r="B72" s="6">
        <f>IFERROR(__xludf.DUMMYFUNCTION("""COMPUTED_VALUE"""),142.64)</f>
        <v>142.64</v>
      </c>
      <c r="C72" s="7">
        <f t="shared" si="1"/>
        <v>-0.05953715303</v>
      </c>
    </row>
    <row r="73">
      <c r="A73" s="2">
        <f>IFERROR(__xludf.DUMMYFUNCTION("""COMPUTED_VALUE"""),44585.66666666667)</f>
        <v>44585.66667</v>
      </c>
      <c r="B73" s="6">
        <f>IFERROR(__xludf.DUMMYFUNCTION("""COMPUTED_VALUE"""),144.54)</f>
        <v>144.54</v>
      </c>
      <c r="C73" s="7">
        <f t="shared" si="1"/>
        <v>0.01332024678</v>
      </c>
    </row>
    <row r="74">
      <c r="A74" s="2">
        <f>IFERROR(__xludf.DUMMYFUNCTION("""COMPUTED_VALUE"""),44586.66666666667)</f>
        <v>44586.66667</v>
      </c>
      <c r="B74" s="6">
        <f>IFERROR(__xludf.DUMMYFUNCTION("""COMPUTED_VALUE"""),139.99)</f>
        <v>139.99</v>
      </c>
      <c r="C74" s="7">
        <f t="shared" si="1"/>
        <v>-0.03147917531</v>
      </c>
    </row>
    <row r="75">
      <c r="A75" s="2">
        <f>IFERROR(__xludf.DUMMYFUNCTION("""COMPUTED_VALUE"""),44587.66666666667)</f>
        <v>44587.66667</v>
      </c>
      <c r="B75" s="6">
        <f>IFERROR(__xludf.DUMMYFUNCTION("""COMPUTED_VALUE"""),138.87)</f>
        <v>138.87</v>
      </c>
      <c r="C75" s="7">
        <f t="shared" si="1"/>
        <v>-0.008000571469</v>
      </c>
    </row>
    <row r="76">
      <c r="A76" s="2">
        <f>IFERROR(__xludf.DUMMYFUNCTION("""COMPUTED_VALUE"""),44588.66666666667)</f>
        <v>44588.66667</v>
      </c>
      <c r="B76" s="6">
        <f>IFERROR(__xludf.DUMMYFUNCTION("""COMPUTED_VALUE"""),139.64)</f>
        <v>139.64</v>
      </c>
      <c r="C76" s="7">
        <f t="shared" si="1"/>
        <v>0.005544754087</v>
      </c>
    </row>
    <row r="77">
      <c r="A77" s="2">
        <f>IFERROR(__xludf.DUMMYFUNCTION("""COMPUTED_VALUE"""),44589.66666666667)</f>
        <v>44589.66667</v>
      </c>
      <c r="B77" s="6">
        <f>IFERROR(__xludf.DUMMYFUNCTION("""COMPUTED_VALUE"""),143.98)</f>
        <v>143.98</v>
      </c>
      <c r="C77" s="7">
        <f t="shared" si="1"/>
        <v>0.03107991979</v>
      </c>
    </row>
    <row r="78">
      <c r="A78" s="2">
        <f>IFERROR(__xludf.DUMMYFUNCTION("""COMPUTED_VALUE"""),44592.66666666667)</f>
        <v>44592.66667</v>
      </c>
      <c r="B78" s="6">
        <f>IFERROR(__xludf.DUMMYFUNCTION("""COMPUTED_VALUE"""),149.57)</f>
        <v>149.57</v>
      </c>
      <c r="C78" s="7">
        <f t="shared" si="1"/>
        <v>0.03882483678</v>
      </c>
    </row>
    <row r="79">
      <c r="A79" s="2">
        <f>IFERROR(__xludf.DUMMYFUNCTION("""COMPUTED_VALUE"""),44593.66666666667)</f>
        <v>44593.66667</v>
      </c>
      <c r="B79" s="6">
        <f>IFERROR(__xludf.DUMMYFUNCTION("""COMPUTED_VALUE"""),151.19)</f>
        <v>151.19</v>
      </c>
      <c r="C79" s="7">
        <f t="shared" si="1"/>
        <v>0.01083104901</v>
      </c>
    </row>
    <row r="80">
      <c r="A80" s="2">
        <f>IFERROR(__xludf.DUMMYFUNCTION("""COMPUTED_VALUE"""),44594.66666666667)</f>
        <v>44594.66667</v>
      </c>
      <c r="B80" s="6">
        <f>IFERROR(__xludf.DUMMYFUNCTION("""COMPUTED_VALUE"""),150.61)</f>
        <v>150.61</v>
      </c>
      <c r="C80" s="7">
        <f t="shared" si="1"/>
        <v>-0.003836232555</v>
      </c>
    </row>
    <row r="81">
      <c r="A81" s="2">
        <f>IFERROR(__xludf.DUMMYFUNCTION("""COMPUTED_VALUE"""),44595.66666666667)</f>
        <v>44595.66667</v>
      </c>
      <c r="B81" s="6">
        <f>IFERROR(__xludf.DUMMYFUNCTION("""COMPUTED_VALUE"""),138.85)</f>
        <v>138.85</v>
      </c>
      <c r="C81" s="7">
        <f t="shared" si="1"/>
        <v>-0.07808246464</v>
      </c>
    </row>
    <row r="82">
      <c r="A82" s="2">
        <f>IFERROR(__xludf.DUMMYFUNCTION("""COMPUTED_VALUE"""),44596.66666666667)</f>
        <v>44596.66667</v>
      </c>
      <c r="B82" s="6">
        <f>IFERROR(__xludf.DUMMYFUNCTION("""COMPUTED_VALUE"""),157.64)</f>
        <v>157.64</v>
      </c>
      <c r="C82" s="7">
        <f t="shared" si="1"/>
        <v>0.1353258912</v>
      </c>
    </row>
    <row r="83">
      <c r="A83" s="2">
        <f>IFERROR(__xludf.DUMMYFUNCTION("""COMPUTED_VALUE"""),44599.66666666667)</f>
        <v>44599.66667</v>
      </c>
      <c r="B83" s="6">
        <f>IFERROR(__xludf.DUMMYFUNCTION("""COMPUTED_VALUE"""),157.94)</f>
        <v>157.94</v>
      </c>
      <c r="C83" s="7">
        <f t="shared" si="1"/>
        <v>0.001903070287</v>
      </c>
    </row>
    <row r="84">
      <c r="A84" s="2">
        <f>IFERROR(__xludf.DUMMYFUNCTION("""COMPUTED_VALUE"""),44600.66666666667)</f>
        <v>44600.66667</v>
      </c>
      <c r="B84" s="6">
        <f>IFERROR(__xludf.DUMMYFUNCTION("""COMPUTED_VALUE"""),161.41)</f>
        <v>161.41</v>
      </c>
      <c r="C84" s="7">
        <f t="shared" si="1"/>
        <v>0.02197036849</v>
      </c>
    </row>
    <row r="85">
      <c r="A85" s="2">
        <f>IFERROR(__xludf.DUMMYFUNCTION("""COMPUTED_VALUE"""),44601.66666666667)</f>
        <v>44601.66667</v>
      </c>
      <c r="B85" s="6">
        <f>IFERROR(__xludf.DUMMYFUNCTION("""COMPUTED_VALUE"""),161.19)</f>
        <v>161.19</v>
      </c>
      <c r="C85" s="7">
        <f t="shared" si="1"/>
        <v>-0.001362988662</v>
      </c>
    </row>
    <row r="86">
      <c r="A86" s="2">
        <f>IFERROR(__xludf.DUMMYFUNCTION("""COMPUTED_VALUE"""),44602.66666666667)</f>
        <v>44602.66667</v>
      </c>
      <c r="B86" s="6">
        <f>IFERROR(__xludf.DUMMYFUNCTION("""COMPUTED_VALUE"""),159.0)</f>
        <v>159</v>
      </c>
      <c r="C86" s="7">
        <f t="shared" si="1"/>
        <v>-0.01358645077</v>
      </c>
    </row>
    <row r="87">
      <c r="A87" s="2">
        <f>IFERROR(__xludf.DUMMYFUNCTION("""COMPUTED_VALUE"""),44603.66666666667)</f>
        <v>44603.66667</v>
      </c>
      <c r="B87" s="6">
        <f>IFERROR(__xludf.DUMMYFUNCTION("""COMPUTED_VALUE"""),153.29)</f>
        <v>153.29</v>
      </c>
      <c r="C87" s="7">
        <f t="shared" si="1"/>
        <v>-0.03591194969</v>
      </c>
    </row>
    <row r="88">
      <c r="A88" s="2">
        <f>IFERROR(__xludf.DUMMYFUNCTION("""COMPUTED_VALUE"""),44606.66666666667)</f>
        <v>44606.66667</v>
      </c>
      <c r="B88" s="6">
        <f>IFERROR(__xludf.DUMMYFUNCTION("""COMPUTED_VALUE"""),155.17)</f>
        <v>155.17</v>
      </c>
      <c r="C88" s="7">
        <f t="shared" si="1"/>
        <v>0.01226433557</v>
      </c>
    </row>
    <row r="89">
      <c r="A89" s="2">
        <f>IFERROR(__xludf.DUMMYFUNCTION("""COMPUTED_VALUE"""),44607.66666666667)</f>
        <v>44607.66667</v>
      </c>
      <c r="B89" s="6">
        <f>IFERROR(__xludf.DUMMYFUNCTION("""COMPUTED_VALUE"""),156.51)</f>
        <v>156.51</v>
      </c>
      <c r="C89" s="7">
        <f t="shared" si="1"/>
        <v>0.008635689889</v>
      </c>
    </row>
    <row r="90">
      <c r="A90" s="2">
        <f>IFERROR(__xludf.DUMMYFUNCTION("""COMPUTED_VALUE"""),44608.66666666667)</f>
        <v>44608.66667</v>
      </c>
      <c r="B90" s="6">
        <f>IFERROR(__xludf.DUMMYFUNCTION("""COMPUTED_VALUE"""),158.1)</f>
        <v>158.1</v>
      </c>
      <c r="C90" s="7">
        <f t="shared" si="1"/>
        <v>0.01015909527</v>
      </c>
    </row>
    <row r="91">
      <c r="A91" s="2">
        <f>IFERROR(__xludf.DUMMYFUNCTION("""COMPUTED_VALUE"""),44609.66666666667)</f>
        <v>44609.66667</v>
      </c>
      <c r="B91" s="6">
        <f>IFERROR(__xludf.DUMMYFUNCTION("""COMPUTED_VALUE"""),154.65)</f>
        <v>154.65</v>
      </c>
      <c r="C91" s="7">
        <f t="shared" si="1"/>
        <v>-0.02182163188</v>
      </c>
    </row>
    <row r="92">
      <c r="A92" s="2">
        <f>IFERROR(__xludf.DUMMYFUNCTION("""COMPUTED_VALUE"""),44610.66666666667)</f>
        <v>44610.66667</v>
      </c>
      <c r="B92" s="6">
        <f>IFERROR(__xludf.DUMMYFUNCTION("""COMPUTED_VALUE"""),152.6)</f>
        <v>152.6</v>
      </c>
      <c r="C92" s="7">
        <f t="shared" si="1"/>
        <v>-0.01325573876</v>
      </c>
    </row>
    <row r="93">
      <c r="A93" s="2">
        <f>IFERROR(__xludf.DUMMYFUNCTION("""COMPUTED_VALUE"""),44614.66666666667)</f>
        <v>44614.66667</v>
      </c>
      <c r="B93" s="6">
        <f>IFERROR(__xludf.DUMMYFUNCTION("""COMPUTED_VALUE"""),150.2)</f>
        <v>150.2</v>
      </c>
      <c r="C93" s="7">
        <f t="shared" si="1"/>
        <v>-0.01572739187</v>
      </c>
    </row>
    <row r="94">
      <c r="A94" s="2">
        <f>IFERROR(__xludf.DUMMYFUNCTION("""COMPUTED_VALUE"""),44615.66666666667)</f>
        <v>44615.66667</v>
      </c>
      <c r="B94" s="6">
        <f>IFERROR(__xludf.DUMMYFUNCTION("""COMPUTED_VALUE"""),144.83)</f>
        <v>144.83</v>
      </c>
      <c r="C94" s="7">
        <f t="shared" si="1"/>
        <v>-0.03575233023</v>
      </c>
    </row>
    <row r="95">
      <c r="A95" s="2">
        <f>IFERROR(__xludf.DUMMYFUNCTION("""COMPUTED_VALUE"""),44616.66666666667)</f>
        <v>44616.66667</v>
      </c>
      <c r="B95" s="6">
        <f>IFERROR(__xludf.DUMMYFUNCTION("""COMPUTED_VALUE"""),151.36)</f>
        <v>151.36</v>
      </c>
      <c r="C95" s="7">
        <f t="shared" si="1"/>
        <v>0.04508734378</v>
      </c>
    </row>
    <row r="96">
      <c r="A96" s="2">
        <f>IFERROR(__xludf.DUMMYFUNCTION("""COMPUTED_VALUE"""),44617.66666666667)</f>
        <v>44617.66667</v>
      </c>
      <c r="B96" s="6">
        <f>IFERROR(__xludf.DUMMYFUNCTION("""COMPUTED_VALUE"""),153.79)</f>
        <v>153.79</v>
      </c>
      <c r="C96" s="7">
        <f t="shared" si="1"/>
        <v>0.01605443975</v>
      </c>
    </row>
    <row r="97">
      <c r="A97" s="2">
        <f>IFERROR(__xludf.DUMMYFUNCTION("""COMPUTED_VALUE"""),44620.66666666667)</f>
        <v>44620.66667</v>
      </c>
      <c r="B97" s="6">
        <f>IFERROR(__xludf.DUMMYFUNCTION("""COMPUTED_VALUE"""),153.56)</f>
        <v>153.56</v>
      </c>
      <c r="C97" s="7">
        <f t="shared" si="1"/>
        <v>-0.001495545874</v>
      </c>
    </row>
    <row r="98">
      <c r="A98" s="2">
        <f>IFERROR(__xludf.DUMMYFUNCTION("""COMPUTED_VALUE"""),44621.66666666667)</f>
        <v>44621.66667</v>
      </c>
      <c r="B98" s="6">
        <f>IFERROR(__xludf.DUMMYFUNCTION("""COMPUTED_VALUE"""),151.14)</f>
        <v>151.14</v>
      </c>
      <c r="C98" s="7">
        <f t="shared" si="1"/>
        <v>-0.01575931232</v>
      </c>
    </row>
    <row r="99">
      <c r="A99" s="2">
        <f>IFERROR(__xludf.DUMMYFUNCTION("""COMPUTED_VALUE"""),44622.66666666667)</f>
        <v>44622.66667</v>
      </c>
      <c r="B99" s="6">
        <f>IFERROR(__xludf.DUMMYFUNCTION("""COMPUTED_VALUE"""),152.05)</f>
        <v>152.05</v>
      </c>
      <c r="C99" s="7">
        <f t="shared" si="1"/>
        <v>0.006020907768</v>
      </c>
    </row>
    <row r="100">
      <c r="A100" s="2">
        <f>IFERROR(__xludf.DUMMYFUNCTION("""COMPUTED_VALUE"""),44623.66666666667)</f>
        <v>44623.66667</v>
      </c>
      <c r="B100" s="6">
        <f>IFERROR(__xludf.DUMMYFUNCTION("""COMPUTED_VALUE"""),147.9)</f>
        <v>147.9</v>
      </c>
      <c r="C100" s="7">
        <f t="shared" si="1"/>
        <v>-0.0272936534</v>
      </c>
    </row>
    <row r="101">
      <c r="A101" s="2">
        <f>IFERROR(__xludf.DUMMYFUNCTION("""COMPUTED_VALUE"""),44624.66666666667)</f>
        <v>44624.66667</v>
      </c>
      <c r="B101" s="6">
        <f>IFERROR(__xludf.DUMMYFUNCTION("""COMPUTED_VALUE"""),145.64)</f>
        <v>145.64</v>
      </c>
      <c r="C101" s="7">
        <f t="shared" si="1"/>
        <v>-0.015280595</v>
      </c>
    </row>
    <row r="102">
      <c r="A102" s="2">
        <f>IFERROR(__xludf.DUMMYFUNCTION("""COMPUTED_VALUE"""),44627.66666666667)</f>
        <v>44627.66667</v>
      </c>
      <c r="B102" s="6">
        <f>IFERROR(__xludf.DUMMYFUNCTION("""COMPUTED_VALUE"""),137.45)</f>
        <v>137.45</v>
      </c>
      <c r="C102" s="7">
        <f t="shared" si="1"/>
        <v>-0.05623455095</v>
      </c>
    </row>
    <row r="103">
      <c r="A103" s="2">
        <f>IFERROR(__xludf.DUMMYFUNCTION("""COMPUTED_VALUE"""),44628.66666666667)</f>
        <v>44628.66667</v>
      </c>
      <c r="B103" s="6">
        <f>IFERROR(__xludf.DUMMYFUNCTION("""COMPUTED_VALUE"""),136.01)</f>
        <v>136.01</v>
      </c>
      <c r="C103" s="7">
        <f t="shared" si="1"/>
        <v>-0.01047653692</v>
      </c>
    </row>
    <row r="104">
      <c r="A104" s="2">
        <f>IFERROR(__xludf.DUMMYFUNCTION("""COMPUTED_VALUE"""),44629.66666666667)</f>
        <v>44629.66667</v>
      </c>
      <c r="B104" s="6">
        <f>IFERROR(__xludf.DUMMYFUNCTION("""COMPUTED_VALUE"""),139.28)</f>
        <v>139.28</v>
      </c>
      <c r="C104" s="7">
        <f t="shared" si="1"/>
        <v>0.02404234983</v>
      </c>
    </row>
    <row r="105">
      <c r="A105" s="2">
        <f>IFERROR(__xludf.DUMMYFUNCTION("""COMPUTED_VALUE"""),44630.66666666667)</f>
        <v>44630.66667</v>
      </c>
      <c r="B105" s="6">
        <f>IFERROR(__xludf.DUMMYFUNCTION("""COMPUTED_VALUE"""),146.82)</f>
        <v>146.82</v>
      </c>
      <c r="C105" s="7">
        <f t="shared" si="1"/>
        <v>0.05413555428</v>
      </c>
    </row>
    <row r="106">
      <c r="A106" s="2">
        <f>IFERROR(__xludf.DUMMYFUNCTION("""COMPUTED_VALUE"""),44631.66666666667)</f>
        <v>44631.66667</v>
      </c>
      <c r="B106" s="6">
        <f>IFERROR(__xludf.DUMMYFUNCTION("""COMPUTED_VALUE"""),145.52)</f>
        <v>145.52</v>
      </c>
      <c r="C106" s="7">
        <f t="shared" si="1"/>
        <v>-0.008854379512</v>
      </c>
    </row>
    <row r="107">
      <c r="A107" s="2">
        <f>IFERROR(__xludf.DUMMYFUNCTION("""COMPUTED_VALUE"""),44634.66666666667)</f>
        <v>44634.66667</v>
      </c>
      <c r="B107" s="6">
        <f>IFERROR(__xludf.DUMMYFUNCTION("""COMPUTED_VALUE"""),141.85)</f>
        <v>141.85</v>
      </c>
      <c r="C107" s="7">
        <f t="shared" si="1"/>
        <v>-0.02521990104</v>
      </c>
    </row>
    <row r="108">
      <c r="A108" s="2">
        <f>IFERROR(__xludf.DUMMYFUNCTION("""COMPUTED_VALUE"""),44635.66666666667)</f>
        <v>44635.66667</v>
      </c>
      <c r="B108" s="6">
        <f>IFERROR(__xludf.DUMMYFUNCTION("""COMPUTED_VALUE"""),147.37)</f>
        <v>147.37</v>
      </c>
      <c r="C108" s="7">
        <f t="shared" si="1"/>
        <v>0.03891434614</v>
      </c>
    </row>
    <row r="109">
      <c r="A109" s="2">
        <f>IFERROR(__xludf.DUMMYFUNCTION("""COMPUTED_VALUE"""),44636.66666666667)</f>
        <v>44636.66667</v>
      </c>
      <c r="B109" s="6">
        <f>IFERROR(__xludf.DUMMYFUNCTION("""COMPUTED_VALUE"""),153.1)</f>
        <v>153.1</v>
      </c>
      <c r="C109" s="7">
        <f t="shared" si="1"/>
        <v>0.03888172627</v>
      </c>
    </row>
    <row r="110">
      <c r="A110" s="2">
        <f>IFERROR(__xludf.DUMMYFUNCTION("""COMPUTED_VALUE"""),44637.66666666667)</f>
        <v>44637.66667</v>
      </c>
      <c r="B110" s="6">
        <f>IFERROR(__xludf.DUMMYFUNCTION("""COMPUTED_VALUE"""),157.24)</f>
        <v>157.24</v>
      </c>
      <c r="C110" s="7">
        <f t="shared" si="1"/>
        <v>0.02704114958</v>
      </c>
    </row>
    <row r="111">
      <c r="A111" s="2">
        <f>IFERROR(__xludf.DUMMYFUNCTION("""COMPUTED_VALUE"""),44638.66666666667)</f>
        <v>44638.66667</v>
      </c>
      <c r="B111" s="6">
        <f>IFERROR(__xludf.DUMMYFUNCTION("""COMPUTED_VALUE"""),161.25)</f>
        <v>161.25</v>
      </c>
      <c r="C111" s="7">
        <f t="shared" si="1"/>
        <v>0.02550241669</v>
      </c>
    </row>
    <row r="112">
      <c r="A112" s="2">
        <f>IFERROR(__xludf.DUMMYFUNCTION("""COMPUTED_VALUE"""),44641.66666666667)</f>
        <v>44641.66667</v>
      </c>
      <c r="B112" s="6">
        <f>IFERROR(__xludf.DUMMYFUNCTION("""COMPUTED_VALUE"""),161.49)</f>
        <v>161.49</v>
      </c>
      <c r="C112" s="7">
        <f t="shared" si="1"/>
        <v>0.001488372093</v>
      </c>
    </row>
    <row r="113">
      <c r="A113" s="2">
        <f>IFERROR(__xludf.DUMMYFUNCTION("""COMPUTED_VALUE"""),44642.66666666667)</f>
        <v>44642.66667</v>
      </c>
      <c r="B113" s="6">
        <f>IFERROR(__xludf.DUMMYFUNCTION("""COMPUTED_VALUE"""),164.89)</f>
        <v>164.89</v>
      </c>
      <c r="C113" s="7">
        <f t="shared" si="1"/>
        <v>0.02105393523</v>
      </c>
    </row>
    <row r="114">
      <c r="A114" s="2">
        <f>IFERROR(__xludf.DUMMYFUNCTION("""COMPUTED_VALUE"""),44643.66666666667)</f>
        <v>44643.66667</v>
      </c>
      <c r="B114" s="6">
        <f>IFERROR(__xludf.DUMMYFUNCTION("""COMPUTED_VALUE"""),163.41)</f>
        <v>163.41</v>
      </c>
      <c r="C114" s="7">
        <f t="shared" si="1"/>
        <v>-0.008975680757</v>
      </c>
    </row>
    <row r="115">
      <c r="A115" s="2">
        <f>IFERROR(__xludf.DUMMYFUNCTION("""COMPUTED_VALUE"""),44644.66666666667)</f>
        <v>44644.66667</v>
      </c>
      <c r="B115" s="6">
        <f>IFERROR(__xludf.DUMMYFUNCTION("""COMPUTED_VALUE"""),163.65)</f>
        <v>163.65</v>
      </c>
      <c r="C115" s="7">
        <f t="shared" si="1"/>
        <v>0.001468698366</v>
      </c>
    </row>
    <row r="116">
      <c r="A116" s="2">
        <f>IFERROR(__xludf.DUMMYFUNCTION("""COMPUTED_VALUE"""),44645.66666666667)</f>
        <v>44645.66667</v>
      </c>
      <c r="B116" s="6">
        <f>IFERROR(__xludf.DUMMYFUNCTION("""COMPUTED_VALUE"""),164.77)</f>
        <v>164.77</v>
      </c>
      <c r="C116" s="7">
        <f t="shared" si="1"/>
        <v>0.006843874122</v>
      </c>
    </row>
    <row r="117">
      <c r="A117" s="2">
        <f>IFERROR(__xludf.DUMMYFUNCTION("""COMPUTED_VALUE"""),44648.66666666667)</f>
        <v>44648.66667</v>
      </c>
      <c r="B117" s="6">
        <f>IFERROR(__xludf.DUMMYFUNCTION("""COMPUTED_VALUE"""),168.99)</f>
        <v>168.99</v>
      </c>
      <c r="C117" s="7">
        <f t="shared" si="1"/>
        <v>0.0256114584</v>
      </c>
    </row>
    <row r="118">
      <c r="A118" s="2">
        <f>IFERROR(__xludf.DUMMYFUNCTION("""COMPUTED_VALUE"""),44649.66666666667)</f>
        <v>44649.66667</v>
      </c>
      <c r="B118" s="6">
        <f>IFERROR(__xludf.DUMMYFUNCTION("""COMPUTED_VALUE"""),169.32)</f>
        <v>169.32</v>
      </c>
      <c r="C118" s="7">
        <f t="shared" si="1"/>
        <v>0.001952778271</v>
      </c>
    </row>
    <row r="119">
      <c r="A119" s="2">
        <f>IFERROR(__xludf.DUMMYFUNCTION("""COMPUTED_VALUE"""),44650.66666666667)</f>
        <v>44650.66667</v>
      </c>
      <c r="B119" s="6">
        <f>IFERROR(__xludf.DUMMYFUNCTION("""COMPUTED_VALUE"""),166.3)</f>
        <v>166.3</v>
      </c>
      <c r="C119" s="7">
        <f t="shared" si="1"/>
        <v>-0.01783605008</v>
      </c>
    </row>
    <row r="120">
      <c r="A120" s="2">
        <f>IFERROR(__xludf.DUMMYFUNCTION("""COMPUTED_VALUE"""),44651.66666666667)</f>
        <v>44651.66667</v>
      </c>
      <c r="B120" s="6">
        <f>IFERROR(__xludf.DUMMYFUNCTION("""COMPUTED_VALUE"""),163.0)</f>
        <v>163</v>
      </c>
      <c r="C120" s="7">
        <f t="shared" si="1"/>
        <v>-0.01984365604</v>
      </c>
    </row>
    <row r="121">
      <c r="A121" s="2">
        <f>IFERROR(__xludf.DUMMYFUNCTION("""COMPUTED_VALUE"""),44652.66666666667)</f>
        <v>44652.66667</v>
      </c>
      <c r="B121" s="6">
        <f>IFERROR(__xludf.DUMMYFUNCTION("""COMPUTED_VALUE"""),163.56)</f>
        <v>163.56</v>
      </c>
      <c r="C121" s="7">
        <f t="shared" si="1"/>
        <v>0.003435582822</v>
      </c>
    </row>
    <row r="122">
      <c r="A122" s="2">
        <f>IFERROR(__xludf.DUMMYFUNCTION("""COMPUTED_VALUE"""),44655.66666666667)</f>
        <v>44655.66667</v>
      </c>
      <c r="B122" s="6">
        <f>IFERROR(__xludf.DUMMYFUNCTION("""COMPUTED_VALUE"""),168.35)</f>
        <v>168.35</v>
      </c>
      <c r="C122" s="7">
        <f t="shared" si="1"/>
        <v>0.02928588897</v>
      </c>
    </row>
    <row r="123">
      <c r="A123" s="2">
        <f>IFERROR(__xludf.DUMMYFUNCTION("""COMPUTED_VALUE"""),44656.66666666667)</f>
        <v>44656.66667</v>
      </c>
      <c r="B123" s="6">
        <f>IFERROR(__xludf.DUMMYFUNCTION("""COMPUTED_VALUE"""),164.06)</f>
        <v>164.06</v>
      </c>
      <c r="C123" s="7">
        <f t="shared" si="1"/>
        <v>-0.02548262548</v>
      </c>
    </row>
    <row r="124">
      <c r="A124" s="2">
        <f>IFERROR(__xludf.DUMMYFUNCTION("""COMPUTED_VALUE"""),44657.66666666667)</f>
        <v>44657.66667</v>
      </c>
      <c r="B124" s="6">
        <f>IFERROR(__xludf.DUMMYFUNCTION("""COMPUTED_VALUE"""),158.76)</f>
        <v>158.76</v>
      </c>
      <c r="C124" s="7">
        <f t="shared" si="1"/>
        <v>-0.03230525418</v>
      </c>
    </row>
    <row r="125">
      <c r="A125" s="2">
        <f>IFERROR(__xludf.DUMMYFUNCTION("""COMPUTED_VALUE"""),44658.66666666667)</f>
        <v>44658.66667</v>
      </c>
      <c r="B125" s="6">
        <f>IFERROR(__xludf.DUMMYFUNCTION("""COMPUTED_VALUE"""),157.78)</f>
        <v>157.78</v>
      </c>
      <c r="C125" s="7">
        <f t="shared" si="1"/>
        <v>-0.006172839506</v>
      </c>
    </row>
    <row r="126">
      <c r="A126" s="2">
        <f>IFERROR(__xludf.DUMMYFUNCTION("""COMPUTED_VALUE"""),44659.66666666667)</f>
        <v>44659.66667</v>
      </c>
      <c r="B126" s="6">
        <f>IFERROR(__xludf.DUMMYFUNCTION("""COMPUTED_VALUE"""),154.46)</f>
        <v>154.46</v>
      </c>
      <c r="C126" s="7">
        <f t="shared" si="1"/>
        <v>-0.02104195716</v>
      </c>
    </row>
    <row r="127">
      <c r="A127" s="2">
        <f>IFERROR(__xludf.DUMMYFUNCTION("""COMPUTED_VALUE"""),44662.66666666667)</f>
        <v>44662.66667</v>
      </c>
      <c r="B127" s="6">
        <f>IFERROR(__xludf.DUMMYFUNCTION("""COMPUTED_VALUE"""),151.12)</f>
        <v>151.12</v>
      </c>
      <c r="C127" s="7">
        <f t="shared" si="1"/>
        <v>-0.02162372135</v>
      </c>
    </row>
    <row r="128">
      <c r="A128" s="2">
        <f>IFERROR(__xludf.DUMMYFUNCTION("""COMPUTED_VALUE"""),44663.66666666667)</f>
        <v>44663.66667</v>
      </c>
      <c r="B128" s="6">
        <f>IFERROR(__xludf.DUMMYFUNCTION("""COMPUTED_VALUE"""),150.79)</f>
        <v>150.79</v>
      </c>
      <c r="C128" s="7">
        <f t="shared" si="1"/>
        <v>-0.002183695077</v>
      </c>
    </row>
    <row r="129">
      <c r="A129" s="2">
        <f>IFERROR(__xludf.DUMMYFUNCTION("""COMPUTED_VALUE"""),44664.66666666667)</f>
        <v>44664.66667</v>
      </c>
      <c r="B129" s="6">
        <f>IFERROR(__xludf.DUMMYFUNCTION("""COMPUTED_VALUE"""),155.54)</f>
        <v>155.54</v>
      </c>
      <c r="C129" s="7">
        <f t="shared" si="1"/>
        <v>0.03150076265</v>
      </c>
    </row>
    <row r="130">
      <c r="A130" s="2">
        <f>IFERROR(__xludf.DUMMYFUNCTION("""COMPUTED_VALUE"""),44665.66666666667)</f>
        <v>44665.66667</v>
      </c>
      <c r="B130" s="6">
        <f>IFERROR(__xludf.DUMMYFUNCTION("""COMPUTED_VALUE"""),151.71)</f>
        <v>151.71</v>
      </c>
      <c r="C130" s="7">
        <f t="shared" si="1"/>
        <v>-0.02462389096</v>
      </c>
    </row>
    <row r="131">
      <c r="A131" s="2">
        <f>IFERROR(__xludf.DUMMYFUNCTION("""COMPUTED_VALUE"""),44669.66666666667)</f>
        <v>44669.66667</v>
      </c>
      <c r="B131" s="6">
        <f>IFERROR(__xludf.DUMMYFUNCTION("""COMPUTED_VALUE"""),152.79)</f>
        <v>152.79</v>
      </c>
      <c r="C131" s="7">
        <f t="shared" si="1"/>
        <v>0.007118845165</v>
      </c>
    </row>
    <row r="132">
      <c r="A132" s="2">
        <f>IFERROR(__xludf.DUMMYFUNCTION("""COMPUTED_VALUE"""),44670.66666666667)</f>
        <v>44670.66667</v>
      </c>
      <c r="B132" s="6">
        <f>IFERROR(__xludf.DUMMYFUNCTION("""COMPUTED_VALUE"""),158.12)</f>
        <v>158.12</v>
      </c>
      <c r="C132" s="7">
        <f t="shared" si="1"/>
        <v>0.03488448197</v>
      </c>
    </row>
    <row r="133">
      <c r="A133" s="2">
        <f>IFERROR(__xludf.DUMMYFUNCTION("""COMPUTED_VALUE"""),44671.66666666667)</f>
        <v>44671.66667</v>
      </c>
      <c r="B133" s="6">
        <f>IFERROR(__xludf.DUMMYFUNCTION("""COMPUTED_VALUE"""),154.0)</f>
        <v>154</v>
      </c>
      <c r="C133" s="7">
        <f t="shared" si="1"/>
        <v>-0.02605615988</v>
      </c>
    </row>
    <row r="134">
      <c r="A134" s="2">
        <f>IFERROR(__xludf.DUMMYFUNCTION("""COMPUTED_VALUE"""),44672.66666666667)</f>
        <v>44672.66667</v>
      </c>
      <c r="B134" s="6">
        <f>IFERROR(__xludf.DUMMYFUNCTION("""COMPUTED_VALUE"""),148.3)</f>
        <v>148.3</v>
      </c>
      <c r="C134" s="7">
        <f t="shared" si="1"/>
        <v>-0.03701298701</v>
      </c>
    </row>
    <row r="135">
      <c r="A135" s="2">
        <f>IFERROR(__xludf.DUMMYFUNCTION("""COMPUTED_VALUE"""),44673.66666666667)</f>
        <v>44673.66667</v>
      </c>
      <c r="B135" s="6">
        <f>IFERROR(__xludf.DUMMYFUNCTION("""COMPUTED_VALUE"""),144.35)</f>
        <v>144.35</v>
      </c>
      <c r="C135" s="7">
        <f t="shared" si="1"/>
        <v>-0.02663519892</v>
      </c>
    </row>
    <row r="136">
      <c r="A136" s="2">
        <f>IFERROR(__xludf.DUMMYFUNCTION("""COMPUTED_VALUE"""),44676.66666666667)</f>
        <v>44676.66667</v>
      </c>
      <c r="B136" s="6">
        <f>IFERROR(__xludf.DUMMYFUNCTION("""COMPUTED_VALUE"""),146.07)</f>
        <v>146.07</v>
      </c>
      <c r="C136" s="7">
        <f t="shared" si="1"/>
        <v>0.0119154832</v>
      </c>
    </row>
    <row r="137">
      <c r="A137" s="2">
        <f>IFERROR(__xludf.DUMMYFUNCTION("""COMPUTED_VALUE"""),44677.66666666667)</f>
        <v>44677.66667</v>
      </c>
      <c r="B137" s="6">
        <f>IFERROR(__xludf.DUMMYFUNCTION("""COMPUTED_VALUE"""),139.39)</f>
        <v>139.39</v>
      </c>
      <c r="C137" s="7">
        <f t="shared" si="1"/>
        <v>-0.0457314986</v>
      </c>
    </row>
    <row r="138">
      <c r="A138" s="2">
        <f>IFERROR(__xludf.DUMMYFUNCTION("""COMPUTED_VALUE"""),44678.66666666667)</f>
        <v>44678.66667</v>
      </c>
      <c r="B138" s="6">
        <f>IFERROR(__xludf.DUMMYFUNCTION("""COMPUTED_VALUE"""),138.17)</f>
        <v>138.17</v>
      </c>
      <c r="C138" s="7">
        <f t="shared" si="1"/>
        <v>-0.008752421264</v>
      </c>
    </row>
    <row r="139">
      <c r="A139" s="2">
        <f>IFERROR(__xludf.DUMMYFUNCTION("""COMPUTED_VALUE"""),44679.66666666667)</f>
        <v>44679.66667</v>
      </c>
      <c r="B139" s="6">
        <f>IFERROR(__xludf.DUMMYFUNCTION("""COMPUTED_VALUE"""),144.6)</f>
        <v>144.6</v>
      </c>
      <c r="C139" s="7">
        <f t="shared" si="1"/>
        <v>0.04653687486</v>
      </c>
    </row>
    <row r="140">
      <c r="A140" s="2">
        <f>IFERROR(__xludf.DUMMYFUNCTION("""COMPUTED_VALUE"""),44680.66666666667)</f>
        <v>44680.66667</v>
      </c>
      <c r="B140" s="6">
        <f>IFERROR(__xludf.DUMMYFUNCTION("""COMPUTED_VALUE"""),124.28)</f>
        <v>124.28</v>
      </c>
      <c r="C140" s="7">
        <f t="shared" si="1"/>
        <v>-0.1405255878</v>
      </c>
    </row>
    <row r="141">
      <c r="A141" s="2">
        <f>IFERROR(__xludf.DUMMYFUNCTION("""COMPUTED_VALUE"""),44683.66666666667)</f>
        <v>44683.66667</v>
      </c>
      <c r="B141" s="6">
        <f>IFERROR(__xludf.DUMMYFUNCTION("""COMPUTED_VALUE"""),124.5)</f>
        <v>124.5</v>
      </c>
      <c r="C141" s="7">
        <f t="shared" si="1"/>
        <v>0.001770196331</v>
      </c>
    </row>
    <row r="142">
      <c r="A142" s="2">
        <f>IFERROR(__xludf.DUMMYFUNCTION("""COMPUTED_VALUE"""),44684.66666666667)</f>
        <v>44684.66667</v>
      </c>
      <c r="B142" s="6">
        <f>IFERROR(__xludf.DUMMYFUNCTION("""COMPUTED_VALUE"""),124.25)</f>
        <v>124.25</v>
      </c>
      <c r="C142" s="7">
        <f t="shared" si="1"/>
        <v>-0.002008032129</v>
      </c>
    </row>
    <row r="143">
      <c r="A143" s="2">
        <f>IFERROR(__xludf.DUMMYFUNCTION("""COMPUTED_VALUE"""),44685.66666666667)</f>
        <v>44685.66667</v>
      </c>
      <c r="B143" s="6">
        <f>IFERROR(__xludf.DUMMYFUNCTION("""COMPUTED_VALUE"""),125.93)</f>
        <v>125.93</v>
      </c>
      <c r="C143" s="7">
        <f t="shared" si="1"/>
        <v>0.01352112676</v>
      </c>
    </row>
    <row r="144">
      <c r="A144" s="2">
        <f>IFERROR(__xludf.DUMMYFUNCTION("""COMPUTED_VALUE"""),44686.66666666667)</f>
        <v>44686.66667</v>
      </c>
      <c r="B144" s="6">
        <f>IFERROR(__xludf.DUMMYFUNCTION("""COMPUTED_VALUE"""),116.41)</f>
        <v>116.41</v>
      </c>
      <c r="C144" s="7">
        <f t="shared" si="1"/>
        <v>-0.0755975542</v>
      </c>
    </row>
    <row r="145">
      <c r="A145" s="2">
        <f>IFERROR(__xludf.DUMMYFUNCTION("""COMPUTED_VALUE"""),44687.66666666667)</f>
        <v>44687.66667</v>
      </c>
      <c r="B145" s="6">
        <f>IFERROR(__xludf.DUMMYFUNCTION("""COMPUTED_VALUE"""),114.77)</f>
        <v>114.77</v>
      </c>
      <c r="C145" s="7">
        <f t="shared" si="1"/>
        <v>-0.01408813676</v>
      </c>
    </row>
    <row r="146">
      <c r="A146" s="2">
        <f>IFERROR(__xludf.DUMMYFUNCTION("""COMPUTED_VALUE"""),44690.66666666667)</f>
        <v>44690.66667</v>
      </c>
      <c r="B146" s="6">
        <f>IFERROR(__xludf.DUMMYFUNCTION("""COMPUTED_VALUE"""),108.79)</f>
        <v>108.79</v>
      </c>
      <c r="C146" s="7">
        <f t="shared" si="1"/>
        <v>-0.05210420842</v>
      </c>
    </row>
    <row r="147">
      <c r="A147" s="2">
        <f>IFERROR(__xludf.DUMMYFUNCTION("""COMPUTED_VALUE"""),44691.66666666667)</f>
        <v>44691.66667</v>
      </c>
      <c r="B147" s="6">
        <f>IFERROR(__xludf.DUMMYFUNCTION("""COMPUTED_VALUE"""),108.86)</f>
        <v>108.86</v>
      </c>
      <c r="C147" s="7">
        <f t="shared" si="1"/>
        <v>0.0006434414928</v>
      </c>
    </row>
    <row r="148">
      <c r="A148" s="2">
        <f>IFERROR(__xludf.DUMMYFUNCTION("""COMPUTED_VALUE"""),44692.66666666667)</f>
        <v>44692.66667</v>
      </c>
      <c r="B148" s="6">
        <f>IFERROR(__xludf.DUMMYFUNCTION("""COMPUTED_VALUE"""),105.37)</f>
        <v>105.37</v>
      </c>
      <c r="C148" s="7">
        <f t="shared" si="1"/>
        <v>-0.032059526</v>
      </c>
    </row>
    <row r="149">
      <c r="A149" s="2">
        <f>IFERROR(__xludf.DUMMYFUNCTION("""COMPUTED_VALUE"""),44693.66666666667)</f>
        <v>44693.66667</v>
      </c>
      <c r="B149" s="6">
        <f>IFERROR(__xludf.DUMMYFUNCTION("""COMPUTED_VALUE"""),106.93)</f>
        <v>106.93</v>
      </c>
      <c r="C149" s="7">
        <f t="shared" si="1"/>
        <v>0.01480497295</v>
      </c>
    </row>
    <row r="150">
      <c r="A150" s="2">
        <f>IFERROR(__xludf.DUMMYFUNCTION("""COMPUTED_VALUE"""),44694.66666666667)</f>
        <v>44694.66667</v>
      </c>
      <c r="B150" s="6">
        <f>IFERROR(__xludf.DUMMYFUNCTION("""COMPUTED_VALUE"""),113.06)</f>
        <v>113.06</v>
      </c>
      <c r="C150" s="7">
        <f t="shared" si="1"/>
        <v>0.05732722342</v>
      </c>
    </row>
    <row r="151">
      <c r="A151" s="2">
        <f>IFERROR(__xludf.DUMMYFUNCTION("""COMPUTED_VALUE"""),44697.66666666667)</f>
        <v>44697.66667</v>
      </c>
      <c r="B151" s="6">
        <f>IFERROR(__xludf.DUMMYFUNCTION("""COMPUTED_VALUE"""),110.81)</f>
        <v>110.81</v>
      </c>
      <c r="C151" s="7">
        <f t="shared" si="1"/>
        <v>-0.01990093756</v>
      </c>
    </row>
    <row r="152">
      <c r="A152" s="2">
        <f>IFERROR(__xludf.DUMMYFUNCTION("""COMPUTED_VALUE"""),44698.66666666667)</f>
        <v>44698.66667</v>
      </c>
      <c r="B152" s="6">
        <f>IFERROR(__xludf.DUMMYFUNCTION("""COMPUTED_VALUE"""),115.37)</f>
        <v>115.37</v>
      </c>
      <c r="C152" s="7">
        <f t="shared" si="1"/>
        <v>0.04115152062</v>
      </c>
    </row>
    <row r="153">
      <c r="A153" s="2">
        <f>IFERROR(__xludf.DUMMYFUNCTION("""COMPUTED_VALUE"""),44699.66666666667)</f>
        <v>44699.66667</v>
      </c>
      <c r="B153" s="6">
        <f>IFERROR(__xludf.DUMMYFUNCTION("""COMPUTED_VALUE"""),107.11)</f>
        <v>107.11</v>
      </c>
      <c r="C153" s="7">
        <f t="shared" si="1"/>
        <v>-0.07159573546</v>
      </c>
    </row>
    <row r="154">
      <c r="A154" s="2">
        <f>IFERROR(__xludf.DUMMYFUNCTION("""COMPUTED_VALUE"""),44700.66666666667)</f>
        <v>44700.66667</v>
      </c>
      <c r="B154" s="6">
        <f>IFERROR(__xludf.DUMMYFUNCTION("""COMPUTED_VALUE"""),107.32)</f>
        <v>107.32</v>
      </c>
      <c r="C154" s="7">
        <f t="shared" si="1"/>
        <v>0.001960601251</v>
      </c>
    </row>
    <row r="155">
      <c r="A155" s="2">
        <f>IFERROR(__xludf.DUMMYFUNCTION("""COMPUTED_VALUE"""),44701.66666666667)</f>
        <v>44701.66667</v>
      </c>
      <c r="B155" s="6">
        <f>IFERROR(__xludf.DUMMYFUNCTION("""COMPUTED_VALUE"""),107.59)</f>
        <v>107.59</v>
      </c>
      <c r="C155" s="7">
        <f t="shared" si="1"/>
        <v>0.002515840477</v>
      </c>
    </row>
    <row r="156">
      <c r="A156" s="2">
        <f>IFERROR(__xludf.DUMMYFUNCTION("""COMPUTED_VALUE"""),44704.66666666667)</f>
        <v>44704.66667</v>
      </c>
      <c r="B156" s="6">
        <f>IFERROR(__xludf.DUMMYFUNCTION("""COMPUTED_VALUE"""),107.56)</f>
        <v>107.56</v>
      </c>
      <c r="C156" s="7">
        <f t="shared" si="1"/>
        <v>-0.0002788363231</v>
      </c>
    </row>
    <row r="157">
      <c r="A157" s="2">
        <f>IFERROR(__xludf.DUMMYFUNCTION("""COMPUTED_VALUE"""),44705.66666666667)</f>
        <v>44705.66667</v>
      </c>
      <c r="B157" s="6">
        <f>IFERROR(__xludf.DUMMYFUNCTION("""COMPUTED_VALUE"""),104.1)</f>
        <v>104.1</v>
      </c>
      <c r="C157" s="7">
        <f t="shared" si="1"/>
        <v>-0.03216809223</v>
      </c>
    </row>
    <row r="158">
      <c r="A158" s="2">
        <f>IFERROR(__xludf.DUMMYFUNCTION("""COMPUTED_VALUE"""),44706.66666666667)</f>
        <v>44706.66667</v>
      </c>
      <c r="B158" s="6">
        <f>IFERROR(__xludf.DUMMYFUNCTION("""COMPUTED_VALUE"""),106.78)</f>
        <v>106.78</v>
      </c>
      <c r="C158" s="7">
        <f t="shared" si="1"/>
        <v>0.02574447646</v>
      </c>
    </row>
    <row r="159">
      <c r="A159" s="2">
        <f>IFERROR(__xludf.DUMMYFUNCTION("""COMPUTED_VALUE"""),44707.66666666667)</f>
        <v>44707.66667</v>
      </c>
      <c r="B159" s="6">
        <f>IFERROR(__xludf.DUMMYFUNCTION("""COMPUTED_VALUE"""),111.08)</f>
        <v>111.08</v>
      </c>
      <c r="C159" s="7">
        <f t="shared" si="1"/>
        <v>0.04026971343</v>
      </c>
    </row>
    <row r="160">
      <c r="A160" s="2">
        <f>IFERROR(__xludf.DUMMYFUNCTION("""COMPUTED_VALUE"""),44708.66666666667)</f>
        <v>44708.66667</v>
      </c>
      <c r="B160" s="6">
        <f>IFERROR(__xludf.DUMMYFUNCTION("""COMPUTED_VALUE"""),115.15)</f>
        <v>115.15</v>
      </c>
      <c r="C160" s="7">
        <f t="shared" si="1"/>
        <v>0.03664025927</v>
      </c>
    </row>
    <row r="161">
      <c r="A161" s="2">
        <f>IFERROR(__xludf.DUMMYFUNCTION("""COMPUTED_VALUE"""),44712.66666666667)</f>
        <v>44712.66667</v>
      </c>
      <c r="B161" s="6">
        <f>IFERROR(__xludf.DUMMYFUNCTION("""COMPUTED_VALUE"""),120.21)</f>
        <v>120.21</v>
      </c>
      <c r="C161" s="7">
        <f t="shared" si="1"/>
        <v>0.04394268346</v>
      </c>
    </row>
    <row r="162">
      <c r="A162" s="2">
        <f>IFERROR(__xludf.DUMMYFUNCTION("""COMPUTED_VALUE"""),44713.66666666667)</f>
        <v>44713.66667</v>
      </c>
      <c r="B162" s="6">
        <f>IFERROR(__xludf.DUMMYFUNCTION("""COMPUTED_VALUE"""),121.68)</f>
        <v>121.68</v>
      </c>
      <c r="C162" s="7">
        <f t="shared" si="1"/>
        <v>0.01222859995</v>
      </c>
    </row>
    <row r="163">
      <c r="A163" s="2">
        <f>IFERROR(__xludf.DUMMYFUNCTION("""COMPUTED_VALUE"""),44714.66666666667)</f>
        <v>44714.66667</v>
      </c>
      <c r="B163" s="6">
        <f>IFERROR(__xludf.DUMMYFUNCTION("""COMPUTED_VALUE"""),125.51)</f>
        <v>125.51</v>
      </c>
      <c r="C163" s="7">
        <f t="shared" si="1"/>
        <v>0.03147600263</v>
      </c>
    </row>
    <row r="164">
      <c r="A164" s="2">
        <f>IFERROR(__xludf.DUMMYFUNCTION("""COMPUTED_VALUE"""),44715.66666666667)</f>
        <v>44715.66667</v>
      </c>
      <c r="B164" s="6">
        <f>IFERROR(__xludf.DUMMYFUNCTION("""COMPUTED_VALUE"""),122.35)</f>
        <v>122.35</v>
      </c>
      <c r="C164" s="7">
        <f t="shared" si="1"/>
        <v>-0.02517727671</v>
      </c>
    </row>
    <row r="165">
      <c r="A165" s="2">
        <f>IFERROR(__xludf.DUMMYFUNCTION("""COMPUTED_VALUE"""),44718.66666666667)</f>
        <v>44718.66667</v>
      </c>
      <c r="B165" s="6">
        <f>IFERROR(__xludf.DUMMYFUNCTION("""COMPUTED_VALUE"""),124.79)</f>
        <v>124.79</v>
      </c>
      <c r="C165" s="7">
        <f t="shared" si="1"/>
        <v>0.01994278709</v>
      </c>
    </row>
    <row r="166">
      <c r="A166" s="2">
        <f>IFERROR(__xludf.DUMMYFUNCTION("""COMPUTED_VALUE"""),44719.66666666667)</f>
        <v>44719.66667</v>
      </c>
      <c r="B166" s="6">
        <f>IFERROR(__xludf.DUMMYFUNCTION("""COMPUTED_VALUE"""),123.0)</f>
        <v>123</v>
      </c>
      <c r="C166" s="7">
        <f t="shared" si="1"/>
        <v>-0.01434409808</v>
      </c>
    </row>
    <row r="167">
      <c r="A167" s="2">
        <f>IFERROR(__xludf.DUMMYFUNCTION("""COMPUTED_VALUE"""),44720.66666666667)</f>
        <v>44720.66667</v>
      </c>
      <c r="B167" s="6">
        <f>IFERROR(__xludf.DUMMYFUNCTION("""COMPUTED_VALUE"""),121.18)</f>
        <v>121.18</v>
      </c>
      <c r="C167" s="7">
        <f t="shared" si="1"/>
        <v>-0.01479674797</v>
      </c>
    </row>
    <row r="168">
      <c r="A168" s="2">
        <f>IFERROR(__xludf.DUMMYFUNCTION("""COMPUTED_VALUE"""),44721.66666666667)</f>
        <v>44721.66667</v>
      </c>
      <c r="B168" s="6">
        <f>IFERROR(__xludf.DUMMYFUNCTION("""COMPUTED_VALUE"""),116.15)</f>
        <v>116.15</v>
      </c>
      <c r="C168" s="7">
        <f t="shared" si="1"/>
        <v>-0.04150849975</v>
      </c>
    </row>
    <row r="169">
      <c r="A169" s="2">
        <f>IFERROR(__xludf.DUMMYFUNCTION("""COMPUTED_VALUE"""),44722.66666666667)</f>
        <v>44722.66667</v>
      </c>
      <c r="B169" s="6">
        <f>IFERROR(__xludf.DUMMYFUNCTION("""COMPUTED_VALUE"""),109.65)</f>
        <v>109.65</v>
      </c>
      <c r="C169" s="7">
        <f t="shared" si="1"/>
        <v>-0.05596211795</v>
      </c>
    </row>
    <row r="170">
      <c r="A170" s="2">
        <f>IFERROR(__xludf.DUMMYFUNCTION("""COMPUTED_VALUE"""),44725.66666666667)</f>
        <v>44725.66667</v>
      </c>
      <c r="B170" s="6">
        <f>IFERROR(__xludf.DUMMYFUNCTION("""COMPUTED_VALUE"""),103.67)</f>
        <v>103.67</v>
      </c>
      <c r="C170" s="7">
        <f t="shared" si="1"/>
        <v>-0.0545371637</v>
      </c>
    </row>
    <row r="171">
      <c r="A171" s="2">
        <f>IFERROR(__xludf.DUMMYFUNCTION("""COMPUTED_VALUE"""),44726.66666666667)</f>
        <v>44726.66667</v>
      </c>
      <c r="B171" s="6">
        <f>IFERROR(__xludf.DUMMYFUNCTION("""COMPUTED_VALUE"""),102.31)</f>
        <v>102.31</v>
      </c>
      <c r="C171" s="7">
        <f t="shared" si="1"/>
        <v>-0.01311854924</v>
      </c>
    </row>
    <row r="172">
      <c r="A172" s="2">
        <f>IFERROR(__xludf.DUMMYFUNCTION("""COMPUTED_VALUE"""),44727.66666666667)</f>
        <v>44727.66667</v>
      </c>
      <c r="B172" s="6">
        <f>IFERROR(__xludf.DUMMYFUNCTION("""COMPUTED_VALUE"""),107.67)</f>
        <v>107.67</v>
      </c>
      <c r="C172" s="7">
        <f t="shared" si="1"/>
        <v>0.05238979572</v>
      </c>
    </row>
    <row r="173">
      <c r="A173" s="2">
        <f>IFERROR(__xludf.DUMMYFUNCTION("""COMPUTED_VALUE"""),44728.66666666667)</f>
        <v>44728.66667</v>
      </c>
      <c r="B173" s="6">
        <f>IFERROR(__xludf.DUMMYFUNCTION("""COMPUTED_VALUE"""),103.66)</f>
        <v>103.66</v>
      </c>
      <c r="C173" s="7">
        <f t="shared" si="1"/>
        <v>-0.037243429</v>
      </c>
    </row>
    <row r="174">
      <c r="A174" s="2">
        <f>IFERROR(__xludf.DUMMYFUNCTION("""COMPUTED_VALUE"""),44729.66666666667)</f>
        <v>44729.66667</v>
      </c>
      <c r="B174" s="6">
        <f>IFERROR(__xludf.DUMMYFUNCTION("""COMPUTED_VALUE"""),106.22)</f>
        <v>106.22</v>
      </c>
      <c r="C174" s="7">
        <f t="shared" si="1"/>
        <v>0.02469612194</v>
      </c>
    </row>
    <row r="175">
      <c r="A175" s="2">
        <f>IFERROR(__xludf.DUMMYFUNCTION("""COMPUTED_VALUE"""),44733.66666666667)</f>
        <v>44733.66667</v>
      </c>
      <c r="B175" s="6">
        <f>IFERROR(__xludf.DUMMYFUNCTION("""COMPUTED_VALUE"""),108.68)</f>
        <v>108.68</v>
      </c>
      <c r="C175" s="7">
        <f t="shared" si="1"/>
        <v>0.02315948032</v>
      </c>
    </row>
    <row r="176">
      <c r="A176" s="2">
        <f>IFERROR(__xludf.DUMMYFUNCTION("""COMPUTED_VALUE"""),44734.66666666667)</f>
        <v>44734.66667</v>
      </c>
      <c r="B176" s="6">
        <f>IFERROR(__xludf.DUMMYFUNCTION("""COMPUTED_VALUE"""),108.95)</f>
        <v>108.95</v>
      </c>
      <c r="C176" s="7">
        <f t="shared" si="1"/>
        <v>0.002484357748</v>
      </c>
    </row>
    <row r="177">
      <c r="A177" s="2">
        <f>IFERROR(__xludf.DUMMYFUNCTION("""COMPUTED_VALUE"""),44735.66666666667)</f>
        <v>44735.66667</v>
      </c>
      <c r="B177" s="6">
        <f>IFERROR(__xludf.DUMMYFUNCTION("""COMPUTED_VALUE"""),112.44)</f>
        <v>112.44</v>
      </c>
      <c r="C177" s="7">
        <f t="shared" si="1"/>
        <v>0.03203304268</v>
      </c>
    </row>
    <row r="178">
      <c r="A178" s="2">
        <f>IFERROR(__xludf.DUMMYFUNCTION("""COMPUTED_VALUE"""),44736.66666666667)</f>
        <v>44736.66667</v>
      </c>
      <c r="B178" s="6">
        <f>IFERROR(__xludf.DUMMYFUNCTION("""COMPUTED_VALUE"""),116.46)</f>
        <v>116.46</v>
      </c>
      <c r="C178" s="7">
        <f t="shared" si="1"/>
        <v>0.03575240128</v>
      </c>
    </row>
    <row r="179">
      <c r="A179" s="2">
        <f>IFERROR(__xludf.DUMMYFUNCTION("""COMPUTED_VALUE"""),44739.66666666667)</f>
        <v>44739.66667</v>
      </c>
      <c r="B179" s="6">
        <f>IFERROR(__xludf.DUMMYFUNCTION("""COMPUTED_VALUE"""),113.22)</f>
        <v>113.22</v>
      </c>
      <c r="C179" s="7">
        <f t="shared" si="1"/>
        <v>-0.02782071097</v>
      </c>
    </row>
    <row r="180">
      <c r="A180" s="2">
        <f>IFERROR(__xludf.DUMMYFUNCTION("""COMPUTED_VALUE"""),44740.66666666667)</f>
        <v>44740.66667</v>
      </c>
      <c r="B180" s="6">
        <f>IFERROR(__xludf.DUMMYFUNCTION("""COMPUTED_VALUE"""),107.4)</f>
        <v>107.4</v>
      </c>
      <c r="C180" s="7">
        <f t="shared" si="1"/>
        <v>-0.05140434552</v>
      </c>
    </row>
    <row r="181">
      <c r="A181" s="2">
        <f>IFERROR(__xludf.DUMMYFUNCTION("""COMPUTED_VALUE"""),44741.66666666667)</f>
        <v>44741.66667</v>
      </c>
      <c r="B181" s="6">
        <f>IFERROR(__xludf.DUMMYFUNCTION("""COMPUTED_VALUE"""),108.92)</f>
        <v>108.92</v>
      </c>
      <c r="C181" s="7">
        <f t="shared" si="1"/>
        <v>0.01415270019</v>
      </c>
    </row>
    <row r="182">
      <c r="A182" s="2">
        <f>IFERROR(__xludf.DUMMYFUNCTION("""COMPUTED_VALUE"""),44742.66666666667)</f>
        <v>44742.66667</v>
      </c>
      <c r="B182" s="6">
        <f>IFERROR(__xludf.DUMMYFUNCTION("""COMPUTED_VALUE"""),106.21)</f>
        <v>106.21</v>
      </c>
      <c r="C182" s="7">
        <f t="shared" si="1"/>
        <v>-0.02488064635</v>
      </c>
    </row>
    <row r="183">
      <c r="A183" s="2">
        <f>IFERROR(__xludf.DUMMYFUNCTION("""COMPUTED_VALUE"""),44743.66666666667)</f>
        <v>44743.66667</v>
      </c>
      <c r="B183" s="6">
        <f>IFERROR(__xludf.DUMMYFUNCTION("""COMPUTED_VALUE"""),109.56)</f>
        <v>109.56</v>
      </c>
      <c r="C183" s="7">
        <f t="shared" si="1"/>
        <v>0.03154128613</v>
      </c>
    </row>
    <row r="184">
      <c r="A184" s="2">
        <f>IFERROR(__xludf.DUMMYFUNCTION("""COMPUTED_VALUE"""),44747.66666666667)</f>
        <v>44747.66667</v>
      </c>
      <c r="B184" s="6">
        <f>IFERROR(__xludf.DUMMYFUNCTION("""COMPUTED_VALUE"""),113.5)</f>
        <v>113.5</v>
      </c>
      <c r="C184" s="7">
        <f t="shared" si="1"/>
        <v>0.03596202994</v>
      </c>
    </row>
    <row r="185">
      <c r="A185" s="2">
        <f>IFERROR(__xludf.DUMMYFUNCTION("""COMPUTED_VALUE"""),44748.66666666667)</f>
        <v>44748.66667</v>
      </c>
      <c r="B185" s="6">
        <f>IFERROR(__xludf.DUMMYFUNCTION("""COMPUTED_VALUE"""),114.33)</f>
        <v>114.33</v>
      </c>
      <c r="C185" s="7">
        <f t="shared" si="1"/>
        <v>0.00731277533</v>
      </c>
    </row>
    <row r="186">
      <c r="A186" s="2">
        <f>IFERROR(__xludf.DUMMYFUNCTION("""COMPUTED_VALUE"""),44749.66666666667)</f>
        <v>44749.66667</v>
      </c>
      <c r="B186" s="6">
        <f>IFERROR(__xludf.DUMMYFUNCTION("""COMPUTED_VALUE"""),116.33)</f>
        <v>116.33</v>
      </c>
      <c r="C186" s="7">
        <f t="shared" si="1"/>
        <v>0.01749322138</v>
      </c>
    </row>
    <row r="187">
      <c r="A187" s="2">
        <f>IFERROR(__xludf.DUMMYFUNCTION("""COMPUTED_VALUE"""),44750.66666666667)</f>
        <v>44750.66667</v>
      </c>
      <c r="B187" s="6">
        <f>IFERROR(__xludf.DUMMYFUNCTION("""COMPUTED_VALUE"""),115.54)</f>
        <v>115.54</v>
      </c>
      <c r="C187" s="7">
        <f t="shared" si="1"/>
        <v>-0.006791025531</v>
      </c>
    </row>
    <row r="188">
      <c r="A188" s="2">
        <f>IFERROR(__xludf.DUMMYFUNCTION("""COMPUTED_VALUE"""),44753.66666666667)</f>
        <v>44753.66667</v>
      </c>
      <c r="B188" s="6">
        <f>IFERROR(__xludf.DUMMYFUNCTION("""COMPUTED_VALUE"""),111.75)</f>
        <v>111.75</v>
      </c>
      <c r="C188" s="7">
        <f t="shared" si="1"/>
        <v>-0.03280249264</v>
      </c>
    </row>
    <row r="189">
      <c r="A189" s="2">
        <f>IFERROR(__xludf.DUMMYFUNCTION("""COMPUTED_VALUE"""),44754.66666666667)</f>
        <v>44754.66667</v>
      </c>
      <c r="B189" s="6">
        <f>IFERROR(__xludf.DUMMYFUNCTION("""COMPUTED_VALUE"""),109.22)</f>
        <v>109.22</v>
      </c>
      <c r="C189" s="7">
        <f t="shared" si="1"/>
        <v>-0.02263982103</v>
      </c>
    </row>
    <row r="190">
      <c r="A190" s="2">
        <f>IFERROR(__xludf.DUMMYFUNCTION("""COMPUTED_VALUE"""),44755.66666666667)</f>
        <v>44755.66667</v>
      </c>
      <c r="B190" s="6">
        <f>IFERROR(__xludf.DUMMYFUNCTION("""COMPUTED_VALUE"""),110.4)</f>
        <v>110.4</v>
      </c>
      <c r="C190" s="7">
        <f t="shared" si="1"/>
        <v>0.01080388207</v>
      </c>
    </row>
    <row r="191">
      <c r="A191" s="2">
        <f>IFERROR(__xludf.DUMMYFUNCTION("""COMPUTED_VALUE"""),44756.66666666667)</f>
        <v>44756.66667</v>
      </c>
      <c r="B191" s="6">
        <f>IFERROR(__xludf.DUMMYFUNCTION("""COMPUTED_VALUE"""),110.63)</f>
        <v>110.63</v>
      </c>
      <c r="C191" s="7">
        <f t="shared" si="1"/>
        <v>0.002083333333</v>
      </c>
    </row>
    <row r="192">
      <c r="A192" s="2">
        <f>IFERROR(__xludf.DUMMYFUNCTION("""COMPUTED_VALUE"""),44757.66666666667)</f>
        <v>44757.66667</v>
      </c>
      <c r="B192" s="6">
        <f>IFERROR(__xludf.DUMMYFUNCTION("""COMPUTED_VALUE"""),113.55)</f>
        <v>113.55</v>
      </c>
      <c r="C192" s="7">
        <f t="shared" si="1"/>
        <v>0.02639428726</v>
      </c>
    </row>
    <row r="193">
      <c r="A193" s="2">
        <f>IFERROR(__xludf.DUMMYFUNCTION("""COMPUTED_VALUE"""),44760.66666666667)</f>
        <v>44760.66667</v>
      </c>
      <c r="B193" s="6">
        <f>IFERROR(__xludf.DUMMYFUNCTION("""COMPUTED_VALUE"""),113.76)</f>
        <v>113.76</v>
      </c>
      <c r="C193" s="7">
        <f t="shared" si="1"/>
        <v>0.001849405548</v>
      </c>
    </row>
    <row r="194">
      <c r="A194" s="2">
        <f>IFERROR(__xludf.DUMMYFUNCTION("""COMPUTED_VALUE"""),44761.66666666667)</f>
        <v>44761.66667</v>
      </c>
      <c r="B194" s="6">
        <f>IFERROR(__xludf.DUMMYFUNCTION("""COMPUTED_VALUE"""),118.21)</f>
        <v>118.21</v>
      </c>
      <c r="C194" s="7">
        <f t="shared" si="1"/>
        <v>0.03911744023</v>
      </c>
    </row>
    <row r="195">
      <c r="A195" s="2">
        <f>IFERROR(__xludf.DUMMYFUNCTION("""COMPUTED_VALUE"""),44762.66666666667)</f>
        <v>44762.66667</v>
      </c>
      <c r="B195" s="6">
        <f>IFERROR(__xludf.DUMMYFUNCTION("""COMPUTED_VALUE"""),122.77)</f>
        <v>122.77</v>
      </c>
      <c r="C195" s="7">
        <f t="shared" si="1"/>
        <v>0.03857541663</v>
      </c>
    </row>
    <row r="196">
      <c r="A196" s="2">
        <f>IFERROR(__xludf.DUMMYFUNCTION("""COMPUTED_VALUE"""),44763.66666666667)</f>
        <v>44763.66667</v>
      </c>
      <c r="B196" s="6">
        <f>IFERROR(__xludf.DUMMYFUNCTION("""COMPUTED_VALUE"""),124.63)</f>
        <v>124.63</v>
      </c>
      <c r="C196" s="7">
        <f t="shared" si="1"/>
        <v>0.01515028101</v>
      </c>
    </row>
    <row r="197">
      <c r="A197" s="2">
        <f>IFERROR(__xludf.DUMMYFUNCTION("""COMPUTED_VALUE"""),44764.66666666667)</f>
        <v>44764.66667</v>
      </c>
      <c r="B197" s="6">
        <f>IFERROR(__xludf.DUMMYFUNCTION("""COMPUTED_VALUE"""),122.42)</f>
        <v>122.42</v>
      </c>
      <c r="C197" s="7">
        <f t="shared" si="1"/>
        <v>-0.01773248816</v>
      </c>
    </row>
    <row r="198">
      <c r="A198" s="2">
        <f>IFERROR(__xludf.DUMMYFUNCTION("""COMPUTED_VALUE"""),44767.66666666667)</f>
        <v>44767.66667</v>
      </c>
      <c r="B198" s="6">
        <f>IFERROR(__xludf.DUMMYFUNCTION("""COMPUTED_VALUE"""),121.14)</f>
        <v>121.14</v>
      </c>
      <c r="C198" s="7">
        <f t="shared" si="1"/>
        <v>-0.01045580787</v>
      </c>
    </row>
    <row r="199">
      <c r="A199" s="2">
        <f>IFERROR(__xludf.DUMMYFUNCTION("""COMPUTED_VALUE"""),44768.66666666667)</f>
        <v>44768.66667</v>
      </c>
      <c r="B199" s="6">
        <f>IFERROR(__xludf.DUMMYFUNCTION("""COMPUTED_VALUE"""),114.81)</f>
        <v>114.81</v>
      </c>
      <c r="C199" s="7">
        <f t="shared" si="1"/>
        <v>-0.05225359089</v>
      </c>
    </row>
    <row r="200">
      <c r="A200" s="2">
        <f>IFERROR(__xludf.DUMMYFUNCTION("""COMPUTED_VALUE"""),44769.66666666667)</f>
        <v>44769.66667</v>
      </c>
      <c r="B200" s="6">
        <f>IFERROR(__xludf.DUMMYFUNCTION("""COMPUTED_VALUE"""),120.97)</f>
        <v>120.97</v>
      </c>
      <c r="C200" s="7">
        <f t="shared" si="1"/>
        <v>0.0536538629</v>
      </c>
    </row>
    <row r="201">
      <c r="A201" s="2">
        <f>IFERROR(__xludf.DUMMYFUNCTION("""COMPUTED_VALUE"""),44770.66666666667)</f>
        <v>44770.66667</v>
      </c>
      <c r="B201" s="6">
        <f>IFERROR(__xludf.DUMMYFUNCTION("""COMPUTED_VALUE"""),122.28)</f>
        <v>122.28</v>
      </c>
      <c r="C201" s="7">
        <f t="shared" si="1"/>
        <v>0.01082913119</v>
      </c>
    </row>
    <row r="202">
      <c r="A202" s="2">
        <f>IFERROR(__xludf.DUMMYFUNCTION("""COMPUTED_VALUE"""),44771.66666666667)</f>
        <v>44771.66667</v>
      </c>
      <c r="B202" s="6">
        <f>IFERROR(__xludf.DUMMYFUNCTION("""COMPUTED_VALUE"""),134.95)</f>
        <v>134.95</v>
      </c>
      <c r="C202" s="7">
        <f t="shared" si="1"/>
        <v>0.1036146549</v>
      </c>
    </row>
    <row r="203">
      <c r="A203" s="2">
        <f>IFERROR(__xludf.DUMMYFUNCTION("""COMPUTED_VALUE"""),44774.66666666667)</f>
        <v>44774.66667</v>
      </c>
      <c r="B203" s="6">
        <f>IFERROR(__xludf.DUMMYFUNCTION("""COMPUTED_VALUE"""),135.39)</f>
        <v>135.39</v>
      </c>
      <c r="C203" s="7">
        <f t="shared" si="1"/>
        <v>0.00326046684</v>
      </c>
    </row>
    <row r="204">
      <c r="A204" s="2">
        <f>IFERROR(__xludf.DUMMYFUNCTION("""COMPUTED_VALUE"""),44775.66666666667)</f>
        <v>44775.66667</v>
      </c>
      <c r="B204" s="6">
        <f>IFERROR(__xludf.DUMMYFUNCTION("""COMPUTED_VALUE"""),134.16)</f>
        <v>134.16</v>
      </c>
      <c r="C204" s="7">
        <f t="shared" si="1"/>
        <v>-0.009084865943</v>
      </c>
    </row>
    <row r="205">
      <c r="A205" s="2">
        <f>IFERROR(__xludf.DUMMYFUNCTION("""COMPUTED_VALUE"""),44776.66666666667)</f>
        <v>44776.66667</v>
      </c>
      <c r="B205" s="6">
        <f>IFERROR(__xludf.DUMMYFUNCTION("""COMPUTED_VALUE"""),139.52)</f>
        <v>139.52</v>
      </c>
      <c r="C205" s="7">
        <f t="shared" si="1"/>
        <v>0.03995229577</v>
      </c>
    </row>
    <row r="206">
      <c r="A206" s="2">
        <f>IFERROR(__xludf.DUMMYFUNCTION("""COMPUTED_VALUE"""),44777.66666666667)</f>
        <v>44777.66667</v>
      </c>
      <c r="B206" s="6">
        <f>IFERROR(__xludf.DUMMYFUNCTION("""COMPUTED_VALUE"""),142.57)</f>
        <v>142.57</v>
      </c>
      <c r="C206" s="7">
        <f t="shared" si="1"/>
        <v>0.02186066514</v>
      </c>
    </row>
    <row r="207">
      <c r="A207" s="2">
        <f>IFERROR(__xludf.DUMMYFUNCTION("""COMPUTED_VALUE"""),44778.66666666667)</f>
        <v>44778.66667</v>
      </c>
      <c r="B207" s="6">
        <f>IFERROR(__xludf.DUMMYFUNCTION("""COMPUTED_VALUE"""),140.8)</f>
        <v>140.8</v>
      </c>
      <c r="C207" s="7">
        <f t="shared" si="1"/>
        <v>-0.01241495406</v>
      </c>
    </row>
    <row r="208">
      <c r="A208" s="2">
        <f>IFERROR(__xludf.DUMMYFUNCTION("""COMPUTED_VALUE"""),44781.66666666667)</f>
        <v>44781.66667</v>
      </c>
      <c r="B208" s="6">
        <f>IFERROR(__xludf.DUMMYFUNCTION("""COMPUTED_VALUE"""),139.41)</f>
        <v>139.41</v>
      </c>
      <c r="C208" s="7">
        <f t="shared" si="1"/>
        <v>-0.009872159091</v>
      </c>
    </row>
    <row r="209">
      <c r="A209" s="2">
        <f>IFERROR(__xludf.DUMMYFUNCTION("""COMPUTED_VALUE"""),44782.66666666667)</f>
        <v>44782.66667</v>
      </c>
      <c r="B209" s="6">
        <f>IFERROR(__xludf.DUMMYFUNCTION("""COMPUTED_VALUE"""),137.83)</f>
        <v>137.83</v>
      </c>
      <c r="C209" s="7">
        <f t="shared" si="1"/>
        <v>-0.0113334768</v>
      </c>
    </row>
    <row r="210">
      <c r="A210" s="2">
        <f>IFERROR(__xludf.DUMMYFUNCTION("""COMPUTED_VALUE"""),44783.66666666667)</f>
        <v>44783.66667</v>
      </c>
      <c r="B210" s="6">
        <f>IFERROR(__xludf.DUMMYFUNCTION("""COMPUTED_VALUE"""),142.69)</f>
        <v>142.69</v>
      </c>
      <c r="C210" s="7">
        <f t="shared" si="1"/>
        <v>0.03526082856</v>
      </c>
    </row>
    <row r="211">
      <c r="A211" s="2">
        <f>IFERROR(__xludf.DUMMYFUNCTION("""COMPUTED_VALUE"""),44784.66666666667)</f>
        <v>44784.66667</v>
      </c>
      <c r="B211" s="6">
        <f>IFERROR(__xludf.DUMMYFUNCTION("""COMPUTED_VALUE"""),140.64)</f>
        <v>140.64</v>
      </c>
      <c r="C211" s="7">
        <f t="shared" si="1"/>
        <v>-0.01436680917</v>
      </c>
    </row>
    <row r="212">
      <c r="A212" s="2">
        <f>IFERROR(__xludf.DUMMYFUNCTION("""COMPUTED_VALUE"""),44785.66666666667)</f>
        <v>44785.66667</v>
      </c>
      <c r="B212" s="6">
        <f>IFERROR(__xludf.DUMMYFUNCTION("""COMPUTED_VALUE"""),143.55)</f>
        <v>143.55</v>
      </c>
      <c r="C212" s="7">
        <f t="shared" si="1"/>
        <v>0.02069112628</v>
      </c>
    </row>
    <row r="213">
      <c r="A213" s="2">
        <f>IFERROR(__xludf.DUMMYFUNCTION("""COMPUTED_VALUE"""),44788.66666666667)</f>
        <v>44788.66667</v>
      </c>
      <c r="B213" s="6">
        <f>IFERROR(__xludf.DUMMYFUNCTION("""COMPUTED_VALUE"""),143.18)</f>
        <v>143.18</v>
      </c>
      <c r="C213" s="7">
        <f t="shared" si="1"/>
        <v>-0.002577499129</v>
      </c>
    </row>
    <row r="214">
      <c r="A214" s="2">
        <f>IFERROR(__xludf.DUMMYFUNCTION("""COMPUTED_VALUE"""),44789.66666666667)</f>
        <v>44789.66667</v>
      </c>
      <c r="B214" s="6">
        <f>IFERROR(__xludf.DUMMYFUNCTION("""COMPUTED_VALUE"""),144.78)</f>
        <v>144.78</v>
      </c>
      <c r="C214" s="7">
        <f t="shared" si="1"/>
        <v>0.01117474508</v>
      </c>
    </row>
    <row r="215">
      <c r="A215" s="2">
        <f>IFERROR(__xludf.DUMMYFUNCTION("""COMPUTED_VALUE"""),44790.66666666667)</f>
        <v>44790.66667</v>
      </c>
      <c r="B215" s="6">
        <f>IFERROR(__xludf.DUMMYFUNCTION("""COMPUTED_VALUE"""),142.1)</f>
        <v>142.1</v>
      </c>
      <c r="C215" s="7">
        <f t="shared" si="1"/>
        <v>-0.01851084404</v>
      </c>
    </row>
    <row r="216">
      <c r="A216" s="2">
        <f>IFERROR(__xludf.DUMMYFUNCTION("""COMPUTED_VALUE"""),44791.66666666667)</f>
        <v>44791.66667</v>
      </c>
      <c r="B216" s="6">
        <f>IFERROR(__xludf.DUMMYFUNCTION("""COMPUTED_VALUE"""),142.3)</f>
        <v>142.3</v>
      </c>
      <c r="C216" s="7">
        <f t="shared" si="1"/>
        <v>0.001407459536</v>
      </c>
    </row>
    <row r="217">
      <c r="A217" s="2">
        <f>IFERROR(__xludf.DUMMYFUNCTION("""COMPUTED_VALUE"""),44792.66666666667)</f>
        <v>44792.66667</v>
      </c>
      <c r="B217" s="6">
        <f>IFERROR(__xludf.DUMMYFUNCTION("""COMPUTED_VALUE"""),138.23)</f>
        <v>138.23</v>
      </c>
      <c r="C217" s="7">
        <f t="shared" si="1"/>
        <v>-0.02860154603</v>
      </c>
    </row>
    <row r="218">
      <c r="A218" s="2">
        <f>IFERROR(__xludf.DUMMYFUNCTION("""COMPUTED_VALUE"""),44795.66666666667)</f>
        <v>44795.66667</v>
      </c>
      <c r="B218" s="6">
        <f>IFERROR(__xludf.DUMMYFUNCTION("""COMPUTED_VALUE"""),133.22)</f>
        <v>133.22</v>
      </c>
      <c r="C218" s="7">
        <f t="shared" si="1"/>
        <v>-0.03624394126</v>
      </c>
    </row>
    <row r="219">
      <c r="A219" s="2">
        <f>IFERROR(__xludf.DUMMYFUNCTION("""COMPUTED_VALUE"""),44796.66666666667)</f>
        <v>44796.66667</v>
      </c>
      <c r="B219" s="6">
        <f>IFERROR(__xludf.DUMMYFUNCTION("""COMPUTED_VALUE"""),133.62)</f>
        <v>133.62</v>
      </c>
      <c r="C219" s="7">
        <f t="shared" si="1"/>
        <v>0.003002552169</v>
      </c>
    </row>
    <row r="220">
      <c r="A220" s="2">
        <f>IFERROR(__xludf.DUMMYFUNCTION("""COMPUTED_VALUE"""),44797.66666666667)</f>
        <v>44797.66667</v>
      </c>
      <c r="B220" s="6">
        <f>IFERROR(__xludf.DUMMYFUNCTION("""COMPUTED_VALUE"""),133.8)</f>
        <v>133.8</v>
      </c>
      <c r="C220" s="7">
        <f t="shared" si="1"/>
        <v>0.001347103727</v>
      </c>
    </row>
    <row r="221">
      <c r="A221" s="2">
        <f>IFERROR(__xludf.DUMMYFUNCTION("""COMPUTED_VALUE"""),44798.66666666667)</f>
        <v>44798.66667</v>
      </c>
      <c r="B221" s="6">
        <f>IFERROR(__xludf.DUMMYFUNCTION("""COMPUTED_VALUE"""),137.28)</f>
        <v>137.28</v>
      </c>
      <c r="C221" s="7">
        <f t="shared" si="1"/>
        <v>0.02600896861</v>
      </c>
    </row>
    <row r="222">
      <c r="A222" s="2">
        <f>IFERROR(__xludf.DUMMYFUNCTION("""COMPUTED_VALUE"""),44799.66666666667)</f>
        <v>44799.66667</v>
      </c>
      <c r="B222" s="6">
        <f>IFERROR(__xludf.DUMMYFUNCTION("""COMPUTED_VALUE"""),130.75)</f>
        <v>130.75</v>
      </c>
      <c r="C222" s="7">
        <f t="shared" si="1"/>
        <v>-0.04756701632</v>
      </c>
    </row>
    <row r="223">
      <c r="A223" s="2">
        <f>IFERROR(__xludf.DUMMYFUNCTION("""COMPUTED_VALUE"""),44802.66666666667)</f>
        <v>44802.66667</v>
      </c>
      <c r="B223" s="6">
        <f>IFERROR(__xludf.DUMMYFUNCTION("""COMPUTED_VALUE"""),129.79)</f>
        <v>129.79</v>
      </c>
      <c r="C223" s="7">
        <f t="shared" si="1"/>
        <v>-0.007342256214</v>
      </c>
    </row>
    <row r="224">
      <c r="A224" s="2">
        <f>IFERROR(__xludf.DUMMYFUNCTION("""COMPUTED_VALUE"""),44803.66666666667)</f>
        <v>44803.66667</v>
      </c>
      <c r="B224" s="6">
        <f>IFERROR(__xludf.DUMMYFUNCTION("""COMPUTED_VALUE"""),128.73)</f>
        <v>128.73</v>
      </c>
      <c r="C224" s="7">
        <f t="shared" si="1"/>
        <v>-0.008167039063</v>
      </c>
    </row>
    <row r="225">
      <c r="A225" s="2">
        <f>IFERROR(__xludf.DUMMYFUNCTION("""COMPUTED_VALUE"""),44804.66666666667)</f>
        <v>44804.66667</v>
      </c>
      <c r="B225" s="6">
        <f>IFERROR(__xludf.DUMMYFUNCTION("""COMPUTED_VALUE"""),126.77)</f>
        <v>126.77</v>
      </c>
      <c r="C225" s="7">
        <f t="shared" si="1"/>
        <v>-0.01522566612</v>
      </c>
    </row>
    <row r="226">
      <c r="A226" s="2">
        <f>IFERROR(__xludf.DUMMYFUNCTION("""COMPUTED_VALUE"""),44805.66666666667)</f>
        <v>44805.66667</v>
      </c>
      <c r="B226" s="6">
        <f>IFERROR(__xludf.DUMMYFUNCTION("""COMPUTED_VALUE"""),127.82)</f>
        <v>127.82</v>
      </c>
      <c r="C226" s="7">
        <f t="shared" si="1"/>
        <v>0.008282716731</v>
      </c>
    </row>
    <row r="227">
      <c r="A227" s="2">
        <f>IFERROR(__xludf.DUMMYFUNCTION("""COMPUTED_VALUE"""),44806.66666666667)</f>
        <v>44806.66667</v>
      </c>
      <c r="B227" s="6">
        <f>IFERROR(__xludf.DUMMYFUNCTION("""COMPUTED_VALUE"""),127.51)</f>
        <v>127.51</v>
      </c>
      <c r="C227" s="7">
        <f t="shared" si="1"/>
        <v>-0.002425285558</v>
      </c>
    </row>
    <row r="228">
      <c r="A228" s="2">
        <f>IFERROR(__xludf.DUMMYFUNCTION("""COMPUTED_VALUE"""),44810.66666666667)</f>
        <v>44810.66667</v>
      </c>
      <c r="B228" s="6">
        <f>IFERROR(__xludf.DUMMYFUNCTION("""COMPUTED_VALUE"""),126.11)</f>
        <v>126.11</v>
      </c>
      <c r="C228" s="7">
        <f t="shared" si="1"/>
        <v>-0.01097953102</v>
      </c>
    </row>
    <row r="229">
      <c r="A229" s="2">
        <f>IFERROR(__xludf.DUMMYFUNCTION("""COMPUTED_VALUE"""),44811.66666666667)</f>
        <v>44811.66667</v>
      </c>
      <c r="B229" s="6">
        <f>IFERROR(__xludf.DUMMYFUNCTION("""COMPUTED_VALUE"""),129.48)</f>
        <v>129.48</v>
      </c>
      <c r="C229" s="7">
        <f t="shared" si="1"/>
        <v>0.0267227024</v>
      </c>
    </row>
    <row r="230">
      <c r="A230" s="2">
        <f>IFERROR(__xludf.DUMMYFUNCTION("""COMPUTED_VALUE"""),44812.66666666667)</f>
        <v>44812.66667</v>
      </c>
      <c r="B230" s="6">
        <f>IFERROR(__xludf.DUMMYFUNCTION("""COMPUTED_VALUE"""),129.82)</f>
        <v>129.82</v>
      </c>
      <c r="C230" s="7">
        <f t="shared" si="1"/>
        <v>0.002625888168</v>
      </c>
    </row>
    <row r="231">
      <c r="A231" s="2">
        <f>IFERROR(__xludf.DUMMYFUNCTION("""COMPUTED_VALUE"""),44813.66666666667)</f>
        <v>44813.66667</v>
      </c>
      <c r="B231" s="6">
        <f>IFERROR(__xludf.DUMMYFUNCTION("""COMPUTED_VALUE"""),133.27)</f>
        <v>133.27</v>
      </c>
      <c r="C231" s="7">
        <f t="shared" si="1"/>
        <v>0.02657525805</v>
      </c>
    </row>
    <row r="232">
      <c r="A232" s="2">
        <f>IFERROR(__xludf.DUMMYFUNCTION("""COMPUTED_VALUE"""),44816.66666666667)</f>
        <v>44816.66667</v>
      </c>
      <c r="B232" s="6">
        <f>IFERROR(__xludf.DUMMYFUNCTION("""COMPUTED_VALUE"""),136.45)</f>
        <v>136.45</v>
      </c>
      <c r="C232" s="7">
        <f t="shared" si="1"/>
        <v>0.02386133413</v>
      </c>
    </row>
    <row r="233">
      <c r="A233" s="2">
        <f>IFERROR(__xludf.DUMMYFUNCTION("""COMPUTED_VALUE"""),44817.66666666667)</f>
        <v>44817.66667</v>
      </c>
      <c r="B233" s="6">
        <f>IFERROR(__xludf.DUMMYFUNCTION("""COMPUTED_VALUE"""),126.82)</f>
        <v>126.82</v>
      </c>
      <c r="C233" s="7">
        <f t="shared" si="1"/>
        <v>-0.07057530231</v>
      </c>
    </row>
    <row r="234">
      <c r="A234" s="2">
        <f>IFERROR(__xludf.DUMMYFUNCTION("""COMPUTED_VALUE"""),44818.66666666667)</f>
        <v>44818.66667</v>
      </c>
      <c r="B234" s="6">
        <f>IFERROR(__xludf.DUMMYFUNCTION("""COMPUTED_VALUE"""),128.55)</f>
        <v>128.55</v>
      </c>
      <c r="C234" s="7">
        <f t="shared" si="1"/>
        <v>0.01364138149</v>
      </c>
    </row>
    <row r="235">
      <c r="A235" s="2">
        <f>IFERROR(__xludf.DUMMYFUNCTION("""COMPUTED_VALUE"""),44819.66666666667)</f>
        <v>44819.66667</v>
      </c>
      <c r="B235" s="6">
        <f>IFERROR(__xludf.DUMMYFUNCTION("""COMPUTED_VALUE"""),126.28)</f>
        <v>126.28</v>
      </c>
      <c r="C235" s="7">
        <f t="shared" si="1"/>
        <v>-0.01765849864</v>
      </c>
    </row>
    <row r="236">
      <c r="A236" s="2">
        <f>IFERROR(__xludf.DUMMYFUNCTION("""COMPUTED_VALUE"""),44820.66666666667)</f>
        <v>44820.66667</v>
      </c>
      <c r="B236" s="6">
        <f>IFERROR(__xludf.DUMMYFUNCTION("""COMPUTED_VALUE"""),123.53)</f>
        <v>123.53</v>
      </c>
      <c r="C236" s="7">
        <f t="shared" si="1"/>
        <v>-0.02177700348</v>
      </c>
    </row>
    <row r="237">
      <c r="A237" s="2">
        <f>IFERROR(__xludf.DUMMYFUNCTION("""COMPUTED_VALUE"""),44823.66666666667)</f>
        <v>44823.66667</v>
      </c>
      <c r="B237" s="6">
        <f>IFERROR(__xludf.DUMMYFUNCTION("""COMPUTED_VALUE"""),124.66)</f>
        <v>124.66</v>
      </c>
      <c r="C237" s="7">
        <f t="shared" si="1"/>
        <v>0.009147575488</v>
      </c>
    </row>
    <row r="238">
      <c r="A238" s="2">
        <f>IFERROR(__xludf.DUMMYFUNCTION("""COMPUTED_VALUE"""),44824.66666666667)</f>
        <v>44824.66667</v>
      </c>
      <c r="B238" s="6">
        <f>IFERROR(__xludf.DUMMYFUNCTION("""COMPUTED_VALUE"""),122.19)</f>
        <v>122.19</v>
      </c>
      <c r="C238" s="7">
        <f t="shared" si="1"/>
        <v>-0.01981389379</v>
      </c>
    </row>
    <row r="239">
      <c r="A239" s="2">
        <f>IFERROR(__xludf.DUMMYFUNCTION("""COMPUTED_VALUE"""),44825.66666666667)</f>
        <v>44825.66667</v>
      </c>
      <c r="B239" s="6">
        <f>IFERROR(__xludf.DUMMYFUNCTION("""COMPUTED_VALUE"""),118.54)</f>
        <v>118.54</v>
      </c>
      <c r="C239" s="7">
        <f t="shared" si="1"/>
        <v>-0.02987151158</v>
      </c>
    </row>
    <row r="240">
      <c r="A240" s="2">
        <f>IFERROR(__xludf.DUMMYFUNCTION("""COMPUTED_VALUE"""),44826.66666666667)</f>
        <v>44826.66667</v>
      </c>
      <c r="B240" s="6">
        <f>IFERROR(__xludf.DUMMYFUNCTION("""COMPUTED_VALUE"""),117.31)</f>
        <v>117.31</v>
      </c>
      <c r="C240" s="7">
        <f t="shared" si="1"/>
        <v>-0.01037624431</v>
      </c>
    </row>
    <row r="241">
      <c r="A241" s="2">
        <f>IFERROR(__xludf.DUMMYFUNCTION("""COMPUTED_VALUE"""),44827.66666666667)</f>
        <v>44827.66667</v>
      </c>
      <c r="B241" s="6">
        <f>IFERROR(__xludf.DUMMYFUNCTION("""COMPUTED_VALUE"""),113.78)</f>
        <v>113.78</v>
      </c>
      <c r="C241" s="7">
        <f t="shared" si="1"/>
        <v>-0.03009121132</v>
      </c>
    </row>
    <row r="242">
      <c r="A242" s="2">
        <f>IFERROR(__xludf.DUMMYFUNCTION("""COMPUTED_VALUE"""),44830.66666666667)</f>
        <v>44830.66667</v>
      </c>
      <c r="B242" s="6">
        <f>IFERROR(__xludf.DUMMYFUNCTION("""COMPUTED_VALUE"""),115.15)</f>
        <v>115.15</v>
      </c>
      <c r="C242" s="7">
        <f t="shared" si="1"/>
        <v>0.01204078045</v>
      </c>
    </row>
    <row r="243">
      <c r="A243" s="2">
        <f>IFERROR(__xludf.DUMMYFUNCTION("""COMPUTED_VALUE"""),44831.66666666667)</f>
        <v>44831.66667</v>
      </c>
      <c r="B243" s="6">
        <f>IFERROR(__xludf.DUMMYFUNCTION("""COMPUTED_VALUE"""),114.41)</f>
        <v>114.41</v>
      </c>
      <c r="C243" s="7">
        <f t="shared" si="1"/>
        <v>-0.006426400347</v>
      </c>
    </row>
    <row r="244">
      <c r="A244" s="2">
        <f>IFERROR(__xludf.DUMMYFUNCTION("""COMPUTED_VALUE"""),44832.66666666667)</f>
        <v>44832.66667</v>
      </c>
      <c r="B244" s="6">
        <f>IFERROR(__xludf.DUMMYFUNCTION("""COMPUTED_VALUE"""),118.01)</f>
        <v>118.01</v>
      </c>
      <c r="C244" s="7">
        <f t="shared" si="1"/>
        <v>0.03146578096</v>
      </c>
    </row>
    <row r="245">
      <c r="A245" s="2">
        <f>IFERROR(__xludf.DUMMYFUNCTION("""COMPUTED_VALUE"""),44833.66666666667)</f>
        <v>44833.66667</v>
      </c>
      <c r="B245" s="6">
        <f>IFERROR(__xludf.DUMMYFUNCTION("""COMPUTED_VALUE"""),114.8)</f>
        <v>114.8</v>
      </c>
      <c r="C245" s="7">
        <f t="shared" si="1"/>
        <v>-0.02720108465</v>
      </c>
    </row>
    <row r="246">
      <c r="A246" s="2">
        <f>IFERROR(__xludf.DUMMYFUNCTION("""COMPUTED_VALUE"""),44834.66666666667)</f>
        <v>44834.66667</v>
      </c>
      <c r="B246" s="6">
        <f>IFERROR(__xludf.DUMMYFUNCTION("""COMPUTED_VALUE"""),113.0)</f>
        <v>113</v>
      </c>
      <c r="C246" s="7">
        <f t="shared" si="1"/>
        <v>-0.01567944251</v>
      </c>
    </row>
    <row r="247">
      <c r="A247" s="2">
        <f>IFERROR(__xludf.DUMMYFUNCTION("""COMPUTED_VALUE"""),44837.66666666667)</f>
        <v>44837.66667</v>
      </c>
      <c r="B247" s="6">
        <f>IFERROR(__xludf.DUMMYFUNCTION("""COMPUTED_VALUE"""),115.88)</f>
        <v>115.88</v>
      </c>
      <c r="C247" s="7">
        <f t="shared" si="1"/>
        <v>0.02548672566</v>
      </c>
    </row>
    <row r="248">
      <c r="A248" s="2">
        <f>IFERROR(__xludf.DUMMYFUNCTION("""COMPUTED_VALUE"""),44838.66666666667)</f>
        <v>44838.66667</v>
      </c>
      <c r="B248" s="6">
        <f>IFERROR(__xludf.DUMMYFUNCTION("""COMPUTED_VALUE"""),121.09)</f>
        <v>121.09</v>
      </c>
      <c r="C248" s="7">
        <f t="shared" si="1"/>
        <v>0.04496030376</v>
      </c>
    </row>
    <row r="249">
      <c r="A249" s="2">
        <f>IFERROR(__xludf.DUMMYFUNCTION("""COMPUTED_VALUE"""),44839.66666666667)</f>
        <v>44839.66667</v>
      </c>
      <c r="B249" s="6">
        <f>IFERROR(__xludf.DUMMYFUNCTION("""COMPUTED_VALUE"""),120.95)</f>
        <v>120.95</v>
      </c>
      <c r="C249" s="7">
        <f t="shared" si="1"/>
        <v>-0.001156164836</v>
      </c>
    </row>
    <row r="250">
      <c r="A250" s="2">
        <f>IFERROR(__xludf.DUMMYFUNCTION("""COMPUTED_VALUE"""),44840.66666666667)</f>
        <v>44840.66667</v>
      </c>
      <c r="B250" s="6">
        <f>IFERROR(__xludf.DUMMYFUNCTION("""COMPUTED_VALUE"""),120.3)</f>
        <v>120.3</v>
      </c>
      <c r="C250" s="7">
        <f t="shared" si="1"/>
        <v>-0.005374121538</v>
      </c>
    </row>
    <row r="251">
      <c r="A251" s="2">
        <f>IFERROR(__xludf.DUMMYFUNCTION("""COMPUTED_VALUE"""),44841.66666666667)</f>
        <v>44841.66667</v>
      </c>
      <c r="B251" s="6">
        <f>IFERROR(__xludf.DUMMYFUNCTION("""COMPUTED_VALUE"""),114.56)</f>
        <v>114.56</v>
      </c>
      <c r="C251" s="7">
        <f t="shared" si="1"/>
        <v>-0.04771404821</v>
      </c>
    </row>
    <row r="252">
      <c r="A252" s="2">
        <f>IFERROR(__xludf.DUMMYFUNCTION("""COMPUTED_VALUE"""),44844.66666666667)</f>
        <v>44844.66667</v>
      </c>
      <c r="B252" s="6">
        <f>IFERROR(__xludf.DUMMYFUNCTION("""COMPUTED_VALUE"""),113.67)</f>
        <v>113.67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tr">
        <f>IFERROR(__xludf.DUMMYFUNCTION("GOOGLEFINANCE(""NASDAQ:AAPL"", ""price"", DATE(2021,10,12), DATE(2022,10,11),""DAILY"")"),"Date")</f>
        <v>Date</v>
      </c>
      <c r="B1" s="6" t="str">
        <f>IFERROR(__xludf.DUMMYFUNCTION("""COMPUTED_VALUE"""),"Close")</f>
        <v>Close</v>
      </c>
      <c r="C1" s="1" t="s">
        <v>11</v>
      </c>
    </row>
    <row r="2">
      <c r="A2" s="2">
        <f>IFERROR(__xludf.DUMMYFUNCTION("""COMPUTED_VALUE"""),44481.66666666667)</f>
        <v>44481.66667</v>
      </c>
      <c r="B2" s="6">
        <f>IFERROR(__xludf.DUMMYFUNCTION("""COMPUTED_VALUE"""),141.51)</f>
        <v>141.51</v>
      </c>
    </row>
    <row r="3">
      <c r="A3" s="2">
        <f>IFERROR(__xludf.DUMMYFUNCTION("""COMPUTED_VALUE"""),44482.66666666667)</f>
        <v>44482.66667</v>
      </c>
      <c r="B3" s="6">
        <f>IFERROR(__xludf.DUMMYFUNCTION("""COMPUTED_VALUE"""),140.91)</f>
        <v>140.91</v>
      </c>
      <c r="C3" s="7">
        <f t="shared" ref="C3:C251" si="1">B3/B2-1</f>
        <v>-0.00423998304</v>
      </c>
    </row>
    <row r="4">
      <c r="A4" s="2">
        <f>IFERROR(__xludf.DUMMYFUNCTION("""COMPUTED_VALUE"""),44483.66666666667)</f>
        <v>44483.66667</v>
      </c>
      <c r="B4" s="6">
        <f>IFERROR(__xludf.DUMMYFUNCTION("""COMPUTED_VALUE"""),143.76)</f>
        <v>143.76</v>
      </c>
      <c r="C4" s="7">
        <f t="shared" si="1"/>
        <v>0.02022567596</v>
      </c>
    </row>
    <row r="5">
      <c r="A5" s="2">
        <f>IFERROR(__xludf.DUMMYFUNCTION("""COMPUTED_VALUE"""),44484.66666666667)</f>
        <v>44484.66667</v>
      </c>
      <c r="B5" s="6">
        <f>IFERROR(__xludf.DUMMYFUNCTION("""COMPUTED_VALUE"""),144.84)</f>
        <v>144.84</v>
      </c>
      <c r="C5" s="7">
        <f t="shared" si="1"/>
        <v>0.007512520868</v>
      </c>
    </row>
    <row r="6">
      <c r="A6" s="2">
        <f>IFERROR(__xludf.DUMMYFUNCTION("""COMPUTED_VALUE"""),44487.66666666667)</f>
        <v>44487.66667</v>
      </c>
      <c r="B6" s="6">
        <f>IFERROR(__xludf.DUMMYFUNCTION("""COMPUTED_VALUE"""),146.55)</f>
        <v>146.55</v>
      </c>
      <c r="C6" s="7">
        <f t="shared" si="1"/>
        <v>0.0118061309</v>
      </c>
    </row>
    <row r="7">
      <c r="A7" s="2">
        <f>IFERROR(__xludf.DUMMYFUNCTION("""COMPUTED_VALUE"""),44488.66666666667)</f>
        <v>44488.66667</v>
      </c>
      <c r="B7" s="6">
        <f>IFERROR(__xludf.DUMMYFUNCTION("""COMPUTED_VALUE"""),148.76)</f>
        <v>148.76</v>
      </c>
      <c r="C7" s="7">
        <f t="shared" si="1"/>
        <v>0.01508017741</v>
      </c>
    </row>
    <row r="8">
      <c r="A8" s="2">
        <f>IFERROR(__xludf.DUMMYFUNCTION("""COMPUTED_VALUE"""),44489.66666666667)</f>
        <v>44489.66667</v>
      </c>
      <c r="B8" s="6">
        <f>IFERROR(__xludf.DUMMYFUNCTION("""COMPUTED_VALUE"""),149.26)</f>
        <v>149.26</v>
      </c>
      <c r="C8" s="7">
        <f t="shared" si="1"/>
        <v>0.00336111858</v>
      </c>
    </row>
    <row r="9">
      <c r="A9" s="2">
        <f>IFERROR(__xludf.DUMMYFUNCTION("""COMPUTED_VALUE"""),44490.66666666667)</f>
        <v>44490.66667</v>
      </c>
      <c r="B9" s="6">
        <f>IFERROR(__xludf.DUMMYFUNCTION("""COMPUTED_VALUE"""),149.48)</f>
        <v>149.48</v>
      </c>
      <c r="C9" s="7">
        <f t="shared" si="1"/>
        <v>0.001473938095</v>
      </c>
    </row>
    <row r="10">
      <c r="A10" s="2">
        <f>IFERROR(__xludf.DUMMYFUNCTION("""COMPUTED_VALUE"""),44491.66666666667)</f>
        <v>44491.66667</v>
      </c>
      <c r="B10" s="6">
        <f>IFERROR(__xludf.DUMMYFUNCTION("""COMPUTED_VALUE"""),148.69)</f>
        <v>148.69</v>
      </c>
      <c r="C10" s="7">
        <f t="shared" si="1"/>
        <v>-0.005284987958</v>
      </c>
    </row>
    <row r="11">
      <c r="A11" s="2">
        <f>IFERROR(__xludf.DUMMYFUNCTION("""COMPUTED_VALUE"""),44494.66666666667)</f>
        <v>44494.66667</v>
      </c>
      <c r="B11" s="6">
        <f>IFERROR(__xludf.DUMMYFUNCTION("""COMPUTED_VALUE"""),148.64)</f>
        <v>148.64</v>
      </c>
      <c r="C11" s="7">
        <f t="shared" si="1"/>
        <v>-0.0003362700921</v>
      </c>
    </row>
    <row r="12">
      <c r="A12" s="2">
        <f>IFERROR(__xludf.DUMMYFUNCTION("""COMPUTED_VALUE"""),44495.66666666667)</f>
        <v>44495.66667</v>
      </c>
      <c r="B12" s="6">
        <f>IFERROR(__xludf.DUMMYFUNCTION("""COMPUTED_VALUE"""),149.32)</f>
        <v>149.32</v>
      </c>
      <c r="C12" s="7">
        <f t="shared" si="1"/>
        <v>0.004574811625</v>
      </c>
    </row>
    <row r="13">
      <c r="A13" s="2">
        <f>IFERROR(__xludf.DUMMYFUNCTION("""COMPUTED_VALUE"""),44496.66666666667)</f>
        <v>44496.66667</v>
      </c>
      <c r="B13" s="6">
        <f>IFERROR(__xludf.DUMMYFUNCTION("""COMPUTED_VALUE"""),148.85)</f>
        <v>148.85</v>
      </c>
      <c r="C13" s="7">
        <f t="shared" si="1"/>
        <v>-0.003147602465</v>
      </c>
    </row>
    <row r="14">
      <c r="A14" s="2">
        <f>IFERROR(__xludf.DUMMYFUNCTION("""COMPUTED_VALUE"""),44497.66666666667)</f>
        <v>44497.66667</v>
      </c>
      <c r="B14" s="6">
        <f>IFERROR(__xludf.DUMMYFUNCTION("""COMPUTED_VALUE"""),152.57)</f>
        <v>152.57</v>
      </c>
      <c r="C14" s="7">
        <f t="shared" si="1"/>
        <v>0.02499160228</v>
      </c>
    </row>
    <row r="15">
      <c r="A15" s="2">
        <f>IFERROR(__xludf.DUMMYFUNCTION("""COMPUTED_VALUE"""),44498.66666666667)</f>
        <v>44498.66667</v>
      </c>
      <c r="B15" s="6">
        <f>IFERROR(__xludf.DUMMYFUNCTION("""COMPUTED_VALUE"""),149.8)</f>
        <v>149.8</v>
      </c>
      <c r="C15" s="7">
        <f t="shared" si="1"/>
        <v>-0.01815560071</v>
      </c>
    </row>
    <row r="16">
      <c r="A16" s="2">
        <f>IFERROR(__xludf.DUMMYFUNCTION("""COMPUTED_VALUE"""),44501.66666666667)</f>
        <v>44501.66667</v>
      </c>
      <c r="B16" s="6">
        <f>IFERROR(__xludf.DUMMYFUNCTION("""COMPUTED_VALUE"""),148.96)</f>
        <v>148.96</v>
      </c>
      <c r="C16" s="7">
        <f t="shared" si="1"/>
        <v>-0.005607476636</v>
      </c>
    </row>
    <row r="17">
      <c r="A17" s="2">
        <f>IFERROR(__xludf.DUMMYFUNCTION("""COMPUTED_VALUE"""),44502.66666666667)</f>
        <v>44502.66667</v>
      </c>
      <c r="B17" s="6">
        <f>IFERROR(__xludf.DUMMYFUNCTION("""COMPUTED_VALUE"""),150.02)</f>
        <v>150.02</v>
      </c>
      <c r="C17" s="7">
        <f t="shared" si="1"/>
        <v>0.007116004296</v>
      </c>
    </row>
    <row r="18">
      <c r="A18" s="2">
        <f>IFERROR(__xludf.DUMMYFUNCTION("""COMPUTED_VALUE"""),44503.66666666667)</f>
        <v>44503.66667</v>
      </c>
      <c r="B18" s="6">
        <f>IFERROR(__xludf.DUMMYFUNCTION("""COMPUTED_VALUE"""),151.49)</f>
        <v>151.49</v>
      </c>
      <c r="C18" s="7">
        <f t="shared" si="1"/>
        <v>0.009798693508</v>
      </c>
    </row>
    <row r="19">
      <c r="A19" s="2">
        <f>IFERROR(__xludf.DUMMYFUNCTION("""COMPUTED_VALUE"""),44504.66666666667)</f>
        <v>44504.66667</v>
      </c>
      <c r="B19" s="6">
        <f>IFERROR(__xludf.DUMMYFUNCTION("""COMPUTED_VALUE"""),150.96)</f>
        <v>150.96</v>
      </c>
      <c r="C19" s="7">
        <f t="shared" si="1"/>
        <v>-0.003498580764</v>
      </c>
    </row>
    <row r="20">
      <c r="A20" s="2">
        <f>IFERROR(__xludf.DUMMYFUNCTION("""COMPUTED_VALUE"""),44505.66666666667)</f>
        <v>44505.66667</v>
      </c>
      <c r="B20" s="6">
        <f>IFERROR(__xludf.DUMMYFUNCTION("""COMPUTED_VALUE"""),151.28)</f>
        <v>151.28</v>
      </c>
      <c r="C20" s="7">
        <f t="shared" si="1"/>
        <v>0.002119766826</v>
      </c>
    </row>
    <row r="21">
      <c r="A21" s="2">
        <f>IFERROR(__xludf.DUMMYFUNCTION("""COMPUTED_VALUE"""),44508.66666666667)</f>
        <v>44508.66667</v>
      </c>
      <c r="B21" s="6">
        <f>IFERROR(__xludf.DUMMYFUNCTION("""COMPUTED_VALUE"""),150.44)</f>
        <v>150.44</v>
      </c>
      <c r="C21" s="7">
        <f t="shared" si="1"/>
        <v>-0.005552617663</v>
      </c>
    </row>
    <row r="22">
      <c r="A22" s="2">
        <f>IFERROR(__xludf.DUMMYFUNCTION("""COMPUTED_VALUE"""),44509.66666666667)</f>
        <v>44509.66667</v>
      </c>
      <c r="B22" s="6">
        <f>IFERROR(__xludf.DUMMYFUNCTION("""COMPUTED_VALUE"""),150.81)</f>
        <v>150.81</v>
      </c>
      <c r="C22" s="7">
        <f t="shared" si="1"/>
        <v>0.002459452273</v>
      </c>
    </row>
    <row r="23">
      <c r="A23" s="2">
        <f>IFERROR(__xludf.DUMMYFUNCTION("""COMPUTED_VALUE"""),44510.66666666667)</f>
        <v>44510.66667</v>
      </c>
      <c r="B23" s="6">
        <f>IFERROR(__xludf.DUMMYFUNCTION("""COMPUTED_VALUE"""),147.92)</f>
        <v>147.92</v>
      </c>
      <c r="C23" s="7">
        <f t="shared" si="1"/>
        <v>-0.01916318547</v>
      </c>
    </row>
    <row r="24">
      <c r="A24" s="2">
        <f>IFERROR(__xludf.DUMMYFUNCTION("""COMPUTED_VALUE"""),44511.66666666667)</f>
        <v>44511.66667</v>
      </c>
      <c r="B24" s="6">
        <f>IFERROR(__xludf.DUMMYFUNCTION("""COMPUTED_VALUE"""),147.87)</f>
        <v>147.87</v>
      </c>
      <c r="C24" s="7">
        <f t="shared" si="1"/>
        <v>-0.0003380205516</v>
      </c>
    </row>
    <row r="25">
      <c r="A25" s="2">
        <f>IFERROR(__xludf.DUMMYFUNCTION("""COMPUTED_VALUE"""),44512.66666666667)</f>
        <v>44512.66667</v>
      </c>
      <c r="B25" s="6">
        <f>IFERROR(__xludf.DUMMYFUNCTION("""COMPUTED_VALUE"""),149.99)</f>
        <v>149.99</v>
      </c>
      <c r="C25" s="7">
        <f t="shared" si="1"/>
        <v>0.01433691756</v>
      </c>
    </row>
    <row r="26">
      <c r="A26" s="2">
        <f>IFERROR(__xludf.DUMMYFUNCTION("""COMPUTED_VALUE"""),44515.66666666667)</f>
        <v>44515.66667</v>
      </c>
      <c r="B26" s="6">
        <f>IFERROR(__xludf.DUMMYFUNCTION("""COMPUTED_VALUE"""),150.0)</f>
        <v>150</v>
      </c>
      <c r="C26" s="7">
        <f t="shared" si="1"/>
        <v>0.00006667111141</v>
      </c>
    </row>
    <row r="27">
      <c r="A27" s="2">
        <f>IFERROR(__xludf.DUMMYFUNCTION("""COMPUTED_VALUE"""),44516.66666666667)</f>
        <v>44516.66667</v>
      </c>
      <c r="B27" s="6">
        <f>IFERROR(__xludf.DUMMYFUNCTION("""COMPUTED_VALUE"""),151.0)</f>
        <v>151</v>
      </c>
      <c r="C27" s="7">
        <f t="shared" si="1"/>
        <v>0.006666666667</v>
      </c>
    </row>
    <row r="28">
      <c r="A28" s="2">
        <f>IFERROR(__xludf.DUMMYFUNCTION("""COMPUTED_VALUE"""),44517.66666666667)</f>
        <v>44517.66667</v>
      </c>
      <c r="B28" s="6">
        <f>IFERROR(__xludf.DUMMYFUNCTION("""COMPUTED_VALUE"""),153.49)</f>
        <v>153.49</v>
      </c>
      <c r="C28" s="7">
        <f t="shared" si="1"/>
        <v>0.01649006623</v>
      </c>
    </row>
    <row r="29">
      <c r="A29" s="2">
        <f>IFERROR(__xludf.DUMMYFUNCTION("""COMPUTED_VALUE"""),44518.66666666667)</f>
        <v>44518.66667</v>
      </c>
      <c r="B29" s="6">
        <f>IFERROR(__xludf.DUMMYFUNCTION("""COMPUTED_VALUE"""),157.87)</f>
        <v>157.87</v>
      </c>
      <c r="C29" s="7">
        <f t="shared" si="1"/>
        <v>0.02853606098</v>
      </c>
    </row>
    <row r="30">
      <c r="A30" s="2">
        <f>IFERROR(__xludf.DUMMYFUNCTION("""COMPUTED_VALUE"""),44519.66666666667)</f>
        <v>44519.66667</v>
      </c>
      <c r="B30" s="6">
        <f>IFERROR(__xludf.DUMMYFUNCTION("""COMPUTED_VALUE"""),160.55)</f>
        <v>160.55</v>
      </c>
      <c r="C30" s="7">
        <f t="shared" si="1"/>
        <v>0.01697599291</v>
      </c>
    </row>
    <row r="31">
      <c r="A31" s="2">
        <f>IFERROR(__xludf.DUMMYFUNCTION("""COMPUTED_VALUE"""),44522.66666666667)</f>
        <v>44522.66667</v>
      </c>
      <c r="B31" s="6">
        <f>IFERROR(__xludf.DUMMYFUNCTION("""COMPUTED_VALUE"""),161.02)</f>
        <v>161.02</v>
      </c>
      <c r="C31" s="7">
        <f t="shared" si="1"/>
        <v>0.002927436936</v>
      </c>
    </row>
    <row r="32">
      <c r="A32" s="2">
        <f>IFERROR(__xludf.DUMMYFUNCTION("""COMPUTED_VALUE"""),44523.66666666667)</f>
        <v>44523.66667</v>
      </c>
      <c r="B32" s="6">
        <f>IFERROR(__xludf.DUMMYFUNCTION("""COMPUTED_VALUE"""),161.41)</f>
        <v>161.41</v>
      </c>
      <c r="C32" s="7">
        <f t="shared" si="1"/>
        <v>0.002422059372</v>
      </c>
    </row>
    <row r="33">
      <c r="A33" s="2">
        <f>IFERROR(__xludf.DUMMYFUNCTION("""COMPUTED_VALUE"""),44524.66666666667)</f>
        <v>44524.66667</v>
      </c>
      <c r="B33" s="6">
        <f>IFERROR(__xludf.DUMMYFUNCTION("""COMPUTED_VALUE"""),161.94)</f>
        <v>161.94</v>
      </c>
      <c r="C33" s="7">
        <f t="shared" si="1"/>
        <v>0.003283563596</v>
      </c>
    </row>
    <row r="34">
      <c r="A34" s="2">
        <f>IFERROR(__xludf.DUMMYFUNCTION("""COMPUTED_VALUE"""),44526.54166666667)</f>
        <v>44526.54167</v>
      </c>
      <c r="B34" s="6">
        <f>IFERROR(__xludf.DUMMYFUNCTION("""COMPUTED_VALUE"""),156.81)</f>
        <v>156.81</v>
      </c>
      <c r="C34" s="7">
        <f t="shared" si="1"/>
        <v>-0.03167839941</v>
      </c>
    </row>
    <row r="35">
      <c r="A35" s="2">
        <f>IFERROR(__xludf.DUMMYFUNCTION("""COMPUTED_VALUE"""),44529.66666666667)</f>
        <v>44529.66667</v>
      </c>
      <c r="B35" s="6">
        <f>IFERROR(__xludf.DUMMYFUNCTION("""COMPUTED_VALUE"""),160.24)</f>
        <v>160.24</v>
      </c>
      <c r="C35" s="7">
        <f t="shared" si="1"/>
        <v>0.021873605</v>
      </c>
    </row>
    <row r="36">
      <c r="A36" s="2">
        <f>IFERROR(__xludf.DUMMYFUNCTION("""COMPUTED_VALUE"""),44530.66666666667)</f>
        <v>44530.66667</v>
      </c>
      <c r="B36" s="6">
        <f>IFERROR(__xludf.DUMMYFUNCTION("""COMPUTED_VALUE"""),165.3)</f>
        <v>165.3</v>
      </c>
      <c r="C36" s="7">
        <f t="shared" si="1"/>
        <v>0.03157763355</v>
      </c>
    </row>
    <row r="37">
      <c r="A37" s="2">
        <f>IFERROR(__xludf.DUMMYFUNCTION("""COMPUTED_VALUE"""),44531.66666666667)</f>
        <v>44531.66667</v>
      </c>
      <c r="B37" s="6">
        <f>IFERROR(__xludf.DUMMYFUNCTION("""COMPUTED_VALUE"""),164.77)</f>
        <v>164.77</v>
      </c>
      <c r="C37" s="7">
        <f t="shared" si="1"/>
        <v>-0.003206291591</v>
      </c>
    </row>
    <row r="38">
      <c r="A38" s="2">
        <f>IFERROR(__xludf.DUMMYFUNCTION("""COMPUTED_VALUE"""),44532.66666666667)</f>
        <v>44532.66667</v>
      </c>
      <c r="B38" s="6">
        <f>IFERROR(__xludf.DUMMYFUNCTION("""COMPUTED_VALUE"""),163.76)</f>
        <v>163.76</v>
      </c>
      <c r="C38" s="7">
        <f t="shared" si="1"/>
        <v>-0.00612975663</v>
      </c>
    </row>
    <row r="39">
      <c r="A39" s="2">
        <f>IFERROR(__xludf.DUMMYFUNCTION("""COMPUTED_VALUE"""),44533.66666666667)</f>
        <v>44533.66667</v>
      </c>
      <c r="B39" s="6">
        <f>IFERROR(__xludf.DUMMYFUNCTION("""COMPUTED_VALUE"""),161.84)</f>
        <v>161.84</v>
      </c>
      <c r="C39" s="7">
        <f t="shared" si="1"/>
        <v>-0.01172447484</v>
      </c>
    </row>
    <row r="40">
      <c r="A40" s="2">
        <f>IFERROR(__xludf.DUMMYFUNCTION("""COMPUTED_VALUE"""),44536.66666666667)</f>
        <v>44536.66667</v>
      </c>
      <c r="B40" s="6">
        <f>IFERROR(__xludf.DUMMYFUNCTION("""COMPUTED_VALUE"""),165.32)</f>
        <v>165.32</v>
      </c>
      <c r="C40" s="7">
        <f t="shared" si="1"/>
        <v>0.02150271873</v>
      </c>
    </row>
    <row r="41">
      <c r="A41" s="2">
        <f>IFERROR(__xludf.DUMMYFUNCTION("""COMPUTED_VALUE"""),44537.66666666667)</f>
        <v>44537.66667</v>
      </c>
      <c r="B41" s="6">
        <f>IFERROR(__xludf.DUMMYFUNCTION("""COMPUTED_VALUE"""),171.18)</f>
        <v>171.18</v>
      </c>
      <c r="C41" s="7">
        <f t="shared" si="1"/>
        <v>0.03544640697</v>
      </c>
    </row>
    <row r="42">
      <c r="A42" s="2">
        <f>IFERROR(__xludf.DUMMYFUNCTION("""COMPUTED_VALUE"""),44538.66666666667)</f>
        <v>44538.66667</v>
      </c>
      <c r="B42" s="6">
        <f>IFERROR(__xludf.DUMMYFUNCTION("""COMPUTED_VALUE"""),175.08)</f>
        <v>175.08</v>
      </c>
      <c r="C42" s="7">
        <f t="shared" si="1"/>
        <v>0.0227830354</v>
      </c>
    </row>
    <row r="43">
      <c r="A43" s="2">
        <f>IFERROR(__xludf.DUMMYFUNCTION("""COMPUTED_VALUE"""),44539.66666666667)</f>
        <v>44539.66667</v>
      </c>
      <c r="B43" s="6">
        <f>IFERROR(__xludf.DUMMYFUNCTION("""COMPUTED_VALUE"""),174.56)</f>
        <v>174.56</v>
      </c>
      <c r="C43" s="7">
        <f t="shared" si="1"/>
        <v>-0.002970070825</v>
      </c>
    </row>
    <row r="44">
      <c r="A44" s="2">
        <f>IFERROR(__xludf.DUMMYFUNCTION("""COMPUTED_VALUE"""),44540.66666666667)</f>
        <v>44540.66667</v>
      </c>
      <c r="B44" s="6">
        <f>IFERROR(__xludf.DUMMYFUNCTION("""COMPUTED_VALUE"""),179.45)</f>
        <v>179.45</v>
      </c>
      <c r="C44" s="7">
        <f t="shared" si="1"/>
        <v>0.02801329056</v>
      </c>
    </row>
    <row r="45">
      <c r="A45" s="2">
        <f>IFERROR(__xludf.DUMMYFUNCTION("""COMPUTED_VALUE"""),44543.66666666667)</f>
        <v>44543.66667</v>
      </c>
      <c r="B45" s="6">
        <f>IFERROR(__xludf.DUMMYFUNCTION("""COMPUTED_VALUE"""),175.74)</f>
        <v>175.74</v>
      </c>
      <c r="C45" s="7">
        <f t="shared" si="1"/>
        <v>-0.02067428253</v>
      </c>
    </row>
    <row r="46">
      <c r="A46" s="2">
        <f>IFERROR(__xludf.DUMMYFUNCTION("""COMPUTED_VALUE"""),44544.66666666667)</f>
        <v>44544.66667</v>
      </c>
      <c r="B46" s="6">
        <f>IFERROR(__xludf.DUMMYFUNCTION("""COMPUTED_VALUE"""),174.33)</f>
        <v>174.33</v>
      </c>
      <c r="C46" s="7">
        <f t="shared" si="1"/>
        <v>-0.008023216115</v>
      </c>
    </row>
    <row r="47">
      <c r="A47" s="2">
        <f>IFERROR(__xludf.DUMMYFUNCTION("""COMPUTED_VALUE"""),44545.66666666667)</f>
        <v>44545.66667</v>
      </c>
      <c r="B47" s="6">
        <f>IFERROR(__xludf.DUMMYFUNCTION("""COMPUTED_VALUE"""),179.3)</f>
        <v>179.3</v>
      </c>
      <c r="C47" s="7">
        <f t="shared" si="1"/>
        <v>0.02850914931</v>
      </c>
    </row>
    <row r="48">
      <c r="A48" s="2">
        <f>IFERROR(__xludf.DUMMYFUNCTION("""COMPUTED_VALUE"""),44546.66666666667)</f>
        <v>44546.66667</v>
      </c>
      <c r="B48" s="6">
        <f>IFERROR(__xludf.DUMMYFUNCTION("""COMPUTED_VALUE"""),172.26)</f>
        <v>172.26</v>
      </c>
      <c r="C48" s="7">
        <f t="shared" si="1"/>
        <v>-0.03926380368</v>
      </c>
    </row>
    <row r="49">
      <c r="A49" s="2">
        <f>IFERROR(__xludf.DUMMYFUNCTION("""COMPUTED_VALUE"""),44547.66666666667)</f>
        <v>44547.66667</v>
      </c>
      <c r="B49" s="6">
        <f>IFERROR(__xludf.DUMMYFUNCTION("""COMPUTED_VALUE"""),171.14)</f>
        <v>171.14</v>
      </c>
      <c r="C49" s="7">
        <f t="shared" si="1"/>
        <v>-0.006501799605</v>
      </c>
    </row>
    <row r="50">
      <c r="A50" s="2">
        <f>IFERROR(__xludf.DUMMYFUNCTION("""COMPUTED_VALUE"""),44550.66666666667)</f>
        <v>44550.66667</v>
      </c>
      <c r="B50" s="6">
        <f>IFERROR(__xludf.DUMMYFUNCTION("""COMPUTED_VALUE"""),169.75)</f>
        <v>169.75</v>
      </c>
      <c r="C50" s="7">
        <f t="shared" si="1"/>
        <v>-0.008122005376</v>
      </c>
    </row>
    <row r="51">
      <c r="A51" s="2">
        <f>IFERROR(__xludf.DUMMYFUNCTION("""COMPUTED_VALUE"""),44551.66666666667)</f>
        <v>44551.66667</v>
      </c>
      <c r="B51" s="6">
        <f>IFERROR(__xludf.DUMMYFUNCTION("""COMPUTED_VALUE"""),172.99)</f>
        <v>172.99</v>
      </c>
      <c r="C51" s="7">
        <f t="shared" si="1"/>
        <v>0.01908689249</v>
      </c>
    </row>
    <row r="52">
      <c r="A52" s="2">
        <f>IFERROR(__xludf.DUMMYFUNCTION("""COMPUTED_VALUE"""),44552.66666666667)</f>
        <v>44552.66667</v>
      </c>
      <c r="B52" s="6">
        <f>IFERROR(__xludf.DUMMYFUNCTION("""COMPUTED_VALUE"""),175.64)</f>
        <v>175.64</v>
      </c>
      <c r="C52" s="7">
        <f t="shared" si="1"/>
        <v>0.01531880456</v>
      </c>
    </row>
    <row r="53">
      <c r="A53" s="2">
        <f>IFERROR(__xludf.DUMMYFUNCTION("""COMPUTED_VALUE"""),44553.66666666667)</f>
        <v>44553.66667</v>
      </c>
      <c r="B53" s="6">
        <f>IFERROR(__xludf.DUMMYFUNCTION("""COMPUTED_VALUE"""),176.28)</f>
        <v>176.28</v>
      </c>
      <c r="C53" s="7">
        <f t="shared" si="1"/>
        <v>0.003643816898</v>
      </c>
    </row>
    <row r="54">
      <c r="A54" s="2">
        <f>IFERROR(__xludf.DUMMYFUNCTION("""COMPUTED_VALUE"""),44557.66666666667)</f>
        <v>44557.66667</v>
      </c>
      <c r="B54" s="6">
        <f>IFERROR(__xludf.DUMMYFUNCTION("""COMPUTED_VALUE"""),180.33)</f>
        <v>180.33</v>
      </c>
      <c r="C54" s="7">
        <f t="shared" si="1"/>
        <v>0.0229748128</v>
      </c>
    </row>
    <row r="55">
      <c r="A55" s="2">
        <f>IFERROR(__xludf.DUMMYFUNCTION("""COMPUTED_VALUE"""),44558.66666666667)</f>
        <v>44558.66667</v>
      </c>
      <c r="B55" s="6">
        <f>IFERROR(__xludf.DUMMYFUNCTION("""COMPUTED_VALUE"""),179.29)</f>
        <v>179.29</v>
      </c>
      <c r="C55" s="7">
        <f t="shared" si="1"/>
        <v>-0.005767204569</v>
      </c>
    </row>
    <row r="56">
      <c r="A56" s="2">
        <f>IFERROR(__xludf.DUMMYFUNCTION("""COMPUTED_VALUE"""),44559.66666666667)</f>
        <v>44559.66667</v>
      </c>
      <c r="B56" s="6">
        <f>IFERROR(__xludf.DUMMYFUNCTION("""COMPUTED_VALUE"""),179.38)</f>
        <v>179.38</v>
      </c>
      <c r="C56" s="7">
        <f t="shared" si="1"/>
        <v>0.0005019800323</v>
      </c>
    </row>
    <row r="57">
      <c r="A57" s="2">
        <f>IFERROR(__xludf.DUMMYFUNCTION("""COMPUTED_VALUE"""),44560.66666666667)</f>
        <v>44560.66667</v>
      </c>
      <c r="B57" s="6">
        <f>IFERROR(__xludf.DUMMYFUNCTION("""COMPUTED_VALUE"""),178.2)</f>
        <v>178.2</v>
      </c>
      <c r="C57" s="7">
        <f t="shared" si="1"/>
        <v>-0.006578213848</v>
      </c>
    </row>
    <row r="58">
      <c r="A58" s="2">
        <f>IFERROR(__xludf.DUMMYFUNCTION("""COMPUTED_VALUE"""),44561.66666666667)</f>
        <v>44561.66667</v>
      </c>
      <c r="B58" s="6">
        <f>IFERROR(__xludf.DUMMYFUNCTION("""COMPUTED_VALUE"""),177.57)</f>
        <v>177.57</v>
      </c>
      <c r="C58" s="7">
        <f t="shared" si="1"/>
        <v>-0.003535353535</v>
      </c>
    </row>
    <row r="59">
      <c r="A59" s="2">
        <f>IFERROR(__xludf.DUMMYFUNCTION("""COMPUTED_VALUE"""),44564.66666666667)</f>
        <v>44564.66667</v>
      </c>
      <c r="B59" s="6">
        <f>IFERROR(__xludf.DUMMYFUNCTION("""COMPUTED_VALUE"""),182.01)</f>
        <v>182.01</v>
      </c>
      <c r="C59" s="7">
        <f t="shared" si="1"/>
        <v>0.02500422369</v>
      </c>
    </row>
    <row r="60">
      <c r="A60" s="2">
        <f>IFERROR(__xludf.DUMMYFUNCTION("""COMPUTED_VALUE"""),44565.66666666667)</f>
        <v>44565.66667</v>
      </c>
      <c r="B60" s="6">
        <f>IFERROR(__xludf.DUMMYFUNCTION("""COMPUTED_VALUE"""),179.7)</f>
        <v>179.7</v>
      </c>
      <c r="C60" s="7">
        <f t="shared" si="1"/>
        <v>-0.01269161035</v>
      </c>
    </row>
    <row r="61">
      <c r="A61" s="2">
        <f>IFERROR(__xludf.DUMMYFUNCTION("""COMPUTED_VALUE"""),44566.66666666667)</f>
        <v>44566.66667</v>
      </c>
      <c r="B61" s="6">
        <f>IFERROR(__xludf.DUMMYFUNCTION("""COMPUTED_VALUE"""),174.92)</f>
        <v>174.92</v>
      </c>
      <c r="C61" s="7">
        <f t="shared" si="1"/>
        <v>-0.0265998887</v>
      </c>
    </row>
    <row r="62">
      <c r="A62" s="2">
        <f>IFERROR(__xludf.DUMMYFUNCTION("""COMPUTED_VALUE"""),44567.66666666667)</f>
        <v>44567.66667</v>
      </c>
      <c r="B62" s="6">
        <f>IFERROR(__xludf.DUMMYFUNCTION("""COMPUTED_VALUE"""),172.0)</f>
        <v>172</v>
      </c>
      <c r="C62" s="7">
        <f t="shared" si="1"/>
        <v>-0.01669334553</v>
      </c>
    </row>
    <row r="63">
      <c r="A63" s="2">
        <f>IFERROR(__xludf.DUMMYFUNCTION("""COMPUTED_VALUE"""),44568.66666666667)</f>
        <v>44568.66667</v>
      </c>
      <c r="B63" s="6">
        <f>IFERROR(__xludf.DUMMYFUNCTION("""COMPUTED_VALUE"""),172.17)</f>
        <v>172.17</v>
      </c>
      <c r="C63" s="7">
        <f t="shared" si="1"/>
        <v>0.000988372093</v>
      </c>
    </row>
    <row r="64">
      <c r="A64" s="2">
        <f>IFERROR(__xludf.DUMMYFUNCTION("""COMPUTED_VALUE"""),44571.66666666667)</f>
        <v>44571.66667</v>
      </c>
      <c r="B64" s="6">
        <f>IFERROR(__xludf.DUMMYFUNCTION("""COMPUTED_VALUE"""),172.19)</f>
        <v>172.19</v>
      </c>
      <c r="C64" s="7">
        <f t="shared" si="1"/>
        <v>0.0001161642563</v>
      </c>
    </row>
    <row r="65">
      <c r="A65" s="2">
        <f>IFERROR(__xludf.DUMMYFUNCTION("""COMPUTED_VALUE"""),44572.66666666667)</f>
        <v>44572.66667</v>
      </c>
      <c r="B65" s="6">
        <f>IFERROR(__xludf.DUMMYFUNCTION("""COMPUTED_VALUE"""),175.08)</f>
        <v>175.08</v>
      </c>
      <c r="C65" s="7">
        <f t="shared" si="1"/>
        <v>0.01678378535</v>
      </c>
    </row>
    <row r="66">
      <c r="A66" s="2">
        <f>IFERROR(__xludf.DUMMYFUNCTION("""COMPUTED_VALUE"""),44573.66666666667)</f>
        <v>44573.66667</v>
      </c>
      <c r="B66" s="6">
        <f>IFERROR(__xludf.DUMMYFUNCTION("""COMPUTED_VALUE"""),175.53)</f>
        <v>175.53</v>
      </c>
      <c r="C66" s="7">
        <f t="shared" si="1"/>
        <v>0.002570253598</v>
      </c>
    </row>
    <row r="67">
      <c r="A67" s="2">
        <f>IFERROR(__xludf.DUMMYFUNCTION("""COMPUTED_VALUE"""),44574.66666666667)</f>
        <v>44574.66667</v>
      </c>
      <c r="B67" s="6">
        <f>IFERROR(__xludf.DUMMYFUNCTION("""COMPUTED_VALUE"""),172.19)</f>
        <v>172.19</v>
      </c>
      <c r="C67" s="7">
        <f t="shared" si="1"/>
        <v>-0.01902808637</v>
      </c>
    </row>
    <row r="68">
      <c r="A68" s="2">
        <f>IFERROR(__xludf.DUMMYFUNCTION("""COMPUTED_VALUE"""),44575.66666666667)</f>
        <v>44575.66667</v>
      </c>
      <c r="B68" s="6">
        <f>IFERROR(__xludf.DUMMYFUNCTION("""COMPUTED_VALUE"""),173.07)</f>
        <v>173.07</v>
      </c>
      <c r="C68" s="7">
        <f t="shared" si="1"/>
        <v>0.005110633602</v>
      </c>
    </row>
    <row r="69">
      <c r="A69" s="2">
        <f>IFERROR(__xludf.DUMMYFUNCTION("""COMPUTED_VALUE"""),44579.66666666667)</f>
        <v>44579.66667</v>
      </c>
      <c r="B69" s="6">
        <f>IFERROR(__xludf.DUMMYFUNCTION("""COMPUTED_VALUE"""),169.8)</f>
        <v>169.8</v>
      </c>
      <c r="C69" s="7">
        <f t="shared" si="1"/>
        <v>-0.0188940891</v>
      </c>
    </row>
    <row r="70">
      <c r="A70" s="2">
        <f>IFERROR(__xludf.DUMMYFUNCTION("""COMPUTED_VALUE"""),44580.66666666667)</f>
        <v>44580.66667</v>
      </c>
      <c r="B70" s="6">
        <f>IFERROR(__xludf.DUMMYFUNCTION("""COMPUTED_VALUE"""),166.23)</f>
        <v>166.23</v>
      </c>
      <c r="C70" s="7">
        <f t="shared" si="1"/>
        <v>-0.02102473498</v>
      </c>
    </row>
    <row r="71">
      <c r="A71" s="2">
        <f>IFERROR(__xludf.DUMMYFUNCTION("""COMPUTED_VALUE"""),44581.66666666667)</f>
        <v>44581.66667</v>
      </c>
      <c r="B71" s="6">
        <f>IFERROR(__xludf.DUMMYFUNCTION("""COMPUTED_VALUE"""),164.51)</f>
        <v>164.51</v>
      </c>
      <c r="C71" s="7">
        <f t="shared" si="1"/>
        <v>-0.01034710943</v>
      </c>
    </row>
    <row r="72">
      <c r="A72" s="2">
        <f>IFERROR(__xludf.DUMMYFUNCTION("""COMPUTED_VALUE"""),44582.66666666667)</f>
        <v>44582.66667</v>
      </c>
      <c r="B72" s="6">
        <f>IFERROR(__xludf.DUMMYFUNCTION("""COMPUTED_VALUE"""),162.41)</f>
        <v>162.41</v>
      </c>
      <c r="C72" s="7">
        <f t="shared" si="1"/>
        <v>-0.01276518145</v>
      </c>
    </row>
    <row r="73">
      <c r="A73" s="2">
        <f>IFERROR(__xludf.DUMMYFUNCTION("""COMPUTED_VALUE"""),44585.66666666667)</f>
        <v>44585.66667</v>
      </c>
      <c r="B73" s="6">
        <f>IFERROR(__xludf.DUMMYFUNCTION("""COMPUTED_VALUE"""),161.62)</f>
        <v>161.62</v>
      </c>
      <c r="C73" s="7">
        <f t="shared" si="1"/>
        <v>-0.004864232498</v>
      </c>
    </row>
    <row r="74">
      <c r="A74" s="2">
        <f>IFERROR(__xludf.DUMMYFUNCTION("""COMPUTED_VALUE"""),44586.66666666667)</f>
        <v>44586.66667</v>
      </c>
      <c r="B74" s="6">
        <f>IFERROR(__xludf.DUMMYFUNCTION("""COMPUTED_VALUE"""),159.78)</f>
        <v>159.78</v>
      </c>
      <c r="C74" s="7">
        <f t="shared" si="1"/>
        <v>-0.01138472961</v>
      </c>
    </row>
    <row r="75">
      <c r="A75" s="2">
        <f>IFERROR(__xludf.DUMMYFUNCTION("""COMPUTED_VALUE"""),44587.66666666667)</f>
        <v>44587.66667</v>
      </c>
      <c r="B75" s="6">
        <f>IFERROR(__xludf.DUMMYFUNCTION("""COMPUTED_VALUE"""),159.69)</f>
        <v>159.69</v>
      </c>
      <c r="C75" s="7">
        <f t="shared" si="1"/>
        <v>-0.0005632745024</v>
      </c>
    </row>
    <row r="76">
      <c r="A76" s="2">
        <f>IFERROR(__xludf.DUMMYFUNCTION("""COMPUTED_VALUE"""),44588.66666666667)</f>
        <v>44588.66667</v>
      </c>
      <c r="B76" s="6">
        <f>IFERROR(__xludf.DUMMYFUNCTION("""COMPUTED_VALUE"""),159.22)</f>
        <v>159.22</v>
      </c>
      <c r="C76" s="7">
        <f t="shared" si="1"/>
        <v>-0.002943202455</v>
      </c>
    </row>
    <row r="77">
      <c r="A77" s="2">
        <f>IFERROR(__xludf.DUMMYFUNCTION("""COMPUTED_VALUE"""),44589.66666666667)</f>
        <v>44589.66667</v>
      </c>
      <c r="B77" s="6">
        <f>IFERROR(__xludf.DUMMYFUNCTION("""COMPUTED_VALUE"""),170.33)</f>
        <v>170.33</v>
      </c>
      <c r="C77" s="7">
        <f t="shared" si="1"/>
        <v>0.06977766612</v>
      </c>
    </row>
    <row r="78">
      <c r="A78" s="2">
        <f>IFERROR(__xludf.DUMMYFUNCTION("""COMPUTED_VALUE"""),44592.66666666667)</f>
        <v>44592.66667</v>
      </c>
      <c r="B78" s="6">
        <f>IFERROR(__xludf.DUMMYFUNCTION("""COMPUTED_VALUE"""),174.78)</f>
        <v>174.78</v>
      </c>
      <c r="C78" s="7">
        <f t="shared" si="1"/>
        <v>0.02612575589</v>
      </c>
    </row>
    <row r="79">
      <c r="A79" s="2">
        <f>IFERROR(__xludf.DUMMYFUNCTION("""COMPUTED_VALUE"""),44593.66666666667)</f>
        <v>44593.66667</v>
      </c>
      <c r="B79" s="6">
        <f>IFERROR(__xludf.DUMMYFUNCTION("""COMPUTED_VALUE"""),174.61)</f>
        <v>174.61</v>
      </c>
      <c r="C79" s="7">
        <f t="shared" si="1"/>
        <v>-0.0009726513331</v>
      </c>
    </row>
    <row r="80">
      <c r="A80" s="2">
        <f>IFERROR(__xludf.DUMMYFUNCTION("""COMPUTED_VALUE"""),44594.66666666667)</f>
        <v>44594.66667</v>
      </c>
      <c r="B80" s="6">
        <f>IFERROR(__xludf.DUMMYFUNCTION("""COMPUTED_VALUE"""),175.84)</f>
        <v>175.84</v>
      </c>
      <c r="C80" s="7">
        <f t="shared" si="1"/>
        <v>0.007044270088</v>
      </c>
    </row>
    <row r="81">
      <c r="A81" s="2">
        <f>IFERROR(__xludf.DUMMYFUNCTION("""COMPUTED_VALUE"""),44595.66666666667)</f>
        <v>44595.66667</v>
      </c>
      <c r="B81" s="6">
        <f>IFERROR(__xludf.DUMMYFUNCTION("""COMPUTED_VALUE"""),172.9)</f>
        <v>172.9</v>
      </c>
      <c r="C81" s="7">
        <f t="shared" si="1"/>
        <v>-0.01671974522</v>
      </c>
    </row>
    <row r="82">
      <c r="A82" s="2">
        <f>IFERROR(__xludf.DUMMYFUNCTION("""COMPUTED_VALUE"""),44596.66666666667)</f>
        <v>44596.66667</v>
      </c>
      <c r="B82" s="6">
        <f>IFERROR(__xludf.DUMMYFUNCTION("""COMPUTED_VALUE"""),172.39)</f>
        <v>172.39</v>
      </c>
      <c r="C82" s="7">
        <f t="shared" si="1"/>
        <v>-0.002949681897</v>
      </c>
    </row>
    <row r="83">
      <c r="A83" s="2">
        <f>IFERROR(__xludf.DUMMYFUNCTION("""COMPUTED_VALUE"""),44599.66666666667)</f>
        <v>44599.66667</v>
      </c>
      <c r="B83" s="6">
        <f>IFERROR(__xludf.DUMMYFUNCTION("""COMPUTED_VALUE"""),171.66)</f>
        <v>171.66</v>
      </c>
      <c r="C83" s="7">
        <f t="shared" si="1"/>
        <v>-0.004234584373</v>
      </c>
    </row>
    <row r="84">
      <c r="A84" s="2">
        <f>IFERROR(__xludf.DUMMYFUNCTION("""COMPUTED_VALUE"""),44600.66666666667)</f>
        <v>44600.66667</v>
      </c>
      <c r="B84" s="6">
        <f>IFERROR(__xludf.DUMMYFUNCTION("""COMPUTED_VALUE"""),174.83)</f>
        <v>174.83</v>
      </c>
      <c r="C84" s="7">
        <f t="shared" si="1"/>
        <v>0.01846673657</v>
      </c>
    </row>
    <row r="85">
      <c r="A85" s="2">
        <f>IFERROR(__xludf.DUMMYFUNCTION("""COMPUTED_VALUE"""),44601.66666666667)</f>
        <v>44601.66667</v>
      </c>
      <c r="B85" s="6">
        <f>IFERROR(__xludf.DUMMYFUNCTION("""COMPUTED_VALUE"""),176.28)</f>
        <v>176.28</v>
      </c>
      <c r="C85" s="7">
        <f t="shared" si="1"/>
        <v>0.008293771092</v>
      </c>
    </row>
    <row r="86">
      <c r="A86" s="2">
        <f>IFERROR(__xludf.DUMMYFUNCTION("""COMPUTED_VALUE"""),44602.66666666667)</f>
        <v>44602.66667</v>
      </c>
      <c r="B86" s="6">
        <f>IFERROR(__xludf.DUMMYFUNCTION("""COMPUTED_VALUE"""),172.12)</f>
        <v>172.12</v>
      </c>
      <c r="C86" s="7">
        <f t="shared" si="1"/>
        <v>-0.02359882006</v>
      </c>
    </row>
    <row r="87">
      <c r="A87" s="2">
        <f>IFERROR(__xludf.DUMMYFUNCTION("""COMPUTED_VALUE"""),44603.66666666667)</f>
        <v>44603.66667</v>
      </c>
      <c r="B87" s="6">
        <f>IFERROR(__xludf.DUMMYFUNCTION("""COMPUTED_VALUE"""),168.64)</f>
        <v>168.64</v>
      </c>
      <c r="C87" s="7">
        <f t="shared" si="1"/>
        <v>-0.02021845224</v>
      </c>
    </row>
    <row r="88">
      <c r="A88" s="2">
        <f>IFERROR(__xludf.DUMMYFUNCTION("""COMPUTED_VALUE"""),44606.66666666667)</f>
        <v>44606.66667</v>
      </c>
      <c r="B88" s="6">
        <f>IFERROR(__xludf.DUMMYFUNCTION("""COMPUTED_VALUE"""),168.88)</f>
        <v>168.88</v>
      </c>
      <c r="C88" s="7">
        <f t="shared" si="1"/>
        <v>0.001423149905</v>
      </c>
    </row>
    <row r="89">
      <c r="A89" s="2">
        <f>IFERROR(__xludf.DUMMYFUNCTION("""COMPUTED_VALUE"""),44607.66666666667)</f>
        <v>44607.66667</v>
      </c>
      <c r="B89" s="6">
        <f>IFERROR(__xludf.DUMMYFUNCTION("""COMPUTED_VALUE"""),172.79)</f>
        <v>172.79</v>
      </c>
      <c r="C89" s="7">
        <f t="shared" si="1"/>
        <v>0.02315253434</v>
      </c>
    </row>
    <row r="90">
      <c r="A90" s="2">
        <f>IFERROR(__xludf.DUMMYFUNCTION("""COMPUTED_VALUE"""),44608.66666666667)</f>
        <v>44608.66667</v>
      </c>
      <c r="B90" s="6">
        <f>IFERROR(__xludf.DUMMYFUNCTION("""COMPUTED_VALUE"""),172.55)</f>
        <v>172.55</v>
      </c>
      <c r="C90" s="7">
        <f t="shared" si="1"/>
        <v>-0.001388969269</v>
      </c>
    </row>
    <row r="91">
      <c r="A91" s="2">
        <f>IFERROR(__xludf.DUMMYFUNCTION("""COMPUTED_VALUE"""),44609.66666666667)</f>
        <v>44609.66667</v>
      </c>
      <c r="B91" s="6">
        <f>IFERROR(__xludf.DUMMYFUNCTION("""COMPUTED_VALUE"""),168.88)</f>
        <v>168.88</v>
      </c>
      <c r="C91" s="7">
        <f t="shared" si="1"/>
        <v>-0.02126919733</v>
      </c>
    </row>
    <row r="92">
      <c r="A92" s="2">
        <f>IFERROR(__xludf.DUMMYFUNCTION("""COMPUTED_VALUE"""),44610.66666666667)</f>
        <v>44610.66667</v>
      </c>
      <c r="B92" s="6">
        <f>IFERROR(__xludf.DUMMYFUNCTION("""COMPUTED_VALUE"""),167.3)</f>
        <v>167.3</v>
      </c>
      <c r="C92" s="7">
        <f t="shared" si="1"/>
        <v>-0.009355755566</v>
      </c>
    </row>
    <row r="93">
      <c r="A93" s="2">
        <f>IFERROR(__xludf.DUMMYFUNCTION("""COMPUTED_VALUE"""),44614.66666666667)</f>
        <v>44614.66667</v>
      </c>
      <c r="B93" s="6">
        <f>IFERROR(__xludf.DUMMYFUNCTION("""COMPUTED_VALUE"""),164.32)</f>
        <v>164.32</v>
      </c>
      <c r="C93" s="7">
        <f t="shared" si="1"/>
        <v>-0.01781231321</v>
      </c>
    </row>
    <row r="94">
      <c r="A94" s="2">
        <f>IFERROR(__xludf.DUMMYFUNCTION("""COMPUTED_VALUE"""),44615.66666666667)</f>
        <v>44615.66667</v>
      </c>
      <c r="B94" s="6">
        <f>IFERROR(__xludf.DUMMYFUNCTION("""COMPUTED_VALUE"""),160.07)</f>
        <v>160.07</v>
      </c>
      <c r="C94" s="7">
        <f t="shared" si="1"/>
        <v>-0.02586416748</v>
      </c>
    </row>
    <row r="95">
      <c r="A95" s="2">
        <f>IFERROR(__xludf.DUMMYFUNCTION("""COMPUTED_VALUE"""),44616.66666666667)</f>
        <v>44616.66667</v>
      </c>
      <c r="B95" s="6">
        <f>IFERROR(__xludf.DUMMYFUNCTION("""COMPUTED_VALUE"""),162.74)</f>
        <v>162.74</v>
      </c>
      <c r="C95" s="7">
        <f t="shared" si="1"/>
        <v>0.01668020241</v>
      </c>
    </row>
    <row r="96">
      <c r="A96" s="2">
        <f>IFERROR(__xludf.DUMMYFUNCTION("""COMPUTED_VALUE"""),44617.66666666667)</f>
        <v>44617.66667</v>
      </c>
      <c r="B96" s="6">
        <f>IFERROR(__xludf.DUMMYFUNCTION("""COMPUTED_VALUE"""),164.85)</f>
        <v>164.85</v>
      </c>
      <c r="C96" s="7">
        <f t="shared" si="1"/>
        <v>0.01296546639</v>
      </c>
    </row>
    <row r="97">
      <c r="A97" s="2">
        <f>IFERROR(__xludf.DUMMYFUNCTION("""COMPUTED_VALUE"""),44620.66666666667)</f>
        <v>44620.66667</v>
      </c>
      <c r="B97" s="6">
        <f>IFERROR(__xludf.DUMMYFUNCTION("""COMPUTED_VALUE"""),165.12)</f>
        <v>165.12</v>
      </c>
      <c r="C97" s="7">
        <f t="shared" si="1"/>
        <v>0.001637852593</v>
      </c>
    </row>
    <row r="98">
      <c r="A98" s="2">
        <f>IFERROR(__xludf.DUMMYFUNCTION("""COMPUTED_VALUE"""),44621.66666666667)</f>
        <v>44621.66667</v>
      </c>
      <c r="B98" s="6">
        <f>IFERROR(__xludf.DUMMYFUNCTION("""COMPUTED_VALUE"""),163.2)</f>
        <v>163.2</v>
      </c>
      <c r="C98" s="7">
        <f t="shared" si="1"/>
        <v>-0.01162790698</v>
      </c>
    </row>
    <row r="99">
      <c r="A99" s="2">
        <f>IFERROR(__xludf.DUMMYFUNCTION("""COMPUTED_VALUE"""),44622.66666666667)</f>
        <v>44622.66667</v>
      </c>
      <c r="B99" s="6">
        <f>IFERROR(__xludf.DUMMYFUNCTION("""COMPUTED_VALUE"""),166.56)</f>
        <v>166.56</v>
      </c>
      <c r="C99" s="7">
        <f t="shared" si="1"/>
        <v>0.02058823529</v>
      </c>
    </row>
    <row r="100">
      <c r="A100" s="2">
        <f>IFERROR(__xludf.DUMMYFUNCTION("""COMPUTED_VALUE"""),44623.66666666667)</f>
        <v>44623.66667</v>
      </c>
      <c r="B100" s="6">
        <f>IFERROR(__xludf.DUMMYFUNCTION("""COMPUTED_VALUE"""),166.23)</f>
        <v>166.23</v>
      </c>
      <c r="C100" s="7">
        <f t="shared" si="1"/>
        <v>-0.001981268012</v>
      </c>
    </row>
    <row r="101">
      <c r="A101" s="2">
        <f>IFERROR(__xludf.DUMMYFUNCTION("""COMPUTED_VALUE"""),44624.66666666667)</f>
        <v>44624.66667</v>
      </c>
      <c r="B101" s="6">
        <f>IFERROR(__xludf.DUMMYFUNCTION("""COMPUTED_VALUE"""),163.17)</f>
        <v>163.17</v>
      </c>
      <c r="C101" s="7">
        <f t="shared" si="1"/>
        <v>-0.01840822956</v>
      </c>
    </row>
    <row r="102">
      <c r="A102" s="2">
        <f>IFERROR(__xludf.DUMMYFUNCTION("""COMPUTED_VALUE"""),44627.66666666667)</f>
        <v>44627.66667</v>
      </c>
      <c r="B102" s="6">
        <f>IFERROR(__xludf.DUMMYFUNCTION("""COMPUTED_VALUE"""),159.3)</f>
        <v>159.3</v>
      </c>
      <c r="C102" s="7">
        <f t="shared" si="1"/>
        <v>-0.02371759515</v>
      </c>
    </row>
    <row r="103">
      <c r="A103" s="2">
        <f>IFERROR(__xludf.DUMMYFUNCTION("""COMPUTED_VALUE"""),44628.66666666667)</f>
        <v>44628.66667</v>
      </c>
      <c r="B103" s="6">
        <f>IFERROR(__xludf.DUMMYFUNCTION("""COMPUTED_VALUE"""),157.44)</f>
        <v>157.44</v>
      </c>
      <c r="C103" s="7">
        <f t="shared" si="1"/>
        <v>-0.01167608286</v>
      </c>
    </row>
    <row r="104">
      <c r="A104" s="2">
        <f>IFERROR(__xludf.DUMMYFUNCTION("""COMPUTED_VALUE"""),44629.66666666667)</f>
        <v>44629.66667</v>
      </c>
      <c r="B104" s="6">
        <f>IFERROR(__xludf.DUMMYFUNCTION("""COMPUTED_VALUE"""),162.95)</f>
        <v>162.95</v>
      </c>
      <c r="C104" s="7">
        <f t="shared" si="1"/>
        <v>0.03499745935</v>
      </c>
    </row>
    <row r="105">
      <c r="A105" s="2">
        <f>IFERROR(__xludf.DUMMYFUNCTION("""COMPUTED_VALUE"""),44630.66666666667)</f>
        <v>44630.66667</v>
      </c>
      <c r="B105" s="6">
        <f>IFERROR(__xludf.DUMMYFUNCTION("""COMPUTED_VALUE"""),158.52)</f>
        <v>158.52</v>
      </c>
      <c r="C105" s="7">
        <f t="shared" si="1"/>
        <v>-0.02718625345</v>
      </c>
    </row>
    <row r="106">
      <c r="A106" s="2">
        <f>IFERROR(__xludf.DUMMYFUNCTION("""COMPUTED_VALUE"""),44631.66666666667)</f>
        <v>44631.66667</v>
      </c>
      <c r="B106" s="6">
        <f>IFERROR(__xludf.DUMMYFUNCTION("""COMPUTED_VALUE"""),154.73)</f>
        <v>154.73</v>
      </c>
      <c r="C106" s="7">
        <f t="shared" si="1"/>
        <v>-0.02390865506</v>
      </c>
    </row>
    <row r="107">
      <c r="A107" s="2">
        <f>IFERROR(__xludf.DUMMYFUNCTION("""COMPUTED_VALUE"""),44634.66666666667)</f>
        <v>44634.66667</v>
      </c>
      <c r="B107" s="6">
        <f>IFERROR(__xludf.DUMMYFUNCTION("""COMPUTED_VALUE"""),150.62)</f>
        <v>150.62</v>
      </c>
      <c r="C107" s="7">
        <f t="shared" si="1"/>
        <v>-0.02656239902</v>
      </c>
    </row>
    <row r="108">
      <c r="A108" s="2">
        <f>IFERROR(__xludf.DUMMYFUNCTION("""COMPUTED_VALUE"""),44635.66666666667)</f>
        <v>44635.66667</v>
      </c>
      <c r="B108" s="6">
        <f>IFERROR(__xludf.DUMMYFUNCTION("""COMPUTED_VALUE"""),155.09)</f>
        <v>155.09</v>
      </c>
      <c r="C108" s="7">
        <f t="shared" si="1"/>
        <v>0.02967733369</v>
      </c>
    </row>
    <row r="109">
      <c r="A109" s="2">
        <f>IFERROR(__xludf.DUMMYFUNCTION("""COMPUTED_VALUE"""),44636.66666666667)</f>
        <v>44636.66667</v>
      </c>
      <c r="B109" s="6">
        <f>IFERROR(__xludf.DUMMYFUNCTION("""COMPUTED_VALUE"""),159.59)</f>
        <v>159.59</v>
      </c>
      <c r="C109" s="7">
        <f t="shared" si="1"/>
        <v>0.02901541041</v>
      </c>
    </row>
    <row r="110">
      <c r="A110" s="2">
        <f>IFERROR(__xludf.DUMMYFUNCTION("""COMPUTED_VALUE"""),44637.66666666667)</f>
        <v>44637.66667</v>
      </c>
      <c r="B110" s="6">
        <f>IFERROR(__xludf.DUMMYFUNCTION("""COMPUTED_VALUE"""),160.62)</f>
        <v>160.62</v>
      </c>
      <c r="C110" s="7">
        <f t="shared" si="1"/>
        <v>0.006454038474</v>
      </c>
    </row>
    <row r="111">
      <c r="A111" s="2">
        <f>IFERROR(__xludf.DUMMYFUNCTION("""COMPUTED_VALUE"""),44638.66666666667)</f>
        <v>44638.66667</v>
      </c>
      <c r="B111" s="6">
        <f>IFERROR(__xludf.DUMMYFUNCTION("""COMPUTED_VALUE"""),163.98)</f>
        <v>163.98</v>
      </c>
      <c r="C111" s="7">
        <f t="shared" si="1"/>
        <v>0.02091893911</v>
      </c>
    </row>
    <row r="112">
      <c r="A112" s="2">
        <f>IFERROR(__xludf.DUMMYFUNCTION("""COMPUTED_VALUE"""),44641.66666666667)</f>
        <v>44641.66667</v>
      </c>
      <c r="B112" s="6">
        <f>IFERROR(__xludf.DUMMYFUNCTION("""COMPUTED_VALUE"""),165.38)</f>
        <v>165.38</v>
      </c>
      <c r="C112" s="7">
        <f t="shared" si="1"/>
        <v>0.00853762654</v>
      </c>
    </row>
    <row r="113">
      <c r="A113" s="2">
        <f>IFERROR(__xludf.DUMMYFUNCTION("""COMPUTED_VALUE"""),44642.66666666667)</f>
        <v>44642.66667</v>
      </c>
      <c r="B113" s="6">
        <f>IFERROR(__xludf.DUMMYFUNCTION("""COMPUTED_VALUE"""),168.82)</f>
        <v>168.82</v>
      </c>
      <c r="C113" s="7">
        <f t="shared" si="1"/>
        <v>0.02080058048</v>
      </c>
    </row>
    <row r="114">
      <c r="A114" s="2">
        <f>IFERROR(__xludf.DUMMYFUNCTION("""COMPUTED_VALUE"""),44643.66666666667)</f>
        <v>44643.66667</v>
      </c>
      <c r="B114" s="6">
        <f>IFERROR(__xludf.DUMMYFUNCTION("""COMPUTED_VALUE"""),170.21)</f>
        <v>170.21</v>
      </c>
      <c r="C114" s="7">
        <f t="shared" si="1"/>
        <v>0.008233621609</v>
      </c>
    </row>
    <row r="115">
      <c r="A115" s="2">
        <f>IFERROR(__xludf.DUMMYFUNCTION("""COMPUTED_VALUE"""),44644.66666666667)</f>
        <v>44644.66667</v>
      </c>
      <c r="B115" s="6">
        <f>IFERROR(__xludf.DUMMYFUNCTION("""COMPUTED_VALUE"""),174.07)</f>
        <v>174.07</v>
      </c>
      <c r="C115" s="7">
        <f t="shared" si="1"/>
        <v>0.02267786852</v>
      </c>
    </row>
    <row r="116">
      <c r="A116" s="2">
        <f>IFERROR(__xludf.DUMMYFUNCTION("""COMPUTED_VALUE"""),44645.66666666667)</f>
        <v>44645.66667</v>
      </c>
      <c r="B116" s="6">
        <f>IFERROR(__xludf.DUMMYFUNCTION("""COMPUTED_VALUE"""),174.72)</f>
        <v>174.72</v>
      </c>
      <c r="C116" s="7">
        <f t="shared" si="1"/>
        <v>0.003734129948</v>
      </c>
    </row>
    <row r="117">
      <c r="A117" s="2">
        <f>IFERROR(__xludf.DUMMYFUNCTION("""COMPUTED_VALUE"""),44648.66666666667)</f>
        <v>44648.66667</v>
      </c>
      <c r="B117" s="6">
        <f>IFERROR(__xludf.DUMMYFUNCTION("""COMPUTED_VALUE"""),175.6)</f>
        <v>175.6</v>
      </c>
      <c r="C117" s="7">
        <f t="shared" si="1"/>
        <v>0.005036630037</v>
      </c>
    </row>
    <row r="118">
      <c r="A118" s="2">
        <f>IFERROR(__xludf.DUMMYFUNCTION("""COMPUTED_VALUE"""),44649.66666666667)</f>
        <v>44649.66667</v>
      </c>
      <c r="B118" s="6">
        <f>IFERROR(__xludf.DUMMYFUNCTION("""COMPUTED_VALUE"""),178.96)</f>
        <v>178.96</v>
      </c>
      <c r="C118" s="7">
        <f t="shared" si="1"/>
        <v>0.01913439636</v>
      </c>
    </row>
    <row r="119">
      <c r="A119" s="2">
        <f>IFERROR(__xludf.DUMMYFUNCTION("""COMPUTED_VALUE"""),44650.66666666667)</f>
        <v>44650.66667</v>
      </c>
      <c r="B119" s="6">
        <f>IFERROR(__xludf.DUMMYFUNCTION("""COMPUTED_VALUE"""),177.77)</f>
        <v>177.77</v>
      </c>
      <c r="C119" s="7">
        <f t="shared" si="1"/>
        <v>-0.006649530621</v>
      </c>
    </row>
    <row r="120">
      <c r="A120" s="2">
        <f>IFERROR(__xludf.DUMMYFUNCTION("""COMPUTED_VALUE"""),44651.66666666667)</f>
        <v>44651.66667</v>
      </c>
      <c r="B120" s="6">
        <f>IFERROR(__xludf.DUMMYFUNCTION("""COMPUTED_VALUE"""),174.61)</f>
        <v>174.61</v>
      </c>
      <c r="C120" s="7">
        <f t="shared" si="1"/>
        <v>-0.01777577769</v>
      </c>
    </row>
    <row r="121">
      <c r="A121" s="2">
        <f>IFERROR(__xludf.DUMMYFUNCTION("""COMPUTED_VALUE"""),44652.66666666667)</f>
        <v>44652.66667</v>
      </c>
      <c r="B121" s="6">
        <f>IFERROR(__xludf.DUMMYFUNCTION("""COMPUTED_VALUE"""),174.31)</f>
        <v>174.31</v>
      </c>
      <c r="C121" s="7">
        <f t="shared" si="1"/>
        <v>-0.001718114656</v>
      </c>
    </row>
    <row r="122">
      <c r="A122" s="2">
        <f>IFERROR(__xludf.DUMMYFUNCTION("""COMPUTED_VALUE"""),44655.66666666667)</f>
        <v>44655.66667</v>
      </c>
      <c r="B122" s="6">
        <f>IFERROR(__xludf.DUMMYFUNCTION("""COMPUTED_VALUE"""),178.44)</f>
        <v>178.44</v>
      </c>
      <c r="C122" s="7">
        <f t="shared" si="1"/>
        <v>0.02369341977</v>
      </c>
    </row>
    <row r="123">
      <c r="A123" s="2">
        <f>IFERROR(__xludf.DUMMYFUNCTION("""COMPUTED_VALUE"""),44656.66666666667)</f>
        <v>44656.66667</v>
      </c>
      <c r="B123" s="6">
        <f>IFERROR(__xludf.DUMMYFUNCTION("""COMPUTED_VALUE"""),175.06)</f>
        <v>175.06</v>
      </c>
      <c r="C123" s="7">
        <f t="shared" si="1"/>
        <v>-0.01894194127</v>
      </c>
    </row>
    <row r="124">
      <c r="A124" s="2">
        <f>IFERROR(__xludf.DUMMYFUNCTION("""COMPUTED_VALUE"""),44657.66666666667)</f>
        <v>44657.66667</v>
      </c>
      <c r="B124" s="6">
        <f>IFERROR(__xludf.DUMMYFUNCTION("""COMPUTED_VALUE"""),171.83)</f>
        <v>171.83</v>
      </c>
      <c r="C124" s="7">
        <f t="shared" si="1"/>
        <v>-0.01845081686</v>
      </c>
    </row>
    <row r="125">
      <c r="A125" s="2">
        <f>IFERROR(__xludf.DUMMYFUNCTION("""COMPUTED_VALUE"""),44658.66666666667)</f>
        <v>44658.66667</v>
      </c>
      <c r="B125" s="6">
        <f>IFERROR(__xludf.DUMMYFUNCTION("""COMPUTED_VALUE"""),172.14)</f>
        <v>172.14</v>
      </c>
      <c r="C125" s="7">
        <f t="shared" si="1"/>
        <v>0.001804108712</v>
      </c>
    </row>
    <row r="126">
      <c r="A126" s="2">
        <f>IFERROR(__xludf.DUMMYFUNCTION("""COMPUTED_VALUE"""),44659.66666666667)</f>
        <v>44659.66667</v>
      </c>
      <c r="B126" s="6">
        <f>IFERROR(__xludf.DUMMYFUNCTION("""COMPUTED_VALUE"""),170.09)</f>
        <v>170.09</v>
      </c>
      <c r="C126" s="7">
        <f t="shared" si="1"/>
        <v>-0.01190891135</v>
      </c>
    </row>
    <row r="127">
      <c r="A127" s="2">
        <f>IFERROR(__xludf.DUMMYFUNCTION("""COMPUTED_VALUE"""),44662.66666666667)</f>
        <v>44662.66667</v>
      </c>
      <c r="B127" s="6">
        <f>IFERROR(__xludf.DUMMYFUNCTION("""COMPUTED_VALUE"""),165.75)</f>
        <v>165.75</v>
      </c>
      <c r="C127" s="7">
        <f t="shared" si="1"/>
        <v>-0.02551590335</v>
      </c>
    </row>
    <row r="128">
      <c r="A128" s="2">
        <f>IFERROR(__xludf.DUMMYFUNCTION("""COMPUTED_VALUE"""),44663.66666666667)</f>
        <v>44663.66667</v>
      </c>
      <c r="B128" s="6">
        <f>IFERROR(__xludf.DUMMYFUNCTION("""COMPUTED_VALUE"""),167.66)</f>
        <v>167.66</v>
      </c>
      <c r="C128" s="7">
        <f t="shared" si="1"/>
        <v>0.01152337858</v>
      </c>
    </row>
    <row r="129">
      <c r="A129" s="2">
        <f>IFERROR(__xludf.DUMMYFUNCTION("""COMPUTED_VALUE"""),44664.66666666667)</f>
        <v>44664.66667</v>
      </c>
      <c r="B129" s="6">
        <f>IFERROR(__xludf.DUMMYFUNCTION("""COMPUTED_VALUE"""),170.4)</f>
        <v>170.4</v>
      </c>
      <c r="C129" s="7">
        <f t="shared" si="1"/>
        <v>0.01634259812</v>
      </c>
    </row>
    <row r="130">
      <c r="A130" s="2">
        <f>IFERROR(__xludf.DUMMYFUNCTION("""COMPUTED_VALUE"""),44665.66666666667)</f>
        <v>44665.66667</v>
      </c>
      <c r="B130" s="6">
        <f>IFERROR(__xludf.DUMMYFUNCTION("""COMPUTED_VALUE"""),165.29)</f>
        <v>165.29</v>
      </c>
      <c r="C130" s="7">
        <f t="shared" si="1"/>
        <v>-0.02998826291</v>
      </c>
    </row>
    <row r="131">
      <c r="A131" s="2">
        <f>IFERROR(__xludf.DUMMYFUNCTION("""COMPUTED_VALUE"""),44669.66666666667)</f>
        <v>44669.66667</v>
      </c>
      <c r="B131" s="6">
        <f>IFERROR(__xludf.DUMMYFUNCTION("""COMPUTED_VALUE"""),165.07)</f>
        <v>165.07</v>
      </c>
      <c r="C131" s="7">
        <f t="shared" si="1"/>
        <v>-0.001330994011</v>
      </c>
    </row>
    <row r="132">
      <c r="A132" s="2">
        <f>IFERROR(__xludf.DUMMYFUNCTION("""COMPUTED_VALUE"""),44670.66666666667)</f>
        <v>44670.66667</v>
      </c>
      <c r="B132" s="6">
        <f>IFERROR(__xludf.DUMMYFUNCTION("""COMPUTED_VALUE"""),167.4)</f>
        <v>167.4</v>
      </c>
      <c r="C132" s="7">
        <f t="shared" si="1"/>
        <v>0.01411522384</v>
      </c>
    </row>
    <row r="133">
      <c r="A133" s="2">
        <f>IFERROR(__xludf.DUMMYFUNCTION("""COMPUTED_VALUE"""),44671.66666666667)</f>
        <v>44671.66667</v>
      </c>
      <c r="B133" s="6">
        <f>IFERROR(__xludf.DUMMYFUNCTION("""COMPUTED_VALUE"""),167.23)</f>
        <v>167.23</v>
      </c>
      <c r="C133" s="7">
        <f t="shared" si="1"/>
        <v>-0.001015531661</v>
      </c>
    </row>
    <row r="134">
      <c r="A134" s="2">
        <f>IFERROR(__xludf.DUMMYFUNCTION("""COMPUTED_VALUE"""),44672.66666666667)</f>
        <v>44672.66667</v>
      </c>
      <c r="B134" s="6">
        <f>IFERROR(__xludf.DUMMYFUNCTION("""COMPUTED_VALUE"""),166.42)</f>
        <v>166.42</v>
      </c>
      <c r="C134" s="7">
        <f t="shared" si="1"/>
        <v>-0.004843628536</v>
      </c>
    </row>
    <row r="135">
      <c r="A135" s="2">
        <f>IFERROR(__xludf.DUMMYFUNCTION("""COMPUTED_VALUE"""),44673.66666666667)</f>
        <v>44673.66667</v>
      </c>
      <c r="B135" s="6">
        <f>IFERROR(__xludf.DUMMYFUNCTION("""COMPUTED_VALUE"""),161.79)</f>
        <v>161.79</v>
      </c>
      <c r="C135" s="7">
        <f t="shared" si="1"/>
        <v>-0.02782117534</v>
      </c>
    </row>
    <row r="136">
      <c r="A136" s="2">
        <f>IFERROR(__xludf.DUMMYFUNCTION("""COMPUTED_VALUE"""),44676.66666666667)</f>
        <v>44676.66667</v>
      </c>
      <c r="B136" s="6">
        <f>IFERROR(__xludf.DUMMYFUNCTION("""COMPUTED_VALUE"""),162.88)</f>
        <v>162.88</v>
      </c>
      <c r="C136" s="7">
        <f t="shared" si="1"/>
        <v>0.006737128376</v>
      </c>
    </row>
    <row r="137">
      <c r="A137" s="2">
        <f>IFERROR(__xludf.DUMMYFUNCTION("""COMPUTED_VALUE"""),44677.66666666667)</f>
        <v>44677.66667</v>
      </c>
      <c r="B137" s="6">
        <f>IFERROR(__xludf.DUMMYFUNCTION("""COMPUTED_VALUE"""),156.8)</f>
        <v>156.8</v>
      </c>
      <c r="C137" s="7">
        <f t="shared" si="1"/>
        <v>-0.0373280943</v>
      </c>
    </row>
    <row r="138">
      <c r="A138" s="2">
        <f>IFERROR(__xludf.DUMMYFUNCTION("""COMPUTED_VALUE"""),44678.66666666667)</f>
        <v>44678.66667</v>
      </c>
      <c r="B138" s="6">
        <f>IFERROR(__xludf.DUMMYFUNCTION("""COMPUTED_VALUE"""),156.57)</f>
        <v>156.57</v>
      </c>
      <c r="C138" s="7">
        <f t="shared" si="1"/>
        <v>-0.001466836735</v>
      </c>
    </row>
    <row r="139">
      <c r="A139" s="2">
        <f>IFERROR(__xludf.DUMMYFUNCTION("""COMPUTED_VALUE"""),44679.66666666667)</f>
        <v>44679.66667</v>
      </c>
      <c r="B139" s="6">
        <f>IFERROR(__xludf.DUMMYFUNCTION("""COMPUTED_VALUE"""),163.64)</f>
        <v>163.64</v>
      </c>
      <c r="C139" s="7">
        <f t="shared" si="1"/>
        <v>0.04515552149</v>
      </c>
    </row>
    <row r="140">
      <c r="A140" s="2">
        <f>IFERROR(__xludf.DUMMYFUNCTION("""COMPUTED_VALUE"""),44680.66666666667)</f>
        <v>44680.66667</v>
      </c>
      <c r="B140" s="6">
        <f>IFERROR(__xludf.DUMMYFUNCTION("""COMPUTED_VALUE"""),157.65)</f>
        <v>157.65</v>
      </c>
      <c r="C140" s="7">
        <f t="shared" si="1"/>
        <v>-0.03660474212</v>
      </c>
    </row>
    <row r="141">
      <c r="A141" s="2">
        <f>IFERROR(__xludf.DUMMYFUNCTION("""COMPUTED_VALUE"""),44683.66666666667)</f>
        <v>44683.66667</v>
      </c>
      <c r="B141" s="6">
        <f>IFERROR(__xludf.DUMMYFUNCTION("""COMPUTED_VALUE"""),157.96)</f>
        <v>157.96</v>
      </c>
      <c r="C141" s="7">
        <f t="shared" si="1"/>
        <v>0.001966381224</v>
      </c>
    </row>
    <row r="142">
      <c r="A142" s="2">
        <f>IFERROR(__xludf.DUMMYFUNCTION("""COMPUTED_VALUE"""),44684.66666666667)</f>
        <v>44684.66667</v>
      </c>
      <c r="B142" s="6">
        <f>IFERROR(__xludf.DUMMYFUNCTION("""COMPUTED_VALUE"""),159.48)</f>
        <v>159.48</v>
      </c>
      <c r="C142" s="7">
        <f t="shared" si="1"/>
        <v>0.009622689288</v>
      </c>
    </row>
    <row r="143">
      <c r="A143" s="2">
        <f>IFERROR(__xludf.DUMMYFUNCTION("""COMPUTED_VALUE"""),44685.66666666667)</f>
        <v>44685.66667</v>
      </c>
      <c r="B143" s="6">
        <f>IFERROR(__xludf.DUMMYFUNCTION("""COMPUTED_VALUE"""),166.02)</f>
        <v>166.02</v>
      </c>
      <c r="C143" s="7">
        <f t="shared" si="1"/>
        <v>0.0410082769</v>
      </c>
    </row>
    <row r="144">
      <c r="A144" s="2">
        <f>IFERROR(__xludf.DUMMYFUNCTION("""COMPUTED_VALUE"""),44686.66666666667)</f>
        <v>44686.66667</v>
      </c>
      <c r="B144" s="6">
        <f>IFERROR(__xludf.DUMMYFUNCTION("""COMPUTED_VALUE"""),156.77)</f>
        <v>156.77</v>
      </c>
      <c r="C144" s="7">
        <f t="shared" si="1"/>
        <v>-0.05571617877</v>
      </c>
    </row>
    <row r="145">
      <c r="A145" s="2">
        <f>IFERROR(__xludf.DUMMYFUNCTION("""COMPUTED_VALUE"""),44687.66666666667)</f>
        <v>44687.66667</v>
      </c>
      <c r="B145" s="6">
        <f>IFERROR(__xludf.DUMMYFUNCTION("""COMPUTED_VALUE"""),157.28)</f>
        <v>157.28</v>
      </c>
      <c r="C145" s="7">
        <f t="shared" si="1"/>
        <v>0.003253173439</v>
      </c>
    </row>
    <row r="146">
      <c r="A146" s="2">
        <f>IFERROR(__xludf.DUMMYFUNCTION("""COMPUTED_VALUE"""),44690.66666666667)</f>
        <v>44690.66667</v>
      </c>
      <c r="B146" s="6">
        <f>IFERROR(__xludf.DUMMYFUNCTION("""COMPUTED_VALUE"""),152.06)</f>
        <v>152.06</v>
      </c>
      <c r="C146" s="7">
        <f t="shared" si="1"/>
        <v>-0.03318921668</v>
      </c>
    </row>
    <row r="147">
      <c r="A147" s="2">
        <f>IFERROR(__xludf.DUMMYFUNCTION("""COMPUTED_VALUE"""),44691.66666666667)</f>
        <v>44691.66667</v>
      </c>
      <c r="B147" s="6">
        <f>IFERROR(__xludf.DUMMYFUNCTION("""COMPUTED_VALUE"""),154.51)</f>
        <v>154.51</v>
      </c>
      <c r="C147" s="7">
        <f t="shared" si="1"/>
        <v>0.01611206103</v>
      </c>
    </row>
    <row r="148">
      <c r="A148" s="2">
        <f>IFERROR(__xludf.DUMMYFUNCTION("""COMPUTED_VALUE"""),44692.66666666667)</f>
        <v>44692.66667</v>
      </c>
      <c r="B148" s="6">
        <f>IFERROR(__xludf.DUMMYFUNCTION("""COMPUTED_VALUE"""),146.5)</f>
        <v>146.5</v>
      </c>
      <c r="C148" s="7">
        <f t="shared" si="1"/>
        <v>-0.05184130477</v>
      </c>
    </row>
    <row r="149">
      <c r="A149" s="2">
        <f>IFERROR(__xludf.DUMMYFUNCTION("""COMPUTED_VALUE"""),44693.66666666667)</f>
        <v>44693.66667</v>
      </c>
      <c r="B149" s="6">
        <f>IFERROR(__xludf.DUMMYFUNCTION("""COMPUTED_VALUE"""),142.56)</f>
        <v>142.56</v>
      </c>
      <c r="C149" s="7">
        <f t="shared" si="1"/>
        <v>-0.02689419795</v>
      </c>
    </row>
    <row r="150">
      <c r="A150" s="2">
        <f>IFERROR(__xludf.DUMMYFUNCTION("""COMPUTED_VALUE"""),44694.66666666667)</f>
        <v>44694.66667</v>
      </c>
      <c r="B150" s="6">
        <f>IFERROR(__xludf.DUMMYFUNCTION("""COMPUTED_VALUE"""),147.11)</f>
        <v>147.11</v>
      </c>
      <c r="C150" s="7">
        <f t="shared" si="1"/>
        <v>0.03191638608</v>
      </c>
    </row>
    <row r="151">
      <c r="A151" s="2">
        <f>IFERROR(__xludf.DUMMYFUNCTION("""COMPUTED_VALUE"""),44697.66666666667)</f>
        <v>44697.66667</v>
      </c>
      <c r="B151" s="6">
        <f>IFERROR(__xludf.DUMMYFUNCTION("""COMPUTED_VALUE"""),145.54)</f>
        <v>145.54</v>
      </c>
      <c r="C151" s="7">
        <f t="shared" si="1"/>
        <v>-0.01067228604</v>
      </c>
    </row>
    <row r="152">
      <c r="A152" s="2">
        <f>IFERROR(__xludf.DUMMYFUNCTION("""COMPUTED_VALUE"""),44698.66666666667)</f>
        <v>44698.66667</v>
      </c>
      <c r="B152" s="6">
        <f>IFERROR(__xludf.DUMMYFUNCTION("""COMPUTED_VALUE"""),149.24)</f>
        <v>149.24</v>
      </c>
      <c r="C152" s="7">
        <f t="shared" si="1"/>
        <v>0.02542256424</v>
      </c>
    </row>
    <row r="153">
      <c r="A153" s="2">
        <f>IFERROR(__xludf.DUMMYFUNCTION("""COMPUTED_VALUE"""),44699.66666666667)</f>
        <v>44699.66667</v>
      </c>
      <c r="B153" s="6">
        <f>IFERROR(__xludf.DUMMYFUNCTION("""COMPUTED_VALUE"""),140.82)</f>
        <v>140.82</v>
      </c>
      <c r="C153" s="7">
        <f t="shared" si="1"/>
        <v>-0.05641919057</v>
      </c>
    </row>
    <row r="154">
      <c r="A154" s="2">
        <f>IFERROR(__xludf.DUMMYFUNCTION("""COMPUTED_VALUE"""),44700.66666666667)</f>
        <v>44700.66667</v>
      </c>
      <c r="B154" s="6">
        <f>IFERROR(__xludf.DUMMYFUNCTION("""COMPUTED_VALUE"""),137.35)</f>
        <v>137.35</v>
      </c>
      <c r="C154" s="7">
        <f t="shared" si="1"/>
        <v>-0.02464138617</v>
      </c>
    </row>
    <row r="155">
      <c r="A155" s="2">
        <f>IFERROR(__xludf.DUMMYFUNCTION("""COMPUTED_VALUE"""),44701.66666666667)</f>
        <v>44701.66667</v>
      </c>
      <c r="B155" s="6">
        <f>IFERROR(__xludf.DUMMYFUNCTION("""COMPUTED_VALUE"""),137.59)</f>
        <v>137.59</v>
      </c>
      <c r="C155" s="7">
        <f t="shared" si="1"/>
        <v>0.001747360757</v>
      </c>
    </row>
    <row r="156">
      <c r="A156" s="2">
        <f>IFERROR(__xludf.DUMMYFUNCTION("""COMPUTED_VALUE"""),44704.66666666667)</f>
        <v>44704.66667</v>
      </c>
      <c r="B156" s="6">
        <f>IFERROR(__xludf.DUMMYFUNCTION("""COMPUTED_VALUE"""),143.11)</f>
        <v>143.11</v>
      </c>
      <c r="C156" s="7">
        <f t="shared" si="1"/>
        <v>0.04011919471</v>
      </c>
    </row>
    <row r="157">
      <c r="A157" s="2">
        <f>IFERROR(__xludf.DUMMYFUNCTION("""COMPUTED_VALUE"""),44705.66666666667)</f>
        <v>44705.66667</v>
      </c>
      <c r="B157" s="6">
        <f>IFERROR(__xludf.DUMMYFUNCTION("""COMPUTED_VALUE"""),140.36)</f>
        <v>140.36</v>
      </c>
      <c r="C157" s="7">
        <f t="shared" si="1"/>
        <v>-0.0192159877</v>
      </c>
    </row>
    <row r="158">
      <c r="A158" s="2">
        <f>IFERROR(__xludf.DUMMYFUNCTION("""COMPUTED_VALUE"""),44706.66666666667)</f>
        <v>44706.66667</v>
      </c>
      <c r="B158" s="6">
        <f>IFERROR(__xludf.DUMMYFUNCTION("""COMPUTED_VALUE"""),140.52)</f>
        <v>140.52</v>
      </c>
      <c r="C158" s="7">
        <f t="shared" si="1"/>
        <v>0.001139925905</v>
      </c>
    </row>
    <row r="159">
      <c r="A159" s="2">
        <f>IFERROR(__xludf.DUMMYFUNCTION("""COMPUTED_VALUE"""),44707.66666666667)</f>
        <v>44707.66667</v>
      </c>
      <c r="B159" s="6">
        <f>IFERROR(__xludf.DUMMYFUNCTION("""COMPUTED_VALUE"""),143.78)</f>
        <v>143.78</v>
      </c>
      <c r="C159" s="7">
        <f t="shared" si="1"/>
        <v>0.02319954455</v>
      </c>
    </row>
    <row r="160">
      <c r="A160" s="2">
        <f>IFERROR(__xludf.DUMMYFUNCTION("""COMPUTED_VALUE"""),44708.66666666667)</f>
        <v>44708.66667</v>
      </c>
      <c r="B160" s="6">
        <f>IFERROR(__xludf.DUMMYFUNCTION("""COMPUTED_VALUE"""),149.64)</f>
        <v>149.64</v>
      </c>
      <c r="C160" s="7">
        <f t="shared" si="1"/>
        <v>0.04075671164</v>
      </c>
    </row>
    <row r="161">
      <c r="A161" s="2">
        <f>IFERROR(__xludf.DUMMYFUNCTION("""COMPUTED_VALUE"""),44712.66666666667)</f>
        <v>44712.66667</v>
      </c>
      <c r="B161" s="6">
        <f>IFERROR(__xludf.DUMMYFUNCTION("""COMPUTED_VALUE"""),148.84)</f>
        <v>148.84</v>
      </c>
      <c r="C161" s="7">
        <f t="shared" si="1"/>
        <v>-0.005346164127</v>
      </c>
    </row>
    <row r="162">
      <c r="A162" s="2">
        <f>IFERROR(__xludf.DUMMYFUNCTION("""COMPUTED_VALUE"""),44713.66666666667)</f>
        <v>44713.66667</v>
      </c>
      <c r="B162" s="6">
        <f>IFERROR(__xludf.DUMMYFUNCTION("""COMPUTED_VALUE"""),148.71)</f>
        <v>148.71</v>
      </c>
      <c r="C162" s="7">
        <f t="shared" si="1"/>
        <v>-0.0008734211234</v>
      </c>
    </row>
    <row r="163">
      <c r="A163" s="2">
        <f>IFERROR(__xludf.DUMMYFUNCTION("""COMPUTED_VALUE"""),44714.66666666667)</f>
        <v>44714.66667</v>
      </c>
      <c r="B163" s="6">
        <f>IFERROR(__xludf.DUMMYFUNCTION("""COMPUTED_VALUE"""),151.21)</f>
        <v>151.21</v>
      </c>
      <c r="C163" s="7">
        <f t="shared" si="1"/>
        <v>0.01681124336</v>
      </c>
    </row>
    <row r="164">
      <c r="A164" s="2">
        <f>IFERROR(__xludf.DUMMYFUNCTION("""COMPUTED_VALUE"""),44715.66666666667)</f>
        <v>44715.66667</v>
      </c>
      <c r="B164" s="6">
        <f>IFERROR(__xludf.DUMMYFUNCTION("""COMPUTED_VALUE"""),145.38)</f>
        <v>145.38</v>
      </c>
      <c r="C164" s="7">
        <f t="shared" si="1"/>
        <v>-0.03855565108</v>
      </c>
    </row>
    <row r="165">
      <c r="A165" s="2">
        <f>IFERROR(__xludf.DUMMYFUNCTION("""COMPUTED_VALUE"""),44718.66666666667)</f>
        <v>44718.66667</v>
      </c>
      <c r="B165" s="6">
        <f>IFERROR(__xludf.DUMMYFUNCTION("""COMPUTED_VALUE"""),146.14)</f>
        <v>146.14</v>
      </c>
      <c r="C165" s="7">
        <f t="shared" si="1"/>
        <v>0.005227679186</v>
      </c>
    </row>
    <row r="166">
      <c r="A166" s="2">
        <f>IFERROR(__xludf.DUMMYFUNCTION("""COMPUTED_VALUE"""),44719.66666666667)</f>
        <v>44719.66667</v>
      </c>
      <c r="B166" s="6">
        <f>IFERROR(__xludf.DUMMYFUNCTION("""COMPUTED_VALUE"""),148.71)</f>
        <v>148.71</v>
      </c>
      <c r="C166" s="7">
        <f t="shared" si="1"/>
        <v>0.01758587656</v>
      </c>
    </row>
    <row r="167">
      <c r="A167" s="2">
        <f>IFERROR(__xludf.DUMMYFUNCTION("""COMPUTED_VALUE"""),44720.66666666667)</f>
        <v>44720.66667</v>
      </c>
      <c r="B167" s="6">
        <f>IFERROR(__xludf.DUMMYFUNCTION("""COMPUTED_VALUE"""),147.96)</f>
        <v>147.96</v>
      </c>
      <c r="C167" s="7">
        <f t="shared" si="1"/>
        <v>-0.005043373008</v>
      </c>
    </row>
    <row r="168">
      <c r="A168" s="2">
        <f>IFERROR(__xludf.DUMMYFUNCTION("""COMPUTED_VALUE"""),44721.66666666667)</f>
        <v>44721.66667</v>
      </c>
      <c r="B168" s="6">
        <f>IFERROR(__xludf.DUMMYFUNCTION("""COMPUTED_VALUE"""),142.64)</f>
        <v>142.64</v>
      </c>
      <c r="C168" s="7">
        <f t="shared" si="1"/>
        <v>-0.03595566369</v>
      </c>
    </row>
    <row r="169">
      <c r="A169" s="2">
        <f>IFERROR(__xludf.DUMMYFUNCTION("""COMPUTED_VALUE"""),44722.66666666667)</f>
        <v>44722.66667</v>
      </c>
      <c r="B169" s="6">
        <f>IFERROR(__xludf.DUMMYFUNCTION("""COMPUTED_VALUE"""),137.13)</f>
        <v>137.13</v>
      </c>
      <c r="C169" s="7">
        <f t="shared" si="1"/>
        <v>-0.03862871565</v>
      </c>
    </row>
    <row r="170">
      <c r="A170" s="2">
        <f>IFERROR(__xludf.DUMMYFUNCTION("""COMPUTED_VALUE"""),44725.66666666667)</f>
        <v>44725.66667</v>
      </c>
      <c r="B170" s="6">
        <f>IFERROR(__xludf.DUMMYFUNCTION("""COMPUTED_VALUE"""),131.88)</f>
        <v>131.88</v>
      </c>
      <c r="C170" s="7">
        <f t="shared" si="1"/>
        <v>-0.0382848392</v>
      </c>
    </row>
    <row r="171">
      <c r="A171" s="2">
        <f>IFERROR(__xludf.DUMMYFUNCTION("""COMPUTED_VALUE"""),44726.66666666667)</f>
        <v>44726.66667</v>
      </c>
      <c r="B171" s="6">
        <f>IFERROR(__xludf.DUMMYFUNCTION("""COMPUTED_VALUE"""),132.76)</f>
        <v>132.76</v>
      </c>
      <c r="C171" s="7">
        <f t="shared" si="1"/>
        <v>0.006672732787</v>
      </c>
    </row>
    <row r="172">
      <c r="A172" s="2">
        <f>IFERROR(__xludf.DUMMYFUNCTION("""COMPUTED_VALUE"""),44727.66666666667)</f>
        <v>44727.66667</v>
      </c>
      <c r="B172" s="6">
        <f>IFERROR(__xludf.DUMMYFUNCTION("""COMPUTED_VALUE"""),135.43)</f>
        <v>135.43</v>
      </c>
      <c r="C172" s="7">
        <f t="shared" si="1"/>
        <v>0.02011147936</v>
      </c>
    </row>
    <row r="173">
      <c r="A173" s="2">
        <f>IFERROR(__xludf.DUMMYFUNCTION("""COMPUTED_VALUE"""),44728.66666666667)</f>
        <v>44728.66667</v>
      </c>
      <c r="B173" s="6">
        <f>IFERROR(__xludf.DUMMYFUNCTION("""COMPUTED_VALUE"""),130.06)</f>
        <v>130.06</v>
      </c>
      <c r="C173" s="7">
        <f t="shared" si="1"/>
        <v>-0.03965148047</v>
      </c>
    </row>
    <row r="174">
      <c r="A174" s="2">
        <f>IFERROR(__xludf.DUMMYFUNCTION("""COMPUTED_VALUE"""),44729.66666666667)</f>
        <v>44729.66667</v>
      </c>
      <c r="B174" s="6">
        <f>IFERROR(__xludf.DUMMYFUNCTION("""COMPUTED_VALUE"""),131.56)</f>
        <v>131.56</v>
      </c>
      <c r="C174" s="7">
        <f t="shared" si="1"/>
        <v>0.01153313855</v>
      </c>
    </row>
    <row r="175">
      <c r="A175" s="2">
        <f>IFERROR(__xludf.DUMMYFUNCTION("""COMPUTED_VALUE"""),44733.66666666667)</f>
        <v>44733.66667</v>
      </c>
      <c r="B175" s="6">
        <f>IFERROR(__xludf.DUMMYFUNCTION("""COMPUTED_VALUE"""),135.87)</f>
        <v>135.87</v>
      </c>
      <c r="C175" s="7">
        <f t="shared" si="1"/>
        <v>0.03276071754</v>
      </c>
    </row>
    <row r="176">
      <c r="A176" s="2">
        <f>IFERROR(__xludf.DUMMYFUNCTION("""COMPUTED_VALUE"""),44734.66666666667)</f>
        <v>44734.66667</v>
      </c>
      <c r="B176" s="6">
        <f>IFERROR(__xludf.DUMMYFUNCTION("""COMPUTED_VALUE"""),135.35)</f>
        <v>135.35</v>
      </c>
      <c r="C176" s="7">
        <f t="shared" si="1"/>
        <v>-0.003827187753</v>
      </c>
    </row>
    <row r="177">
      <c r="A177" s="2">
        <f>IFERROR(__xludf.DUMMYFUNCTION("""COMPUTED_VALUE"""),44735.66666666667)</f>
        <v>44735.66667</v>
      </c>
      <c r="B177" s="6">
        <f>IFERROR(__xludf.DUMMYFUNCTION("""COMPUTED_VALUE"""),138.27)</f>
        <v>138.27</v>
      </c>
      <c r="C177" s="7">
        <f t="shared" si="1"/>
        <v>0.02157369782</v>
      </c>
    </row>
    <row r="178">
      <c r="A178" s="2">
        <f>IFERROR(__xludf.DUMMYFUNCTION("""COMPUTED_VALUE"""),44736.66666666667)</f>
        <v>44736.66667</v>
      </c>
      <c r="B178" s="6">
        <f>IFERROR(__xludf.DUMMYFUNCTION("""COMPUTED_VALUE"""),141.66)</f>
        <v>141.66</v>
      </c>
      <c r="C178" s="7">
        <f t="shared" si="1"/>
        <v>0.02451724886</v>
      </c>
    </row>
    <row r="179">
      <c r="A179" s="2">
        <f>IFERROR(__xludf.DUMMYFUNCTION("""COMPUTED_VALUE"""),44739.66666666667)</f>
        <v>44739.66667</v>
      </c>
      <c r="B179" s="6">
        <f>IFERROR(__xludf.DUMMYFUNCTION("""COMPUTED_VALUE"""),141.66)</f>
        <v>141.66</v>
      </c>
      <c r="C179" s="7">
        <f t="shared" si="1"/>
        <v>0</v>
      </c>
    </row>
    <row r="180">
      <c r="A180" s="2">
        <f>IFERROR(__xludf.DUMMYFUNCTION("""COMPUTED_VALUE"""),44740.66666666667)</f>
        <v>44740.66667</v>
      </c>
      <c r="B180" s="6">
        <f>IFERROR(__xludf.DUMMYFUNCTION("""COMPUTED_VALUE"""),137.44)</f>
        <v>137.44</v>
      </c>
      <c r="C180" s="7">
        <f t="shared" si="1"/>
        <v>-0.02978963716</v>
      </c>
    </row>
    <row r="181">
      <c r="A181" s="2">
        <f>IFERROR(__xludf.DUMMYFUNCTION("""COMPUTED_VALUE"""),44741.66666666667)</f>
        <v>44741.66667</v>
      </c>
      <c r="B181" s="6">
        <f>IFERROR(__xludf.DUMMYFUNCTION("""COMPUTED_VALUE"""),139.23)</f>
        <v>139.23</v>
      </c>
      <c r="C181" s="7">
        <f t="shared" si="1"/>
        <v>0.01302386496</v>
      </c>
    </row>
    <row r="182">
      <c r="A182" s="2">
        <f>IFERROR(__xludf.DUMMYFUNCTION("""COMPUTED_VALUE"""),44742.66666666667)</f>
        <v>44742.66667</v>
      </c>
      <c r="B182" s="6">
        <f>IFERROR(__xludf.DUMMYFUNCTION("""COMPUTED_VALUE"""),136.72)</f>
        <v>136.72</v>
      </c>
      <c r="C182" s="7">
        <f t="shared" si="1"/>
        <v>-0.01802772391</v>
      </c>
    </row>
    <row r="183">
      <c r="A183" s="2">
        <f>IFERROR(__xludf.DUMMYFUNCTION("""COMPUTED_VALUE"""),44743.66666666667)</f>
        <v>44743.66667</v>
      </c>
      <c r="B183" s="6">
        <f>IFERROR(__xludf.DUMMYFUNCTION("""COMPUTED_VALUE"""),138.93)</f>
        <v>138.93</v>
      </c>
      <c r="C183" s="7">
        <f t="shared" si="1"/>
        <v>0.01616442364</v>
      </c>
    </row>
    <row r="184">
      <c r="A184" s="2">
        <f>IFERROR(__xludf.DUMMYFUNCTION("""COMPUTED_VALUE"""),44747.66666666667)</f>
        <v>44747.66667</v>
      </c>
      <c r="B184" s="6">
        <f>IFERROR(__xludf.DUMMYFUNCTION("""COMPUTED_VALUE"""),141.56)</f>
        <v>141.56</v>
      </c>
      <c r="C184" s="7">
        <f t="shared" si="1"/>
        <v>0.0189303966</v>
      </c>
    </row>
    <row r="185">
      <c r="A185" s="2">
        <f>IFERROR(__xludf.DUMMYFUNCTION("""COMPUTED_VALUE"""),44748.66666666667)</f>
        <v>44748.66667</v>
      </c>
      <c r="B185" s="6">
        <f>IFERROR(__xludf.DUMMYFUNCTION("""COMPUTED_VALUE"""),142.92)</f>
        <v>142.92</v>
      </c>
      <c r="C185" s="7">
        <f t="shared" si="1"/>
        <v>0.009607233682</v>
      </c>
    </row>
    <row r="186">
      <c r="A186" s="2">
        <f>IFERROR(__xludf.DUMMYFUNCTION("""COMPUTED_VALUE"""),44749.66666666667)</f>
        <v>44749.66667</v>
      </c>
      <c r="B186" s="6">
        <f>IFERROR(__xludf.DUMMYFUNCTION("""COMPUTED_VALUE"""),146.35)</f>
        <v>146.35</v>
      </c>
      <c r="C186" s="7">
        <f t="shared" si="1"/>
        <v>0.02399944025</v>
      </c>
    </row>
    <row r="187">
      <c r="A187" s="2">
        <f>IFERROR(__xludf.DUMMYFUNCTION("""COMPUTED_VALUE"""),44750.66666666667)</f>
        <v>44750.66667</v>
      </c>
      <c r="B187" s="6">
        <f>IFERROR(__xludf.DUMMYFUNCTION("""COMPUTED_VALUE"""),147.04)</f>
        <v>147.04</v>
      </c>
      <c r="C187" s="7">
        <f t="shared" si="1"/>
        <v>0.004714724974</v>
      </c>
    </row>
    <row r="188">
      <c r="A188" s="2">
        <f>IFERROR(__xludf.DUMMYFUNCTION("""COMPUTED_VALUE"""),44753.66666666667)</f>
        <v>44753.66667</v>
      </c>
      <c r="B188" s="6">
        <f>IFERROR(__xludf.DUMMYFUNCTION("""COMPUTED_VALUE"""),144.87)</f>
        <v>144.87</v>
      </c>
      <c r="C188" s="7">
        <f t="shared" si="1"/>
        <v>-0.01475788901</v>
      </c>
    </row>
    <row r="189">
      <c r="A189" s="2">
        <f>IFERROR(__xludf.DUMMYFUNCTION("""COMPUTED_VALUE"""),44754.66666666667)</f>
        <v>44754.66667</v>
      </c>
      <c r="B189" s="6">
        <f>IFERROR(__xludf.DUMMYFUNCTION("""COMPUTED_VALUE"""),145.86)</f>
        <v>145.86</v>
      </c>
      <c r="C189" s="7">
        <f t="shared" si="1"/>
        <v>0.006833712984</v>
      </c>
    </row>
    <row r="190">
      <c r="A190" s="2">
        <f>IFERROR(__xludf.DUMMYFUNCTION("""COMPUTED_VALUE"""),44755.66666666667)</f>
        <v>44755.66667</v>
      </c>
      <c r="B190" s="6">
        <f>IFERROR(__xludf.DUMMYFUNCTION("""COMPUTED_VALUE"""),145.49)</f>
        <v>145.49</v>
      </c>
      <c r="C190" s="7">
        <f t="shared" si="1"/>
        <v>-0.002536679007</v>
      </c>
    </row>
    <row r="191">
      <c r="A191" s="2">
        <f>IFERROR(__xludf.DUMMYFUNCTION("""COMPUTED_VALUE"""),44756.66666666667)</f>
        <v>44756.66667</v>
      </c>
      <c r="B191" s="6">
        <f>IFERROR(__xludf.DUMMYFUNCTION("""COMPUTED_VALUE"""),148.47)</f>
        <v>148.47</v>
      </c>
      <c r="C191" s="7">
        <f t="shared" si="1"/>
        <v>0.02048250739</v>
      </c>
    </row>
    <row r="192">
      <c r="A192" s="2">
        <f>IFERROR(__xludf.DUMMYFUNCTION("""COMPUTED_VALUE"""),44757.66666666667)</f>
        <v>44757.66667</v>
      </c>
      <c r="B192" s="6">
        <f>IFERROR(__xludf.DUMMYFUNCTION("""COMPUTED_VALUE"""),150.17)</f>
        <v>150.17</v>
      </c>
      <c r="C192" s="7">
        <f t="shared" si="1"/>
        <v>0.0114501246</v>
      </c>
    </row>
    <row r="193">
      <c r="A193" s="2">
        <f>IFERROR(__xludf.DUMMYFUNCTION("""COMPUTED_VALUE"""),44760.66666666667)</f>
        <v>44760.66667</v>
      </c>
      <c r="B193" s="6">
        <f>IFERROR(__xludf.DUMMYFUNCTION("""COMPUTED_VALUE"""),147.07)</f>
        <v>147.07</v>
      </c>
      <c r="C193" s="7">
        <f t="shared" si="1"/>
        <v>-0.02064327096</v>
      </c>
    </row>
    <row r="194">
      <c r="A194" s="2">
        <f>IFERROR(__xludf.DUMMYFUNCTION("""COMPUTED_VALUE"""),44761.66666666667)</f>
        <v>44761.66667</v>
      </c>
      <c r="B194" s="6">
        <f>IFERROR(__xludf.DUMMYFUNCTION("""COMPUTED_VALUE"""),151.0)</f>
        <v>151</v>
      </c>
      <c r="C194" s="7">
        <f t="shared" si="1"/>
        <v>0.02672196913</v>
      </c>
    </row>
    <row r="195">
      <c r="A195" s="2">
        <f>IFERROR(__xludf.DUMMYFUNCTION("""COMPUTED_VALUE"""),44762.66666666667)</f>
        <v>44762.66667</v>
      </c>
      <c r="B195" s="6">
        <f>IFERROR(__xludf.DUMMYFUNCTION("""COMPUTED_VALUE"""),153.04)</f>
        <v>153.04</v>
      </c>
      <c r="C195" s="7">
        <f t="shared" si="1"/>
        <v>0.01350993377</v>
      </c>
    </row>
    <row r="196">
      <c r="A196" s="2">
        <f>IFERROR(__xludf.DUMMYFUNCTION("""COMPUTED_VALUE"""),44763.66666666667)</f>
        <v>44763.66667</v>
      </c>
      <c r="B196" s="6">
        <f>IFERROR(__xludf.DUMMYFUNCTION("""COMPUTED_VALUE"""),155.35)</f>
        <v>155.35</v>
      </c>
      <c r="C196" s="7">
        <f t="shared" si="1"/>
        <v>0.01509409305</v>
      </c>
    </row>
    <row r="197">
      <c r="A197" s="2">
        <f>IFERROR(__xludf.DUMMYFUNCTION("""COMPUTED_VALUE"""),44764.66666666667)</f>
        <v>44764.66667</v>
      </c>
      <c r="B197" s="6">
        <f>IFERROR(__xludf.DUMMYFUNCTION("""COMPUTED_VALUE"""),154.09)</f>
        <v>154.09</v>
      </c>
      <c r="C197" s="7">
        <f t="shared" si="1"/>
        <v>-0.008110717734</v>
      </c>
    </row>
    <row r="198">
      <c r="A198" s="2">
        <f>IFERROR(__xludf.DUMMYFUNCTION("""COMPUTED_VALUE"""),44767.66666666667)</f>
        <v>44767.66667</v>
      </c>
      <c r="B198" s="6">
        <f>IFERROR(__xludf.DUMMYFUNCTION("""COMPUTED_VALUE"""),152.95)</f>
        <v>152.95</v>
      </c>
      <c r="C198" s="7">
        <f t="shared" si="1"/>
        <v>-0.007398273736</v>
      </c>
    </row>
    <row r="199">
      <c r="A199" s="2">
        <f>IFERROR(__xludf.DUMMYFUNCTION("""COMPUTED_VALUE"""),44768.66666666667)</f>
        <v>44768.66667</v>
      </c>
      <c r="B199" s="6">
        <f>IFERROR(__xludf.DUMMYFUNCTION("""COMPUTED_VALUE"""),151.6)</f>
        <v>151.6</v>
      </c>
      <c r="C199" s="7">
        <f t="shared" si="1"/>
        <v>-0.008826413861</v>
      </c>
    </row>
    <row r="200">
      <c r="A200" s="2">
        <f>IFERROR(__xludf.DUMMYFUNCTION("""COMPUTED_VALUE"""),44769.66666666667)</f>
        <v>44769.66667</v>
      </c>
      <c r="B200" s="6">
        <f>IFERROR(__xludf.DUMMYFUNCTION("""COMPUTED_VALUE"""),156.79)</f>
        <v>156.79</v>
      </c>
      <c r="C200" s="7">
        <f t="shared" si="1"/>
        <v>0.0342348285</v>
      </c>
    </row>
    <row r="201">
      <c r="A201" s="2">
        <f>IFERROR(__xludf.DUMMYFUNCTION("""COMPUTED_VALUE"""),44770.66666666667)</f>
        <v>44770.66667</v>
      </c>
      <c r="B201" s="6">
        <f>IFERROR(__xludf.DUMMYFUNCTION("""COMPUTED_VALUE"""),157.35)</f>
        <v>157.35</v>
      </c>
      <c r="C201" s="7">
        <f t="shared" si="1"/>
        <v>0.003571656356</v>
      </c>
    </row>
    <row r="202">
      <c r="A202" s="2">
        <f>IFERROR(__xludf.DUMMYFUNCTION("""COMPUTED_VALUE"""),44771.66666666667)</f>
        <v>44771.66667</v>
      </c>
      <c r="B202" s="6">
        <f>IFERROR(__xludf.DUMMYFUNCTION("""COMPUTED_VALUE"""),162.51)</f>
        <v>162.51</v>
      </c>
      <c r="C202" s="7">
        <f t="shared" si="1"/>
        <v>0.03279313632</v>
      </c>
    </row>
    <row r="203">
      <c r="A203" s="2">
        <f>IFERROR(__xludf.DUMMYFUNCTION("""COMPUTED_VALUE"""),44774.66666666667)</f>
        <v>44774.66667</v>
      </c>
      <c r="B203" s="6">
        <f>IFERROR(__xludf.DUMMYFUNCTION("""COMPUTED_VALUE"""),161.51)</f>
        <v>161.51</v>
      </c>
      <c r="C203" s="7">
        <f t="shared" si="1"/>
        <v>-0.006153467479</v>
      </c>
    </row>
    <row r="204">
      <c r="A204" s="2">
        <f>IFERROR(__xludf.DUMMYFUNCTION("""COMPUTED_VALUE"""),44775.66666666667)</f>
        <v>44775.66667</v>
      </c>
      <c r="B204" s="6">
        <f>IFERROR(__xludf.DUMMYFUNCTION("""COMPUTED_VALUE"""),160.01)</f>
        <v>160.01</v>
      </c>
      <c r="C204" s="7">
        <f t="shared" si="1"/>
        <v>-0.009287350628</v>
      </c>
    </row>
    <row r="205">
      <c r="A205" s="2">
        <f>IFERROR(__xludf.DUMMYFUNCTION("""COMPUTED_VALUE"""),44776.66666666667)</f>
        <v>44776.66667</v>
      </c>
      <c r="B205" s="6">
        <f>IFERROR(__xludf.DUMMYFUNCTION("""COMPUTED_VALUE"""),166.13)</f>
        <v>166.13</v>
      </c>
      <c r="C205" s="7">
        <f t="shared" si="1"/>
        <v>0.03824760952</v>
      </c>
    </row>
    <row r="206">
      <c r="A206" s="2">
        <f>IFERROR(__xludf.DUMMYFUNCTION("""COMPUTED_VALUE"""),44777.66666666667)</f>
        <v>44777.66667</v>
      </c>
      <c r="B206" s="6">
        <f>IFERROR(__xludf.DUMMYFUNCTION("""COMPUTED_VALUE"""),165.81)</f>
        <v>165.81</v>
      </c>
      <c r="C206" s="7">
        <f t="shared" si="1"/>
        <v>-0.001926202372</v>
      </c>
    </row>
    <row r="207">
      <c r="A207" s="2">
        <f>IFERROR(__xludf.DUMMYFUNCTION("""COMPUTED_VALUE"""),44778.66666666667)</f>
        <v>44778.66667</v>
      </c>
      <c r="B207" s="6">
        <f>IFERROR(__xludf.DUMMYFUNCTION("""COMPUTED_VALUE"""),165.35)</f>
        <v>165.35</v>
      </c>
      <c r="C207" s="7">
        <f t="shared" si="1"/>
        <v>-0.002774259695</v>
      </c>
    </row>
    <row r="208">
      <c r="A208" s="2">
        <f>IFERROR(__xludf.DUMMYFUNCTION("""COMPUTED_VALUE"""),44781.66666666667)</f>
        <v>44781.66667</v>
      </c>
      <c r="B208" s="6">
        <f>IFERROR(__xludf.DUMMYFUNCTION("""COMPUTED_VALUE"""),164.87)</f>
        <v>164.87</v>
      </c>
      <c r="C208" s="7">
        <f t="shared" si="1"/>
        <v>-0.002902933172</v>
      </c>
    </row>
    <row r="209">
      <c r="A209" s="2">
        <f>IFERROR(__xludf.DUMMYFUNCTION("""COMPUTED_VALUE"""),44782.66666666667)</f>
        <v>44782.66667</v>
      </c>
      <c r="B209" s="6">
        <f>IFERROR(__xludf.DUMMYFUNCTION("""COMPUTED_VALUE"""),164.92)</f>
        <v>164.92</v>
      </c>
      <c r="C209" s="7">
        <f t="shared" si="1"/>
        <v>0.0003032692424</v>
      </c>
    </row>
    <row r="210">
      <c r="A210" s="2">
        <f>IFERROR(__xludf.DUMMYFUNCTION("""COMPUTED_VALUE"""),44783.66666666667)</f>
        <v>44783.66667</v>
      </c>
      <c r="B210" s="6">
        <f>IFERROR(__xludf.DUMMYFUNCTION("""COMPUTED_VALUE"""),169.24)</f>
        <v>169.24</v>
      </c>
      <c r="C210" s="7">
        <f t="shared" si="1"/>
        <v>0.02619451855</v>
      </c>
    </row>
    <row r="211">
      <c r="A211" s="2">
        <f>IFERROR(__xludf.DUMMYFUNCTION("""COMPUTED_VALUE"""),44784.66666666667)</f>
        <v>44784.66667</v>
      </c>
      <c r="B211" s="6">
        <f>IFERROR(__xludf.DUMMYFUNCTION("""COMPUTED_VALUE"""),168.49)</f>
        <v>168.49</v>
      </c>
      <c r="C211" s="7">
        <f t="shared" si="1"/>
        <v>-0.004431576459</v>
      </c>
    </row>
    <row r="212">
      <c r="A212" s="2">
        <f>IFERROR(__xludf.DUMMYFUNCTION("""COMPUTED_VALUE"""),44785.66666666667)</f>
        <v>44785.66667</v>
      </c>
      <c r="B212" s="6">
        <f>IFERROR(__xludf.DUMMYFUNCTION("""COMPUTED_VALUE"""),172.1)</f>
        <v>172.1</v>
      </c>
      <c r="C212" s="7">
        <f t="shared" si="1"/>
        <v>0.02142560389</v>
      </c>
    </row>
    <row r="213">
      <c r="A213" s="2">
        <f>IFERROR(__xludf.DUMMYFUNCTION("""COMPUTED_VALUE"""),44788.66666666667)</f>
        <v>44788.66667</v>
      </c>
      <c r="B213" s="6">
        <f>IFERROR(__xludf.DUMMYFUNCTION("""COMPUTED_VALUE"""),173.19)</f>
        <v>173.19</v>
      </c>
      <c r="C213" s="7">
        <f t="shared" si="1"/>
        <v>0.006333527019</v>
      </c>
    </row>
    <row r="214">
      <c r="A214" s="2">
        <f>IFERROR(__xludf.DUMMYFUNCTION("""COMPUTED_VALUE"""),44789.66666666667)</f>
        <v>44789.66667</v>
      </c>
      <c r="B214" s="6">
        <f>IFERROR(__xludf.DUMMYFUNCTION("""COMPUTED_VALUE"""),173.03)</f>
        <v>173.03</v>
      </c>
      <c r="C214" s="7">
        <f t="shared" si="1"/>
        <v>-0.0009238408684</v>
      </c>
    </row>
    <row r="215">
      <c r="A215" s="2">
        <f>IFERROR(__xludf.DUMMYFUNCTION("""COMPUTED_VALUE"""),44790.66666666667)</f>
        <v>44790.66667</v>
      </c>
      <c r="B215" s="6">
        <f>IFERROR(__xludf.DUMMYFUNCTION("""COMPUTED_VALUE"""),174.55)</f>
        <v>174.55</v>
      </c>
      <c r="C215" s="7">
        <f t="shared" si="1"/>
        <v>0.008784603826</v>
      </c>
    </row>
    <row r="216">
      <c r="A216" s="2">
        <f>IFERROR(__xludf.DUMMYFUNCTION("""COMPUTED_VALUE"""),44791.66666666667)</f>
        <v>44791.66667</v>
      </c>
      <c r="B216" s="6">
        <f>IFERROR(__xludf.DUMMYFUNCTION("""COMPUTED_VALUE"""),174.15)</f>
        <v>174.15</v>
      </c>
      <c r="C216" s="7">
        <f t="shared" si="1"/>
        <v>-0.002291606989</v>
      </c>
    </row>
    <row r="217">
      <c r="A217" s="2">
        <f>IFERROR(__xludf.DUMMYFUNCTION("""COMPUTED_VALUE"""),44792.66666666667)</f>
        <v>44792.66667</v>
      </c>
      <c r="B217" s="6">
        <f>IFERROR(__xludf.DUMMYFUNCTION("""COMPUTED_VALUE"""),171.52)</f>
        <v>171.52</v>
      </c>
      <c r="C217" s="7">
        <f t="shared" si="1"/>
        <v>-0.01510192363</v>
      </c>
    </row>
    <row r="218">
      <c r="A218" s="2">
        <f>IFERROR(__xludf.DUMMYFUNCTION("""COMPUTED_VALUE"""),44795.66666666667)</f>
        <v>44795.66667</v>
      </c>
      <c r="B218" s="6">
        <f>IFERROR(__xludf.DUMMYFUNCTION("""COMPUTED_VALUE"""),167.57)</f>
        <v>167.57</v>
      </c>
      <c r="C218" s="7">
        <f t="shared" si="1"/>
        <v>-0.02302938433</v>
      </c>
    </row>
    <row r="219">
      <c r="A219" s="2">
        <f>IFERROR(__xludf.DUMMYFUNCTION("""COMPUTED_VALUE"""),44796.66666666667)</f>
        <v>44796.66667</v>
      </c>
      <c r="B219" s="6">
        <f>IFERROR(__xludf.DUMMYFUNCTION("""COMPUTED_VALUE"""),167.23)</f>
        <v>167.23</v>
      </c>
      <c r="C219" s="7">
        <f t="shared" si="1"/>
        <v>-0.002029002805</v>
      </c>
    </row>
    <row r="220">
      <c r="A220" s="2">
        <f>IFERROR(__xludf.DUMMYFUNCTION("""COMPUTED_VALUE"""),44797.66666666667)</f>
        <v>44797.66667</v>
      </c>
      <c r="B220" s="6">
        <f>IFERROR(__xludf.DUMMYFUNCTION("""COMPUTED_VALUE"""),167.53)</f>
        <v>167.53</v>
      </c>
      <c r="C220" s="7">
        <f t="shared" si="1"/>
        <v>0.001793936495</v>
      </c>
    </row>
    <row r="221">
      <c r="A221" s="2">
        <f>IFERROR(__xludf.DUMMYFUNCTION("""COMPUTED_VALUE"""),44798.66666666667)</f>
        <v>44798.66667</v>
      </c>
      <c r="B221" s="6">
        <f>IFERROR(__xludf.DUMMYFUNCTION("""COMPUTED_VALUE"""),170.03)</f>
        <v>170.03</v>
      </c>
      <c r="C221" s="7">
        <f t="shared" si="1"/>
        <v>0.01492270041</v>
      </c>
    </row>
    <row r="222">
      <c r="A222" s="2">
        <f>IFERROR(__xludf.DUMMYFUNCTION("""COMPUTED_VALUE"""),44799.66666666667)</f>
        <v>44799.66667</v>
      </c>
      <c r="B222" s="6">
        <f>IFERROR(__xludf.DUMMYFUNCTION("""COMPUTED_VALUE"""),163.62)</f>
        <v>163.62</v>
      </c>
      <c r="C222" s="7">
        <f t="shared" si="1"/>
        <v>-0.03769922955</v>
      </c>
    </row>
    <row r="223">
      <c r="A223" s="2">
        <f>IFERROR(__xludf.DUMMYFUNCTION("""COMPUTED_VALUE"""),44802.66666666667)</f>
        <v>44802.66667</v>
      </c>
      <c r="B223" s="6">
        <f>IFERROR(__xludf.DUMMYFUNCTION("""COMPUTED_VALUE"""),161.38)</f>
        <v>161.38</v>
      </c>
      <c r="C223" s="7">
        <f t="shared" si="1"/>
        <v>-0.01369025791</v>
      </c>
    </row>
    <row r="224">
      <c r="A224" s="2">
        <f>IFERROR(__xludf.DUMMYFUNCTION("""COMPUTED_VALUE"""),44803.66666666667)</f>
        <v>44803.66667</v>
      </c>
      <c r="B224" s="6">
        <f>IFERROR(__xludf.DUMMYFUNCTION("""COMPUTED_VALUE"""),158.91)</f>
        <v>158.91</v>
      </c>
      <c r="C224" s="7">
        <f t="shared" si="1"/>
        <v>-0.01530549015</v>
      </c>
    </row>
    <row r="225">
      <c r="A225" s="2">
        <f>IFERROR(__xludf.DUMMYFUNCTION("""COMPUTED_VALUE"""),44804.66666666667)</f>
        <v>44804.66667</v>
      </c>
      <c r="B225" s="6">
        <f>IFERROR(__xludf.DUMMYFUNCTION("""COMPUTED_VALUE"""),157.22)</f>
        <v>157.22</v>
      </c>
      <c r="C225" s="7">
        <f t="shared" si="1"/>
        <v>-0.0106349506</v>
      </c>
    </row>
    <row r="226">
      <c r="A226" s="2">
        <f>IFERROR(__xludf.DUMMYFUNCTION("""COMPUTED_VALUE"""),44805.66666666667)</f>
        <v>44805.66667</v>
      </c>
      <c r="B226" s="6">
        <f>IFERROR(__xludf.DUMMYFUNCTION("""COMPUTED_VALUE"""),157.96)</f>
        <v>157.96</v>
      </c>
      <c r="C226" s="7">
        <f t="shared" si="1"/>
        <v>0.004706780308</v>
      </c>
    </row>
    <row r="227">
      <c r="A227" s="2">
        <f>IFERROR(__xludf.DUMMYFUNCTION("""COMPUTED_VALUE"""),44806.66666666667)</f>
        <v>44806.66667</v>
      </c>
      <c r="B227" s="6">
        <f>IFERROR(__xludf.DUMMYFUNCTION("""COMPUTED_VALUE"""),155.81)</f>
        <v>155.81</v>
      </c>
      <c r="C227" s="7">
        <f t="shared" si="1"/>
        <v>-0.01361104077</v>
      </c>
    </row>
    <row r="228">
      <c r="A228" s="2">
        <f>IFERROR(__xludf.DUMMYFUNCTION("""COMPUTED_VALUE"""),44810.66666666667)</f>
        <v>44810.66667</v>
      </c>
      <c r="B228" s="6">
        <f>IFERROR(__xludf.DUMMYFUNCTION("""COMPUTED_VALUE"""),154.53)</f>
        <v>154.53</v>
      </c>
      <c r="C228" s="7">
        <f t="shared" si="1"/>
        <v>-0.008215133817</v>
      </c>
    </row>
    <row r="229">
      <c r="A229" s="2">
        <f>IFERROR(__xludf.DUMMYFUNCTION("""COMPUTED_VALUE"""),44811.66666666667)</f>
        <v>44811.66667</v>
      </c>
      <c r="B229" s="6">
        <f>IFERROR(__xludf.DUMMYFUNCTION("""COMPUTED_VALUE"""),155.96)</f>
        <v>155.96</v>
      </c>
      <c r="C229" s="7">
        <f t="shared" si="1"/>
        <v>0.009253866563</v>
      </c>
    </row>
    <row r="230">
      <c r="A230" s="2">
        <f>IFERROR(__xludf.DUMMYFUNCTION("""COMPUTED_VALUE"""),44812.66666666667)</f>
        <v>44812.66667</v>
      </c>
      <c r="B230" s="6">
        <f>IFERROR(__xludf.DUMMYFUNCTION("""COMPUTED_VALUE"""),154.46)</f>
        <v>154.46</v>
      </c>
      <c r="C230" s="7">
        <f t="shared" si="1"/>
        <v>-0.009617850731</v>
      </c>
    </row>
    <row r="231">
      <c r="A231" s="2">
        <f>IFERROR(__xludf.DUMMYFUNCTION("""COMPUTED_VALUE"""),44813.66666666667)</f>
        <v>44813.66667</v>
      </c>
      <c r="B231" s="6">
        <f>IFERROR(__xludf.DUMMYFUNCTION("""COMPUTED_VALUE"""),157.37)</f>
        <v>157.37</v>
      </c>
      <c r="C231" s="7">
        <f t="shared" si="1"/>
        <v>0.01883982908</v>
      </c>
    </row>
    <row r="232">
      <c r="A232" s="2">
        <f>IFERROR(__xludf.DUMMYFUNCTION("""COMPUTED_VALUE"""),44816.66666666667)</f>
        <v>44816.66667</v>
      </c>
      <c r="B232" s="6">
        <f>IFERROR(__xludf.DUMMYFUNCTION("""COMPUTED_VALUE"""),163.43)</f>
        <v>163.43</v>
      </c>
      <c r="C232" s="7">
        <f t="shared" si="1"/>
        <v>0.03850797484</v>
      </c>
    </row>
    <row r="233">
      <c r="A233" s="2">
        <f>IFERROR(__xludf.DUMMYFUNCTION("""COMPUTED_VALUE"""),44817.66666666667)</f>
        <v>44817.66667</v>
      </c>
      <c r="B233" s="6">
        <f>IFERROR(__xludf.DUMMYFUNCTION("""COMPUTED_VALUE"""),153.84)</f>
        <v>153.84</v>
      </c>
      <c r="C233" s="7">
        <f t="shared" si="1"/>
        <v>-0.058679557</v>
      </c>
    </row>
    <row r="234">
      <c r="A234" s="2">
        <f>IFERROR(__xludf.DUMMYFUNCTION("""COMPUTED_VALUE"""),44818.66666666667)</f>
        <v>44818.66667</v>
      </c>
      <c r="B234" s="6">
        <f>IFERROR(__xludf.DUMMYFUNCTION("""COMPUTED_VALUE"""),155.31)</f>
        <v>155.31</v>
      </c>
      <c r="C234" s="7">
        <f t="shared" si="1"/>
        <v>0.009555382215</v>
      </c>
    </row>
    <row r="235">
      <c r="A235" s="2">
        <f>IFERROR(__xludf.DUMMYFUNCTION("""COMPUTED_VALUE"""),44819.66666666667)</f>
        <v>44819.66667</v>
      </c>
      <c r="B235" s="6">
        <f>IFERROR(__xludf.DUMMYFUNCTION("""COMPUTED_VALUE"""),152.37)</f>
        <v>152.37</v>
      </c>
      <c r="C235" s="7">
        <f t="shared" si="1"/>
        <v>-0.01892988217</v>
      </c>
    </row>
    <row r="236">
      <c r="A236" s="2">
        <f>IFERROR(__xludf.DUMMYFUNCTION("""COMPUTED_VALUE"""),44820.66666666667)</f>
        <v>44820.66667</v>
      </c>
      <c r="B236" s="6">
        <f>IFERROR(__xludf.DUMMYFUNCTION("""COMPUTED_VALUE"""),150.7)</f>
        <v>150.7</v>
      </c>
      <c r="C236" s="7">
        <f t="shared" si="1"/>
        <v>-0.01096016276</v>
      </c>
    </row>
    <row r="237">
      <c r="A237" s="2">
        <f>IFERROR(__xludf.DUMMYFUNCTION("""COMPUTED_VALUE"""),44823.66666666667)</f>
        <v>44823.66667</v>
      </c>
      <c r="B237" s="6">
        <f>IFERROR(__xludf.DUMMYFUNCTION("""COMPUTED_VALUE"""),154.48)</f>
        <v>154.48</v>
      </c>
      <c r="C237" s="7">
        <f t="shared" si="1"/>
        <v>0.02508294625</v>
      </c>
    </row>
    <row r="238">
      <c r="A238" s="2">
        <f>IFERROR(__xludf.DUMMYFUNCTION("""COMPUTED_VALUE"""),44824.66666666667)</f>
        <v>44824.66667</v>
      </c>
      <c r="B238" s="6">
        <f>IFERROR(__xludf.DUMMYFUNCTION("""COMPUTED_VALUE"""),156.9)</f>
        <v>156.9</v>
      </c>
      <c r="C238" s="7">
        <f t="shared" si="1"/>
        <v>0.01566545831</v>
      </c>
    </row>
    <row r="239">
      <c r="A239" s="2">
        <f>IFERROR(__xludf.DUMMYFUNCTION("""COMPUTED_VALUE"""),44825.66666666667)</f>
        <v>44825.66667</v>
      </c>
      <c r="B239" s="6">
        <f>IFERROR(__xludf.DUMMYFUNCTION("""COMPUTED_VALUE"""),153.72)</f>
        <v>153.72</v>
      </c>
      <c r="C239" s="7">
        <f t="shared" si="1"/>
        <v>-0.02026768642</v>
      </c>
    </row>
    <row r="240">
      <c r="A240" s="2">
        <f>IFERROR(__xludf.DUMMYFUNCTION("""COMPUTED_VALUE"""),44826.66666666667)</f>
        <v>44826.66667</v>
      </c>
      <c r="B240" s="6">
        <f>IFERROR(__xludf.DUMMYFUNCTION("""COMPUTED_VALUE"""),152.74)</f>
        <v>152.74</v>
      </c>
      <c r="C240" s="7">
        <f t="shared" si="1"/>
        <v>-0.006375227687</v>
      </c>
    </row>
    <row r="241">
      <c r="A241" s="2">
        <f>IFERROR(__xludf.DUMMYFUNCTION("""COMPUTED_VALUE"""),44827.66666666667)</f>
        <v>44827.66667</v>
      </c>
      <c r="B241" s="6">
        <f>IFERROR(__xludf.DUMMYFUNCTION("""COMPUTED_VALUE"""),150.43)</f>
        <v>150.43</v>
      </c>
      <c r="C241" s="7">
        <f t="shared" si="1"/>
        <v>-0.01512373969</v>
      </c>
    </row>
    <row r="242">
      <c r="A242" s="2">
        <f>IFERROR(__xludf.DUMMYFUNCTION("""COMPUTED_VALUE"""),44830.66666666667)</f>
        <v>44830.66667</v>
      </c>
      <c r="B242" s="6">
        <f>IFERROR(__xludf.DUMMYFUNCTION("""COMPUTED_VALUE"""),150.77)</f>
        <v>150.77</v>
      </c>
      <c r="C242" s="7">
        <f t="shared" si="1"/>
        <v>0.002260187463</v>
      </c>
    </row>
    <row r="243">
      <c r="A243" s="2">
        <f>IFERROR(__xludf.DUMMYFUNCTION("""COMPUTED_VALUE"""),44831.66666666667)</f>
        <v>44831.66667</v>
      </c>
      <c r="B243" s="6">
        <f>IFERROR(__xludf.DUMMYFUNCTION("""COMPUTED_VALUE"""),151.76)</f>
        <v>151.76</v>
      </c>
      <c r="C243" s="7">
        <f t="shared" si="1"/>
        <v>0.006566293029</v>
      </c>
    </row>
    <row r="244">
      <c r="A244" s="2">
        <f>IFERROR(__xludf.DUMMYFUNCTION("""COMPUTED_VALUE"""),44832.66666666667)</f>
        <v>44832.66667</v>
      </c>
      <c r="B244" s="6">
        <f>IFERROR(__xludf.DUMMYFUNCTION("""COMPUTED_VALUE"""),149.84)</f>
        <v>149.84</v>
      </c>
      <c r="C244" s="7">
        <f t="shared" si="1"/>
        <v>-0.01265155509</v>
      </c>
    </row>
    <row r="245">
      <c r="A245" s="2">
        <f>IFERROR(__xludf.DUMMYFUNCTION("""COMPUTED_VALUE"""),44833.66666666667)</f>
        <v>44833.66667</v>
      </c>
      <c r="B245" s="6">
        <f>IFERROR(__xludf.DUMMYFUNCTION("""COMPUTED_VALUE"""),142.48)</f>
        <v>142.48</v>
      </c>
      <c r="C245" s="7">
        <f t="shared" si="1"/>
        <v>-0.04911906033</v>
      </c>
    </row>
    <row r="246">
      <c r="A246" s="2">
        <f>IFERROR(__xludf.DUMMYFUNCTION("""COMPUTED_VALUE"""),44834.66666666667)</f>
        <v>44834.66667</v>
      </c>
      <c r="B246" s="6">
        <f>IFERROR(__xludf.DUMMYFUNCTION("""COMPUTED_VALUE"""),138.2)</f>
        <v>138.2</v>
      </c>
      <c r="C246" s="7">
        <f t="shared" si="1"/>
        <v>-0.03003930376</v>
      </c>
    </row>
    <row r="247">
      <c r="A247" s="2">
        <f>IFERROR(__xludf.DUMMYFUNCTION("""COMPUTED_VALUE"""),44837.66666666667)</f>
        <v>44837.66667</v>
      </c>
      <c r="B247" s="6">
        <f>IFERROR(__xludf.DUMMYFUNCTION("""COMPUTED_VALUE"""),142.45)</f>
        <v>142.45</v>
      </c>
      <c r="C247" s="7">
        <f t="shared" si="1"/>
        <v>0.03075253256</v>
      </c>
    </row>
    <row r="248">
      <c r="A248" s="2">
        <f>IFERROR(__xludf.DUMMYFUNCTION("""COMPUTED_VALUE"""),44838.66666666667)</f>
        <v>44838.66667</v>
      </c>
      <c r="B248" s="6">
        <f>IFERROR(__xludf.DUMMYFUNCTION("""COMPUTED_VALUE"""),146.1)</f>
        <v>146.1</v>
      </c>
      <c r="C248" s="7">
        <f t="shared" si="1"/>
        <v>0.02562302562</v>
      </c>
    </row>
    <row r="249">
      <c r="A249" s="2">
        <f>IFERROR(__xludf.DUMMYFUNCTION("""COMPUTED_VALUE"""),44839.66666666667)</f>
        <v>44839.66667</v>
      </c>
      <c r="B249" s="6">
        <f>IFERROR(__xludf.DUMMYFUNCTION("""COMPUTED_VALUE"""),146.4)</f>
        <v>146.4</v>
      </c>
      <c r="C249" s="7">
        <f t="shared" si="1"/>
        <v>0.00205338809</v>
      </c>
    </row>
    <row r="250">
      <c r="A250" s="2">
        <f>IFERROR(__xludf.DUMMYFUNCTION("""COMPUTED_VALUE"""),44840.66666666667)</f>
        <v>44840.66667</v>
      </c>
      <c r="B250" s="6">
        <f>IFERROR(__xludf.DUMMYFUNCTION("""COMPUTED_VALUE"""),145.43)</f>
        <v>145.43</v>
      </c>
      <c r="C250" s="7">
        <f t="shared" si="1"/>
        <v>-0.00662568306</v>
      </c>
    </row>
    <row r="251">
      <c r="A251" s="2">
        <f>IFERROR(__xludf.DUMMYFUNCTION("""COMPUTED_VALUE"""),44841.66666666667)</f>
        <v>44841.66667</v>
      </c>
      <c r="B251" s="6">
        <f>IFERROR(__xludf.DUMMYFUNCTION("""COMPUTED_VALUE"""),140.09)</f>
        <v>140.09</v>
      </c>
      <c r="C251" s="7">
        <f t="shared" si="1"/>
        <v>-0.03671869628</v>
      </c>
    </row>
    <row r="252">
      <c r="A252" s="2">
        <f>IFERROR(__xludf.DUMMYFUNCTION("""COMPUTED_VALUE"""),44844.66666666667)</f>
        <v>44844.66667</v>
      </c>
      <c r="B252" s="6">
        <f>IFERROR(__xludf.DUMMYFUNCTION("""COMPUTED_VALUE"""),140.42)</f>
        <v>140.42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tr">
        <f>IFERROR(__xludf.DUMMYFUNCTION("GOOGLEFINANCE(""NASDAQ:NFLX"", ""price"", DATE(2021,10,12), DATE(2022,10,11),""DAILY"")"),"Date")</f>
        <v>Date</v>
      </c>
      <c r="B1" s="6" t="str">
        <f>IFERROR(__xludf.DUMMYFUNCTION("""COMPUTED_VALUE"""),"Close")</f>
        <v>Close</v>
      </c>
      <c r="C1" s="1" t="s">
        <v>11</v>
      </c>
    </row>
    <row r="2">
      <c r="A2" s="2">
        <f>IFERROR(__xludf.DUMMYFUNCTION("""COMPUTED_VALUE"""),44481.66666666667)</f>
        <v>44481.66667</v>
      </c>
      <c r="B2" s="6">
        <f>IFERROR(__xludf.DUMMYFUNCTION("""COMPUTED_VALUE"""),624.94)</f>
        <v>624.94</v>
      </c>
    </row>
    <row r="3">
      <c r="A3" s="2">
        <f>IFERROR(__xludf.DUMMYFUNCTION("""COMPUTED_VALUE"""),44482.66666666667)</f>
        <v>44482.66667</v>
      </c>
      <c r="B3" s="6">
        <f>IFERROR(__xludf.DUMMYFUNCTION("""COMPUTED_VALUE"""),629.76)</f>
        <v>629.76</v>
      </c>
      <c r="C3" s="7">
        <f t="shared" ref="C3:C251" si="1">B3/B2-1</f>
        <v>0.007712740423</v>
      </c>
    </row>
    <row r="4">
      <c r="A4" s="2">
        <f>IFERROR(__xludf.DUMMYFUNCTION("""COMPUTED_VALUE"""),44483.66666666667)</f>
        <v>44483.66667</v>
      </c>
      <c r="B4" s="6">
        <f>IFERROR(__xludf.DUMMYFUNCTION("""COMPUTED_VALUE"""),633.8)</f>
        <v>633.8</v>
      </c>
      <c r="C4" s="7">
        <f t="shared" si="1"/>
        <v>0.006415142276</v>
      </c>
    </row>
    <row r="5">
      <c r="A5" s="2">
        <f>IFERROR(__xludf.DUMMYFUNCTION("""COMPUTED_VALUE"""),44484.66666666667)</f>
        <v>44484.66667</v>
      </c>
      <c r="B5" s="6">
        <f>IFERROR(__xludf.DUMMYFUNCTION("""COMPUTED_VALUE"""),628.29)</f>
        <v>628.29</v>
      </c>
      <c r="C5" s="7">
        <f t="shared" si="1"/>
        <v>-0.008693594194</v>
      </c>
    </row>
    <row r="6">
      <c r="A6" s="2">
        <f>IFERROR(__xludf.DUMMYFUNCTION("""COMPUTED_VALUE"""),44487.66666666667)</f>
        <v>44487.66667</v>
      </c>
      <c r="B6" s="6">
        <f>IFERROR(__xludf.DUMMYFUNCTION("""COMPUTED_VALUE"""),637.97)</f>
        <v>637.97</v>
      </c>
      <c r="C6" s="7">
        <f t="shared" si="1"/>
        <v>0.01540689809</v>
      </c>
    </row>
    <row r="7">
      <c r="A7" s="2">
        <f>IFERROR(__xludf.DUMMYFUNCTION("""COMPUTED_VALUE"""),44488.66666666667)</f>
        <v>44488.66667</v>
      </c>
      <c r="B7" s="6">
        <f>IFERROR(__xludf.DUMMYFUNCTION("""COMPUTED_VALUE"""),639.0)</f>
        <v>639</v>
      </c>
      <c r="C7" s="7">
        <f t="shared" si="1"/>
        <v>0.001614495979</v>
      </c>
    </row>
    <row r="8">
      <c r="A8" s="2">
        <f>IFERROR(__xludf.DUMMYFUNCTION("""COMPUTED_VALUE"""),44489.66666666667)</f>
        <v>44489.66667</v>
      </c>
      <c r="B8" s="6">
        <f>IFERROR(__xludf.DUMMYFUNCTION("""COMPUTED_VALUE"""),625.14)</f>
        <v>625.14</v>
      </c>
      <c r="C8" s="7">
        <f t="shared" si="1"/>
        <v>-0.02169014085</v>
      </c>
    </row>
    <row r="9">
      <c r="A9" s="2">
        <f>IFERROR(__xludf.DUMMYFUNCTION("""COMPUTED_VALUE"""),44490.66666666667)</f>
        <v>44490.66667</v>
      </c>
      <c r="B9" s="6">
        <f>IFERROR(__xludf.DUMMYFUNCTION("""COMPUTED_VALUE"""),653.16)</f>
        <v>653.16</v>
      </c>
      <c r="C9" s="7">
        <f t="shared" si="1"/>
        <v>0.04482195988</v>
      </c>
    </row>
    <row r="10">
      <c r="A10" s="2">
        <f>IFERROR(__xludf.DUMMYFUNCTION("""COMPUTED_VALUE"""),44491.66666666667)</f>
        <v>44491.66667</v>
      </c>
      <c r="B10" s="6">
        <f>IFERROR(__xludf.DUMMYFUNCTION("""COMPUTED_VALUE"""),664.78)</f>
        <v>664.78</v>
      </c>
      <c r="C10" s="7">
        <f t="shared" si="1"/>
        <v>0.0177904342</v>
      </c>
    </row>
    <row r="11">
      <c r="A11" s="2">
        <f>IFERROR(__xludf.DUMMYFUNCTION("""COMPUTED_VALUE"""),44494.66666666667)</f>
        <v>44494.66667</v>
      </c>
      <c r="B11" s="6">
        <f>IFERROR(__xludf.DUMMYFUNCTION("""COMPUTED_VALUE"""),671.66)</f>
        <v>671.66</v>
      </c>
      <c r="C11" s="7">
        <f t="shared" si="1"/>
        <v>0.01034928849</v>
      </c>
    </row>
    <row r="12">
      <c r="A12" s="2">
        <f>IFERROR(__xludf.DUMMYFUNCTION("""COMPUTED_VALUE"""),44495.66666666667)</f>
        <v>44495.66667</v>
      </c>
      <c r="B12" s="6">
        <f>IFERROR(__xludf.DUMMYFUNCTION("""COMPUTED_VALUE"""),668.52)</f>
        <v>668.52</v>
      </c>
      <c r="C12" s="7">
        <f t="shared" si="1"/>
        <v>-0.004674984367</v>
      </c>
    </row>
    <row r="13">
      <c r="A13" s="2">
        <f>IFERROR(__xludf.DUMMYFUNCTION("""COMPUTED_VALUE"""),44496.66666666667)</f>
        <v>44496.66667</v>
      </c>
      <c r="B13" s="6">
        <f>IFERROR(__xludf.DUMMYFUNCTION("""COMPUTED_VALUE"""),662.92)</f>
        <v>662.92</v>
      </c>
      <c r="C13" s="7">
        <f t="shared" si="1"/>
        <v>-0.008376712739</v>
      </c>
    </row>
    <row r="14">
      <c r="A14" s="2">
        <f>IFERROR(__xludf.DUMMYFUNCTION("""COMPUTED_VALUE"""),44497.66666666667)</f>
        <v>44497.66667</v>
      </c>
      <c r="B14" s="6">
        <f>IFERROR(__xludf.DUMMYFUNCTION("""COMPUTED_VALUE"""),674.05)</f>
        <v>674.05</v>
      </c>
      <c r="C14" s="7">
        <f t="shared" si="1"/>
        <v>0.01678935618</v>
      </c>
    </row>
    <row r="15">
      <c r="A15" s="2">
        <f>IFERROR(__xludf.DUMMYFUNCTION("""COMPUTED_VALUE"""),44498.66666666667)</f>
        <v>44498.66667</v>
      </c>
      <c r="B15" s="6">
        <f>IFERROR(__xludf.DUMMYFUNCTION("""COMPUTED_VALUE"""),690.31)</f>
        <v>690.31</v>
      </c>
      <c r="C15" s="7">
        <f t="shared" si="1"/>
        <v>0.02412283955</v>
      </c>
    </row>
    <row r="16">
      <c r="A16" s="2">
        <f>IFERROR(__xludf.DUMMYFUNCTION("""COMPUTED_VALUE"""),44501.66666666667)</f>
        <v>44501.66667</v>
      </c>
      <c r="B16" s="6">
        <f>IFERROR(__xludf.DUMMYFUNCTION("""COMPUTED_VALUE"""),681.17)</f>
        <v>681.17</v>
      </c>
      <c r="C16" s="7">
        <f t="shared" si="1"/>
        <v>-0.01324042821</v>
      </c>
    </row>
    <row r="17">
      <c r="A17" s="2">
        <f>IFERROR(__xludf.DUMMYFUNCTION("""COMPUTED_VALUE"""),44502.66666666667)</f>
        <v>44502.66667</v>
      </c>
      <c r="B17" s="6">
        <f>IFERROR(__xludf.DUMMYFUNCTION("""COMPUTED_VALUE"""),677.72)</f>
        <v>677.72</v>
      </c>
      <c r="C17" s="7">
        <f t="shared" si="1"/>
        <v>-0.005064814951</v>
      </c>
    </row>
    <row r="18">
      <c r="A18" s="2">
        <f>IFERROR(__xludf.DUMMYFUNCTION("""COMPUTED_VALUE"""),44503.66666666667)</f>
        <v>44503.66667</v>
      </c>
      <c r="B18" s="6">
        <f>IFERROR(__xludf.DUMMYFUNCTION("""COMPUTED_VALUE"""),688.29)</f>
        <v>688.29</v>
      </c>
      <c r="C18" s="7">
        <f t="shared" si="1"/>
        <v>0.0155964115</v>
      </c>
    </row>
    <row r="19">
      <c r="A19" s="2">
        <f>IFERROR(__xludf.DUMMYFUNCTION("""COMPUTED_VALUE"""),44504.66666666667)</f>
        <v>44504.66667</v>
      </c>
      <c r="B19" s="6">
        <f>IFERROR(__xludf.DUMMYFUNCTION("""COMPUTED_VALUE"""),668.4)</f>
        <v>668.4</v>
      </c>
      <c r="C19" s="7">
        <f t="shared" si="1"/>
        <v>-0.028897703</v>
      </c>
    </row>
    <row r="20">
      <c r="A20" s="2">
        <f>IFERROR(__xludf.DUMMYFUNCTION("""COMPUTED_VALUE"""),44505.66666666667)</f>
        <v>44505.66667</v>
      </c>
      <c r="B20" s="6">
        <f>IFERROR(__xludf.DUMMYFUNCTION("""COMPUTED_VALUE"""),645.72)</f>
        <v>645.72</v>
      </c>
      <c r="C20" s="7">
        <f t="shared" si="1"/>
        <v>-0.03393177738</v>
      </c>
    </row>
    <row r="21">
      <c r="A21" s="2">
        <f>IFERROR(__xludf.DUMMYFUNCTION("""COMPUTED_VALUE"""),44508.66666666667)</f>
        <v>44508.66667</v>
      </c>
      <c r="B21" s="6">
        <f>IFERROR(__xludf.DUMMYFUNCTION("""COMPUTED_VALUE"""),651.45)</f>
        <v>651.45</v>
      </c>
      <c r="C21" s="7">
        <f t="shared" si="1"/>
        <v>0.008873815276</v>
      </c>
    </row>
    <row r="22">
      <c r="A22" s="2">
        <f>IFERROR(__xludf.DUMMYFUNCTION("""COMPUTED_VALUE"""),44509.66666666667)</f>
        <v>44509.66667</v>
      </c>
      <c r="B22" s="6">
        <f>IFERROR(__xludf.DUMMYFUNCTION("""COMPUTED_VALUE"""),655.99)</f>
        <v>655.99</v>
      </c>
      <c r="C22" s="7">
        <f t="shared" si="1"/>
        <v>0.006969069</v>
      </c>
    </row>
    <row r="23">
      <c r="A23" s="2">
        <f>IFERROR(__xludf.DUMMYFUNCTION("""COMPUTED_VALUE"""),44510.66666666667)</f>
        <v>44510.66667</v>
      </c>
      <c r="B23" s="6">
        <f>IFERROR(__xludf.DUMMYFUNCTION("""COMPUTED_VALUE"""),646.91)</f>
        <v>646.91</v>
      </c>
      <c r="C23" s="7">
        <f t="shared" si="1"/>
        <v>-0.01384167442</v>
      </c>
    </row>
    <row r="24">
      <c r="A24" s="2">
        <f>IFERROR(__xludf.DUMMYFUNCTION("""COMPUTED_VALUE"""),44511.66666666667)</f>
        <v>44511.66667</v>
      </c>
      <c r="B24" s="6">
        <f>IFERROR(__xludf.DUMMYFUNCTION("""COMPUTED_VALUE"""),657.58)</f>
        <v>657.58</v>
      </c>
      <c r="C24" s="7">
        <f t="shared" si="1"/>
        <v>0.01649379357</v>
      </c>
    </row>
    <row r="25">
      <c r="A25" s="2">
        <f>IFERROR(__xludf.DUMMYFUNCTION("""COMPUTED_VALUE"""),44512.66666666667)</f>
        <v>44512.66667</v>
      </c>
      <c r="B25" s="6">
        <f>IFERROR(__xludf.DUMMYFUNCTION("""COMPUTED_VALUE"""),682.61)</f>
        <v>682.61</v>
      </c>
      <c r="C25" s="7">
        <f t="shared" si="1"/>
        <v>0.03806380973</v>
      </c>
    </row>
    <row r="26">
      <c r="A26" s="2">
        <f>IFERROR(__xludf.DUMMYFUNCTION("""COMPUTED_VALUE"""),44515.66666666667)</f>
        <v>44515.66667</v>
      </c>
      <c r="B26" s="6">
        <f>IFERROR(__xludf.DUMMYFUNCTION("""COMPUTED_VALUE"""),679.33)</f>
        <v>679.33</v>
      </c>
      <c r="C26" s="7">
        <f t="shared" si="1"/>
        <v>-0.00480508636</v>
      </c>
    </row>
    <row r="27">
      <c r="A27" s="2">
        <f>IFERROR(__xludf.DUMMYFUNCTION("""COMPUTED_VALUE"""),44516.66666666667)</f>
        <v>44516.66667</v>
      </c>
      <c r="B27" s="6">
        <f>IFERROR(__xludf.DUMMYFUNCTION("""COMPUTED_VALUE"""),687.4)</f>
        <v>687.4</v>
      </c>
      <c r="C27" s="7">
        <f t="shared" si="1"/>
        <v>0.01187935171</v>
      </c>
    </row>
    <row r="28">
      <c r="A28" s="2">
        <f>IFERROR(__xludf.DUMMYFUNCTION("""COMPUTED_VALUE"""),44517.66666666667)</f>
        <v>44517.66667</v>
      </c>
      <c r="B28" s="6">
        <f>IFERROR(__xludf.DUMMYFUNCTION("""COMPUTED_VALUE"""),691.69)</f>
        <v>691.69</v>
      </c>
      <c r="C28" s="7">
        <f t="shared" si="1"/>
        <v>0.006240907768</v>
      </c>
    </row>
    <row r="29">
      <c r="A29" s="2">
        <f>IFERROR(__xludf.DUMMYFUNCTION("""COMPUTED_VALUE"""),44518.66666666667)</f>
        <v>44518.66667</v>
      </c>
      <c r="B29" s="6">
        <f>IFERROR(__xludf.DUMMYFUNCTION("""COMPUTED_VALUE"""),682.02)</f>
        <v>682.02</v>
      </c>
      <c r="C29" s="7">
        <f t="shared" si="1"/>
        <v>-0.01398025127</v>
      </c>
    </row>
    <row r="30">
      <c r="A30" s="2">
        <f>IFERROR(__xludf.DUMMYFUNCTION("""COMPUTED_VALUE"""),44519.66666666667)</f>
        <v>44519.66667</v>
      </c>
      <c r="B30" s="6">
        <f>IFERROR(__xludf.DUMMYFUNCTION("""COMPUTED_VALUE"""),678.8)</f>
        <v>678.8</v>
      </c>
      <c r="C30" s="7">
        <f t="shared" si="1"/>
        <v>-0.004721269171</v>
      </c>
    </row>
    <row r="31">
      <c r="A31" s="2">
        <f>IFERROR(__xludf.DUMMYFUNCTION("""COMPUTED_VALUE"""),44522.66666666667)</f>
        <v>44522.66667</v>
      </c>
      <c r="B31" s="6">
        <f>IFERROR(__xludf.DUMMYFUNCTION("""COMPUTED_VALUE"""),659.2)</f>
        <v>659.2</v>
      </c>
      <c r="C31" s="7">
        <f t="shared" si="1"/>
        <v>-0.02887448438</v>
      </c>
    </row>
    <row r="32">
      <c r="A32" s="2">
        <f>IFERROR(__xludf.DUMMYFUNCTION("""COMPUTED_VALUE"""),44523.66666666667)</f>
        <v>44523.66667</v>
      </c>
      <c r="B32" s="6">
        <f>IFERROR(__xludf.DUMMYFUNCTION("""COMPUTED_VALUE"""),654.06)</f>
        <v>654.06</v>
      </c>
      <c r="C32" s="7">
        <f t="shared" si="1"/>
        <v>-0.007797330097</v>
      </c>
    </row>
    <row r="33">
      <c r="A33" s="2">
        <f>IFERROR(__xludf.DUMMYFUNCTION("""COMPUTED_VALUE"""),44524.66666666667)</f>
        <v>44524.66667</v>
      </c>
      <c r="B33" s="6">
        <f>IFERROR(__xludf.DUMMYFUNCTION("""COMPUTED_VALUE"""),658.29)</f>
        <v>658.29</v>
      </c>
      <c r="C33" s="7">
        <f t="shared" si="1"/>
        <v>0.006467296578</v>
      </c>
    </row>
    <row r="34">
      <c r="A34" s="2">
        <f>IFERROR(__xludf.DUMMYFUNCTION("""COMPUTED_VALUE"""),44526.54166666667)</f>
        <v>44526.54167</v>
      </c>
      <c r="B34" s="6">
        <f>IFERROR(__xludf.DUMMYFUNCTION("""COMPUTED_VALUE"""),665.64)</f>
        <v>665.64</v>
      </c>
      <c r="C34" s="7">
        <f t="shared" si="1"/>
        <v>0.01116529189</v>
      </c>
    </row>
    <row r="35">
      <c r="A35" s="2">
        <f>IFERROR(__xludf.DUMMYFUNCTION("""COMPUTED_VALUE"""),44529.66666666667)</f>
        <v>44529.66667</v>
      </c>
      <c r="B35" s="6">
        <f>IFERROR(__xludf.DUMMYFUNCTION("""COMPUTED_VALUE"""),663.84)</f>
        <v>663.84</v>
      </c>
      <c r="C35" s="7">
        <f t="shared" si="1"/>
        <v>-0.002704164413</v>
      </c>
    </row>
    <row r="36">
      <c r="A36" s="2">
        <f>IFERROR(__xludf.DUMMYFUNCTION("""COMPUTED_VALUE"""),44530.66666666667)</f>
        <v>44530.66667</v>
      </c>
      <c r="B36" s="6">
        <f>IFERROR(__xludf.DUMMYFUNCTION("""COMPUTED_VALUE"""),641.9)</f>
        <v>641.9</v>
      </c>
      <c r="C36" s="7">
        <f t="shared" si="1"/>
        <v>-0.03305013256</v>
      </c>
    </row>
    <row r="37">
      <c r="A37" s="2">
        <f>IFERROR(__xludf.DUMMYFUNCTION("""COMPUTED_VALUE"""),44531.66666666667)</f>
        <v>44531.66667</v>
      </c>
      <c r="B37" s="6">
        <f>IFERROR(__xludf.DUMMYFUNCTION("""COMPUTED_VALUE"""),617.77)</f>
        <v>617.77</v>
      </c>
      <c r="C37" s="7">
        <f t="shared" si="1"/>
        <v>-0.03759152516</v>
      </c>
    </row>
    <row r="38">
      <c r="A38" s="2">
        <f>IFERROR(__xludf.DUMMYFUNCTION("""COMPUTED_VALUE"""),44532.66666666667)</f>
        <v>44532.66667</v>
      </c>
      <c r="B38" s="6">
        <f>IFERROR(__xludf.DUMMYFUNCTION("""COMPUTED_VALUE"""),616.47)</f>
        <v>616.47</v>
      </c>
      <c r="C38" s="7">
        <f t="shared" si="1"/>
        <v>-0.00210434304</v>
      </c>
    </row>
    <row r="39">
      <c r="A39" s="2">
        <f>IFERROR(__xludf.DUMMYFUNCTION("""COMPUTED_VALUE"""),44533.66666666667)</f>
        <v>44533.66667</v>
      </c>
      <c r="B39" s="6">
        <f>IFERROR(__xludf.DUMMYFUNCTION("""COMPUTED_VALUE"""),602.13)</f>
        <v>602.13</v>
      </c>
      <c r="C39" s="7">
        <f t="shared" si="1"/>
        <v>-0.02326147258</v>
      </c>
    </row>
    <row r="40">
      <c r="A40" s="2">
        <f>IFERROR(__xludf.DUMMYFUNCTION("""COMPUTED_VALUE"""),44536.66666666667)</f>
        <v>44536.66667</v>
      </c>
      <c r="B40" s="6">
        <f>IFERROR(__xludf.DUMMYFUNCTION("""COMPUTED_VALUE"""),612.69)</f>
        <v>612.69</v>
      </c>
      <c r="C40" s="7">
        <f t="shared" si="1"/>
        <v>0.01753774102</v>
      </c>
    </row>
    <row r="41">
      <c r="A41" s="2">
        <f>IFERROR(__xludf.DUMMYFUNCTION("""COMPUTED_VALUE"""),44537.66666666667)</f>
        <v>44537.66667</v>
      </c>
      <c r="B41" s="6">
        <f>IFERROR(__xludf.DUMMYFUNCTION("""COMPUTED_VALUE"""),625.58)</f>
        <v>625.58</v>
      </c>
      <c r="C41" s="7">
        <f t="shared" si="1"/>
        <v>0.02103837177</v>
      </c>
    </row>
    <row r="42">
      <c r="A42" s="2">
        <f>IFERROR(__xludf.DUMMYFUNCTION("""COMPUTED_VALUE"""),44538.66666666667)</f>
        <v>44538.66667</v>
      </c>
      <c r="B42" s="6">
        <f>IFERROR(__xludf.DUMMYFUNCTION("""COMPUTED_VALUE"""),628.08)</f>
        <v>628.08</v>
      </c>
      <c r="C42" s="7">
        <f t="shared" si="1"/>
        <v>0.003996291442</v>
      </c>
    </row>
    <row r="43">
      <c r="A43" s="2">
        <f>IFERROR(__xludf.DUMMYFUNCTION("""COMPUTED_VALUE"""),44539.66666666667)</f>
        <v>44539.66667</v>
      </c>
      <c r="B43" s="6">
        <f>IFERROR(__xludf.DUMMYFUNCTION("""COMPUTED_VALUE"""),611.0)</f>
        <v>611</v>
      </c>
      <c r="C43" s="7">
        <f t="shared" si="1"/>
        <v>-0.02719398803</v>
      </c>
    </row>
    <row r="44">
      <c r="A44" s="2">
        <f>IFERROR(__xludf.DUMMYFUNCTION("""COMPUTED_VALUE"""),44540.66666666667)</f>
        <v>44540.66667</v>
      </c>
      <c r="B44" s="6">
        <f>IFERROR(__xludf.DUMMYFUNCTION("""COMPUTED_VALUE"""),611.66)</f>
        <v>611.66</v>
      </c>
      <c r="C44" s="7">
        <f t="shared" si="1"/>
        <v>0.001080196399</v>
      </c>
    </row>
    <row r="45">
      <c r="A45" s="2">
        <f>IFERROR(__xludf.DUMMYFUNCTION("""COMPUTED_VALUE"""),44543.66666666667)</f>
        <v>44543.66667</v>
      </c>
      <c r="B45" s="6">
        <f>IFERROR(__xludf.DUMMYFUNCTION("""COMPUTED_VALUE"""),604.56)</f>
        <v>604.56</v>
      </c>
      <c r="C45" s="7">
        <f t="shared" si="1"/>
        <v>-0.01160775594</v>
      </c>
    </row>
    <row r="46">
      <c r="A46" s="2">
        <f>IFERROR(__xludf.DUMMYFUNCTION("""COMPUTED_VALUE"""),44544.66666666667)</f>
        <v>44544.66667</v>
      </c>
      <c r="B46" s="6">
        <f>IFERROR(__xludf.DUMMYFUNCTION("""COMPUTED_VALUE"""),597.99)</f>
        <v>597.99</v>
      </c>
      <c r="C46" s="7">
        <f t="shared" si="1"/>
        <v>-0.0108674077</v>
      </c>
    </row>
    <row r="47">
      <c r="A47" s="2">
        <f>IFERROR(__xludf.DUMMYFUNCTION("""COMPUTED_VALUE"""),44545.66666666667)</f>
        <v>44545.66667</v>
      </c>
      <c r="B47" s="6">
        <f>IFERROR(__xludf.DUMMYFUNCTION("""COMPUTED_VALUE"""),605.04)</f>
        <v>605.04</v>
      </c>
      <c r="C47" s="7">
        <f t="shared" si="1"/>
        <v>0.01178949481</v>
      </c>
    </row>
    <row r="48">
      <c r="A48" s="2">
        <f>IFERROR(__xludf.DUMMYFUNCTION("""COMPUTED_VALUE"""),44546.66666666667)</f>
        <v>44546.66667</v>
      </c>
      <c r="B48" s="6">
        <f>IFERROR(__xludf.DUMMYFUNCTION("""COMPUTED_VALUE"""),591.06)</f>
        <v>591.06</v>
      </c>
      <c r="C48" s="7">
        <f t="shared" si="1"/>
        <v>-0.02310591035</v>
      </c>
    </row>
    <row r="49">
      <c r="A49" s="2">
        <f>IFERROR(__xludf.DUMMYFUNCTION("""COMPUTED_VALUE"""),44547.66666666667)</f>
        <v>44547.66667</v>
      </c>
      <c r="B49" s="6">
        <f>IFERROR(__xludf.DUMMYFUNCTION("""COMPUTED_VALUE"""),586.73)</f>
        <v>586.73</v>
      </c>
      <c r="C49" s="7">
        <f t="shared" si="1"/>
        <v>-0.007325821406</v>
      </c>
    </row>
    <row r="50">
      <c r="A50" s="2">
        <f>IFERROR(__xludf.DUMMYFUNCTION("""COMPUTED_VALUE"""),44550.66666666667)</f>
        <v>44550.66667</v>
      </c>
      <c r="B50" s="6">
        <f>IFERROR(__xludf.DUMMYFUNCTION("""COMPUTED_VALUE"""),593.74)</f>
        <v>593.74</v>
      </c>
      <c r="C50" s="7">
        <f t="shared" si="1"/>
        <v>0.01194757384</v>
      </c>
    </row>
    <row r="51">
      <c r="A51" s="2">
        <f>IFERROR(__xludf.DUMMYFUNCTION("""COMPUTED_VALUE"""),44551.66666666667)</f>
        <v>44551.66667</v>
      </c>
      <c r="B51" s="6">
        <f>IFERROR(__xludf.DUMMYFUNCTION("""COMPUTED_VALUE"""),604.92)</f>
        <v>604.92</v>
      </c>
      <c r="C51" s="7">
        <f t="shared" si="1"/>
        <v>0.01882979082</v>
      </c>
    </row>
    <row r="52">
      <c r="A52" s="2">
        <f>IFERROR(__xludf.DUMMYFUNCTION("""COMPUTED_VALUE"""),44552.66666666667)</f>
        <v>44552.66667</v>
      </c>
      <c r="B52" s="6">
        <f>IFERROR(__xludf.DUMMYFUNCTION("""COMPUTED_VALUE"""),614.24)</f>
        <v>614.24</v>
      </c>
      <c r="C52" s="7">
        <f t="shared" si="1"/>
        <v>0.01540699597</v>
      </c>
    </row>
    <row r="53">
      <c r="A53" s="2">
        <f>IFERROR(__xludf.DUMMYFUNCTION("""COMPUTED_VALUE"""),44553.66666666667)</f>
        <v>44553.66667</v>
      </c>
      <c r="B53" s="6">
        <f>IFERROR(__xludf.DUMMYFUNCTION("""COMPUTED_VALUE"""),614.09)</f>
        <v>614.09</v>
      </c>
      <c r="C53" s="7">
        <f t="shared" si="1"/>
        <v>-0.0002442042198</v>
      </c>
    </row>
    <row r="54">
      <c r="A54" s="2">
        <f>IFERROR(__xludf.DUMMYFUNCTION("""COMPUTED_VALUE"""),44557.66666666667)</f>
        <v>44557.66667</v>
      </c>
      <c r="B54" s="6">
        <f>IFERROR(__xludf.DUMMYFUNCTION("""COMPUTED_VALUE"""),613.12)</f>
        <v>613.12</v>
      </c>
      <c r="C54" s="7">
        <f t="shared" si="1"/>
        <v>-0.001579573027</v>
      </c>
    </row>
    <row r="55">
      <c r="A55" s="2">
        <f>IFERROR(__xludf.DUMMYFUNCTION("""COMPUTED_VALUE"""),44558.66666666667)</f>
        <v>44558.66667</v>
      </c>
      <c r="B55" s="6">
        <f>IFERROR(__xludf.DUMMYFUNCTION("""COMPUTED_VALUE"""),610.71)</f>
        <v>610.71</v>
      </c>
      <c r="C55" s="7">
        <f t="shared" si="1"/>
        <v>-0.003930715031</v>
      </c>
    </row>
    <row r="56">
      <c r="A56" s="2">
        <f>IFERROR(__xludf.DUMMYFUNCTION("""COMPUTED_VALUE"""),44559.66666666667)</f>
        <v>44559.66667</v>
      </c>
      <c r="B56" s="6">
        <f>IFERROR(__xludf.DUMMYFUNCTION("""COMPUTED_VALUE"""),610.54)</f>
        <v>610.54</v>
      </c>
      <c r="C56" s="7">
        <f t="shared" si="1"/>
        <v>-0.0002783645265</v>
      </c>
    </row>
    <row r="57">
      <c r="A57" s="2">
        <f>IFERROR(__xludf.DUMMYFUNCTION("""COMPUTED_VALUE"""),44560.66666666667)</f>
        <v>44560.66667</v>
      </c>
      <c r="B57" s="6">
        <f>IFERROR(__xludf.DUMMYFUNCTION("""COMPUTED_VALUE"""),612.09)</f>
        <v>612.09</v>
      </c>
      <c r="C57" s="7">
        <f t="shared" si="1"/>
        <v>0.002538736201</v>
      </c>
    </row>
    <row r="58">
      <c r="A58" s="2">
        <f>IFERROR(__xludf.DUMMYFUNCTION("""COMPUTED_VALUE"""),44561.66666666667)</f>
        <v>44561.66667</v>
      </c>
      <c r="B58" s="6">
        <f>IFERROR(__xludf.DUMMYFUNCTION("""COMPUTED_VALUE"""),602.44)</f>
        <v>602.44</v>
      </c>
      <c r="C58" s="7">
        <f t="shared" si="1"/>
        <v>-0.01576565538</v>
      </c>
    </row>
    <row r="59">
      <c r="A59" s="2">
        <f>IFERROR(__xludf.DUMMYFUNCTION("""COMPUTED_VALUE"""),44564.66666666667)</f>
        <v>44564.66667</v>
      </c>
      <c r="B59" s="6">
        <f>IFERROR(__xludf.DUMMYFUNCTION("""COMPUTED_VALUE"""),597.37)</f>
        <v>597.37</v>
      </c>
      <c r="C59" s="7">
        <f t="shared" si="1"/>
        <v>-0.008415775845</v>
      </c>
    </row>
    <row r="60">
      <c r="A60" s="2">
        <f>IFERROR(__xludf.DUMMYFUNCTION("""COMPUTED_VALUE"""),44565.66666666667)</f>
        <v>44565.66667</v>
      </c>
      <c r="B60" s="6">
        <f>IFERROR(__xludf.DUMMYFUNCTION("""COMPUTED_VALUE"""),591.15)</f>
        <v>591.15</v>
      </c>
      <c r="C60" s="7">
        <f t="shared" si="1"/>
        <v>-0.01041230728</v>
      </c>
    </row>
    <row r="61">
      <c r="A61" s="2">
        <f>IFERROR(__xludf.DUMMYFUNCTION("""COMPUTED_VALUE"""),44566.66666666667)</f>
        <v>44566.66667</v>
      </c>
      <c r="B61" s="6">
        <f>IFERROR(__xludf.DUMMYFUNCTION("""COMPUTED_VALUE"""),567.52)</f>
        <v>567.52</v>
      </c>
      <c r="C61" s="7">
        <f t="shared" si="1"/>
        <v>-0.03997293411</v>
      </c>
    </row>
    <row r="62">
      <c r="A62" s="2">
        <f>IFERROR(__xludf.DUMMYFUNCTION("""COMPUTED_VALUE"""),44567.66666666667)</f>
        <v>44567.66667</v>
      </c>
      <c r="B62" s="6">
        <f>IFERROR(__xludf.DUMMYFUNCTION("""COMPUTED_VALUE"""),553.29)</f>
        <v>553.29</v>
      </c>
      <c r="C62" s="7">
        <f t="shared" si="1"/>
        <v>-0.0250740062</v>
      </c>
    </row>
    <row r="63">
      <c r="A63" s="2">
        <f>IFERROR(__xludf.DUMMYFUNCTION("""COMPUTED_VALUE"""),44568.66666666667)</f>
        <v>44568.66667</v>
      </c>
      <c r="B63" s="6">
        <f>IFERROR(__xludf.DUMMYFUNCTION("""COMPUTED_VALUE"""),541.06)</f>
        <v>541.06</v>
      </c>
      <c r="C63" s="7">
        <f t="shared" si="1"/>
        <v>-0.02210414069</v>
      </c>
    </row>
    <row r="64">
      <c r="A64" s="2">
        <f>IFERROR(__xludf.DUMMYFUNCTION("""COMPUTED_VALUE"""),44571.66666666667)</f>
        <v>44571.66667</v>
      </c>
      <c r="B64" s="6">
        <f>IFERROR(__xludf.DUMMYFUNCTION("""COMPUTED_VALUE"""),539.85)</f>
        <v>539.85</v>
      </c>
      <c r="C64" s="7">
        <f t="shared" si="1"/>
        <v>-0.002236350867</v>
      </c>
    </row>
    <row r="65">
      <c r="A65" s="2">
        <f>IFERROR(__xludf.DUMMYFUNCTION("""COMPUTED_VALUE"""),44572.66666666667)</f>
        <v>44572.66667</v>
      </c>
      <c r="B65" s="6">
        <f>IFERROR(__xludf.DUMMYFUNCTION("""COMPUTED_VALUE"""),540.84)</f>
        <v>540.84</v>
      </c>
      <c r="C65" s="7">
        <f t="shared" si="1"/>
        <v>0.001833842734</v>
      </c>
    </row>
    <row r="66">
      <c r="A66" s="2">
        <f>IFERROR(__xludf.DUMMYFUNCTION("""COMPUTED_VALUE"""),44573.66666666667)</f>
        <v>44573.66667</v>
      </c>
      <c r="B66" s="6">
        <f>IFERROR(__xludf.DUMMYFUNCTION("""COMPUTED_VALUE"""),537.22)</f>
        <v>537.22</v>
      </c>
      <c r="C66" s="7">
        <f t="shared" si="1"/>
        <v>-0.006693291916</v>
      </c>
    </row>
    <row r="67">
      <c r="A67" s="2">
        <f>IFERROR(__xludf.DUMMYFUNCTION("""COMPUTED_VALUE"""),44574.66666666667)</f>
        <v>44574.66667</v>
      </c>
      <c r="B67" s="6">
        <f>IFERROR(__xludf.DUMMYFUNCTION("""COMPUTED_VALUE"""),519.2)</f>
        <v>519.2</v>
      </c>
      <c r="C67" s="7">
        <f t="shared" si="1"/>
        <v>-0.03354305499</v>
      </c>
    </row>
    <row r="68">
      <c r="A68" s="2">
        <f>IFERROR(__xludf.DUMMYFUNCTION("""COMPUTED_VALUE"""),44575.66666666667)</f>
        <v>44575.66667</v>
      </c>
      <c r="B68" s="6">
        <f>IFERROR(__xludf.DUMMYFUNCTION("""COMPUTED_VALUE"""),525.69)</f>
        <v>525.69</v>
      </c>
      <c r="C68" s="7">
        <f t="shared" si="1"/>
        <v>0.0125</v>
      </c>
    </row>
    <row r="69">
      <c r="A69" s="2">
        <f>IFERROR(__xludf.DUMMYFUNCTION("""COMPUTED_VALUE"""),44579.66666666667)</f>
        <v>44579.66667</v>
      </c>
      <c r="B69" s="6">
        <f>IFERROR(__xludf.DUMMYFUNCTION("""COMPUTED_VALUE"""),510.8)</f>
        <v>510.8</v>
      </c>
      <c r="C69" s="7">
        <f t="shared" si="1"/>
        <v>-0.02832467804</v>
      </c>
    </row>
    <row r="70">
      <c r="A70" s="2">
        <f>IFERROR(__xludf.DUMMYFUNCTION("""COMPUTED_VALUE"""),44580.66666666667)</f>
        <v>44580.66667</v>
      </c>
      <c r="B70" s="6">
        <f>IFERROR(__xludf.DUMMYFUNCTION("""COMPUTED_VALUE"""),515.86)</f>
        <v>515.86</v>
      </c>
      <c r="C70" s="7">
        <f t="shared" si="1"/>
        <v>0.009906029757</v>
      </c>
    </row>
    <row r="71">
      <c r="A71" s="2">
        <f>IFERROR(__xludf.DUMMYFUNCTION("""COMPUTED_VALUE"""),44581.66666666667)</f>
        <v>44581.66667</v>
      </c>
      <c r="B71" s="6">
        <f>IFERROR(__xludf.DUMMYFUNCTION("""COMPUTED_VALUE"""),508.25)</f>
        <v>508.25</v>
      </c>
      <c r="C71" s="7">
        <f t="shared" si="1"/>
        <v>-0.01475206451</v>
      </c>
    </row>
    <row r="72">
      <c r="A72" s="2">
        <f>IFERROR(__xludf.DUMMYFUNCTION("""COMPUTED_VALUE"""),44582.66666666667)</f>
        <v>44582.66667</v>
      </c>
      <c r="B72" s="6">
        <f>IFERROR(__xludf.DUMMYFUNCTION("""COMPUTED_VALUE"""),397.5)</f>
        <v>397.5</v>
      </c>
      <c r="C72" s="7">
        <f t="shared" si="1"/>
        <v>-0.2179045745</v>
      </c>
    </row>
    <row r="73">
      <c r="A73" s="2">
        <f>IFERROR(__xludf.DUMMYFUNCTION("""COMPUTED_VALUE"""),44585.66666666667)</f>
        <v>44585.66667</v>
      </c>
      <c r="B73" s="6">
        <f>IFERROR(__xludf.DUMMYFUNCTION("""COMPUTED_VALUE"""),387.15)</f>
        <v>387.15</v>
      </c>
      <c r="C73" s="7">
        <f t="shared" si="1"/>
        <v>-0.02603773585</v>
      </c>
    </row>
    <row r="74">
      <c r="A74" s="2">
        <f>IFERROR(__xludf.DUMMYFUNCTION("""COMPUTED_VALUE"""),44586.66666666667)</f>
        <v>44586.66667</v>
      </c>
      <c r="B74" s="6">
        <f>IFERROR(__xludf.DUMMYFUNCTION("""COMPUTED_VALUE"""),366.42)</f>
        <v>366.42</v>
      </c>
      <c r="C74" s="7">
        <f t="shared" si="1"/>
        <v>-0.05354513754</v>
      </c>
    </row>
    <row r="75">
      <c r="A75" s="2">
        <f>IFERROR(__xludf.DUMMYFUNCTION("""COMPUTED_VALUE"""),44587.66666666667)</f>
        <v>44587.66667</v>
      </c>
      <c r="B75" s="6">
        <f>IFERROR(__xludf.DUMMYFUNCTION("""COMPUTED_VALUE"""),359.7)</f>
        <v>359.7</v>
      </c>
      <c r="C75" s="7">
        <f t="shared" si="1"/>
        <v>-0.01833961028</v>
      </c>
    </row>
    <row r="76">
      <c r="A76" s="2">
        <f>IFERROR(__xludf.DUMMYFUNCTION("""COMPUTED_VALUE"""),44588.66666666667)</f>
        <v>44588.66667</v>
      </c>
      <c r="B76" s="6">
        <f>IFERROR(__xludf.DUMMYFUNCTION("""COMPUTED_VALUE"""),386.7)</f>
        <v>386.7</v>
      </c>
      <c r="C76" s="7">
        <f t="shared" si="1"/>
        <v>0.07506255213</v>
      </c>
    </row>
    <row r="77">
      <c r="A77" s="2">
        <f>IFERROR(__xludf.DUMMYFUNCTION("""COMPUTED_VALUE"""),44589.66666666667)</f>
        <v>44589.66667</v>
      </c>
      <c r="B77" s="6">
        <f>IFERROR(__xludf.DUMMYFUNCTION("""COMPUTED_VALUE"""),384.36)</f>
        <v>384.36</v>
      </c>
      <c r="C77" s="7">
        <f t="shared" si="1"/>
        <v>-0.006051202483</v>
      </c>
    </row>
    <row r="78">
      <c r="A78" s="2">
        <f>IFERROR(__xludf.DUMMYFUNCTION("""COMPUTED_VALUE"""),44592.66666666667)</f>
        <v>44592.66667</v>
      </c>
      <c r="B78" s="6">
        <f>IFERROR(__xludf.DUMMYFUNCTION("""COMPUTED_VALUE"""),427.14)</f>
        <v>427.14</v>
      </c>
      <c r="C78" s="7">
        <f t="shared" si="1"/>
        <v>0.1113019045</v>
      </c>
    </row>
    <row r="79">
      <c r="A79" s="2">
        <f>IFERROR(__xludf.DUMMYFUNCTION("""COMPUTED_VALUE"""),44593.66666666667)</f>
        <v>44593.66667</v>
      </c>
      <c r="B79" s="6">
        <f>IFERROR(__xludf.DUMMYFUNCTION("""COMPUTED_VALUE"""),457.13)</f>
        <v>457.13</v>
      </c>
      <c r="C79" s="7">
        <f t="shared" si="1"/>
        <v>0.07021117198</v>
      </c>
    </row>
    <row r="80">
      <c r="A80" s="2">
        <f>IFERROR(__xludf.DUMMYFUNCTION("""COMPUTED_VALUE"""),44594.66666666667)</f>
        <v>44594.66667</v>
      </c>
      <c r="B80" s="6">
        <f>IFERROR(__xludf.DUMMYFUNCTION("""COMPUTED_VALUE"""),429.48)</f>
        <v>429.48</v>
      </c>
      <c r="C80" s="7">
        <f t="shared" si="1"/>
        <v>-0.06048607617</v>
      </c>
    </row>
    <row r="81">
      <c r="A81" s="2">
        <f>IFERROR(__xludf.DUMMYFUNCTION("""COMPUTED_VALUE"""),44595.66666666667)</f>
        <v>44595.66667</v>
      </c>
      <c r="B81" s="6">
        <f>IFERROR(__xludf.DUMMYFUNCTION("""COMPUTED_VALUE"""),405.6)</f>
        <v>405.6</v>
      </c>
      <c r="C81" s="7">
        <f t="shared" si="1"/>
        <v>-0.0556021235</v>
      </c>
    </row>
    <row r="82">
      <c r="A82" s="2">
        <f>IFERROR(__xludf.DUMMYFUNCTION("""COMPUTED_VALUE"""),44596.66666666667)</f>
        <v>44596.66667</v>
      </c>
      <c r="B82" s="6">
        <f>IFERROR(__xludf.DUMMYFUNCTION("""COMPUTED_VALUE"""),410.17)</f>
        <v>410.17</v>
      </c>
      <c r="C82" s="7">
        <f t="shared" si="1"/>
        <v>0.01126725838</v>
      </c>
    </row>
    <row r="83">
      <c r="A83" s="2">
        <f>IFERROR(__xludf.DUMMYFUNCTION("""COMPUTED_VALUE"""),44599.66666666667)</f>
        <v>44599.66667</v>
      </c>
      <c r="B83" s="6">
        <f>IFERROR(__xludf.DUMMYFUNCTION("""COMPUTED_VALUE"""),402.1)</f>
        <v>402.1</v>
      </c>
      <c r="C83" s="7">
        <f t="shared" si="1"/>
        <v>-0.019674769</v>
      </c>
    </row>
    <row r="84">
      <c r="A84" s="2">
        <f>IFERROR(__xludf.DUMMYFUNCTION("""COMPUTED_VALUE"""),44600.66666666667)</f>
        <v>44600.66667</v>
      </c>
      <c r="B84" s="6">
        <f>IFERROR(__xludf.DUMMYFUNCTION("""COMPUTED_VALUE"""),403.53)</f>
        <v>403.53</v>
      </c>
      <c r="C84" s="7">
        <f t="shared" si="1"/>
        <v>0.003556329271</v>
      </c>
    </row>
    <row r="85">
      <c r="A85" s="2">
        <f>IFERROR(__xludf.DUMMYFUNCTION("""COMPUTED_VALUE"""),44601.66666666667)</f>
        <v>44601.66667</v>
      </c>
      <c r="B85" s="6">
        <f>IFERROR(__xludf.DUMMYFUNCTION("""COMPUTED_VALUE"""),412.89)</f>
        <v>412.89</v>
      </c>
      <c r="C85" s="7">
        <f t="shared" si="1"/>
        <v>0.02319530146</v>
      </c>
    </row>
    <row r="86">
      <c r="A86" s="2">
        <f>IFERROR(__xludf.DUMMYFUNCTION("""COMPUTED_VALUE"""),44602.66666666667)</f>
        <v>44602.66667</v>
      </c>
      <c r="B86" s="6">
        <f>IFERROR(__xludf.DUMMYFUNCTION("""COMPUTED_VALUE"""),406.27)</f>
        <v>406.27</v>
      </c>
      <c r="C86" s="7">
        <f t="shared" si="1"/>
        <v>-0.01603332607</v>
      </c>
    </row>
    <row r="87">
      <c r="A87" s="2">
        <f>IFERROR(__xludf.DUMMYFUNCTION("""COMPUTED_VALUE"""),44603.66666666667)</f>
        <v>44603.66667</v>
      </c>
      <c r="B87" s="6">
        <f>IFERROR(__xludf.DUMMYFUNCTION("""COMPUTED_VALUE"""),391.31)</f>
        <v>391.31</v>
      </c>
      <c r="C87" s="7">
        <f t="shared" si="1"/>
        <v>-0.03682280257</v>
      </c>
    </row>
    <row r="88">
      <c r="A88" s="2">
        <f>IFERROR(__xludf.DUMMYFUNCTION("""COMPUTED_VALUE"""),44606.66666666667)</f>
        <v>44606.66667</v>
      </c>
      <c r="B88" s="6">
        <f>IFERROR(__xludf.DUMMYFUNCTION("""COMPUTED_VALUE"""),396.57)</f>
        <v>396.57</v>
      </c>
      <c r="C88" s="7">
        <f t="shared" si="1"/>
        <v>0.01344202806</v>
      </c>
    </row>
    <row r="89">
      <c r="A89" s="2">
        <f>IFERROR(__xludf.DUMMYFUNCTION("""COMPUTED_VALUE"""),44607.66666666667)</f>
        <v>44607.66667</v>
      </c>
      <c r="B89" s="6">
        <f>IFERROR(__xludf.DUMMYFUNCTION("""COMPUTED_VALUE"""),407.46)</f>
        <v>407.46</v>
      </c>
      <c r="C89" s="7">
        <f t="shared" si="1"/>
        <v>0.02746047356</v>
      </c>
    </row>
    <row r="90">
      <c r="A90" s="2">
        <f>IFERROR(__xludf.DUMMYFUNCTION("""COMPUTED_VALUE"""),44608.66666666667)</f>
        <v>44608.66667</v>
      </c>
      <c r="B90" s="6">
        <f>IFERROR(__xludf.DUMMYFUNCTION("""COMPUTED_VALUE"""),398.08)</f>
        <v>398.08</v>
      </c>
      <c r="C90" s="7">
        <f t="shared" si="1"/>
        <v>-0.02302066461</v>
      </c>
    </row>
    <row r="91">
      <c r="A91" s="2">
        <f>IFERROR(__xludf.DUMMYFUNCTION("""COMPUTED_VALUE"""),44609.66666666667)</f>
        <v>44609.66667</v>
      </c>
      <c r="B91" s="6">
        <f>IFERROR(__xludf.DUMMYFUNCTION("""COMPUTED_VALUE"""),386.67)</f>
        <v>386.67</v>
      </c>
      <c r="C91" s="7">
        <f t="shared" si="1"/>
        <v>-0.02866258039</v>
      </c>
    </row>
    <row r="92">
      <c r="A92" s="2">
        <f>IFERROR(__xludf.DUMMYFUNCTION("""COMPUTED_VALUE"""),44610.66666666667)</f>
        <v>44610.66667</v>
      </c>
      <c r="B92" s="6">
        <f>IFERROR(__xludf.DUMMYFUNCTION("""COMPUTED_VALUE"""),391.29)</f>
        <v>391.29</v>
      </c>
      <c r="C92" s="7">
        <f t="shared" si="1"/>
        <v>0.01194817286</v>
      </c>
    </row>
    <row r="93">
      <c r="A93" s="2">
        <f>IFERROR(__xludf.DUMMYFUNCTION("""COMPUTED_VALUE"""),44614.66666666667)</f>
        <v>44614.66667</v>
      </c>
      <c r="B93" s="6">
        <f>IFERROR(__xludf.DUMMYFUNCTION("""COMPUTED_VALUE"""),377.38)</f>
        <v>377.38</v>
      </c>
      <c r="C93" s="7">
        <f t="shared" si="1"/>
        <v>-0.03554908124</v>
      </c>
    </row>
    <row r="94">
      <c r="A94" s="2">
        <f>IFERROR(__xludf.DUMMYFUNCTION("""COMPUTED_VALUE"""),44615.66666666667)</f>
        <v>44615.66667</v>
      </c>
      <c r="B94" s="6">
        <f>IFERROR(__xludf.DUMMYFUNCTION("""COMPUTED_VALUE"""),367.46)</f>
        <v>367.46</v>
      </c>
      <c r="C94" s="7">
        <f t="shared" si="1"/>
        <v>-0.02628650167</v>
      </c>
    </row>
    <row r="95">
      <c r="A95" s="2">
        <f>IFERROR(__xludf.DUMMYFUNCTION("""COMPUTED_VALUE"""),44616.66666666667)</f>
        <v>44616.66667</v>
      </c>
      <c r="B95" s="6">
        <f>IFERROR(__xludf.DUMMYFUNCTION("""COMPUTED_VALUE"""),390.03)</f>
        <v>390.03</v>
      </c>
      <c r="C95" s="7">
        <f t="shared" si="1"/>
        <v>0.06142165134</v>
      </c>
    </row>
    <row r="96">
      <c r="A96" s="2">
        <f>IFERROR(__xludf.DUMMYFUNCTION("""COMPUTED_VALUE"""),44617.66666666667)</f>
        <v>44617.66667</v>
      </c>
      <c r="B96" s="6">
        <f>IFERROR(__xludf.DUMMYFUNCTION("""COMPUTED_VALUE"""),390.8)</f>
        <v>390.8</v>
      </c>
      <c r="C96" s="7">
        <f t="shared" si="1"/>
        <v>0.001974207112</v>
      </c>
    </row>
    <row r="97">
      <c r="A97" s="2">
        <f>IFERROR(__xludf.DUMMYFUNCTION("""COMPUTED_VALUE"""),44620.66666666667)</f>
        <v>44620.66667</v>
      </c>
      <c r="B97" s="6">
        <f>IFERROR(__xludf.DUMMYFUNCTION("""COMPUTED_VALUE"""),394.52)</f>
        <v>394.52</v>
      </c>
      <c r="C97" s="7">
        <f t="shared" si="1"/>
        <v>0.009518935517</v>
      </c>
    </row>
    <row r="98">
      <c r="A98" s="2">
        <f>IFERROR(__xludf.DUMMYFUNCTION("""COMPUTED_VALUE"""),44621.66666666667)</f>
        <v>44621.66667</v>
      </c>
      <c r="B98" s="6">
        <f>IFERROR(__xludf.DUMMYFUNCTION("""COMPUTED_VALUE"""),386.24)</f>
        <v>386.24</v>
      </c>
      <c r="C98" s="7">
        <f t="shared" si="1"/>
        <v>-0.02098752915</v>
      </c>
    </row>
    <row r="99">
      <c r="A99" s="2">
        <f>IFERROR(__xludf.DUMMYFUNCTION("""COMPUTED_VALUE"""),44622.66666666667)</f>
        <v>44622.66667</v>
      </c>
      <c r="B99" s="6">
        <f>IFERROR(__xludf.DUMMYFUNCTION("""COMPUTED_VALUE"""),380.03)</f>
        <v>380.03</v>
      </c>
      <c r="C99" s="7">
        <f t="shared" si="1"/>
        <v>-0.01607808616</v>
      </c>
    </row>
    <row r="100">
      <c r="A100" s="2">
        <f>IFERROR(__xludf.DUMMYFUNCTION("""COMPUTED_VALUE"""),44623.66666666667)</f>
        <v>44623.66667</v>
      </c>
      <c r="B100" s="6">
        <f>IFERROR(__xludf.DUMMYFUNCTION("""COMPUTED_VALUE"""),368.07)</f>
        <v>368.07</v>
      </c>
      <c r="C100" s="7">
        <f t="shared" si="1"/>
        <v>-0.03147119964</v>
      </c>
    </row>
    <row r="101">
      <c r="A101" s="2">
        <f>IFERROR(__xludf.DUMMYFUNCTION("""COMPUTED_VALUE"""),44624.66666666667)</f>
        <v>44624.66667</v>
      </c>
      <c r="B101" s="6">
        <f>IFERROR(__xludf.DUMMYFUNCTION("""COMPUTED_VALUE"""),361.73)</f>
        <v>361.73</v>
      </c>
      <c r="C101" s="7">
        <f t="shared" si="1"/>
        <v>-0.01722498438</v>
      </c>
    </row>
    <row r="102">
      <c r="A102" s="2">
        <f>IFERROR(__xludf.DUMMYFUNCTION("""COMPUTED_VALUE"""),44627.66666666667)</f>
        <v>44627.66667</v>
      </c>
      <c r="B102" s="6">
        <f>IFERROR(__xludf.DUMMYFUNCTION("""COMPUTED_VALUE"""),350.26)</f>
        <v>350.26</v>
      </c>
      <c r="C102" s="7">
        <f t="shared" si="1"/>
        <v>-0.03170873303</v>
      </c>
    </row>
    <row r="103">
      <c r="A103" s="2">
        <f>IFERROR(__xludf.DUMMYFUNCTION("""COMPUTED_VALUE"""),44628.66666666667)</f>
        <v>44628.66667</v>
      </c>
      <c r="B103" s="6">
        <f>IFERROR(__xludf.DUMMYFUNCTION("""COMPUTED_VALUE"""),341.76)</f>
        <v>341.76</v>
      </c>
      <c r="C103" s="7">
        <f t="shared" si="1"/>
        <v>-0.02426768686</v>
      </c>
    </row>
    <row r="104">
      <c r="A104" s="2">
        <f>IFERROR(__xludf.DUMMYFUNCTION("""COMPUTED_VALUE"""),44629.66666666667)</f>
        <v>44629.66667</v>
      </c>
      <c r="B104" s="6">
        <f>IFERROR(__xludf.DUMMYFUNCTION("""COMPUTED_VALUE"""),358.79)</f>
        <v>358.79</v>
      </c>
      <c r="C104" s="7">
        <f t="shared" si="1"/>
        <v>0.04983029026</v>
      </c>
    </row>
    <row r="105">
      <c r="A105" s="2">
        <f>IFERROR(__xludf.DUMMYFUNCTION("""COMPUTED_VALUE"""),44630.66666666667)</f>
        <v>44630.66667</v>
      </c>
      <c r="B105" s="6">
        <f>IFERROR(__xludf.DUMMYFUNCTION("""COMPUTED_VALUE"""),356.77)</f>
        <v>356.77</v>
      </c>
      <c r="C105" s="7">
        <f t="shared" si="1"/>
        <v>-0.005630034282</v>
      </c>
    </row>
    <row r="106">
      <c r="A106" s="2">
        <f>IFERROR(__xludf.DUMMYFUNCTION("""COMPUTED_VALUE"""),44631.66666666667)</f>
        <v>44631.66667</v>
      </c>
      <c r="B106" s="6">
        <f>IFERROR(__xludf.DUMMYFUNCTION("""COMPUTED_VALUE"""),340.32)</f>
        <v>340.32</v>
      </c>
      <c r="C106" s="7">
        <f t="shared" si="1"/>
        <v>-0.04610813689</v>
      </c>
    </row>
    <row r="107">
      <c r="A107" s="2">
        <f>IFERROR(__xludf.DUMMYFUNCTION("""COMPUTED_VALUE"""),44634.66666666667)</f>
        <v>44634.66667</v>
      </c>
      <c r="B107" s="6">
        <f>IFERROR(__xludf.DUMMYFUNCTION("""COMPUTED_VALUE"""),331.01)</f>
        <v>331.01</v>
      </c>
      <c r="C107" s="7">
        <f t="shared" si="1"/>
        <v>-0.02735660555</v>
      </c>
    </row>
    <row r="108">
      <c r="A108" s="2">
        <f>IFERROR(__xludf.DUMMYFUNCTION("""COMPUTED_VALUE"""),44635.66666666667)</f>
        <v>44635.66667</v>
      </c>
      <c r="B108" s="6">
        <f>IFERROR(__xludf.DUMMYFUNCTION("""COMPUTED_VALUE"""),343.75)</f>
        <v>343.75</v>
      </c>
      <c r="C108" s="7">
        <f t="shared" si="1"/>
        <v>0.03848826319</v>
      </c>
    </row>
    <row r="109">
      <c r="A109" s="2">
        <f>IFERROR(__xludf.DUMMYFUNCTION("""COMPUTED_VALUE"""),44636.66666666667)</f>
        <v>44636.66667</v>
      </c>
      <c r="B109" s="6">
        <f>IFERROR(__xludf.DUMMYFUNCTION("""COMPUTED_VALUE"""),357.53)</f>
        <v>357.53</v>
      </c>
      <c r="C109" s="7">
        <f t="shared" si="1"/>
        <v>0.04008727273</v>
      </c>
    </row>
    <row r="110">
      <c r="A110" s="2">
        <f>IFERROR(__xludf.DUMMYFUNCTION("""COMPUTED_VALUE"""),44637.66666666667)</f>
        <v>44637.66667</v>
      </c>
      <c r="B110" s="6">
        <f>IFERROR(__xludf.DUMMYFUNCTION("""COMPUTED_VALUE"""),371.4)</f>
        <v>371.4</v>
      </c>
      <c r="C110" s="7">
        <f t="shared" si="1"/>
        <v>0.03879394736</v>
      </c>
    </row>
    <row r="111">
      <c r="A111" s="2">
        <f>IFERROR(__xludf.DUMMYFUNCTION("""COMPUTED_VALUE"""),44638.66666666667)</f>
        <v>44638.66667</v>
      </c>
      <c r="B111" s="6">
        <f>IFERROR(__xludf.DUMMYFUNCTION("""COMPUTED_VALUE"""),380.6)</f>
        <v>380.6</v>
      </c>
      <c r="C111" s="7">
        <f t="shared" si="1"/>
        <v>0.02477113624</v>
      </c>
    </row>
    <row r="112">
      <c r="A112" s="2">
        <f>IFERROR(__xludf.DUMMYFUNCTION("""COMPUTED_VALUE"""),44641.66666666667)</f>
        <v>44641.66667</v>
      </c>
      <c r="B112" s="6">
        <f>IFERROR(__xludf.DUMMYFUNCTION("""COMPUTED_VALUE"""),374.59)</f>
        <v>374.59</v>
      </c>
      <c r="C112" s="7">
        <f t="shared" si="1"/>
        <v>-0.01579085654</v>
      </c>
    </row>
    <row r="113">
      <c r="A113" s="2">
        <f>IFERROR(__xludf.DUMMYFUNCTION("""COMPUTED_VALUE"""),44642.66666666667)</f>
        <v>44642.66667</v>
      </c>
      <c r="B113" s="6">
        <f>IFERROR(__xludf.DUMMYFUNCTION("""COMPUTED_VALUE"""),382.92)</f>
        <v>382.92</v>
      </c>
      <c r="C113" s="7">
        <f t="shared" si="1"/>
        <v>0.02223764649</v>
      </c>
    </row>
    <row r="114">
      <c r="A114" s="2">
        <f>IFERROR(__xludf.DUMMYFUNCTION("""COMPUTED_VALUE"""),44643.66666666667)</f>
        <v>44643.66667</v>
      </c>
      <c r="B114" s="6">
        <f>IFERROR(__xludf.DUMMYFUNCTION("""COMPUTED_VALUE"""),374.49)</f>
        <v>374.49</v>
      </c>
      <c r="C114" s="7">
        <f t="shared" si="1"/>
        <v>-0.02201504231</v>
      </c>
    </row>
    <row r="115">
      <c r="A115" s="2">
        <f>IFERROR(__xludf.DUMMYFUNCTION("""COMPUTED_VALUE"""),44644.66666666667)</f>
        <v>44644.66667</v>
      </c>
      <c r="B115" s="6">
        <f>IFERROR(__xludf.DUMMYFUNCTION("""COMPUTED_VALUE"""),375.71)</f>
        <v>375.71</v>
      </c>
      <c r="C115" s="7">
        <f t="shared" si="1"/>
        <v>0.003257763892</v>
      </c>
    </row>
    <row r="116">
      <c r="A116" s="2">
        <f>IFERROR(__xludf.DUMMYFUNCTION("""COMPUTED_VALUE"""),44645.66666666667)</f>
        <v>44645.66667</v>
      </c>
      <c r="B116" s="6">
        <f>IFERROR(__xludf.DUMMYFUNCTION("""COMPUTED_VALUE"""),373.85)</f>
        <v>373.85</v>
      </c>
      <c r="C116" s="7">
        <f t="shared" si="1"/>
        <v>-0.004950626813</v>
      </c>
    </row>
    <row r="117">
      <c r="A117" s="2">
        <f>IFERROR(__xludf.DUMMYFUNCTION("""COMPUTED_VALUE"""),44648.66666666667)</f>
        <v>44648.66667</v>
      </c>
      <c r="B117" s="6">
        <f>IFERROR(__xludf.DUMMYFUNCTION("""COMPUTED_VALUE"""),378.51)</f>
        <v>378.51</v>
      </c>
      <c r="C117" s="7">
        <f t="shared" si="1"/>
        <v>0.01246489234</v>
      </c>
    </row>
    <row r="118">
      <c r="A118" s="2">
        <f>IFERROR(__xludf.DUMMYFUNCTION("""COMPUTED_VALUE"""),44649.66666666667)</f>
        <v>44649.66667</v>
      </c>
      <c r="B118" s="6">
        <f>IFERROR(__xludf.DUMMYFUNCTION("""COMPUTED_VALUE"""),391.82)</f>
        <v>391.82</v>
      </c>
      <c r="C118" s="7">
        <f t="shared" si="1"/>
        <v>0.03516419645</v>
      </c>
    </row>
    <row r="119">
      <c r="A119" s="2">
        <f>IFERROR(__xludf.DUMMYFUNCTION("""COMPUTED_VALUE"""),44650.66666666667)</f>
        <v>44650.66667</v>
      </c>
      <c r="B119" s="6">
        <f>IFERROR(__xludf.DUMMYFUNCTION("""COMPUTED_VALUE"""),381.47)</f>
        <v>381.47</v>
      </c>
      <c r="C119" s="7">
        <f t="shared" si="1"/>
        <v>-0.02641519065</v>
      </c>
    </row>
    <row r="120">
      <c r="A120" s="2">
        <f>IFERROR(__xludf.DUMMYFUNCTION("""COMPUTED_VALUE"""),44651.66666666667)</f>
        <v>44651.66667</v>
      </c>
      <c r="B120" s="6">
        <f>IFERROR(__xludf.DUMMYFUNCTION("""COMPUTED_VALUE"""),374.59)</f>
        <v>374.59</v>
      </c>
      <c r="C120" s="7">
        <f t="shared" si="1"/>
        <v>-0.01803549427</v>
      </c>
    </row>
    <row r="121">
      <c r="A121" s="2">
        <f>IFERROR(__xludf.DUMMYFUNCTION("""COMPUTED_VALUE"""),44652.66666666667)</f>
        <v>44652.66667</v>
      </c>
      <c r="B121" s="6">
        <f>IFERROR(__xludf.DUMMYFUNCTION("""COMPUTED_VALUE"""),373.47)</f>
        <v>373.47</v>
      </c>
      <c r="C121" s="7">
        <f t="shared" si="1"/>
        <v>-0.002989935663</v>
      </c>
    </row>
    <row r="122">
      <c r="A122" s="2">
        <f>IFERROR(__xludf.DUMMYFUNCTION("""COMPUTED_VALUE"""),44655.66666666667)</f>
        <v>44655.66667</v>
      </c>
      <c r="B122" s="6">
        <f>IFERROR(__xludf.DUMMYFUNCTION("""COMPUTED_VALUE"""),391.5)</f>
        <v>391.5</v>
      </c>
      <c r="C122" s="7">
        <f t="shared" si="1"/>
        <v>0.04827697004</v>
      </c>
    </row>
    <row r="123">
      <c r="A123" s="2">
        <f>IFERROR(__xludf.DUMMYFUNCTION("""COMPUTED_VALUE"""),44656.66666666667)</f>
        <v>44656.66667</v>
      </c>
      <c r="B123" s="6">
        <f>IFERROR(__xludf.DUMMYFUNCTION("""COMPUTED_VALUE"""),380.15)</f>
        <v>380.15</v>
      </c>
      <c r="C123" s="7">
        <f t="shared" si="1"/>
        <v>-0.02899106003</v>
      </c>
    </row>
    <row r="124">
      <c r="A124" s="2">
        <f>IFERROR(__xludf.DUMMYFUNCTION("""COMPUTED_VALUE"""),44657.66666666667)</f>
        <v>44657.66667</v>
      </c>
      <c r="B124" s="6">
        <f>IFERROR(__xludf.DUMMYFUNCTION("""COMPUTED_VALUE"""),368.35)</f>
        <v>368.35</v>
      </c>
      <c r="C124" s="7">
        <f t="shared" si="1"/>
        <v>-0.0310403788</v>
      </c>
    </row>
    <row r="125">
      <c r="A125" s="2">
        <f>IFERROR(__xludf.DUMMYFUNCTION("""COMPUTED_VALUE"""),44658.66666666667)</f>
        <v>44658.66667</v>
      </c>
      <c r="B125" s="6">
        <f>IFERROR(__xludf.DUMMYFUNCTION("""COMPUTED_VALUE"""),362.15)</f>
        <v>362.15</v>
      </c>
      <c r="C125" s="7">
        <f t="shared" si="1"/>
        <v>-0.01683181756</v>
      </c>
    </row>
    <row r="126">
      <c r="A126" s="2">
        <f>IFERROR(__xludf.DUMMYFUNCTION("""COMPUTED_VALUE"""),44659.66666666667)</f>
        <v>44659.66667</v>
      </c>
      <c r="B126" s="6">
        <f>IFERROR(__xludf.DUMMYFUNCTION("""COMPUTED_VALUE"""),355.88)</f>
        <v>355.88</v>
      </c>
      <c r="C126" s="7">
        <f t="shared" si="1"/>
        <v>-0.01731326798</v>
      </c>
    </row>
    <row r="127">
      <c r="A127" s="2">
        <f>IFERROR(__xludf.DUMMYFUNCTION("""COMPUTED_VALUE"""),44662.66666666667)</f>
        <v>44662.66667</v>
      </c>
      <c r="B127" s="6">
        <f>IFERROR(__xludf.DUMMYFUNCTION("""COMPUTED_VALUE"""),348.0)</f>
        <v>348</v>
      </c>
      <c r="C127" s="7">
        <f t="shared" si="1"/>
        <v>-0.02214229516</v>
      </c>
    </row>
    <row r="128">
      <c r="A128" s="2">
        <f>IFERROR(__xludf.DUMMYFUNCTION("""COMPUTED_VALUE"""),44663.66666666667)</f>
        <v>44663.66667</v>
      </c>
      <c r="B128" s="6">
        <f>IFERROR(__xludf.DUMMYFUNCTION("""COMPUTED_VALUE"""),344.1)</f>
        <v>344.1</v>
      </c>
      <c r="C128" s="7">
        <f t="shared" si="1"/>
        <v>-0.01120689655</v>
      </c>
    </row>
    <row r="129">
      <c r="A129" s="2">
        <f>IFERROR(__xludf.DUMMYFUNCTION("""COMPUTED_VALUE"""),44664.66666666667)</f>
        <v>44664.66667</v>
      </c>
      <c r="B129" s="6">
        <f>IFERROR(__xludf.DUMMYFUNCTION("""COMPUTED_VALUE"""),350.43)</f>
        <v>350.43</v>
      </c>
      <c r="C129" s="7">
        <f t="shared" si="1"/>
        <v>0.01839581517</v>
      </c>
    </row>
    <row r="130">
      <c r="A130" s="2">
        <f>IFERROR(__xludf.DUMMYFUNCTION("""COMPUTED_VALUE"""),44665.66666666667)</f>
        <v>44665.66667</v>
      </c>
      <c r="B130" s="6">
        <f>IFERROR(__xludf.DUMMYFUNCTION("""COMPUTED_VALUE"""),341.13)</f>
        <v>341.13</v>
      </c>
      <c r="C130" s="7">
        <f t="shared" si="1"/>
        <v>-0.02653882373</v>
      </c>
    </row>
    <row r="131">
      <c r="A131" s="2">
        <f>IFERROR(__xludf.DUMMYFUNCTION("""COMPUTED_VALUE"""),44669.66666666667)</f>
        <v>44669.66667</v>
      </c>
      <c r="B131" s="6">
        <f>IFERROR(__xludf.DUMMYFUNCTION("""COMPUTED_VALUE"""),337.86)</f>
        <v>337.86</v>
      </c>
      <c r="C131" s="7">
        <f t="shared" si="1"/>
        <v>-0.009585788409</v>
      </c>
    </row>
    <row r="132">
      <c r="A132" s="2">
        <f>IFERROR(__xludf.DUMMYFUNCTION("""COMPUTED_VALUE"""),44670.66666666667)</f>
        <v>44670.66667</v>
      </c>
      <c r="B132" s="6">
        <f>IFERROR(__xludf.DUMMYFUNCTION("""COMPUTED_VALUE"""),348.61)</f>
        <v>348.61</v>
      </c>
      <c r="C132" s="7">
        <f t="shared" si="1"/>
        <v>0.03181791274</v>
      </c>
    </row>
    <row r="133">
      <c r="A133" s="2">
        <f>IFERROR(__xludf.DUMMYFUNCTION("""COMPUTED_VALUE"""),44671.66666666667)</f>
        <v>44671.66667</v>
      </c>
      <c r="B133" s="6">
        <f>IFERROR(__xludf.DUMMYFUNCTION("""COMPUTED_VALUE"""),226.19)</f>
        <v>226.19</v>
      </c>
      <c r="C133" s="7">
        <f t="shared" si="1"/>
        <v>-0.3511660595</v>
      </c>
    </row>
    <row r="134">
      <c r="A134" s="2">
        <f>IFERROR(__xludf.DUMMYFUNCTION("""COMPUTED_VALUE"""),44672.66666666667)</f>
        <v>44672.66667</v>
      </c>
      <c r="B134" s="6">
        <f>IFERROR(__xludf.DUMMYFUNCTION("""COMPUTED_VALUE"""),218.22)</f>
        <v>218.22</v>
      </c>
      <c r="C134" s="7">
        <f t="shared" si="1"/>
        <v>-0.03523586365</v>
      </c>
    </row>
    <row r="135">
      <c r="A135" s="2">
        <f>IFERROR(__xludf.DUMMYFUNCTION("""COMPUTED_VALUE"""),44673.66666666667)</f>
        <v>44673.66667</v>
      </c>
      <c r="B135" s="6">
        <f>IFERROR(__xludf.DUMMYFUNCTION("""COMPUTED_VALUE"""),215.52)</f>
        <v>215.52</v>
      </c>
      <c r="C135" s="7">
        <f t="shared" si="1"/>
        <v>-0.01237283475</v>
      </c>
    </row>
    <row r="136">
      <c r="A136" s="2">
        <f>IFERROR(__xludf.DUMMYFUNCTION("""COMPUTED_VALUE"""),44676.66666666667)</f>
        <v>44676.66667</v>
      </c>
      <c r="B136" s="6">
        <f>IFERROR(__xludf.DUMMYFUNCTION("""COMPUTED_VALUE"""),209.91)</f>
        <v>209.91</v>
      </c>
      <c r="C136" s="7">
        <f t="shared" si="1"/>
        <v>-0.02603006682</v>
      </c>
    </row>
    <row r="137">
      <c r="A137" s="2">
        <f>IFERROR(__xludf.DUMMYFUNCTION("""COMPUTED_VALUE"""),44677.66666666667)</f>
        <v>44677.66667</v>
      </c>
      <c r="B137" s="6">
        <f>IFERROR(__xludf.DUMMYFUNCTION("""COMPUTED_VALUE"""),198.4)</f>
        <v>198.4</v>
      </c>
      <c r="C137" s="7">
        <f t="shared" si="1"/>
        <v>-0.05483302368</v>
      </c>
    </row>
    <row r="138">
      <c r="A138" s="2">
        <f>IFERROR(__xludf.DUMMYFUNCTION("""COMPUTED_VALUE"""),44678.66666666667)</f>
        <v>44678.66667</v>
      </c>
      <c r="B138" s="6">
        <f>IFERROR(__xludf.DUMMYFUNCTION("""COMPUTED_VALUE"""),188.54)</f>
        <v>188.54</v>
      </c>
      <c r="C138" s="7">
        <f t="shared" si="1"/>
        <v>-0.04969758065</v>
      </c>
    </row>
    <row r="139">
      <c r="A139" s="2">
        <f>IFERROR(__xludf.DUMMYFUNCTION("""COMPUTED_VALUE"""),44679.66666666667)</f>
        <v>44679.66667</v>
      </c>
      <c r="B139" s="6">
        <f>IFERROR(__xludf.DUMMYFUNCTION("""COMPUTED_VALUE"""),199.52)</f>
        <v>199.52</v>
      </c>
      <c r="C139" s="7">
        <f t="shared" si="1"/>
        <v>0.05823697889</v>
      </c>
    </row>
    <row r="140">
      <c r="A140" s="2">
        <f>IFERROR(__xludf.DUMMYFUNCTION("""COMPUTED_VALUE"""),44680.66666666667)</f>
        <v>44680.66667</v>
      </c>
      <c r="B140" s="6">
        <f>IFERROR(__xludf.DUMMYFUNCTION("""COMPUTED_VALUE"""),190.36)</f>
        <v>190.36</v>
      </c>
      <c r="C140" s="7">
        <f t="shared" si="1"/>
        <v>-0.04591018444</v>
      </c>
    </row>
    <row r="141">
      <c r="A141" s="2">
        <f>IFERROR(__xludf.DUMMYFUNCTION("""COMPUTED_VALUE"""),44683.66666666667)</f>
        <v>44683.66667</v>
      </c>
      <c r="B141" s="6">
        <f>IFERROR(__xludf.DUMMYFUNCTION("""COMPUTED_VALUE"""),199.46)</f>
        <v>199.46</v>
      </c>
      <c r="C141" s="7">
        <f t="shared" si="1"/>
        <v>0.04780416054</v>
      </c>
    </row>
    <row r="142">
      <c r="A142" s="2">
        <f>IFERROR(__xludf.DUMMYFUNCTION("""COMPUTED_VALUE"""),44684.66666666667)</f>
        <v>44684.66667</v>
      </c>
      <c r="B142" s="6">
        <f>IFERROR(__xludf.DUMMYFUNCTION("""COMPUTED_VALUE"""),199.87)</f>
        <v>199.87</v>
      </c>
      <c r="C142" s="7">
        <f t="shared" si="1"/>
        <v>0.002055549985</v>
      </c>
    </row>
    <row r="143">
      <c r="A143" s="2">
        <f>IFERROR(__xludf.DUMMYFUNCTION("""COMPUTED_VALUE"""),44685.66666666667)</f>
        <v>44685.66667</v>
      </c>
      <c r="B143" s="6">
        <f>IFERROR(__xludf.DUMMYFUNCTION("""COMPUTED_VALUE"""),204.01)</f>
        <v>204.01</v>
      </c>
      <c r="C143" s="7">
        <f t="shared" si="1"/>
        <v>0.02071346375</v>
      </c>
    </row>
    <row r="144">
      <c r="A144" s="2">
        <f>IFERROR(__xludf.DUMMYFUNCTION("""COMPUTED_VALUE"""),44686.66666666667)</f>
        <v>44686.66667</v>
      </c>
      <c r="B144" s="6">
        <f>IFERROR(__xludf.DUMMYFUNCTION("""COMPUTED_VALUE"""),188.32)</f>
        <v>188.32</v>
      </c>
      <c r="C144" s="7">
        <f t="shared" si="1"/>
        <v>-0.07690799471</v>
      </c>
    </row>
    <row r="145">
      <c r="A145" s="2">
        <f>IFERROR(__xludf.DUMMYFUNCTION("""COMPUTED_VALUE"""),44687.66666666667)</f>
        <v>44687.66667</v>
      </c>
      <c r="B145" s="6">
        <f>IFERROR(__xludf.DUMMYFUNCTION("""COMPUTED_VALUE"""),180.97)</f>
        <v>180.97</v>
      </c>
      <c r="C145" s="7">
        <f t="shared" si="1"/>
        <v>-0.03902931181</v>
      </c>
    </row>
    <row r="146">
      <c r="A146" s="2">
        <f>IFERROR(__xludf.DUMMYFUNCTION("""COMPUTED_VALUE"""),44690.66666666667)</f>
        <v>44690.66667</v>
      </c>
      <c r="B146" s="6">
        <f>IFERROR(__xludf.DUMMYFUNCTION("""COMPUTED_VALUE"""),173.1)</f>
        <v>173.1</v>
      </c>
      <c r="C146" s="7">
        <f t="shared" si="1"/>
        <v>-0.04348787092</v>
      </c>
    </row>
    <row r="147">
      <c r="A147" s="2">
        <f>IFERROR(__xludf.DUMMYFUNCTION("""COMPUTED_VALUE"""),44691.66666666667)</f>
        <v>44691.66667</v>
      </c>
      <c r="B147" s="6">
        <f>IFERROR(__xludf.DUMMYFUNCTION("""COMPUTED_VALUE"""),177.66)</f>
        <v>177.66</v>
      </c>
      <c r="C147" s="7">
        <f t="shared" si="1"/>
        <v>0.02634315425</v>
      </c>
    </row>
    <row r="148">
      <c r="A148" s="2">
        <f>IFERROR(__xludf.DUMMYFUNCTION("""COMPUTED_VALUE"""),44692.66666666667)</f>
        <v>44692.66667</v>
      </c>
      <c r="B148" s="6">
        <f>IFERROR(__xludf.DUMMYFUNCTION("""COMPUTED_VALUE"""),166.37)</f>
        <v>166.37</v>
      </c>
      <c r="C148" s="7">
        <f t="shared" si="1"/>
        <v>-0.06354835078</v>
      </c>
    </row>
    <row r="149">
      <c r="A149" s="2">
        <f>IFERROR(__xludf.DUMMYFUNCTION("""COMPUTED_VALUE"""),44693.66666666667)</f>
        <v>44693.66667</v>
      </c>
      <c r="B149" s="6">
        <f>IFERROR(__xludf.DUMMYFUNCTION("""COMPUTED_VALUE"""),174.31)</f>
        <v>174.31</v>
      </c>
      <c r="C149" s="7">
        <f t="shared" si="1"/>
        <v>0.04772495041</v>
      </c>
    </row>
    <row r="150">
      <c r="A150" s="2">
        <f>IFERROR(__xludf.DUMMYFUNCTION("""COMPUTED_VALUE"""),44694.66666666667)</f>
        <v>44694.66667</v>
      </c>
      <c r="B150" s="6">
        <f>IFERROR(__xludf.DUMMYFUNCTION("""COMPUTED_VALUE"""),187.64)</f>
        <v>187.64</v>
      </c>
      <c r="C150" s="7">
        <f t="shared" si="1"/>
        <v>0.07647295049</v>
      </c>
    </row>
    <row r="151">
      <c r="A151" s="2">
        <f>IFERROR(__xludf.DUMMYFUNCTION("""COMPUTED_VALUE"""),44697.66666666667)</f>
        <v>44697.66667</v>
      </c>
      <c r="B151" s="6">
        <f>IFERROR(__xludf.DUMMYFUNCTION("""COMPUTED_VALUE"""),186.51)</f>
        <v>186.51</v>
      </c>
      <c r="C151" s="7">
        <f t="shared" si="1"/>
        <v>-0.006022170113</v>
      </c>
    </row>
    <row r="152">
      <c r="A152" s="2">
        <f>IFERROR(__xludf.DUMMYFUNCTION("""COMPUTED_VALUE"""),44698.66666666667)</f>
        <v>44698.66667</v>
      </c>
      <c r="B152" s="6">
        <f>IFERROR(__xludf.DUMMYFUNCTION("""COMPUTED_VALUE"""),190.56)</f>
        <v>190.56</v>
      </c>
      <c r="C152" s="7">
        <f t="shared" si="1"/>
        <v>0.02171465337</v>
      </c>
    </row>
    <row r="153">
      <c r="A153" s="2">
        <f>IFERROR(__xludf.DUMMYFUNCTION("""COMPUTED_VALUE"""),44699.66666666667)</f>
        <v>44699.66667</v>
      </c>
      <c r="B153" s="6">
        <f>IFERROR(__xludf.DUMMYFUNCTION("""COMPUTED_VALUE"""),177.19)</f>
        <v>177.19</v>
      </c>
      <c r="C153" s="7">
        <f t="shared" si="1"/>
        <v>-0.07016162888</v>
      </c>
    </row>
    <row r="154">
      <c r="A154" s="2">
        <f>IFERROR(__xludf.DUMMYFUNCTION("""COMPUTED_VALUE"""),44700.66666666667)</f>
        <v>44700.66667</v>
      </c>
      <c r="B154" s="6">
        <f>IFERROR(__xludf.DUMMYFUNCTION("""COMPUTED_VALUE"""),183.48)</f>
        <v>183.48</v>
      </c>
      <c r="C154" s="7">
        <f t="shared" si="1"/>
        <v>0.0354986173</v>
      </c>
    </row>
    <row r="155">
      <c r="A155" s="2">
        <f>IFERROR(__xludf.DUMMYFUNCTION("""COMPUTED_VALUE"""),44701.66666666667)</f>
        <v>44701.66667</v>
      </c>
      <c r="B155" s="6">
        <f>IFERROR(__xludf.DUMMYFUNCTION("""COMPUTED_VALUE"""),186.35)</f>
        <v>186.35</v>
      </c>
      <c r="C155" s="7">
        <f t="shared" si="1"/>
        <v>0.01564203183</v>
      </c>
    </row>
    <row r="156">
      <c r="A156" s="2">
        <f>IFERROR(__xludf.DUMMYFUNCTION("""COMPUTED_VALUE"""),44704.66666666667)</f>
        <v>44704.66667</v>
      </c>
      <c r="B156" s="6">
        <f>IFERROR(__xludf.DUMMYFUNCTION("""COMPUTED_VALUE"""),187.44)</f>
        <v>187.44</v>
      </c>
      <c r="C156" s="7">
        <f t="shared" si="1"/>
        <v>0.005849208479</v>
      </c>
    </row>
    <row r="157">
      <c r="A157" s="2">
        <f>IFERROR(__xludf.DUMMYFUNCTION("""COMPUTED_VALUE"""),44705.66666666667)</f>
        <v>44705.66667</v>
      </c>
      <c r="B157" s="6">
        <f>IFERROR(__xludf.DUMMYFUNCTION("""COMPUTED_VALUE"""),180.34)</f>
        <v>180.34</v>
      </c>
      <c r="C157" s="7">
        <f t="shared" si="1"/>
        <v>-0.03787878788</v>
      </c>
    </row>
    <row r="158">
      <c r="A158" s="2">
        <f>IFERROR(__xludf.DUMMYFUNCTION("""COMPUTED_VALUE"""),44706.66666666667)</f>
        <v>44706.66667</v>
      </c>
      <c r="B158" s="6">
        <f>IFERROR(__xludf.DUMMYFUNCTION("""COMPUTED_VALUE"""),187.83)</f>
        <v>187.83</v>
      </c>
      <c r="C158" s="7">
        <f t="shared" si="1"/>
        <v>0.04153266053</v>
      </c>
    </row>
    <row r="159">
      <c r="A159" s="2">
        <f>IFERROR(__xludf.DUMMYFUNCTION("""COMPUTED_VALUE"""),44707.66666666667)</f>
        <v>44707.66667</v>
      </c>
      <c r="B159" s="6">
        <f>IFERROR(__xludf.DUMMYFUNCTION("""COMPUTED_VALUE"""),191.4)</f>
        <v>191.4</v>
      </c>
      <c r="C159" s="7">
        <f t="shared" si="1"/>
        <v>0.01900654847</v>
      </c>
    </row>
    <row r="160">
      <c r="A160" s="2">
        <f>IFERROR(__xludf.DUMMYFUNCTION("""COMPUTED_VALUE"""),44708.66666666667)</f>
        <v>44708.66667</v>
      </c>
      <c r="B160" s="6">
        <f>IFERROR(__xludf.DUMMYFUNCTION("""COMPUTED_VALUE"""),195.19)</f>
        <v>195.19</v>
      </c>
      <c r="C160" s="7">
        <f t="shared" si="1"/>
        <v>0.0198014629</v>
      </c>
    </row>
    <row r="161">
      <c r="A161" s="2">
        <f>IFERROR(__xludf.DUMMYFUNCTION("""COMPUTED_VALUE"""),44712.66666666667)</f>
        <v>44712.66667</v>
      </c>
      <c r="B161" s="6">
        <f>IFERROR(__xludf.DUMMYFUNCTION("""COMPUTED_VALUE"""),197.44)</f>
        <v>197.44</v>
      </c>
      <c r="C161" s="7">
        <f t="shared" si="1"/>
        <v>0.01152722988</v>
      </c>
    </row>
    <row r="162">
      <c r="A162" s="2">
        <f>IFERROR(__xludf.DUMMYFUNCTION("""COMPUTED_VALUE"""),44713.66666666667)</f>
        <v>44713.66667</v>
      </c>
      <c r="B162" s="6">
        <f>IFERROR(__xludf.DUMMYFUNCTION("""COMPUTED_VALUE"""),192.91)</f>
        <v>192.91</v>
      </c>
      <c r="C162" s="7">
        <f t="shared" si="1"/>
        <v>-0.02294367909</v>
      </c>
    </row>
    <row r="163">
      <c r="A163" s="2">
        <f>IFERROR(__xludf.DUMMYFUNCTION("""COMPUTED_VALUE"""),44714.66666666667)</f>
        <v>44714.66667</v>
      </c>
      <c r="B163" s="6">
        <f>IFERROR(__xludf.DUMMYFUNCTION("""COMPUTED_VALUE"""),205.09)</f>
        <v>205.09</v>
      </c>
      <c r="C163" s="7">
        <f t="shared" si="1"/>
        <v>0.063138251</v>
      </c>
    </row>
    <row r="164">
      <c r="A164" s="2">
        <f>IFERROR(__xludf.DUMMYFUNCTION("""COMPUTED_VALUE"""),44715.66666666667)</f>
        <v>44715.66667</v>
      </c>
      <c r="B164" s="6">
        <f>IFERROR(__xludf.DUMMYFUNCTION("""COMPUTED_VALUE"""),198.98)</f>
        <v>198.98</v>
      </c>
      <c r="C164" s="7">
        <f t="shared" si="1"/>
        <v>-0.02979179872</v>
      </c>
    </row>
    <row r="165">
      <c r="A165" s="2">
        <f>IFERROR(__xludf.DUMMYFUNCTION("""COMPUTED_VALUE"""),44718.66666666667)</f>
        <v>44718.66667</v>
      </c>
      <c r="B165" s="6">
        <f>IFERROR(__xludf.DUMMYFUNCTION("""COMPUTED_VALUE"""),197.14)</f>
        <v>197.14</v>
      </c>
      <c r="C165" s="7">
        <f t="shared" si="1"/>
        <v>-0.009247160519</v>
      </c>
    </row>
    <row r="166">
      <c r="A166" s="2">
        <f>IFERROR(__xludf.DUMMYFUNCTION("""COMPUTED_VALUE"""),44719.66666666667)</f>
        <v>44719.66667</v>
      </c>
      <c r="B166" s="6">
        <f>IFERROR(__xludf.DUMMYFUNCTION("""COMPUTED_VALUE"""),198.61)</f>
        <v>198.61</v>
      </c>
      <c r="C166" s="7">
        <f t="shared" si="1"/>
        <v>0.007456629806</v>
      </c>
    </row>
    <row r="167">
      <c r="A167" s="2">
        <f>IFERROR(__xludf.DUMMYFUNCTION("""COMPUTED_VALUE"""),44720.66666666667)</f>
        <v>44720.66667</v>
      </c>
      <c r="B167" s="6">
        <f>IFERROR(__xludf.DUMMYFUNCTION("""COMPUTED_VALUE"""),202.83)</f>
        <v>202.83</v>
      </c>
      <c r="C167" s="7">
        <f t="shared" si="1"/>
        <v>0.02124767132</v>
      </c>
    </row>
    <row r="168">
      <c r="A168" s="2">
        <f>IFERROR(__xludf.DUMMYFUNCTION("""COMPUTED_VALUE"""),44721.66666666667)</f>
        <v>44721.66667</v>
      </c>
      <c r="B168" s="6">
        <f>IFERROR(__xludf.DUMMYFUNCTION("""COMPUTED_VALUE"""),192.77)</f>
        <v>192.77</v>
      </c>
      <c r="C168" s="7">
        <f t="shared" si="1"/>
        <v>-0.04959818567</v>
      </c>
    </row>
    <row r="169">
      <c r="A169" s="2">
        <f>IFERROR(__xludf.DUMMYFUNCTION("""COMPUTED_VALUE"""),44722.66666666667)</f>
        <v>44722.66667</v>
      </c>
      <c r="B169" s="6">
        <f>IFERROR(__xludf.DUMMYFUNCTION("""COMPUTED_VALUE"""),182.94)</f>
        <v>182.94</v>
      </c>
      <c r="C169" s="7">
        <f t="shared" si="1"/>
        <v>-0.05099341184</v>
      </c>
    </row>
    <row r="170">
      <c r="A170" s="2">
        <f>IFERROR(__xludf.DUMMYFUNCTION("""COMPUTED_VALUE"""),44725.66666666667)</f>
        <v>44725.66667</v>
      </c>
      <c r="B170" s="6">
        <f>IFERROR(__xludf.DUMMYFUNCTION("""COMPUTED_VALUE"""),169.69)</f>
        <v>169.69</v>
      </c>
      <c r="C170" s="7">
        <f t="shared" si="1"/>
        <v>-0.07242811851</v>
      </c>
    </row>
    <row r="171">
      <c r="A171" s="2">
        <f>IFERROR(__xludf.DUMMYFUNCTION("""COMPUTED_VALUE"""),44726.66666666667)</f>
        <v>44726.66667</v>
      </c>
      <c r="B171" s="6">
        <f>IFERROR(__xludf.DUMMYFUNCTION("""COMPUTED_VALUE"""),167.54)</f>
        <v>167.54</v>
      </c>
      <c r="C171" s="7">
        <f t="shared" si="1"/>
        <v>-0.01267016324</v>
      </c>
    </row>
    <row r="172">
      <c r="A172" s="2">
        <f>IFERROR(__xludf.DUMMYFUNCTION("""COMPUTED_VALUE"""),44727.66666666667)</f>
        <v>44727.66667</v>
      </c>
      <c r="B172" s="6">
        <f>IFERROR(__xludf.DUMMYFUNCTION("""COMPUTED_VALUE"""),180.11)</f>
        <v>180.11</v>
      </c>
      <c r="C172" s="7">
        <f t="shared" si="1"/>
        <v>0.07502685926</v>
      </c>
    </row>
    <row r="173">
      <c r="A173" s="2">
        <f>IFERROR(__xludf.DUMMYFUNCTION("""COMPUTED_VALUE"""),44728.66666666667)</f>
        <v>44728.66667</v>
      </c>
      <c r="B173" s="6">
        <f>IFERROR(__xludf.DUMMYFUNCTION("""COMPUTED_VALUE"""),173.35)</f>
        <v>173.35</v>
      </c>
      <c r="C173" s="7">
        <f t="shared" si="1"/>
        <v>-0.03753261896</v>
      </c>
    </row>
    <row r="174">
      <c r="A174" s="2">
        <f>IFERROR(__xludf.DUMMYFUNCTION("""COMPUTED_VALUE"""),44729.66666666667)</f>
        <v>44729.66667</v>
      </c>
      <c r="B174" s="6">
        <f>IFERROR(__xludf.DUMMYFUNCTION("""COMPUTED_VALUE"""),175.51)</f>
        <v>175.51</v>
      </c>
      <c r="C174" s="7">
        <f t="shared" si="1"/>
        <v>0.01246034035</v>
      </c>
    </row>
    <row r="175">
      <c r="A175" s="2">
        <f>IFERROR(__xludf.DUMMYFUNCTION("""COMPUTED_VALUE"""),44733.66666666667)</f>
        <v>44733.66667</v>
      </c>
      <c r="B175" s="6">
        <f>IFERROR(__xludf.DUMMYFUNCTION("""COMPUTED_VALUE"""),170.91)</f>
        <v>170.91</v>
      </c>
      <c r="C175" s="7">
        <f t="shared" si="1"/>
        <v>-0.0262093328</v>
      </c>
    </row>
    <row r="176">
      <c r="A176" s="2">
        <f>IFERROR(__xludf.DUMMYFUNCTION("""COMPUTED_VALUE"""),44734.66666666667)</f>
        <v>44734.66667</v>
      </c>
      <c r="B176" s="6">
        <f>IFERROR(__xludf.DUMMYFUNCTION("""COMPUTED_VALUE"""),178.89)</f>
        <v>178.89</v>
      </c>
      <c r="C176" s="7">
        <f t="shared" si="1"/>
        <v>0.046691241</v>
      </c>
    </row>
    <row r="177">
      <c r="A177" s="2">
        <f>IFERROR(__xludf.DUMMYFUNCTION("""COMPUTED_VALUE"""),44735.66666666667)</f>
        <v>44735.66667</v>
      </c>
      <c r="B177" s="6">
        <f>IFERROR(__xludf.DUMMYFUNCTION("""COMPUTED_VALUE"""),181.71)</f>
        <v>181.71</v>
      </c>
      <c r="C177" s="7">
        <f t="shared" si="1"/>
        <v>0.01576387724</v>
      </c>
    </row>
    <row r="178">
      <c r="A178" s="2">
        <f>IFERROR(__xludf.DUMMYFUNCTION("""COMPUTED_VALUE"""),44736.66666666667)</f>
        <v>44736.66667</v>
      </c>
      <c r="B178" s="6">
        <f>IFERROR(__xludf.DUMMYFUNCTION("""COMPUTED_VALUE"""),190.85)</f>
        <v>190.85</v>
      </c>
      <c r="C178" s="7">
        <f t="shared" si="1"/>
        <v>0.05029992846</v>
      </c>
    </row>
    <row r="179">
      <c r="A179" s="2">
        <f>IFERROR(__xludf.DUMMYFUNCTION("""COMPUTED_VALUE"""),44739.66666666667)</f>
        <v>44739.66667</v>
      </c>
      <c r="B179" s="6">
        <f>IFERROR(__xludf.DUMMYFUNCTION("""COMPUTED_VALUE"""),189.14)</f>
        <v>189.14</v>
      </c>
      <c r="C179" s="7">
        <f t="shared" si="1"/>
        <v>-0.008959916165</v>
      </c>
    </row>
    <row r="180">
      <c r="A180" s="2">
        <f>IFERROR(__xludf.DUMMYFUNCTION("""COMPUTED_VALUE"""),44740.66666666667)</f>
        <v>44740.66667</v>
      </c>
      <c r="B180" s="6">
        <f>IFERROR(__xludf.DUMMYFUNCTION("""COMPUTED_VALUE"""),179.6)</f>
        <v>179.6</v>
      </c>
      <c r="C180" s="7">
        <f t="shared" si="1"/>
        <v>-0.05043882838</v>
      </c>
    </row>
    <row r="181">
      <c r="A181" s="2">
        <f>IFERROR(__xludf.DUMMYFUNCTION("""COMPUTED_VALUE"""),44741.66666666667)</f>
        <v>44741.66667</v>
      </c>
      <c r="B181" s="6">
        <f>IFERROR(__xludf.DUMMYFUNCTION("""COMPUTED_VALUE"""),178.36)</f>
        <v>178.36</v>
      </c>
      <c r="C181" s="7">
        <f t="shared" si="1"/>
        <v>-0.006904231626</v>
      </c>
    </row>
    <row r="182">
      <c r="A182" s="2">
        <f>IFERROR(__xludf.DUMMYFUNCTION("""COMPUTED_VALUE"""),44742.66666666667)</f>
        <v>44742.66667</v>
      </c>
      <c r="B182" s="6">
        <f>IFERROR(__xludf.DUMMYFUNCTION("""COMPUTED_VALUE"""),174.87)</f>
        <v>174.87</v>
      </c>
      <c r="C182" s="7">
        <f t="shared" si="1"/>
        <v>-0.01956716753</v>
      </c>
    </row>
    <row r="183">
      <c r="A183" s="2">
        <f>IFERROR(__xludf.DUMMYFUNCTION("""COMPUTED_VALUE"""),44743.66666666667)</f>
        <v>44743.66667</v>
      </c>
      <c r="B183" s="6">
        <f>IFERROR(__xludf.DUMMYFUNCTION("""COMPUTED_VALUE"""),179.95)</f>
        <v>179.95</v>
      </c>
      <c r="C183" s="7">
        <f t="shared" si="1"/>
        <v>0.02905015154</v>
      </c>
    </row>
    <row r="184">
      <c r="A184" s="2">
        <f>IFERROR(__xludf.DUMMYFUNCTION("""COMPUTED_VALUE"""),44747.66666666667)</f>
        <v>44747.66667</v>
      </c>
      <c r="B184" s="6">
        <f>IFERROR(__xludf.DUMMYFUNCTION("""COMPUTED_VALUE"""),185.88)</f>
        <v>185.88</v>
      </c>
      <c r="C184" s="7">
        <f t="shared" si="1"/>
        <v>0.03295359822</v>
      </c>
    </row>
    <row r="185">
      <c r="A185" s="2">
        <f>IFERROR(__xludf.DUMMYFUNCTION("""COMPUTED_VALUE"""),44748.66666666667)</f>
        <v>44748.66667</v>
      </c>
      <c r="B185" s="6">
        <f>IFERROR(__xludf.DUMMYFUNCTION("""COMPUTED_VALUE"""),184.06)</f>
        <v>184.06</v>
      </c>
      <c r="C185" s="7">
        <f t="shared" si="1"/>
        <v>-0.009791263181</v>
      </c>
    </row>
    <row r="186">
      <c r="A186" s="2">
        <f>IFERROR(__xludf.DUMMYFUNCTION("""COMPUTED_VALUE"""),44749.66666666667)</f>
        <v>44749.66667</v>
      </c>
      <c r="B186" s="6">
        <f>IFERROR(__xludf.DUMMYFUNCTION("""COMPUTED_VALUE"""),189.27)</f>
        <v>189.27</v>
      </c>
      <c r="C186" s="7">
        <f t="shared" si="1"/>
        <v>0.02830598718</v>
      </c>
    </row>
    <row r="187">
      <c r="A187" s="2">
        <f>IFERROR(__xludf.DUMMYFUNCTION("""COMPUTED_VALUE"""),44750.66666666667)</f>
        <v>44750.66667</v>
      </c>
      <c r="B187" s="6">
        <f>IFERROR(__xludf.DUMMYFUNCTION("""COMPUTED_VALUE"""),186.98)</f>
        <v>186.98</v>
      </c>
      <c r="C187" s="7">
        <f t="shared" si="1"/>
        <v>-0.01209911766</v>
      </c>
    </row>
    <row r="188">
      <c r="A188" s="2">
        <f>IFERROR(__xludf.DUMMYFUNCTION("""COMPUTED_VALUE"""),44753.66666666667)</f>
        <v>44753.66667</v>
      </c>
      <c r="B188" s="6">
        <f>IFERROR(__xludf.DUMMYFUNCTION("""COMPUTED_VALUE"""),177.34)</f>
        <v>177.34</v>
      </c>
      <c r="C188" s="7">
        <f t="shared" si="1"/>
        <v>-0.05155631618</v>
      </c>
    </row>
    <row r="189">
      <c r="A189" s="2">
        <f>IFERROR(__xludf.DUMMYFUNCTION("""COMPUTED_VALUE"""),44754.66666666667)</f>
        <v>44754.66667</v>
      </c>
      <c r="B189" s="6">
        <f>IFERROR(__xludf.DUMMYFUNCTION("""COMPUTED_VALUE"""),174.45)</f>
        <v>174.45</v>
      </c>
      <c r="C189" s="7">
        <f t="shared" si="1"/>
        <v>-0.01629637984</v>
      </c>
    </row>
    <row r="190">
      <c r="A190" s="2">
        <f>IFERROR(__xludf.DUMMYFUNCTION("""COMPUTED_VALUE"""),44755.66666666667)</f>
        <v>44755.66667</v>
      </c>
      <c r="B190" s="6">
        <f>IFERROR(__xludf.DUMMYFUNCTION("""COMPUTED_VALUE"""),176.56)</f>
        <v>176.56</v>
      </c>
      <c r="C190" s="7">
        <f t="shared" si="1"/>
        <v>0.01209515621</v>
      </c>
    </row>
    <row r="191">
      <c r="A191" s="2">
        <f>IFERROR(__xludf.DUMMYFUNCTION("""COMPUTED_VALUE"""),44756.66666666667)</f>
        <v>44756.66667</v>
      </c>
      <c r="B191" s="6">
        <f>IFERROR(__xludf.DUMMYFUNCTION("""COMPUTED_VALUE"""),174.78)</f>
        <v>174.78</v>
      </c>
      <c r="C191" s="7">
        <f t="shared" si="1"/>
        <v>-0.01008155868</v>
      </c>
    </row>
    <row r="192">
      <c r="A192" s="2">
        <f>IFERROR(__xludf.DUMMYFUNCTION("""COMPUTED_VALUE"""),44757.66666666667)</f>
        <v>44757.66667</v>
      </c>
      <c r="B192" s="6">
        <f>IFERROR(__xludf.DUMMYFUNCTION("""COMPUTED_VALUE"""),189.11)</f>
        <v>189.11</v>
      </c>
      <c r="C192" s="7">
        <f t="shared" si="1"/>
        <v>0.0819887859</v>
      </c>
    </row>
    <row r="193">
      <c r="A193" s="2">
        <f>IFERROR(__xludf.DUMMYFUNCTION("""COMPUTED_VALUE"""),44760.66666666667)</f>
        <v>44760.66667</v>
      </c>
      <c r="B193" s="6">
        <f>IFERROR(__xludf.DUMMYFUNCTION("""COMPUTED_VALUE"""),190.92)</f>
        <v>190.92</v>
      </c>
      <c r="C193" s="7">
        <f t="shared" si="1"/>
        <v>0.009571149067</v>
      </c>
    </row>
    <row r="194">
      <c r="A194" s="2">
        <f>IFERROR(__xludf.DUMMYFUNCTION("""COMPUTED_VALUE"""),44761.66666666667)</f>
        <v>44761.66667</v>
      </c>
      <c r="B194" s="6">
        <f>IFERROR(__xludf.DUMMYFUNCTION("""COMPUTED_VALUE"""),201.63)</f>
        <v>201.63</v>
      </c>
      <c r="C194" s="7">
        <f t="shared" si="1"/>
        <v>0.05609679447</v>
      </c>
    </row>
    <row r="195">
      <c r="A195" s="2">
        <f>IFERROR(__xludf.DUMMYFUNCTION("""COMPUTED_VALUE"""),44762.66666666667)</f>
        <v>44762.66667</v>
      </c>
      <c r="B195" s="6">
        <f>IFERROR(__xludf.DUMMYFUNCTION("""COMPUTED_VALUE"""),216.44)</f>
        <v>216.44</v>
      </c>
      <c r="C195" s="7">
        <f t="shared" si="1"/>
        <v>0.07345137132</v>
      </c>
    </row>
    <row r="196">
      <c r="A196" s="2">
        <f>IFERROR(__xludf.DUMMYFUNCTION("""COMPUTED_VALUE"""),44763.66666666667)</f>
        <v>44763.66667</v>
      </c>
      <c r="B196" s="6">
        <f>IFERROR(__xludf.DUMMYFUNCTION("""COMPUTED_VALUE"""),223.88)</f>
        <v>223.88</v>
      </c>
      <c r="C196" s="7">
        <f t="shared" si="1"/>
        <v>0.03437442247</v>
      </c>
    </row>
    <row r="197">
      <c r="A197" s="2">
        <f>IFERROR(__xludf.DUMMYFUNCTION("""COMPUTED_VALUE"""),44764.66666666667)</f>
        <v>44764.66667</v>
      </c>
      <c r="B197" s="6">
        <f>IFERROR(__xludf.DUMMYFUNCTION("""COMPUTED_VALUE"""),220.44)</f>
        <v>220.44</v>
      </c>
      <c r="C197" s="7">
        <f t="shared" si="1"/>
        <v>-0.01536537431</v>
      </c>
    </row>
    <row r="198">
      <c r="A198" s="2">
        <f>IFERROR(__xludf.DUMMYFUNCTION("""COMPUTED_VALUE"""),44767.66666666667)</f>
        <v>44767.66667</v>
      </c>
      <c r="B198" s="6">
        <f>IFERROR(__xludf.DUMMYFUNCTION("""COMPUTED_VALUE"""),218.51)</f>
        <v>218.51</v>
      </c>
      <c r="C198" s="7">
        <f t="shared" si="1"/>
        <v>-0.008755216839</v>
      </c>
    </row>
    <row r="199">
      <c r="A199" s="2">
        <f>IFERROR(__xludf.DUMMYFUNCTION("""COMPUTED_VALUE"""),44768.66666666667)</f>
        <v>44768.66667</v>
      </c>
      <c r="B199" s="6">
        <f>IFERROR(__xludf.DUMMYFUNCTION("""COMPUTED_VALUE"""),213.91)</f>
        <v>213.91</v>
      </c>
      <c r="C199" s="7">
        <f t="shared" si="1"/>
        <v>-0.02105166812</v>
      </c>
    </row>
    <row r="200">
      <c r="A200" s="2">
        <f>IFERROR(__xludf.DUMMYFUNCTION("""COMPUTED_VALUE"""),44769.66666666667)</f>
        <v>44769.66667</v>
      </c>
      <c r="B200" s="6">
        <f>IFERROR(__xludf.DUMMYFUNCTION("""COMPUTED_VALUE"""),226.75)</f>
        <v>226.75</v>
      </c>
      <c r="C200" s="7">
        <f t="shared" si="1"/>
        <v>0.06002524426</v>
      </c>
    </row>
    <row r="201">
      <c r="A201" s="2">
        <f>IFERROR(__xludf.DUMMYFUNCTION("""COMPUTED_VALUE"""),44770.66666666667)</f>
        <v>44770.66667</v>
      </c>
      <c r="B201" s="6">
        <f>IFERROR(__xludf.DUMMYFUNCTION("""COMPUTED_VALUE"""),226.02)</f>
        <v>226.02</v>
      </c>
      <c r="C201" s="7">
        <f t="shared" si="1"/>
        <v>-0.003219404631</v>
      </c>
    </row>
    <row r="202">
      <c r="A202" s="2">
        <f>IFERROR(__xludf.DUMMYFUNCTION("""COMPUTED_VALUE"""),44771.66666666667)</f>
        <v>44771.66667</v>
      </c>
      <c r="B202" s="6">
        <f>IFERROR(__xludf.DUMMYFUNCTION("""COMPUTED_VALUE"""),224.9)</f>
        <v>224.9</v>
      </c>
      <c r="C202" s="7">
        <f t="shared" si="1"/>
        <v>-0.004955313689</v>
      </c>
    </row>
    <row r="203">
      <c r="A203" s="2">
        <f>IFERROR(__xludf.DUMMYFUNCTION("""COMPUTED_VALUE"""),44774.66666666667)</f>
        <v>44774.66667</v>
      </c>
      <c r="B203" s="6">
        <f>IFERROR(__xludf.DUMMYFUNCTION("""COMPUTED_VALUE"""),226.21)</f>
        <v>226.21</v>
      </c>
      <c r="C203" s="7">
        <f t="shared" si="1"/>
        <v>0.005824811027</v>
      </c>
    </row>
    <row r="204">
      <c r="A204" s="2">
        <f>IFERROR(__xludf.DUMMYFUNCTION("""COMPUTED_VALUE"""),44775.66666666667)</f>
        <v>44775.66667</v>
      </c>
      <c r="B204" s="6">
        <f>IFERROR(__xludf.DUMMYFUNCTION("""COMPUTED_VALUE"""),221.42)</f>
        <v>221.42</v>
      </c>
      <c r="C204" s="7">
        <f t="shared" si="1"/>
        <v>-0.02117501437</v>
      </c>
    </row>
    <row r="205">
      <c r="A205" s="2">
        <f>IFERROR(__xludf.DUMMYFUNCTION("""COMPUTED_VALUE"""),44776.66666666667)</f>
        <v>44776.66667</v>
      </c>
      <c r="B205" s="6">
        <f>IFERROR(__xludf.DUMMYFUNCTION("""COMPUTED_VALUE"""),226.73)</f>
        <v>226.73</v>
      </c>
      <c r="C205" s="7">
        <f t="shared" si="1"/>
        <v>0.02398157348</v>
      </c>
    </row>
    <row r="206">
      <c r="A206" s="2">
        <f>IFERROR(__xludf.DUMMYFUNCTION("""COMPUTED_VALUE"""),44777.66666666667)</f>
        <v>44777.66667</v>
      </c>
      <c r="B206" s="6">
        <f>IFERROR(__xludf.DUMMYFUNCTION("""COMPUTED_VALUE"""),229.91)</f>
        <v>229.91</v>
      </c>
      <c r="C206" s="7">
        <f t="shared" si="1"/>
        <v>0.01402549288</v>
      </c>
    </row>
    <row r="207">
      <c r="A207" s="2">
        <f>IFERROR(__xludf.DUMMYFUNCTION("""COMPUTED_VALUE"""),44778.66666666667)</f>
        <v>44778.66667</v>
      </c>
      <c r="B207" s="6">
        <f>IFERROR(__xludf.DUMMYFUNCTION("""COMPUTED_VALUE"""),226.78)</f>
        <v>226.78</v>
      </c>
      <c r="C207" s="7">
        <f t="shared" si="1"/>
        <v>-0.01361402288</v>
      </c>
    </row>
    <row r="208">
      <c r="A208" s="2">
        <f>IFERROR(__xludf.DUMMYFUNCTION("""COMPUTED_VALUE"""),44781.66666666667)</f>
        <v>44781.66667</v>
      </c>
      <c r="B208" s="6">
        <f>IFERROR(__xludf.DUMMYFUNCTION("""COMPUTED_VALUE"""),233.49)</f>
        <v>233.49</v>
      </c>
      <c r="C208" s="7">
        <f t="shared" si="1"/>
        <v>0.0295881471</v>
      </c>
    </row>
    <row r="209">
      <c r="A209" s="2">
        <f>IFERROR(__xludf.DUMMYFUNCTION("""COMPUTED_VALUE"""),44782.66666666667)</f>
        <v>44782.66667</v>
      </c>
      <c r="B209" s="6">
        <f>IFERROR(__xludf.DUMMYFUNCTION("""COMPUTED_VALUE"""),229.94)</f>
        <v>229.94</v>
      </c>
      <c r="C209" s="7">
        <f t="shared" si="1"/>
        <v>-0.01520407726</v>
      </c>
    </row>
    <row r="210">
      <c r="A210" s="2">
        <f>IFERROR(__xludf.DUMMYFUNCTION("""COMPUTED_VALUE"""),44783.66666666667)</f>
        <v>44783.66667</v>
      </c>
      <c r="B210" s="6">
        <f>IFERROR(__xludf.DUMMYFUNCTION("""COMPUTED_VALUE"""),244.11)</f>
        <v>244.11</v>
      </c>
      <c r="C210" s="7">
        <f t="shared" si="1"/>
        <v>0.06162477168</v>
      </c>
    </row>
    <row r="211">
      <c r="A211" s="2">
        <f>IFERROR(__xludf.DUMMYFUNCTION("""COMPUTED_VALUE"""),44784.66666666667)</f>
        <v>44784.66667</v>
      </c>
      <c r="B211" s="6">
        <f>IFERROR(__xludf.DUMMYFUNCTION("""COMPUTED_VALUE"""),242.7)</f>
        <v>242.7</v>
      </c>
      <c r="C211" s="7">
        <f t="shared" si="1"/>
        <v>-0.005776084552</v>
      </c>
    </row>
    <row r="212">
      <c r="A212" s="2">
        <f>IFERROR(__xludf.DUMMYFUNCTION("""COMPUTED_VALUE"""),44785.66666666667)</f>
        <v>44785.66667</v>
      </c>
      <c r="B212" s="6">
        <f>IFERROR(__xludf.DUMMYFUNCTION("""COMPUTED_VALUE"""),249.3)</f>
        <v>249.3</v>
      </c>
      <c r="C212" s="7">
        <f t="shared" si="1"/>
        <v>0.02719406675</v>
      </c>
    </row>
    <row r="213">
      <c r="A213" s="2">
        <f>IFERROR(__xludf.DUMMYFUNCTION("""COMPUTED_VALUE"""),44788.66666666667)</f>
        <v>44788.66667</v>
      </c>
      <c r="B213" s="6">
        <f>IFERROR(__xludf.DUMMYFUNCTION("""COMPUTED_VALUE"""),249.11)</f>
        <v>249.11</v>
      </c>
      <c r="C213" s="7">
        <f t="shared" si="1"/>
        <v>-0.0007621339751</v>
      </c>
    </row>
    <row r="214">
      <c r="A214" s="2">
        <f>IFERROR(__xludf.DUMMYFUNCTION("""COMPUTED_VALUE"""),44789.66666666667)</f>
        <v>44789.66667</v>
      </c>
      <c r="B214" s="6">
        <f>IFERROR(__xludf.DUMMYFUNCTION("""COMPUTED_VALUE"""),245.69)</f>
        <v>245.69</v>
      </c>
      <c r="C214" s="7">
        <f t="shared" si="1"/>
        <v>-0.01372887479</v>
      </c>
    </row>
    <row r="215">
      <c r="A215" s="2">
        <f>IFERROR(__xludf.DUMMYFUNCTION("""COMPUTED_VALUE"""),44790.66666666667)</f>
        <v>44790.66667</v>
      </c>
      <c r="B215" s="6">
        <f>IFERROR(__xludf.DUMMYFUNCTION("""COMPUTED_VALUE"""),241.15)</f>
        <v>241.15</v>
      </c>
      <c r="C215" s="7">
        <f t="shared" si="1"/>
        <v>-0.01847857056</v>
      </c>
    </row>
    <row r="216">
      <c r="A216" s="2">
        <f>IFERROR(__xludf.DUMMYFUNCTION("""COMPUTED_VALUE"""),44791.66666666667)</f>
        <v>44791.66667</v>
      </c>
      <c r="B216" s="6">
        <f>IFERROR(__xludf.DUMMYFUNCTION("""COMPUTED_VALUE"""),245.17)</f>
        <v>245.17</v>
      </c>
      <c r="C216" s="7">
        <f t="shared" si="1"/>
        <v>0.01667012233</v>
      </c>
    </row>
    <row r="217">
      <c r="A217" s="2">
        <f>IFERROR(__xludf.DUMMYFUNCTION("""COMPUTED_VALUE"""),44792.66666666667)</f>
        <v>44792.66667</v>
      </c>
      <c r="B217" s="6">
        <f>IFERROR(__xludf.DUMMYFUNCTION("""COMPUTED_VALUE"""),241.16)</f>
        <v>241.16</v>
      </c>
      <c r="C217" s="7">
        <f t="shared" si="1"/>
        <v>-0.01635599788</v>
      </c>
    </row>
    <row r="218">
      <c r="A218" s="2">
        <f>IFERROR(__xludf.DUMMYFUNCTION("""COMPUTED_VALUE"""),44795.66666666667)</f>
        <v>44795.66667</v>
      </c>
      <c r="B218" s="6">
        <f>IFERROR(__xludf.DUMMYFUNCTION("""COMPUTED_VALUE"""),226.54)</f>
        <v>226.54</v>
      </c>
      <c r="C218" s="7">
        <f t="shared" si="1"/>
        <v>-0.06062365235</v>
      </c>
    </row>
    <row r="219">
      <c r="A219" s="2">
        <f>IFERROR(__xludf.DUMMYFUNCTION("""COMPUTED_VALUE"""),44796.66666666667)</f>
        <v>44796.66667</v>
      </c>
      <c r="B219" s="6">
        <f>IFERROR(__xludf.DUMMYFUNCTION("""COMPUTED_VALUE"""),224.55)</f>
        <v>224.55</v>
      </c>
      <c r="C219" s="7">
        <f t="shared" si="1"/>
        <v>-0.00878432065</v>
      </c>
    </row>
    <row r="220">
      <c r="A220" s="2">
        <f>IFERROR(__xludf.DUMMYFUNCTION("""COMPUTED_VALUE"""),44797.66666666667)</f>
        <v>44797.66667</v>
      </c>
      <c r="B220" s="6">
        <f>IFERROR(__xludf.DUMMYFUNCTION("""COMPUTED_VALUE"""),229.61)</f>
        <v>229.61</v>
      </c>
      <c r="C220" s="7">
        <f t="shared" si="1"/>
        <v>0.0225339568</v>
      </c>
    </row>
    <row r="221">
      <c r="A221" s="2">
        <f>IFERROR(__xludf.DUMMYFUNCTION("""COMPUTED_VALUE"""),44798.66666666667)</f>
        <v>44798.66667</v>
      </c>
      <c r="B221" s="6">
        <f>IFERROR(__xludf.DUMMYFUNCTION("""COMPUTED_VALUE"""),233.98)</f>
        <v>233.98</v>
      </c>
      <c r="C221" s="7">
        <f t="shared" si="1"/>
        <v>0.01903227211</v>
      </c>
    </row>
    <row r="222">
      <c r="A222" s="2">
        <f>IFERROR(__xludf.DUMMYFUNCTION("""COMPUTED_VALUE"""),44799.66666666667)</f>
        <v>44799.66667</v>
      </c>
      <c r="B222" s="6">
        <f>IFERROR(__xludf.DUMMYFUNCTION("""COMPUTED_VALUE"""),223.28)</f>
        <v>223.28</v>
      </c>
      <c r="C222" s="7">
        <f t="shared" si="1"/>
        <v>-0.04573040431</v>
      </c>
    </row>
    <row r="223">
      <c r="A223" s="2">
        <f>IFERROR(__xludf.DUMMYFUNCTION("""COMPUTED_VALUE"""),44802.66666666667)</f>
        <v>44802.66667</v>
      </c>
      <c r="B223" s="6">
        <f>IFERROR(__xludf.DUMMYFUNCTION("""COMPUTED_VALUE"""),224.57)</f>
        <v>224.57</v>
      </c>
      <c r="C223" s="7">
        <f t="shared" si="1"/>
        <v>0.005777499104</v>
      </c>
    </row>
    <row r="224">
      <c r="A224" s="2">
        <f>IFERROR(__xludf.DUMMYFUNCTION("""COMPUTED_VALUE"""),44803.66666666667)</f>
        <v>44803.66667</v>
      </c>
      <c r="B224" s="6">
        <f>IFERROR(__xludf.DUMMYFUNCTION("""COMPUTED_VALUE"""),220.65)</f>
        <v>220.65</v>
      </c>
      <c r="C224" s="7">
        <f t="shared" si="1"/>
        <v>-0.01745558178</v>
      </c>
    </row>
    <row r="225">
      <c r="A225" s="2">
        <f>IFERROR(__xludf.DUMMYFUNCTION("""COMPUTED_VALUE"""),44804.66666666667)</f>
        <v>44804.66667</v>
      </c>
      <c r="B225" s="6">
        <f>IFERROR(__xludf.DUMMYFUNCTION("""COMPUTED_VALUE"""),223.56)</f>
        <v>223.56</v>
      </c>
      <c r="C225" s="7">
        <f t="shared" si="1"/>
        <v>0.01318830727</v>
      </c>
    </row>
    <row r="226">
      <c r="A226" s="2">
        <f>IFERROR(__xludf.DUMMYFUNCTION("""COMPUTED_VALUE"""),44805.66666666667)</f>
        <v>44805.66667</v>
      </c>
      <c r="B226" s="6">
        <f>IFERROR(__xludf.DUMMYFUNCTION("""COMPUTED_VALUE"""),230.04)</f>
        <v>230.04</v>
      </c>
      <c r="C226" s="7">
        <f t="shared" si="1"/>
        <v>0.02898550725</v>
      </c>
    </row>
    <row r="227">
      <c r="A227" s="2">
        <f>IFERROR(__xludf.DUMMYFUNCTION("""COMPUTED_VALUE"""),44806.66666666667)</f>
        <v>44806.66667</v>
      </c>
      <c r="B227" s="6">
        <f>IFERROR(__xludf.DUMMYFUNCTION("""COMPUTED_VALUE"""),226.11)</f>
        <v>226.11</v>
      </c>
      <c r="C227" s="7">
        <f t="shared" si="1"/>
        <v>-0.01708398539</v>
      </c>
    </row>
    <row r="228">
      <c r="A228" s="2">
        <f>IFERROR(__xludf.DUMMYFUNCTION("""COMPUTED_VALUE"""),44810.66666666667)</f>
        <v>44810.66667</v>
      </c>
      <c r="B228" s="6">
        <f>IFERROR(__xludf.DUMMYFUNCTION("""COMPUTED_VALUE"""),218.39)</f>
        <v>218.39</v>
      </c>
      <c r="C228" s="7">
        <f t="shared" si="1"/>
        <v>-0.03414267392</v>
      </c>
    </row>
    <row r="229">
      <c r="A229" s="2">
        <f>IFERROR(__xludf.DUMMYFUNCTION("""COMPUTED_VALUE"""),44811.66666666667)</f>
        <v>44811.66667</v>
      </c>
      <c r="B229" s="6">
        <f>IFERROR(__xludf.DUMMYFUNCTION("""COMPUTED_VALUE"""),228.96)</f>
        <v>228.96</v>
      </c>
      <c r="C229" s="7">
        <f t="shared" si="1"/>
        <v>0.048399652</v>
      </c>
    </row>
    <row r="230">
      <c r="A230" s="2">
        <f>IFERROR(__xludf.DUMMYFUNCTION("""COMPUTED_VALUE"""),44812.66666666667)</f>
        <v>44812.66667</v>
      </c>
      <c r="B230" s="6">
        <f>IFERROR(__xludf.DUMMYFUNCTION("""COMPUTED_VALUE"""),227.44)</f>
        <v>227.44</v>
      </c>
      <c r="C230" s="7">
        <f t="shared" si="1"/>
        <v>-0.006638714186</v>
      </c>
    </row>
    <row r="231">
      <c r="A231" s="2">
        <f>IFERROR(__xludf.DUMMYFUNCTION("""COMPUTED_VALUE"""),44813.66666666667)</f>
        <v>44813.66667</v>
      </c>
      <c r="B231" s="6">
        <f>IFERROR(__xludf.DUMMYFUNCTION("""COMPUTED_VALUE"""),233.57)</f>
        <v>233.57</v>
      </c>
      <c r="C231" s="7">
        <f t="shared" si="1"/>
        <v>0.02695216321</v>
      </c>
    </row>
    <row r="232">
      <c r="A232" s="2">
        <f>IFERROR(__xludf.DUMMYFUNCTION("""COMPUTED_VALUE"""),44816.66666666667)</f>
        <v>44816.66667</v>
      </c>
      <c r="B232" s="6">
        <f>IFERROR(__xludf.DUMMYFUNCTION("""COMPUTED_VALUE"""),236.53)</f>
        <v>236.53</v>
      </c>
      <c r="C232" s="7">
        <f t="shared" si="1"/>
        <v>0.01267286038</v>
      </c>
    </row>
    <row r="233">
      <c r="A233" s="2">
        <f>IFERROR(__xludf.DUMMYFUNCTION("""COMPUTED_VALUE"""),44817.66666666667)</f>
        <v>44817.66667</v>
      </c>
      <c r="B233" s="6">
        <f>IFERROR(__xludf.DUMMYFUNCTION("""COMPUTED_VALUE"""),218.13)</f>
        <v>218.13</v>
      </c>
      <c r="C233" s="7">
        <f t="shared" si="1"/>
        <v>-0.07779140067</v>
      </c>
    </row>
    <row r="234">
      <c r="A234" s="2">
        <f>IFERROR(__xludf.DUMMYFUNCTION("""COMPUTED_VALUE"""),44818.66666666667)</f>
        <v>44818.66667</v>
      </c>
      <c r="B234" s="6">
        <f>IFERROR(__xludf.DUMMYFUNCTION("""COMPUTED_VALUE"""),224.12)</f>
        <v>224.12</v>
      </c>
      <c r="C234" s="7">
        <f t="shared" si="1"/>
        <v>0.02746068858</v>
      </c>
    </row>
    <row r="235">
      <c r="A235" s="2">
        <f>IFERROR(__xludf.DUMMYFUNCTION("""COMPUTED_VALUE"""),44819.66666666667)</f>
        <v>44819.66667</v>
      </c>
      <c r="B235" s="6">
        <f>IFERROR(__xludf.DUMMYFUNCTION("""COMPUTED_VALUE"""),235.38)</f>
        <v>235.38</v>
      </c>
      <c r="C235" s="7">
        <f t="shared" si="1"/>
        <v>0.05024094235</v>
      </c>
    </row>
    <row r="236">
      <c r="A236" s="2">
        <f>IFERROR(__xludf.DUMMYFUNCTION("""COMPUTED_VALUE"""),44820.66666666667)</f>
        <v>44820.66667</v>
      </c>
      <c r="B236" s="6">
        <f>IFERROR(__xludf.DUMMYFUNCTION("""COMPUTED_VALUE"""),240.13)</f>
        <v>240.13</v>
      </c>
      <c r="C236" s="7">
        <f t="shared" si="1"/>
        <v>0.02018013425</v>
      </c>
    </row>
    <row r="237">
      <c r="A237" s="2">
        <f>IFERROR(__xludf.DUMMYFUNCTION("""COMPUTED_VALUE"""),44823.66666666667)</f>
        <v>44823.66667</v>
      </c>
      <c r="B237" s="6">
        <f>IFERROR(__xludf.DUMMYFUNCTION("""COMPUTED_VALUE"""),243.63)</f>
        <v>243.63</v>
      </c>
      <c r="C237" s="7">
        <f t="shared" si="1"/>
        <v>0.0145754383</v>
      </c>
    </row>
    <row r="238">
      <c r="A238" s="2">
        <f>IFERROR(__xludf.DUMMYFUNCTION("""COMPUTED_VALUE"""),44824.66666666667)</f>
        <v>44824.66667</v>
      </c>
      <c r="B238" s="6">
        <f>IFERROR(__xludf.DUMMYFUNCTION("""COMPUTED_VALUE"""),242.85)</f>
        <v>242.85</v>
      </c>
      <c r="C238" s="7">
        <f t="shared" si="1"/>
        <v>-0.003201576161</v>
      </c>
    </row>
    <row r="239">
      <c r="A239" s="2">
        <f>IFERROR(__xludf.DUMMYFUNCTION("""COMPUTED_VALUE"""),44825.66666666667)</f>
        <v>44825.66667</v>
      </c>
      <c r="B239" s="6">
        <f>IFERROR(__xludf.DUMMYFUNCTION("""COMPUTED_VALUE"""),236.87)</f>
        <v>236.87</v>
      </c>
      <c r="C239" s="7">
        <f t="shared" si="1"/>
        <v>-0.02462425365</v>
      </c>
    </row>
    <row r="240">
      <c r="A240" s="2">
        <f>IFERROR(__xludf.DUMMYFUNCTION("""COMPUTED_VALUE"""),44826.66666666667)</f>
        <v>44826.66667</v>
      </c>
      <c r="B240" s="6">
        <f>IFERROR(__xludf.DUMMYFUNCTION("""COMPUTED_VALUE"""),237.05)</f>
        <v>237.05</v>
      </c>
      <c r="C240" s="7">
        <f t="shared" si="1"/>
        <v>0.0007599104994</v>
      </c>
    </row>
    <row r="241">
      <c r="A241" s="2">
        <f>IFERROR(__xludf.DUMMYFUNCTION("""COMPUTED_VALUE"""),44827.66666666667)</f>
        <v>44827.66667</v>
      </c>
      <c r="B241" s="6">
        <f>IFERROR(__xludf.DUMMYFUNCTION("""COMPUTED_VALUE"""),226.41)</f>
        <v>226.41</v>
      </c>
      <c r="C241" s="7">
        <f t="shared" si="1"/>
        <v>-0.04488504535</v>
      </c>
    </row>
    <row r="242">
      <c r="A242" s="2">
        <f>IFERROR(__xludf.DUMMYFUNCTION("""COMPUTED_VALUE"""),44830.66666666667)</f>
        <v>44830.66667</v>
      </c>
      <c r="B242" s="6">
        <f>IFERROR(__xludf.DUMMYFUNCTION("""COMPUTED_VALUE"""),224.07)</f>
        <v>224.07</v>
      </c>
      <c r="C242" s="7">
        <f t="shared" si="1"/>
        <v>-0.01033523254</v>
      </c>
    </row>
    <row r="243">
      <c r="A243" s="2">
        <f>IFERROR(__xludf.DUMMYFUNCTION("""COMPUTED_VALUE"""),44831.66666666667)</f>
        <v>44831.66667</v>
      </c>
      <c r="B243" s="6">
        <f>IFERROR(__xludf.DUMMYFUNCTION("""COMPUTED_VALUE"""),224.36)</f>
        <v>224.36</v>
      </c>
      <c r="C243" s="7">
        <f t="shared" si="1"/>
        <v>0.001294238408</v>
      </c>
    </row>
    <row r="244">
      <c r="A244" s="2">
        <f>IFERROR(__xludf.DUMMYFUNCTION("""COMPUTED_VALUE"""),44832.66666666667)</f>
        <v>44832.66667</v>
      </c>
      <c r="B244" s="6">
        <f>IFERROR(__xludf.DUMMYFUNCTION("""COMPUTED_VALUE"""),245.2)</f>
        <v>245.2</v>
      </c>
      <c r="C244" s="7">
        <f t="shared" si="1"/>
        <v>0.09288643252</v>
      </c>
    </row>
    <row r="245">
      <c r="A245" s="2">
        <f>IFERROR(__xludf.DUMMYFUNCTION("""COMPUTED_VALUE"""),44833.66666666667)</f>
        <v>44833.66667</v>
      </c>
      <c r="B245" s="6">
        <f>IFERROR(__xludf.DUMMYFUNCTION("""COMPUTED_VALUE"""),239.71)</f>
        <v>239.71</v>
      </c>
      <c r="C245" s="7">
        <f t="shared" si="1"/>
        <v>-0.02238988581</v>
      </c>
    </row>
    <row r="246">
      <c r="A246" s="2">
        <f>IFERROR(__xludf.DUMMYFUNCTION("""COMPUTED_VALUE"""),44834.66666666667)</f>
        <v>44834.66667</v>
      </c>
      <c r="B246" s="6">
        <f>IFERROR(__xludf.DUMMYFUNCTION("""COMPUTED_VALUE"""),235.44)</f>
        <v>235.44</v>
      </c>
      <c r="C246" s="7">
        <f t="shared" si="1"/>
        <v>-0.01781319094</v>
      </c>
    </row>
    <row r="247">
      <c r="A247" s="2">
        <f>IFERROR(__xludf.DUMMYFUNCTION("""COMPUTED_VALUE"""),44837.66666666667)</f>
        <v>44837.66667</v>
      </c>
      <c r="B247" s="6">
        <f>IFERROR(__xludf.DUMMYFUNCTION("""COMPUTED_VALUE"""),239.04)</f>
        <v>239.04</v>
      </c>
      <c r="C247" s="7">
        <f t="shared" si="1"/>
        <v>0.01529051988</v>
      </c>
    </row>
    <row r="248">
      <c r="A248" s="2">
        <f>IFERROR(__xludf.DUMMYFUNCTION("""COMPUTED_VALUE"""),44838.66666666667)</f>
        <v>44838.66667</v>
      </c>
      <c r="B248" s="6">
        <f>IFERROR(__xludf.DUMMYFUNCTION("""COMPUTED_VALUE"""),240.74)</f>
        <v>240.74</v>
      </c>
      <c r="C248" s="7">
        <f t="shared" si="1"/>
        <v>0.007111780455</v>
      </c>
    </row>
    <row r="249">
      <c r="A249" s="2">
        <f>IFERROR(__xludf.DUMMYFUNCTION("""COMPUTED_VALUE"""),44839.66666666667)</f>
        <v>44839.66667</v>
      </c>
      <c r="B249" s="6">
        <f>IFERROR(__xludf.DUMMYFUNCTION("""COMPUTED_VALUE"""),236.73)</f>
        <v>236.73</v>
      </c>
      <c r="C249" s="7">
        <f t="shared" si="1"/>
        <v>-0.01665697433</v>
      </c>
    </row>
    <row r="250">
      <c r="A250" s="2">
        <f>IFERROR(__xludf.DUMMYFUNCTION("""COMPUTED_VALUE"""),44840.66666666667)</f>
        <v>44840.66667</v>
      </c>
      <c r="B250" s="6">
        <f>IFERROR(__xludf.DUMMYFUNCTION("""COMPUTED_VALUE"""),240.02)</f>
        <v>240.02</v>
      </c>
      <c r="C250" s="7">
        <f t="shared" si="1"/>
        <v>0.01389768935</v>
      </c>
    </row>
    <row r="251">
      <c r="A251" s="2">
        <f>IFERROR(__xludf.DUMMYFUNCTION("""COMPUTED_VALUE"""),44841.66666666667)</f>
        <v>44841.66667</v>
      </c>
      <c r="B251" s="6">
        <f>IFERROR(__xludf.DUMMYFUNCTION("""COMPUTED_VALUE"""),224.75)</f>
        <v>224.75</v>
      </c>
      <c r="C251" s="7">
        <f t="shared" si="1"/>
        <v>-0.06361969836</v>
      </c>
    </row>
    <row r="252">
      <c r="A252" s="2">
        <f>IFERROR(__xludf.DUMMYFUNCTION("""COMPUTED_VALUE"""),44844.66666666667)</f>
        <v>44844.66667</v>
      </c>
      <c r="B252" s="6">
        <f>IFERROR(__xludf.DUMMYFUNCTION("""COMPUTED_VALUE"""),229.98)</f>
        <v>229.98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tr">
        <f>IFERROR(__xludf.DUMMYFUNCTION("GOOGLEFINANCE(""NASDAQ:GOOG"", ""price"", DATE(2021,10,12), DATE(2022,10,11),""DAILY"")"),"Date")</f>
        <v>Date</v>
      </c>
      <c r="B1" s="6" t="str">
        <f>IFERROR(__xludf.DUMMYFUNCTION("""COMPUTED_VALUE"""),"Close")</f>
        <v>Close</v>
      </c>
      <c r="C1" s="1" t="s">
        <v>11</v>
      </c>
    </row>
    <row r="2">
      <c r="A2" s="2">
        <f>IFERROR(__xludf.DUMMYFUNCTION("""COMPUTED_VALUE"""),44481.66666666667)</f>
        <v>44481.66667</v>
      </c>
      <c r="B2" s="6">
        <f>IFERROR(__xludf.DUMMYFUNCTION("""COMPUTED_VALUE"""),136.71)</f>
        <v>136.71</v>
      </c>
    </row>
    <row r="3">
      <c r="A3" s="2">
        <f>IFERROR(__xludf.DUMMYFUNCTION("""COMPUTED_VALUE"""),44482.66666666667)</f>
        <v>44482.66667</v>
      </c>
      <c r="B3" s="6">
        <f>IFERROR(__xludf.DUMMYFUNCTION("""COMPUTED_VALUE"""),137.9)</f>
        <v>137.9</v>
      </c>
      <c r="C3" s="7">
        <f t="shared" ref="C3:C251" si="1">B3/B2-1</f>
        <v>0.008704557092</v>
      </c>
    </row>
    <row r="4">
      <c r="A4" s="2">
        <f>IFERROR(__xludf.DUMMYFUNCTION("""COMPUTED_VALUE"""),44483.66666666667)</f>
        <v>44483.66667</v>
      </c>
      <c r="B4" s="6">
        <f>IFERROR(__xludf.DUMMYFUNCTION("""COMPUTED_VALUE"""),141.41)</f>
        <v>141.41</v>
      </c>
      <c r="C4" s="7">
        <f t="shared" si="1"/>
        <v>0.02545322698</v>
      </c>
    </row>
    <row r="5">
      <c r="A5" s="2">
        <f>IFERROR(__xludf.DUMMYFUNCTION("""COMPUTED_VALUE"""),44484.66666666667)</f>
        <v>44484.66667</v>
      </c>
      <c r="B5" s="6">
        <f>IFERROR(__xludf.DUMMYFUNCTION("""COMPUTED_VALUE"""),141.68)</f>
        <v>141.68</v>
      </c>
      <c r="C5" s="7">
        <f t="shared" si="1"/>
        <v>0.001909341631</v>
      </c>
    </row>
    <row r="6">
      <c r="A6" s="2">
        <f>IFERROR(__xludf.DUMMYFUNCTION("""COMPUTED_VALUE"""),44487.66666666667)</f>
        <v>44487.66667</v>
      </c>
      <c r="B6" s="6">
        <f>IFERROR(__xludf.DUMMYFUNCTION("""COMPUTED_VALUE"""),142.96)</f>
        <v>142.96</v>
      </c>
      <c r="C6" s="7">
        <f t="shared" si="1"/>
        <v>0.009034443817</v>
      </c>
    </row>
    <row r="7">
      <c r="A7" s="2">
        <f>IFERROR(__xludf.DUMMYFUNCTION("""COMPUTED_VALUE"""),44488.66666666667)</f>
        <v>44488.66667</v>
      </c>
      <c r="B7" s="6">
        <f>IFERROR(__xludf.DUMMYFUNCTION("""COMPUTED_VALUE"""),143.82)</f>
        <v>143.82</v>
      </c>
      <c r="C7" s="7">
        <f t="shared" si="1"/>
        <v>0.006015668719</v>
      </c>
    </row>
    <row r="8">
      <c r="A8" s="2">
        <f>IFERROR(__xludf.DUMMYFUNCTION("""COMPUTED_VALUE"""),44489.66666666667)</f>
        <v>44489.66667</v>
      </c>
      <c r="B8" s="6">
        <f>IFERROR(__xludf.DUMMYFUNCTION("""COMPUTED_VALUE"""),142.42)</f>
        <v>142.42</v>
      </c>
      <c r="C8" s="7">
        <f t="shared" si="1"/>
        <v>-0.00973439021</v>
      </c>
    </row>
    <row r="9">
      <c r="A9" s="2">
        <f>IFERROR(__xludf.DUMMYFUNCTION("""COMPUTED_VALUE"""),44490.66666666667)</f>
        <v>44490.66667</v>
      </c>
      <c r="B9" s="6">
        <f>IFERROR(__xludf.DUMMYFUNCTION("""COMPUTED_VALUE"""),142.78)</f>
        <v>142.78</v>
      </c>
      <c r="C9" s="7">
        <f t="shared" si="1"/>
        <v>0.002527734869</v>
      </c>
    </row>
    <row r="10">
      <c r="A10" s="2">
        <f>IFERROR(__xludf.DUMMYFUNCTION("""COMPUTED_VALUE"""),44491.66666666667)</f>
        <v>44491.66667</v>
      </c>
      <c r="B10" s="6">
        <f>IFERROR(__xludf.DUMMYFUNCTION("""COMPUTED_VALUE"""),138.63)</f>
        <v>138.63</v>
      </c>
      <c r="C10" s="7">
        <f t="shared" si="1"/>
        <v>-0.02906569548</v>
      </c>
    </row>
    <row r="11">
      <c r="A11" s="2">
        <f>IFERROR(__xludf.DUMMYFUNCTION("""COMPUTED_VALUE"""),44494.66666666667)</f>
        <v>44494.66667</v>
      </c>
      <c r="B11" s="6">
        <f>IFERROR(__xludf.DUMMYFUNCTION("""COMPUTED_VALUE"""),138.77)</f>
        <v>138.77</v>
      </c>
      <c r="C11" s="7">
        <f t="shared" si="1"/>
        <v>0.001009882421</v>
      </c>
    </row>
    <row r="12">
      <c r="A12" s="2">
        <f>IFERROR(__xludf.DUMMYFUNCTION("""COMPUTED_VALUE"""),44495.66666666667)</f>
        <v>44495.66667</v>
      </c>
      <c r="B12" s="6">
        <f>IFERROR(__xludf.DUMMYFUNCTION("""COMPUTED_VALUE"""),139.67)</f>
        <v>139.67</v>
      </c>
      <c r="C12" s="7">
        <f t="shared" si="1"/>
        <v>0.006485551632</v>
      </c>
    </row>
    <row r="13">
      <c r="A13" s="2">
        <f>IFERROR(__xludf.DUMMYFUNCTION("""COMPUTED_VALUE"""),44496.66666666667)</f>
        <v>44496.66667</v>
      </c>
      <c r="B13" s="6">
        <f>IFERROR(__xludf.DUMMYFUNCTION("""COMPUTED_VALUE"""),146.43)</f>
        <v>146.43</v>
      </c>
      <c r="C13" s="7">
        <f t="shared" si="1"/>
        <v>0.04839979953</v>
      </c>
    </row>
    <row r="14">
      <c r="A14" s="2">
        <f>IFERROR(__xludf.DUMMYFUNCTION("""COMPUTED_VALUE"""),44497.66666666667)</f>
        <v>44497.66667</v>
      </c>
      <c r="B14" s="6">
        <f>IFERROR(__xludf.DUMMYFUNCTION("""COMPUTED_VALUE"""),146.13)</f>
        <v>146.13</v>
      </c>
      <c r="C14" s="7">
        <f t="shared" si="1"/>
        <v>-0.0020487605</v>
      </c>
    </row>
    <row r="15">
      <c r="A15" s="2">
        <f>IFERROR(__xludf.DUMMYFUNCTION("""COMPUTED_VALUE"""),44498.66666666667)</f>
        <v>44498.66667</v>
      </c>
      <c r="B15" s="6">
        <f>IFERROR(__xludf.DUMMYFUNCTION("""COMPUTED_VALUE"""),148.27)</f>
        <v>148.27</v>
      </c>
      <c r="C15" s="7">
        <f t="shared" si="1"/>
        <v>0.01464449463</v>
      </c>
    </row>
    <row r="16">
      <c r="A16" s="2">
        <f>IFERROR(__xludf.DUMMYFUNCTION("""COMPUTED_VALUE"""),44501.66666666667)</f>
        <v>44501.66667</v>
      </c>
      <c r="B16" s="6">
        <f>IFERROR(__xludf.DUMMYFUNCTION("""COMPUTED_VALUE"""),143.77)</f>
        <v>143.77</v>
      </c>
      <c r="C16" s="7">
        <f t="shared" si="1"/>
        <v>-0.03035003709</v>
      </c>
    </row>
    <row r="17">
      <c r="A17" s="2">
        <f>IFERROR(__xludf.DUMMYFUNCTION("""COMPUTED_VALUE"""),44502.66666666667)</f>
        <v>44502.66667</v>
      </c>
      <c r="B17" s="6">
        <f>IFERROR(__xludf.DUMMYFUNCTION("""COMPUTED_VALUE"""),145.86)</f>
        <v>145.86</v>
      </c>
      <c r="C17" s="7">
        <f t="shared" si="1"/>
        <v>0.01453710788</v>
      </c>
    </row>
    <row r="18">
      <c r="A18" s="2">
        <f>IFERROR(__xludf.DUMMYFUNCTION("""COMPUTED_VALUE"""),44503.66666666667)</f>
        <v>44503.66667</v>
      </c>
      <c r="B18" s="6">
        <f>IFERROR(__xludf.DUMMYFUNCTION("""COMPUTED_VALUE"""),146.79)</f>
        <v>146.79</v>
      </c>
      <c r="C18" s="7">
        <f t="shared" si="1"/>
        <v>0.006375976964</v>
      </c>
    </row>
    <row r="19">
      <c r="A19" s="2">
        <f>IFERROR(__xludf.DUMMYFUNCTION("""COMPUTED_VALUE"""),44504.66666666667)</f>
        <v>44504.66667</v>
      </c>
      <c r="B19" s="6">
        <f>IFERROR(__xludf.DUMMYFUNCTION("""COMPUTED_VALUE"""),148.68)</f>
        <v>148.68</v>
      </c>
      <c r="C19" s="7">
        <f t="shared" si="1"/>
        <v>0.01287553648</v>
      </c>
    </row>
    <row r="20">
      <c r="A20" s="2">
        <f>IFERROR(__xludf.DUMMYFUNCTION("""COMPUTED_VALUE"""),44505.66666666667)</f>
        <v>44505.66667</v>
      </c>
      <c r="B20" s="6">
        <f>IFERROR(__xludf.DUMMYFUNCTION("""COMPUTED_VALUE"""),149.24)</f>
        <v>149.24</v>
      </c>
      <c r="C20" s="7">
        <f t="shared" si="1"/>
        <v>0.003766478343</v>
      </c>
    </row>
    <row r="21">
      <c r="A21" s="2">
        <f>IFERROR(__xludf.DUMMYFUNCTION("""COMPUTED_VALUE"""),44508.66666666667)</f>
        <v>44508.66667</v>
      </c>
      <c r="B21" s="6">
        <f>IFERROR(__xludf.DUMMYFUNCTION("""COMPUTED_VALUE"""),149.35)</f>
        <v>149.35</v>
      </c>
      <c r="C21" s="7">
        <f t="shared" si="1"/>
        <v>0.0007370678102</v>
      </c>
    </row>
    <row r="22">
      <c r="A22" s="2">
        <f>IFERROR(__xludf.DUMMYFUNCTION("""COMPUTED_VALUE"""),44509.66666666667)</f>
        <v>44509.66667</v>
      </c>
      <c r="B22" s="6">
        <f>IFERROR(__xludf.DUMMYFUNCTION("""COMPUTED_VALUE"""),149.25)</f>
        <v>149.25</v>
      </c>
      <c r="C22" s="7">
        <f t="shared" si="1"/>
        <v>-0.0006695681286</v>
      </c>
    </row>
    <row r="23">
      <c r="A23" s="2">
        <f>IFERROR(__xludf.DUMMYFUNCTION("""COMPUTED_VALUE"""),44510.66666666667)</f>
        <v>44510.66667</v>
      </c>
      <c r="B23" s="6">
        <f>IFERROR(__xludf.DUMMYFUNCTION("""COMPUTED_VALUE"""),146.63)</f>
        <v>146.63</v>
      </c>
      <c r="C23" s="7">
        <f t="shared" si="1"/>
        <v>-0.01755443886</v>
      </c>
    </row>
    <row r="24">
      <c r="A24" s="2">
        <f>IFERROR(__xludf.DUMMYFUNCTION("""COMPUTED_VALUE"""),44511.66666666667)</f>
        <v>44511.66667</v>
      </c>
      <c r="B24" s="6">
        <f>IFERROR(__xludf.DUMMYFUNCTION("""COMPUTED_VALUE"""),146.75)</f>
        <v>146.75</v>
      </c>
      <c r="C24" s="7">
        <f t="shared" si="1"/>
        <v>0.0008183864148</v>
      </c>
    </row>
    <row r="25">
      <c r="A25" s="2">
        <f>IFERROR(__xludf.DUMMYFUNCTION("""COMPUTED_VALUE"""),44512.66666666667)</f>
        <v>44512.66667</v>
      </c>
      <c r="B25" s="6">
        <f>IFERROR(__xludf.DUMMYFUNCTION("""COMPUTED_VALUE"""),149.65)</f>
        <v>149.65</v>
      </c>
      <c r="C25" s="7">
        <f t="shared" si="1"/>
        <v>0.01976149915</v>
      </c>
    </row>
    <row r="26">
      <c r="A26" s="2">
        <f>IFERROR(__xludf.DUMMYFUNCTION("""COMPUTED_VALUE"""),44515.66666666667)</f>
        <v>44515.66667</v>
      </c>
      <c r="B26" s="6">
        <f>IFERROR(__xludf.DUMMYFUNCTION("""COMPUTED_VALUE"""),149.39)</f>
        <v>149.39</v>
      </c>
      <c r="C26" s="7">
        <f t="shared" si="1"/>
        <v>-0.001737387237</v>
      </c>
    </row>
    <row r="27">
      <c r="A27" s="2">
        <f>IFERROR(__xludf.DUMMYFUNCTION("""COMPUTED_VALUE"""),44516.66666666667)</f>
        <v>44516.66667</v>
      </c>
      <c r="B27" s="6">
        <f>IFERROR(__xludf.DUMMYFUNCTION("""COMPUTED_VALUE"""),149.08)</f>
        <v>149.08</v>
      </c>
      <c r="C27" s="7">
        <f t="shared" si="1"/>
        <v>-0.002075105429</v>
      </c>
    </row>
    <row r="28">
      <c r="A28" s="2">
        <f>IFERROR(__xludf.DUMMYFUNCTION("""COMPUTED_VALUE"""),44517.66666666667)</f>
        <v>44517.66667</v>
      </c>
      <c r="B28" s="6">
        <f>IFERROR(__xludf.DUMMYFUNCTION("""COMPUTED_VALUE"""),149.06)</f>
        <v>149.06</v>
      </c>
      <c r="C28" s="7">
        <f t="shared" si="1"/>
        <v>-0.0001341561578</v>
      </c>
    </row>
    <row r="29">
      <c r="A29" s="2">
        <f>IFERROR(__xludf.DUMMYFUNCTION("""COMPUTED_VALUE"""),44518.66666666667)</f>
        <v>44518.66667</v>
      </c>
      <c r="B29" s="6">
        <f>IFERROR(__xludf.DUMMYFUNCTION("""COMPUTED_VALUE"""),150.71)</f>
        <v>150.71</v>
      </c>
      <c r="C29" s="7">
        <f t="shared" si="1"/>
        <v>0.01106936804</v>
      </c>
    </row>
    <row r="30">
      <c r="A30" s="2">
        <f>IFERROR(__xludf.DUMMYFUNCTION("""COMPUTED_VALUE"""),44519.66666666667)</f>
        <v>44519.66667</v>
      </c>
      <c r="B30" s="6">
        <f>IFERROR(__xludf.DUMMYFUNCTION("""COMPUTED_VALUE"""),149.95)</f>
        <v>149.95</v>
      </c>
      <c r="C30" s="7">
        <f t="shared" si="1"/>
        <v>-0.005042797426</v>
      </c>
    </row>
    <row r="31">
      <c r="A31" s="2">
        <f>IFERROR(__xludf.DUMMYFUNCTION("""COMPUTED_VALUE"""),44522.66666666667)</f>
        <v>44522.66667</v>
      </c>
      <c r="B31" s="6">
        <f>IFERROR(__xludf.DUMMYFUNCTION("""COMPUTED_VALUE"""),147.08)</f>
        <v>147.08</v>
      </c>
      <c r="C31" s="7">
        <f t="shared" si="1"/>
        <v>-0.01913971324</v>
      </c>
    </row>
    <row r="32">
      <c r="A32" s="2">
        <f>IFERROR(__xludf.DUMMYFUNCTION("""COMPUTED_VALUE"""),44523.66666666667)</f>
        <v>44523.66667</v>
      </c>
      <c r="B32" s="6">
        <f>IFERROR(__xludf.DUMMYFUNCTION("""COMPUTED_VALUE"""),146.76)</f>
        <v>146.76</v>
      </c>
      <c r="C32" s="7">
        <f t="shared" si="1"/>
        <v>-0.002175686701</v>
      </c>
    </row>
    <row r="33">
      <c r="A33" s="2">
        <f>IFERROR(__xludf.DUMMYFUNCTION("""COMPUTED_VALUE"""),44524.66666666667)</f>
        <v>44524.66667</v>
      </c>
      <c r="B33" s="6">
        <f>IFERROR(__xludf.DUMMYFUNCTION("""COMPUTED_VALUE"""),146.72)</f>
        <v>146.72</v>
      </c>
      <c r="C33" s="7">
        <f t="shared" si="1"/>
        <v>-0.0002725538294</v>
      </c>
    </row>
    <row r="34">
      <c r="A34" s="2">
        <f>IFERROR(__xludf.DUMMYFUNCTION("""COMPUTED_VALUE"""),44526.54166666667)</f>
        <v>44526.54167</v>
      </c>
      <c r="B34" s="6">
        <f>IFERROR(__xludf.DUMMYFUNCTION("""COMPUTED_VALUE"""),142.81)</f>
        <v>142.81</v>
      </c>
      <c r="C34" s="7">
        <f t="shared" si="1"/>
        <v>-0.02664940022</v>
      </c>
    </row>
    <row r="35">
      <c r="A35" s="2">
        <f>IFERROR(__xludf.DUMMYFUNCTION("""COMPUTED_VALUE"""),44529.66666666667)</f>
        <v>44529.66667</v>
      </c>
      <c r="B35" s="6">
        <f>IFERROR(__xludf.DUMMYFUNCTION("""COMPUTED_VALUE"""),146.11)</f>
        <v>146.11</v>
      </c>
      <c r="C35" s="7">
        <f t="shared" si="1"/>
        <v>0.02310762552</v>
      </c>
    </row>
    <row r="36">
      <c r="A36" s="2">
        <f>IFERROR(__xludf.DUMMYFUNCTION("""COMPUTED_VALUE"""),44530.66666666667)</f>
        <v>44530.66667</v>
      </c>
      <c r="B36" s="6">
        <f>IFERROR(__xludf.DUMMYFUNCTION("""COMPUTED_VALUE"""),142.45)</f>
        <v>142.45</v>
      </c>
      <c r="C36" s="7">
        <f t="shared" si="1"/>
        <v>-0.02504962015</v>
      </c>
    </row>
    <row r="37">
      <c r="A37" s="2">
        <f>IFERROR(__xludf.DUMMYFUNCTION("""COMPUTED_VALUE"""),44531.66666666667)</f>
        <v>44531.66667</v>
      </c>
      <c r="B37" s="6">
        <f>IFERROR(__xludf.DUMMYFUNCTION("""COMPUTED_VALUE"""),141.62)</f>
        <v>141.62</v>
      </c>
      <c r="C37" s="7">
        <f t="shared" si="1"/>
        <v>-0.005826605827</v>
      </c>
    </row>
    <row r="38">
      <c r="A38" s="2">
        <f>IFERROR(__xludf.DUMMYFUNCTION("""COMPUTED_VALUE"""),44532.66666666667)</f>
        <v>44532.66667</v>
      </c>
      <c r="B38" s="6">
        <f>IFERROR(__xludf.DUMMYFUNCTION("""COMPUTED_VALUE"""),143.78)</f>
        <v>143.78</v>
      </c>
      <c r="C38" s="7">
        <f t="shared" si="1"/>
        <v>0.01525208304</v>
      </c>
    </row>
    <row r="39">
      <c r="A39" s="2">
        <f>IFERROR(__xludf.DUMMYFUNCTION("""COMPUTED_VALUE"""),44533.66666666667)</f>
        <v>44533.66667</v>
      </c>
      <c r="B39" s="6">
        <f>IFERROR(__xludf.DUMMYFUNCTION("""COMPUTED_VALUE"""),142.52)</f>
        <v>142.52</v>
      </c>
      <c r="C39" s="7">
        <f t="shared" si="1"/>
        <v>-0.00876338851</v>
      </c>
    </row>
    <row r="40">
      <c r="A40" s="2">
        <f>IFERROR(__xludf.DUMMYFUNCTION("""COMPUTED_VALUE"""),44536.66666666667)</f>
        <v>44536.66667</v>
      </c>
      <c r="B40" s="6">
        <f>IFERROR(__xludf.DUMMYFUNCTION("""COMPUTED_VALUE"""),143.8)</f>
        <v>143.8</v>
      </c>
      <c r="C40" s="7">
        <f t="shared" si="1"/>
        <v>0.008981195622</v>
      </c>
    </row>
    <row r="41">
      <c r="A41" s="2">
        <f>IFERROR(__xludf.DUMMYFUNCTION("""COMPUTED_VALUE"""),44537.66666666667)</f>
        <v>44537.66667</v>
      </c>
      <c r="B41" s="6">
        <f>IFERROR(__xludf.DUMMYFUNCTION("""COMPUTED_VALUE"""),148.04)</f>
        <v>148.04</v>
      </c>
      <c r="C41" s="7">
        <f t="shared" si="1"/>
        <v>0.02948539638</v>
      </c>
    </row>
    <row r="42">
      <c r="A42" s="2">
        <f>IFERROR(__xludf.DUMMYFUNCTION("""COMPUTED_VALUE"""),44538.66666666667)</f>
        <v>44538.66667</v>
      </c>
      <c r="B42" s="6">
        <f>IFERROR(__xludf.DUMMYFUNCTION("""COMPUTED_VALUE"""),148.72)</f>
        <v>148.72</v>
      </c>
      <c r="C42" s="7">
        <f t="shared" si="1"/>
        <v>0.004593353148</v>
      </c>
    </row>
    <row r="43">
      <c r="A43" s="2">
        <f>IFERROR(__xludf.DUMMYFUNCTION("""COMPUTED_VALUE"""),44539.66666666667)</f>
        <v>44539.66667</v>
      </c>
      <c r="B43" s="6">
        <f>IFERROR(__xludf.DUMMYFUNCTION("""COMPUTED_VALUE"""),148.11)</f>
        <v>148.11</v>
      </c>
      <c r="C43" s="7">
        <f t="shared" si="1"/>
        <v>-0.004101667563</v>
      </c>
    </row>
    <row r="44">
      <c r="A44" s="2">
        <f>IFERROR(__xludf.DUMMYFUNCTION("""COMPUTED_VALUE"""),44540.66666666667)</f>
        <v>44540.66667</v>
      </c>
      <c r="B44" s="6">
        <f>IFERROR(__xludf.DUMMYFUNCTION("""COMPUTED_VALUE"""),148.68)</f>
        <v>148.68</v>
      </c>
      <c r="C44" s="7">
        <f t="shared" si="1"/>
        <v>0.003848490986</v>
      </c>
    </row>
    <row r="45">
      <c r="A45" s="2">
        <f>IFERROR(__xludf.DUMMYFUNCTION("""COMPUTED_VALUE"""),44543.66666666667)</f>
        <v>44543.66667</v>
      </c>
      <c r="B45" s="6">
        <f>IFERROR(__xludf.DUMMYFUNCTION("""COMPUTED_VALUE"""),146.7)</f>
        <v>146.7</v>
      </c>
      <c r="C45" s="7">
        <f t="shared" si="1"/>
        <v>-0.01331719128</v>
      </c>
    </row>
    <row r="46">
      <c r="A46" s="2">
        <f>IFERROR(__xludf.DUMMYFUNCTION("""COMPUTED_VALUE"""),44544.66666666667)</f>
        <v>44544.66667</v>
      </c>
      <c r="B46" s="6">
        <f>IFERROR(__xludf.DUMMYFUNCTION("""COMPUTED_VALUE"""),144.97)</f>
        <v>144.97</v>
      </c>
      <c r="C46" s="7">
        <f t="shared" si="1"/>
        <v>-0.01179277437</v>
      </c>
    </row>
    <row r="47">
      <c r="A47" s="2">
        <f>IFERROR(__xludf.DUMMYFUNCTION("""COMPUTED_VALUE"""),44545.66666666667)</f>
        <v>44545.66667</v>
      </c>
      <c r="B47" s="6">
        <f>IFERROR(__xludf.DUMMYFUNCTION("""COMPUTED_VALUE"""),147.37)</f>
        <v>147.37</v>
      </c>
      <c r="C47" s="7">
        <f t="shared" si="1"/>
        <v>0.01655514934</v>
      </c>
    </row>
    <row r="48">
      <c r="A48" s="2">
        <f>IFERROR(__xludf.DUMMYFUNCTION("""COMPUTED_VALUE"""),44546.66666666667)</f>
        <v>44546.66667</v>
      </c>
      <c r="B48" s="6">
        <f>IFERROR(__xludf.DUMMYFUNCTION("""COMPUTED_VALUE"""),144.84)</f>
        <v>144.84</v>
      </c>
      <c r="C48" s="7">
        <f t="shared" si="1"/>
        <v>-0.0171676732</v>
      </c>
    </row>
    <row r="49">
      <c r="A49" s="2">
        <f>IFERROR(__xludf.DUMMYFUNCTION("""COMPUTED_VALUE"""),44547.66666666667)</f>
        <v>44547.66667</v>
      </c>
      <c r="B49" s="6">
        <f>IFERROR(__xludf.DUMMYFUNCTION("""COMPUTED_VALUE"""),142.8)</f>
        <v>142.8</v>
      </c>
      <c r="C49" s="7">
        <f t="shared" si="1"/>
        <v>-0.01408450704</v>
      </c>
    </row>
    <row r="50">
      <c r="A50" s="2">
        <f>IFERROR(__xludf.DUMMYFUNCTION("""COMPUTED_VALUE"""),44550.66666666667)</f>
        <v>44550.66667</v>
      </c>
      <c r="B50" s="6">
        <f>IFERROR(__xludf.DUMMYFUNCTION("""COMPUTED_VALUE"""),142.4)</f>
        <v>142.4</v>
      </c>
      <c r="C50" s="7">
        <f t="shared" si="1"/>
        <v>-0.002801120448</v>
      </c>
    </row>
    <row r="51">
      <c r="A51" s="2">
        <f>IFERROR(__xludf.DUMMYFUNCTION("""COMPUTED_VALUE"""),44551.66666666667)</f>
        <v>44551.66667</v>
      </c>
      <c r="B51" s="6">
        <f>IFERROR(__xludf.DUMMYFUNCTION("""COMPUTED_VALUE"""),144.22)</f>
        <v>144.22</v>
      </c>
      <c r="C51" s="7">
        <f t="shared" si="1"/>
        <v>0.01278089888</v>
      </c>
    </row>
    <row r="52">
      <c r="A52" s="2">
        <f>IFERROR(__xludf.DUMMYFUNCTION("""COMPUTED_VALUE"""),44552.66666666667)</f>
        <v>44552.66667</v>
      </c>
      <c r="B52" s="6">
        <f>IFERROR(__xludf.DUMMYFUNCTION("""COMPUTED_VALUE"""),146.95)</f>
        <v>146.95</v>
      </c>
      <c r="C52" s="7">
        <f t="shared" si="1"/>
        <v>0.0189294134</v>
      </c>
    </row>
    <row r="53">
      <c r="A53" s="2">
        <f>IFERROR(__xludf.DUMMYFUNCTION("""COMPUTED_VALUE"""),44553.66666666667)</f>
        <v>44553.66667</v>
      </c>
      <c r="B53" s="6">
        <f>IFERROR(__xludf.DUMMYFUNCTION("""COMPUTED_VALUE"""),147.14)</f>
        <v>147.14</v>
      </c>
      <c r="C53" s="7">
        <f t="shared" si="1"/>
        <v>0.001292956788</v>
      </c>
    </row>
    <row r="54">
      <c r="A54" s="2">
        <f>IFERROR(__xludf.DUMMYFUNCTION("""COMPUTED_VALUE"""),44557.66666666667)</f>
        <v>44557.66667</v>
      </c>
      <c r="B54" s="6">
        <f>IFERROR(__xludf.DUMMYFUNCTION("""COMPUTED_VALUE"""),148.06)</f>
        <v>148.06</v>
      </c>
      <c r="C54" s="7">
        <f t="shared" si="1"/>
        <v>0.006252548593</v>
      </c>
    </row>
    <row r="55">
      <c r="A55" s="2">
        <f>IFERROR(__xludf.DUMMYFUNCTION("""COMPUTED_VALUE"""),44558.66666666667)</f>
        <v>44558.66667</v>
      </c>
      <c r="B55" s="6">
        <f>IFERROR(__xludf.DUMMYFUNCTION("""COMPUTED_VALUE"""),146.45)</f>
        <v>146.45</v>
      </c>
      <c r="C55" s="7">
        <f t="shared" si="1"/>
        <v>-0.01087397001</v>
      </c>
    </row>
    <row r="56">
      <c r="A56" s="2">
        <f>IFERROR(__xludf.DUMMYFUNCTION("""COMPUTED_VALUE"""),44559.66666666667)</f>
        <v>44559.66667</v>
      </c>
      <c r="B56" s="6">
        <f>IFERROR(__xludf.DUMMYFUNCTION("""COMPUTED_VALUE"""),146.5)</f>
        <v>146.5</v>
      </c>
      <c r="C56" s="7">
        <f t="shared" si="1"/>
        <v>0.0003414134517</v>
      </c>
    </row>
    <row r="57">
      <c r="A57" s="2">
        <f>IFERROR(__xludf.DUMMYFUNCTION("""COMPUTED_VALUE"""),44560.66666666667)</f>
        <v>44560.66667</v>
      </c>
      <c r="B57" s="6">
        <f>IFERROR(__xludf.DUMMYFUNCTION("""COMPUTED_VALUE"""),146.0)</f>
        <v>146</v>
      </c>
      <c r="C57" s="7">
        <f t="shared" si="1"/>
        <v>-0.003412969283</v>
      </c>
    </row>
    <row r="58">
      <c r="A58" s="2">
        <f>IFERROR(__xludf.DUMMYFUNCTION("""COMPUTED_VALUE"""),44561.66666666667)</f>
        <v>44561.66667</v>
      </c>
      <c r="B58" s="6">
        <f>IFERROR(__xludf.DUMMYFUNCTION("""COMPUTED_VALUE"""),144.68)</f>
        <v>144.68</v>
      </c>
      <c r="C58" s="7">
        <f t="shared" si="1"/>
        <v>-0.00904109589</v>
      </c>
    </row>
    <row r="59">
      <c r="A59" s="2">
        <f>IFERROR(__xludf.DUMMYFUNCTION("""COMPUTED_VALUE"""),44564.66666666667)</f>
        <v>44564.66667</v>
      </c>
      <c r="B59" s="6">
        <f>IFERROR(__xludf.DUMMYFUNCTION("""COMPUTED_VALUE"""),145.07)</f>
        <v>145.07</v>
      </c>
      <c r="C59" s="7">
        <f t="shared" si="1"/>
        <v>0.002695604092</v>
      </c>
    </row>
    <row r="60">
      <c r="A60" s="2">
        <f>IFERROR(__xludf.DUMMYFUNCTION("""COMPUTED_VALUE"""),44565.66666666667)</f>
        <v>44565.66667</v>
      </c>
      <c r="B60" s="6">
        <f>IFERROR(__xludf.DUMMYFUNCTION("""COMPUTED_VALUE"""),144.42)</f>
        <v>144.42</v>
      </c>
      <c r="C60" s="7">
        <f t="shared" si="1"/>
        <v>-0.004480595575</v>
      </c>
    </row>
    <row r="61">
      <c r="A61" s="2">
        <f>IFERROR(__xludf.DUMMYFUNCTION("""COMPUTED_VALUE"""),44566.66666666667)</f>
        <v>44566.66667</v>
      </c>
      <c r="B61" s="6">
        <f>IFERROR(__xludf.DUMMYFUNCTION("""COMPUTED_VALUE"""),137.65)</f>
        <v>137.65</v>
      </c>
      <c r="C61" s="7">
        <f t="shared" si="1"/>
        <v>-0.04687716383</v>
      </c>
    </row>
    <row r="62">
      <c r="A62" s="2">
        <f>IFERROR(__xludf.DUMMYFUNCTION("""COMPUTED_VALUE"""),44567.66666666667)</f>
        <v>44567.66667</v>
      </c>
      <c r="B62" s="6">
        <f>IFERROR(__xludf.DUMMYFUNCTION("""COMPUTED_VALUE"""),137.55)</f>
        <v>137.55</v>
      </c>
      <c r="C62" s="7">
        <f t="shared" si="1"/>
        <v>-0.0007264802034</v>
      </c>
    </row>
    <row r="63">
      <c r="A63" s="2">
        <f>IFERROR(__xludf.DUMMYFUNCTION("""COMPUTED_VALUE"""),44568.66666666667)</f>
        <v>44568.66667</v>
      </c>
      <c r="B63" s="6">
        <f>IFERROR(__xludf.DUMMYFUNCTION("""COMPUTED_VALUE"""),137.0)</f>
        <v>137</v>
      </c>
      <c r="C63" s="7">
        <f t="shared" si="1"/>
        <v>-0.003998545983</v>
      </c>
    </row>
    <row r="64">
      <c r="A64" s="2">
        <f>IFERROR(__xludf.DUMMYFUNCTION("""COMPUTED_VALUE"""),44571.66666666667)</f>
        <v>44571.66667</v>
      </c>
      <c r="B64" s="6">
        <f>IFERROR(__xludf.DUMMYFUNCTION("""COMPUTED_VALUE"""),138.57)</f>
        <v>138.57</v>
      </c>
      <c r="C64" s="7">
        <f t="shared" si="1"/>
        <v>0.01145985401</v>
      </c>
    </row>
    <row r="65">
      <c r="A65" s="2">
        <f>IFERROR(__xludf.DUMMYFUNCTION("""COMPUTED_VALUE"""),44572.66666666667)</f>
        <v>44572.66667</v>
      </c>
      <c r="B65" s="6">
        <f>IFERROR(__xludf.DUMMYFUNCTION("""COMPUTED_VALUE"""),140.02)</f>
        <v>140.02</v>
      </c>
      <c r="C65" s="7">
        <f t="shared" si="1"/>
        <v>0.0104640254</v>
      </c>
    </row>
    <row r="66">
      <c r="A66" s="2">
        <f>IFERROR(__xludf.DUMMYFUNCTION("""COMPUTED_VALUE"""),44573.66666666667)</f>
        <v>44573.66667</v>
      </c>
      <c r="B66" s="6">
        <f>IFERROR(__xludf.DUMMYFUNCTION("""COMPUTED_VALUE"""),141.65)</f>
        <v>141.65</v>
      </c>
      <c r="C66" s="7">
        <f t="shared" si="1"/>
        <v>0.01164119412</v>
      </c>
    </row>
    <row r="67">
      <c r="A67" s="2">
        <f>IFERROR(__xludf.DUMMYFUNCTION("""COMPUTED_VALUE"""),44574.66666666667)</f>
        <v>44574.66667</v>
      </c>
      <c r="B67" s="6">
        <f>IFERROR(__xludf.DUMMYFUNCTION("""COMPUTED_VALUE"""),139.13)</f>
        <v>139.13</v>
      </c>
      <c r="C67" s="7">
        <f t="shared" si="1"/>
        <v>-0.01779032827</v>
      </c>
    </row>
    <row r="68">
      <c r="A68" s="2">
        <f>IFERROR(__xludf.DUMMYFUNCTION("""COMPUTED_VALUE"""),44575.66666666667)</f>
        <v>44575.66667</v>
      </c>
      <c r="B68" s="6">
        <f>IFERROR(__xludf.DUMMYFUNCTION("""COMPUTED_VALUE"""),139.79)</f>
        <v>139.79</v>
      </c>
      <c r="C68" s="7">
        <f t="shared" si="1"/>
        <v>0.004743764824</v>
      </c>
    </row>
    <row r="69">
      <c r="A69" s="2">
        <f>IFERROR(__xludf.DUMMYFUNCTION("""COMPUTED_VALUE"""),44579.66666666667)</f>
        <v>44579.66667</v>
      </c>
      <c r="B69" s="6">
        <f>IFERROR(__xludf.DUMMYFUNCTION("""COMPUTED_VALUE"""),136.29)</f>
        <v>136.29</v>
      </c>
      <c r="C69" s="7">
        <f t="shared" si="1"/>
        <v>-0.02503755633</v>
      </c>
    </row>
    <row r="70">
      <c r="A70" s="2">
        <f>IFERROR(__xludf.DUMMYFUNCTION("""COMPUTED_VALUE"""),44580.66666666667)</f>
        <v>44580.66667</v>
      </c>
      <c r="B70" s="6">
        <f>IFERROR(__xludf.DUMMYFUNCTION("""COMPUTED_VALUE"""),135.65)</f>
        <v>135.65</v>
      </c>
      <c r="C70" s="7">
        <f t="shared" si="1"/>
        <v>-0.004695869103</v>
      </c>
    </row>
    <row r="71">
      <c r="A71" s="2">
        <f>IFERROR(__xludf.DUMMYFUNCTION("""COMPUTED_VALUE"""),44581.66666666667)</f>
        <v>44581.66667</v>
      </c>
      <c r="B71" s="6">
        <f>IFERROR(__xludf.DUMMYFUNCTION("""COMPUTED_VALUE"""),133.51)</f>
        <v>133.51</v>
      </c>
      <c r="C71" s="7">
        <f t="shared" si="1"/>
        <v>-0.01577589384</v>
      </c>
    </row>
    <row r="72">
      <c r="A72" s="2">
        <f>IFERROR(__xludf.DUMMYFUNCTION("""COMPUTED_VALUE"""),44582.66666666667)</f>
        <v>44582.66667</v>
      </c>
      <c r="B72" s="6">
        <f>IFERROR(__xludf.DUMMYFUNCTION("""COMPUTED_VALUE"""),130.09)</f>
        <v>130.09</v>
      </c>
      <c r="C72" s="7">
        <f t="shared" si="1"/>
        <v>-0.02561605872</v>
      </c>
    </row>
    <row r="73">
      <c r="A73" s="2">
        <f>IFERROR(__xludf.DUMMYFUNCTION("""COMPUTED_VALUE"""),44585.66666666667)</f>
        <v>44585.66667</v>
      </c>
      <c r="B73" s="6">
        <f>IFERROR(__xludf.DUMMYFUNCTION("""COMPUTED_VALUE"""),130.37)</f>
        <v>130.37</v>
      </c>
      <c r="C73" s="7">
        <f t="shared" si="1"/>
        <v>0.002152356061</v>
      </c>
    </row>
    <row r="74">
      <c r="A74" s="2">
        <f>IFERROR(__xludf.DUMMYFUNCTION("""COMPUTED_VALUE"""),44586.66666666667)</f>
        <v>44586.66667</v>
      </c>
      <c r="B74" s="6">
        <f>IFERROR(__xludf.DUMMYFUNCTION("""COMPUTED_VALUE"""),126.74)</f>
        <v>126.74</v>
      </c>
      <c r="C74" s="7">
        <f t="shared" si="1"/>
        <v>-0.0278438291</v>
      </c>
    </row>
    <row r="75">
      <c r="A75" s="2">
        <f>IFERROR(__xludf.DUMMYFUNCTION("""COMPUTED_VALUE"""),44587.66666666667)</f>
        <v>44587.66667</v>
      </c>
      <c r="B75" s="6">
        <f>IFERROR(__xludf.DUMMYFUNCTION("""COMPUTED_VALUE"""),129.24)</f>
        <v>129.24</v>
      </c>
      <c r="C75" s="7">
        <f t="shared" si="1"/>
        <v>0.01972542212</v>
      </c>
    </row>
    <row r="76">
      <c r="A76" s="2">
        <f>IFERROR(__xludf.DUMMYFUNCTION("""COMPUTED_VALUE"""),44588.66666666667)</f>
        <v>44588.66667</v>
      </c>
      <c r="B76" s="6">
        <f>IFERROR(__xludf.DUMMYFUNCTION("""COMPUTED_VALUE"""),129.12)</f>
        <v>129.12</v>
      </c>
      <c r="C76" s="7">
        <f t="shared" si="1"/>
        <v>-0.0009285051068</v>
      </c>
    </row>
    <row r="77">
      <c r="A77" s="2">
        <f>IFERROR(__xludf.DUMMYFUNCTION("""COMPUTED_VALUE"""),44589.66666666667)</f>
        <v>44589.66667</v>
      </c>
      <c r="B77" s="6">
        <f>IFERROR(__xludf.DUMMYFUNCTION("""COMPUTED_VALUE"""),133.29)</f>
        <v>133.29</v>
      </c>
      <c r="C77" s="7">
        <f t="shared" si="1"/>
        <v>0.03229553903</v>
      </c>
    </row>
    <row r="78">
      <c r="A78" s="2">
        <f>IFERROR(__xludf.DUMMYFUNCTION("""COMPUTED_VALUE"""),44592.66666666667)</f>
        <v>44592.66667</v>
      </c>
      <c r="B78" s="6">
        <f>IFERROR(__xludf.DUMMYFUNCTION("""COMPUTED_VALUE"""),135.7)</f>
        <v>135.7</v>
      </c>
      <c r="C78" s="7">
        <f t="shared" si="1"/>
        <v>0.01808087628</v>
      </c>
    </row>
    <row r="79">
      <c r="A79" s="2">
        <f>IFERROR(__xludf.DUMMYFUNCTION("""COMPUTED_VALUE"""),44593.66666666667)</f>
        <v>44593.66667</v>
      </c>
      <c r="B79" s="6">
        <f>IFERROR(__xludf.DUMMYFUNCTION("""COMPUTED_VALUE"""),137.88)</f>
        <v>137.88</v>
      </c>
      <c r="C79" s="7">
        <f t="shared" si="1"/>
        <v>0.01606484893</v>
      </c>
    </row>
    <row r="80">
      <c r="A80" s="2">
        <f>IFERROR(__xludf.DUMMYFUNCTION("""COMPUTED_VALUE"""),44594.66666666667)</f>
        <v>44594.66667</v>
      </c>
      <c r="B80" s="6">
        <f>IFERROR(__xludf.DUMMYFUNCTION("""COMPUTED_VALUE"""),148.04)</f>
        <v>148.04</v>
      </c>
      <c r="C80" s="7">
        <f t="shared" si="1"/>
        <v>0.07368726429</v>
      </c>
    </row>
    <row r="81">
      <c r="A81" s="2">
        <f>IFERROR(__xludf.DUMMYFUNCTION("""COMPUTED_VALUE"""),44595.66666666667)</f>
        <v>44595.66667</v>
      </c>
      <c r="B81" s="6">
        <f>IFERROR(__xludf.DUMMYFUNCTION("""COMPUTED_VALUE"""),142.65)</f>
        <v>142.65</v>
      </c>
      <c r="C81" s="7">
        <f t="shared" si="1"/>
        <v>-0.03640907863</v>
      </c>
    </row>
    <row r="82">
      <c r="A82" s="2">
        <f>IFERROR(__xludf.DUMMYFUNCTION("""COMPUTED_VALUE"""),44596.66666666667)</f>
        <v>44596.66667</v>
      </c>
      <c r="B82" s="6">
        <f>IFERROR(__xludf.DUMMYFUNCTION("""COMPUTED_VALUE"""),143.02)</f>
        <v>143.02</v>
      </c>
      <c r="C82" s="7">
        <f t="shared" si="1"/>
        <v>0.002593760953</v>
      </c>
    </row>
    <row r="83">
      <c r="A83" s="2">
        <f>IFERROR(__xludf.DUMMYFUNCTION("""COMPUTED_VALUE"""),44599.66666666667)</f>
        <v>44599.66667</v>
      </c>
      <c r="B83" s="6">
        <f>IFERROR(__xludf.DUMMYFUNCTION("""COMPUTED_VALUE"""),138.94)</f>
        <v>138.94</v>
      </c>
      <c r="C83" s="7">
        <f t="shared" si="1"/>
        <v>-0.02852747867</v>
      </c>
    </row>
    <row r="84">
      <c r="A84" s="2">
        <f>IFERROR(__xludf.DUMMYFUNCTION("""COMPUTED_VALUE"""),44600.66666666667)</f>
        <v>44600.66667</v>
      </c>
      <c r="B84" s="6">
        <f>IFERROR(__xludf.DUMMYFUNCTION("""COMPUTED_VALUE"""),139.21)</f>
        <v>139.21</v>
      </c>
      <c r="C84" s="7">
        <f t="shared" si="1"/>
        <v>0.001943284871</v>
      </c>
    </row>
    <row r="85">
      <c r="A85" s="2">
        <f>IFERROR(__xludf.DUMMYFUNCTION("""COMPUTED_VALUE"""),44601.66666666667)</f>
        <v>44601.66667</v>
      </c>
      <c r="B85" s="6">
        <f>IFERROR(__xludf.DUMMYFUNCTION("""COMPUTED_VALUE"""),141.45)</f>
        <v>141.45</v>
      </c>
      <c r="C85" s="7">
        <f t="shared" si="1"/>
        <v>0.01609079807</v>
      </c>
    </row>
    <row r="86">
      <c r="A86" s="2">
        <f>IFERROR(__xludf.DUMMYFUNCTION("""COMPUTED_VALUE"""),44602.66666666667)</f>
        <v>44602.66667</v>
      </c>
      <c r="B86" s="6">
        <f>IFERROR(__xludf.DUMMYFUNCTION("""COMPUTED_VALUE"""),138.6)</f>
        <v>138.6</v>
      </c>
      <c r="C86" s="7">
        <f t="shared" si="1"/>
        <v>-0.02014846235</v>
      </c>
    </row>
    <row r="87">
      <c r="A87" s="2">
        <f>IFERROR(__xludf.DUMMYFUNCTION("""COMPUTED_VALUE"""),44603.66666666667)</f>
        <v>44603.66667</v>
      </c>
      <c r="B87" s="6">
        <f>IFERROR(__xludf.DUMMYFUNCTION("""COMPUTED_VALUE"""),134.13)</f>
        <v>134.13</v>
      </c>
      <c r="C87" s="7">
        <f t="shared" si="1"/>
        <v>-0.03225108225</v>
      </c>
    </row>
    <row r="88">
      <c r="A88" s="2">
        <f>IFERROR(__xludf.DUMMYFUNCTION("""COMPUTED_VALUE"""),44606.66666666667)</f>
        <v>44606.66667</v>
      </c>
      <c r="B88" s="6">
        <f>IFERROR(__xludf.DUMMYFUNCTION("""COMPUTED_VALUE"""),135.3)</f>
        <v>135.3</v>
      </c>
      <c r="C88" s="7">
        <f t="shared" si="1"/>
        <v>0.008722880787</v>
      </c>
    </row>
    <row r="89">
      <c r="A89" s="2">
        <f>IFERROR(__xludf.DUMMYFUNCTION("""COMPUTED_VALUE"""),44607.66666666667)</f>
        <v>44607.66667</v>
      </c>
      <c r="B89" s="6">
        <f>IFERROR(__xludf.DUMMYFUNCTION("""COMPUTED_VALUE"""),136.43)</f>
        <v>136.43</v>
      </c>
      <c r="C89" s="7">
        <f t="shared" si="1"/>
        <v>0.008351810791</v>
      </c>
    </row>
    <row r="90">
      <c r="A90" s="2">
        <f>IFERROR(__xludf.DUMMYFUNCTION("""COMPUTED_VALUE"""),44608.66666666667)</f>
        <v>44608.66667</v>
      </c>
      <c r="B90" s="6">
        <f>IFERROR(__xludf.DUMMYFUNCTION("""COMPUTED_VALUE"""),137.49)</f>
        <v>137.49</v>
      </c>
      <c r="C90" s="7">
        <f t="shared" si="1"/>
        <v>0.007769552151</v>
      </c>
    </row>
    <row r="91">
      <c r="A91" s="2">
        <f>IFERROR(__xludf.DUMMYFUNCTION("""COMPUTED_VALUE"""),44609.66666666667)</f>
        <v>44609.66667</v>
      </c>
      <c r="B91" s="6">
        <f>IFERROR(__xludf.DUMMYFUNCTION("""COMPUTED_VALUE"""),132.31)</f>
        <v>132.31</v>
      </c>
      <c r="C91" s="7">
        <f t="shared" si="1"/>
        <v>-0.03767546731</v>
      </c>
    </row>
    <row r="92">
      <c r="A92" s="2">
        <f>IFERROR(__xludf.DUMMYFUNCTION("""COMPUTED_VALUE"""),44610.66666666667)</f>
        <v>44610.66667</v>
      </c>
      <c r="B92" s="6">
        <f>IFERROR(__xludf.DUMMYFUNCTION("""COMPUTED_VALUE"""),130.47)</f>
        <v>130.47</v>
      </c>
      <c r="C92" s="7">
        <f t="shared" si="1"/>
        <v>-0.01390673418</v>
      </c>
    </row>
    <row r="93">
      <c r="A93" s="2">
        <f>IFERROR(__xludf.DUMMYFUNCTION("""COMPUTED_VALUE"""),44614.66666666667)</f>
        <v>44614.66667</v>
      </c>
      <c r="B93" s="6">
        <f>IFERROR(__xludf.DUMMYFUNCTION("""COMPUTED_VALUE"""),129.4)</f>
        <v>129.4</v>
      </c>
      <c r="C93" s="7">
        <f t="shared" si="1"/>
        <v>-0.008201119031</v>
      </c>
    </row>
    <row r="94">
      <c r="A94" s="2">
        <f>IFERROR(__xludf.DUMMYFUNCTION("""COMPUTED_VALUE"""),44615.66666666667)</f>
        <v>44615.66667</v>
      </c>
      <c r="B94" s="6">
        <f>IFERROR(__xludf.DUMMYFUNCTION("""COMPUTED_VALUE"""),127.59)</f>
        <v>127.59</v>
      </c>
      <c r="C94" s="7">
        <f t="shared" si="1"/>
        <v>-0.01398763524</v>
      </c>
    </row>
    <row r="95">
      <c r="A95" s="2">
        <f>IFERROR(__xludf.DUMMYFUNCTION("""COMPUTED_VALUE"""),44616.66666666667)</f>
        <v>44616.66667</v>
      </c>
      <c r="B95" s="6">
        <f>IFERROR(__xludf.DUMMYFUNCTION("""COMPUTED_VALUE"""),132.67)</f>
        <v>132.67</v>
      </c>
      <c r="C95" s="7">
        <f t="shared" si="1"/>
        <v>0.03981503253</v>
      </c>
    </row>
    <row r="96">
      <c r="A96" s="2">
        <f>IFERROR(__xludf.DUMMYFUNCTION("""COMPUTED_VALUE"""),44617.66666666667)</f>
        <v>44617.66667</v>
      </c>
      <c r="B96" s="6">
        <f>IFERROR(__xludf.DUMMYFUNCTION("""COMPUTED_VALUE"""),134.52)</f>
        <v>134.52</v>
      </c>
      <c r="C96" s="7">
        <f t="shared" si="1"/>
        <v>0.01394437326</v>
      </c>
    </row>
    <row r="97">
      <c r="A97" s="2">
        <f>IFERROR(__xludf.DUMMYFUNCTION("""COMPUTED_VALUE"""),44620.66666666667)</f>
        <v>44620.66667</v>
      </c>
      <c r="B97" s="6">
        <f>IFERROR(__xludf.DUMMYFUNCTION("""COMPUTED_VALUE"""),134.89)</f>
        <v>134.89</v>
      </c>
      <c r="C97" s="7">
        <f t="shared" si="1"/>
        <v>0.002750520369</v>
      </c>
    </row>
    <row r="98">
      <c r="A98" s="2">
        <f>IFERROR(__xludf.DUMMYFUNCTION("""COMPUTED_VALUE"""),44621.66666666667)</f>
        <v>44621.66667</v>
      </c>
      <c r="B98" s="6">
        <f>IFERROR(__xludf.DUMMYFUNCTION("""COMPUTED_VALUE"""),134.17)</f>
        <v>134.17</v>
      </c>
      <c r="C98" s="7">
        <f t="shared" si="1"/>
        <v>-0.005337682556</v>
      </c>
    </row>
    <row r="99">
      <c r="A99" s="2">
        <f>IFERROR(__xludf.DUMMYFUNCTION("""COMPUTED_VALUE"""),44622.66666666667)</f>
        <v>44622.66667</v>
      </c>
      <c r="B99" s="6">
        <f>IFERROR(__xludf.DUMMYFUNCTION("""COMPUTED_VALUE"""),134.75)</f>
        <v>134.75</v>
      </c>
      <c r="C99" s="7">
        <f t="shared" si="1"/>
        <v>0.004322873966</v>
      </c>
    </row>
    <row r="100">
      <c r="A100" s="2">
        <f>IFERROR(__xludf.DUMMYFUNCTION("""COMPUTED_VALUE"""),44623.66666666667)</f>
        <v>44623.66667</v>
      </c>
      <c r="B100" s="6">
        <f>IFERROR(__xludf.DUMMYFUNCTION("""COMPUTED_VALUE"""),134.31)</f>
        <v>134.31</v>
      </c>
      <c r="C100" s="7">
        <f t="shared" si="1"/>
        <v>-0.003265306122</v>
      </c>
    </row>
    <row r="101">
      <c r="A101" s="2">
        <f>IFERROR(__xludf.DUMMYFUNCTION("""COMPUTED_VALUE"""),44624.66666666667)</f>
        <v>44624.66667</v>
      </c>
      <c r="B101" s="6">
        <f>IFERROR(__xludf.DUMMYFUNCTION("""COMPUTED_VALUE"""),132.12)</f>
        <v>132.12</v>
      </c>
      <c r="C101" s="7">
        <f t="shared" si="1"/>
        <v>-0.01630556176</v>
      </c>
    </row>
    <row r="102">
      <c r="A102" s="2">
        <f>IFERROR(__xludf.DUMMYFUNCTION("""COMPUTED_VALUE"""),44627.66666666667)</f>
        <v>44627.66667</v>
      </c>
      <c r="B102" s="6">
        <f>IFERROR(__xludf.DUMMYFUNCTION("""COMPUTED_VALUE"""),126.46)</f>
        <v>126.46</v>
      </c>
      <c r="C102" s="7">
        <f t="shared" si="1"/>
        <v>-0.04283984257</v>
      </c>
    </row>
    <row r="103">
      <c r="A103" s="2">
        <f>IFERROR(__xludf.DUMMYFUNCTION("""COMPUTED_VALUE"""),44628.66666666667)</f>
        <v>44628.66667</v>
      </c>
      <c r="B103" s="6">
        <f>IFERROR(__xludf.DUMMYFUNCTION("""COMPUTED_VALUE"""),127.28)</f>
        <v>127.28</v>
      </c>
      <c r="C103" s="7">
        <f t="shared" si="1"/>
        <v>0.006484263799</v>
      </c>
    </row>
    <row r="104">
      <c r="A104" s="2">
        <f>IFERROR(__xludf.DUMMYFUNCTION("""COMPUTED_VALUE"""),44629.66666666667)</f>
        <v>44629.66667</v>
      </c>
      <c r="B104" s="6">
        <f>IFERROR(__xludf.DUMMYFUNCTION("""COMPUTED_VALUE"""),133.87)</f>
        <v>133.87</v>
      </c>
      <c r="C104" s="7">
        <f t="shared" si="1"/>
        <v>0.05177561282</v>
      </c>
    </row>
    <row r="105">
      <c r="A105" s="2">
        <f>IFERROR(__xludf.DUMMYFUNCTION("""COMPUTED_VALUE"""),44630.66666666667)</f>
        <v>44630.66667</v>
      </c>
      <c r="B105" s="6">
        <f>IFERROR(__xludf.DUMMYFUNCTION("""COMPUTED_VALUE"""),132.68)</f>
        <v>132.68</v>
      </c>
      <c r="C105" s="7">
        <f t="shared" si="1"/>
        <v>-0.008889220886</v>
      </c>
    </row>
    <row r="106">
      <c r="A106" s="2">
        <f>IFERROR(__xludf.DUMMYFUNCTION("""COMPUTED_VALUE"""),44631.66666666667)</f>
        <v>44631.66667</v>
      </c>
      <c r="B106" s="6">
        <f>IFERROR(__xludf.DUMMYFUNCTION("""COMPUTED_VALUE"""),130.48)</f>
        <v>130.48</v>
      </c>
      <c r="C106" s="7">
        <f t="shared" si="1"/>
        <v>-0.01658124812</v>
      </c>
    </row>
    <row r="107">
      <c r="A107" s="2">
        <f>IFERROR(__xludf.DUMMYFUNCTION("""COMPUTED_VALUE"""),44634.66666666667)</f>
        <v>44634.66667</v>
      </c>
      <c r="B107" s="6">
        <f>IFERROR(__xludf.DUMMYFUNCTION("""COMPUTED_VALUE"""),126.74)</f>
        <v>126.74</v>
      </c>
      <c r="C107" s="7">
        <f t="shared" si="1"/>
        <v>-0.02866339669</v>
      </c>
    </row>
    <row r="108">
      <c r="A108" s="2">
        <f>IFERROR(__xludf.DUMMYFUNCTION("""COMPUTED_VALUE"""),44635.66666666667)</f>
        <v>44635.66667</v>
      </c>
      <c r="B108" s="6">
        <f>IFERROR(__xludf.DUMMYFUNCTION("""COMPUTED_VALUE"""),129.66)</f>
        <v>129.66</v>
      </c>
      <c r="C108" s="7">
        <f t="shared" si="1"/>
        <v>0.02303929304</v>
      </c>
    </row>
    <row r="109">
      <c r="A109" s="2">
        <f>IFERROR(__xludf.DUMMYFUNCTION("""COMPUTED_VALUE"""),44636.66666666667)</f>
        <v>44636.66667</v>
      </c>
      <c r="B109" s="6">
        <f>IFERROR(__xludf.DUMMYFUNCTION("""COMPUTED_VALUE"""),133.69)</f>
        <v>133.69</v>
      </c>
      <c r="C109" s="7">
        <f t="shared" si="1"/>
        <v>0.03108128953</v>
      </c>
    </row>
    <row r="110">
      <c r="A110" s="2">
        <f>IFERROR(__xludf.DUMMYFUNCTION("""COMPUTED_VALUE"""),44637.66666666667)</f>
        <v>44637.66667</v>
      </c>
      <c r="B110" s="6">
        <f>IFERROR(__xludf.DUMMYFUNCTION("""COMPUTED_VALUE"""),134.6)</f>
        <v>134.6</v>
      </c>
      <c r="C110" s="7">
        <f t="shared" si="1"/>
        <v>0.006806791832</v>
      </c>
    </row>
    <row r="111">
      <c r="A111" s="2">
        <f>IFERROR(__xludf.DUMMYFUNCTION("""COMPUTED_VALUE"""),44638.66666666667)</f>
        <v>44638.66667</v>
      </c>
      <c r="B111" s="6">
        <f>IFERROR(__xludf.DUMMYFUNCTION("""COMPUTED_VALUE"""),136.8)</f>
        <v>136.8</v>
      </c>
      <c r="C111" s="7">
        <f t="shared" si="1"/>
        <v>0.01634472511</v>
      </c>
    </row>
    <row r="112">
      <c r="A112" s="2">
        <f>IFERROR(__xludf.DUMMYFUNCTION("""COMPUTED_VALUE"""),44641.66666666667)</f>
        <v>44641.66667</v>
      </c>
      <c r="B112" s="6">
        <f>IFERROR(__xludf.DUMMYFUNCTION("""COMPUTED_VALUE"""),136.48)</f>
        <v>136.48</v>
      </c>
      <c r="C112" s="7">
        <f t="shared" si="1"/>
        <v>-0.002339181287</v>
      </c>
    </row>
    <row r="113">
      <c r="A113" s="2">
        <f>IFERROR(__xludf.DUMMYFUNCTION("""COMPUTED_VALUE"""),44642.66666666667)</f>
        <v>44642.66667</v>
      </c>
      <c r="B113" s="6">
        <f>IFERROR(__xludf.DUMMYFUNCTION("""COMPUTED_VALUE"""),140.28)</f>
        <v>140.28</v>
      </c>
      <c r="C113" s="7">
        <f t="shared" si="1"/>
        <v>0.02784290739</v>
      </c>
    </row>
    <row r="114">
      <c r="A114" s="2">
        <f>IFERROR(__xludf.DUMMYFUNCTION("""COMPUTED_VALUE"""),44643.66666666667)</f>
        <v>44643.66667</v>
      </c>
      <c r="B114" s="6">
        <f>IFERROR(__xludf.DUMMYFUNCTION("""COMPUTED_VALUE"""),138.5)</f>
        <v>138.5</v>
      </c>
      <c r="C114" s="7">
        <f t="shared" si="1"/>
        <v>-0.0126889079</v>
      </c>
    </row>
    <row r="115">
      <c r="A115" s="2">
        <f>IFERROR(__xludf.DUMMYFUNCTION("""COMPUTED_VALUE"""),44644.66666666667)</f>
        <v>44644.66667</v>
      </c>
      <c r="B115" s="6">
        <f>IFERROR(__xludf.DUMMYFUNCTION("""COMPUTED_VALUE"""),141.31)</f>
        <v>141.31</v>
      </c>
      <c r="C115" s="7">
        <f t="shared" si="1"/>
        <v>0.02028880866</v>
      </c>
    </row>
    <row r="116">
      <c r="A116" s="2">
        <f>IFERROR(__xludf.DUMMYFUNCTION("""COMPUTED_VALUE"""),44645.66666666667)</f>
        <v>44645.66667</v>
      </c>
      <c r="B116" s="6">
        <f>IFERROR(__xludf.DUMMYFUNCTION("""COMPUTED_VALUE"""),141.52)</f>
        <v>141.52</v>
      </c>
      <c r="C116" s="7">
        <f t="shared" si="1"/>
        <v>0.001486094402</v>
      </c>
    </row>
    <row r="117">
      <c r="A117" s="2">
        <f>IFERROR(__xludf.DUMMYFUNCTION("""COMPUTED_VALUE"""),44648.66666666667)</f>
        <v>44648.66667</v>
      </c>
      <c r="B117" s="6">
        <f>IFERROR(__xludf.DUMMYFUNCTION("""COMPUTED_VALUE"""),141.95)</f>
        <v>141.95</v>
      </c>
      <c r="C117" s="7">
        <f t="shared" si="1"/>
        <v>0.003038439796</v>
      </c>
    </row>
    <row r="118">
      <c r="A118" s="2">
        <f>IFERROR(__xludf.DUMMYFUNCTION("""COMPUTED_VALUE"""),44649.66666666667)</f>
        <v>44649.66667</v>
      </c>
      <c r="B118" s="6">
        <f>IFERROR(__xludf.DUMMYFUNCTION("""COMPUTED_VALUE"""),143.25)</f>
        <v>143.25</v>
      </c>
      <c r="C118" s="7">
        <f t="shared" si="1"/>
        <v>0.00915815428</v>
      </c>
    </row>
    <row r="119">
      <c r="A119" s="2">
        <f>IFERROR(__xludf.DUMMYFUNCTION("""COMPUTED_VALUE"""),44650.66666666667)</f>
        <v>44650.66667</v>
      </c>
      <c r="B119" s="6">
        <f>IFERROR(__xludf.DUMMYFUNCTION("""COMPUTED_VALUE"""),142.64)</f>
        <v>142.64</v>
      </c>
      <c r="C119" s="7">
        <f t="shared" si="1"/>
        <v>-0.004258289703</v>
      </c>
    </row>
    <row r="120">
      <c r="A120" s="2">
        <f>IFERROR(__xludf.DUMMYFUNCTION("""COMPUTED_VALUE"""),44651.66666666667)</f>
        <v>44651.66667</v>
      </c>
      <c r="B120" s="6">
        <f>IFERROR(__xludf.DUMMYFUNCTION("""COMPUTED_VALUE"""),139.65)</f>
        <v>139.65</v>
      </c>
      <c r="C120" s="7">
        <f t="shared" si="1"/>
        <v>-0.02096186203</v>
      </c>
    </row>
    <row r="121">
      <c r="A121" s="2">
        <f>IFERROR(__xludf.DUMMYFUNCTION("""COMPUTED_VALUE"""),44652.66666666667)</f>
        <v>44652.66667</v>
      </c>
      <c r="B121" s="6">
        <f>IFERROR(__xludf.DUMMYFUNCTION("""COMPUTED_VALUE"""),140.7)</f>
        <v>140.7</v>
      </c>
      <c r="C121" s="7">
        <f t="shared" si="1"/>
        <v>0.007518796992</v>
      </c>
    </row>
    <row r="122">
      <c r="A122" s="2">
        <f>IFERROR(__xludf.DUMMYFUNCTION("""COMPUTED_VALUE"""),44655.66666666667)</f>
        <v>44655.66667</v>
      </c>
      <c r="B122" s="6">
        <f>IFERROR(__xludf.DUMMYFUNCTION("""COMPUTED_VALUE"""),143.64)</f>
        <v>143.64</v>
      </c>
      <c r="C122" s="7">
        <f t="shared" si="1"/>
        <v>0.02089552239</v>
      </c>
    </row>
    <row r="123">
      <c r="A123" s="2">
        <f>IFERROR(__xludf.DUMMYFUNCTION("""COMPUTED_VALUE"""),44656.66666666667)</f>
        <v>44656.66667</v>
      </c>
      <c r="B123" s="6">
        <f>IFERROR(__xludf.DUMMYFUNCTION("""COMPUTED_VALUE"""),141.06)</f>
        <v>141.06</v>
      </c>
      <c r="C123" s="7">
        <f t="shared" si="1"/>
        <v>-0.01796157059</v>
      </c>
    </row>
    <row r="124">
      <c r="A124" s="2">
        <f>IFERROR(__xludf.DUMMYFUNCTION("""COMPUTED_VALUE"""),44657.66666666667)</f>
        <v>44657.66667</v>
      </c>
      <c r="B124" s="6">
        <f>IFERROR(__xludf.DUMMYFUNCTION("""COMPUTED_VALUE"""),137.18)</f>
        <v>137.18</v>
      </c>
      <c r="C124" s="7">
        <f t="shared" si="1"/>
        <v>-0.0275060258</v>
      </c>
    </row>
    <row r="125">
      <c r="A125" s="2">
        <f>IFERROR(__xludf.DUMMYFUNCTION("""COMPUTED_VALUE"""),44658.66666666667)</f>
        <v>44658.66667</v>
      </c>
      <c r="B125" s="6">
        <f>IFERROR(__xludf.DUMMYFUNCTION("""COMPUTED_VALUE"""),136.47)</f>
        <v>136.47</v>
      </c>
      <c r="C125" s="7">
        <f t="shared" si="1"/>
        <v>-0.005175681586</v>
      </c>
    </row>
    <row r="126">
      <c r="A126" s="2">
        <f>IFERROR(__xludf.DUMMYFUNCTION("""COMPUTED_VALUE"""),44659.66666666667)</f>
        <v>44659.66667</v>
      </c>
      <c r="B126" s="6">
        <f>IFERROR(__xludf.DUMMYFUNCTION("""COMPUTED_VALUE"""),134.01)</f>
        <v>134.01</v>
      </c>
      <c r="C126" s="7">
        <f t="shared" si="1"/>
        <v>-0.01802593977</v>
      </c>
    </row>
    <row r="127">
      <c r="A127" s="2">
        <f>IFERROR(__xludf.DUMMYFUNCTION("""COMPUTED_VALUE"""),44662.66666666667)</f>
        <v>44662.66667</v>
      </c>
      <c r="B127" s="6">
        <f>IFERROR(__xludf.DUMMYFUNCTION("""COMPUTED_VALUE"""),129.8)</f>
        <v>129.8</v>
      </c>
      <c r="C127" s="7">
        <f t="shared" si="1"/>
        <v>-0.031415566</v>
      </c>
    </row>
    <row r="128">
      <c r="A128" s="2">
        <f>IFERROR(__xludf.DUMMYFUNCTION("""COMPUTED_VALUE"""),44663.66666666667)</f>
        <v>44663.66667</v>
      </c>
      <c r="B128" s="6">
        <f>IFERROR(__xludf.DUMMYFUNCTION("""COMPUTED_VALUE"""),128.37)</f>
        <v>128.37</v>
      </c>
      <c r="C128" s="7">
        <f t="shared" si="1"/>
        <v>-0.01101694915</v>
      </c>
    </row>
    <row r="129">
      <c r="A129" s="2">
        <f>IFERROR(__xludf.DUMMYFUNCTION("""COMPUTED_VALUE"""),44664.66666666667)</f>
        <v>44664.66667</v>
      </c>
      <c r="B129" s="6">
        <f>IFERROR(__xludf.DUMMYFUNCTION("""COMPUTED_VALUE"""),130.29)</f>
        <v>130.29</v>
      </c>
      <c r="C129" s="7">
        <f t="shared" si="1"/>
        <v>0.0149567656</v>
      </c>
    </row>
    <row r="130">
      <c r="A130" s="2">
        <f>IFERROR(__xludf.DUMMYFUNCTION("""COMPUTED_VALUE"""),44665.66666666667)</f>
        <v>44665.66667</v>
      </c>
      <c r="B130" s="6">
        <f>IFERROR(__xludf.DUMMYFUNCTION("""COMPUTED_VALUE"""),127.25)</f>
        <v>127.25</v>
      </c>
      <c r="C130" s="7">
        <f t="shared" si="1"/>
        <v>-0.02333256581</v>
      </c>
    </row>
    <row r="131">
      <c r="A131" s="2">
        <f>IFERROR(__xludf.DUMMYFUNCTION("""COMPUTED_VALUE"""),44669.66666666667)</f>
        <v>44669.66667</v>
      </c>
      <c r="B131" s="6">
        <f>IFERROR(__xludf.DUMMYFUNCTION("""COMPUTED_VALUE"""),127.96)</f>
        <v>127.96</v>
      </c>
      <c r="C131" s="7">
        <f t="shared" si="1"/>
        <v>0.00557956778</v>
      </c>
    </row>
    <row r="132">
      <c r="A132" s="2">
        <f>IFERROR(__xludf.DUMMYFUNCTION("""COMPUTED_VALUE"""),44670.66666666667)</f>
        <v>44670.66667</v>
      </c>
      <c r="B132" s="6">
        <f>IFERROR(__xludf.DUMMYFUNCTION("""COMPUTED_VALUE"""),130.53)</f>
        <v>130.53</v>
      </c>
      <c r="C132" s="7">
        <f t="shared" si="1"/>
        <v>0.02008440138</v>
      </c>
    </row>
    <row r="133">
      <c r="A133" s="2">
        <f>IFERROR(__xludf.DUMMYFUNCTION("""COMPUTED_VALUE"""),44671.66666666667)</f>
        <v>44671.66667</v>
      </c>
      <c r="B133" s="6">
        <f>IFERROR(__xludf.DUMMYFUNCTION("""COMPUTED_VALUE"""),128.25)</f>
        <v>128.25</v>
      </c>
      <c r="C133" s="7">
        <f t="shared" si="1"/>
        <v>-0.01746724891</v>
      </c>
    </row>
    <row r="134">
      <c r="A134" s="2">
        <f>IFERROR(__xludf.DUMMYFUNCTION("""COMPUTED_VALUE"""),44672.66666666667)</f>
        <v>44672.66667</v>
      </c>
      <c r="B134" s="6">
        <f>IFERROR(__xludf.DUMMYFUNCTION("""COMPUTED_VALUE"""),124.94)</f>
        <v>124.94</v>
      </c>
      <c r="C134" s="7">
        <f t="shared" si="1"/>
        <v>-0.02580896686</v>
      </c>
    </row>
    <row r="135">
      <c r="A135" s="2">
        <f>IFERROR(__xludf.DUMMYFUNCTION("""COMPUTED_VALUE"""),44673.66666666667)</f>
        <v>44673.66667</v>
      </c>
      <c r="B135" s="6">
        <f>IFERROR(__xludf.DUMMYFUNCTION("""COMPUTED_VALUE"""),119.61)</f>
        <v>119.61</v>
      </c>
      <c r="C135" s="7">
        <f t="shared" si="1"/>
        <v>-0.04266047703</v>
      </c>
    </row>
    <row r="136">
      <c r="A136" s="2">
        <f>IFERROR(__xludf.DUMMYFUNCTION("""COMPUTED_VALUE"""),44676.66666666667)</f>
        <v>44676.66667</v>
      </c>
      <c r="B136" s="6">
        <f>IFERROR(__xludf.DUMMYFUNCTION("""COMPUTED_VALUE"""),123.25)</f>
        <v>123.25</v>
      </c>
      <c r="C136" s="7">
        <f t="shared" si="1"/>
        <v>0.03043223811</v>
      </c>
    </row>
    <row r="137">
      <c r="A137" s="2">
        <f>IFERROR(__xludf.DUMMYFUNCTION("""COMPUTED_VALUE"""),44677.66666666667)</f>
        <v>44677.66667</v>
      </c>
      <c r="B137" s="6">
        <f>IFERROR(__xludf.DUMMYFUNCTION("""COMPUTED_VALUE"""),119.51)</f>
        <v>119.51</v>
      </c>
      <c r="C137" s="7">
        <f t="shared" si="1"/>
        <v>-0.03034482759</v>
      </c>
    </row>
    <row r="138">
      <c r="A138" s="2">
        <f>IFERROR(__xludf.DUMMYFUNCTION("""COMPUTED_VALUE"""),44678.66666666667)</f>
        <v>44678.66667</v>
      </c>
      <c r="B138" s="6">
        <f>IFERROR(__xludf.DUMMYFUNCTION("""COMPUTED_VALUE"""),115.02)</f>
        <v>115.02</v>
      </c>
      <c r="C138" s="7">
        <f t="shared" si="1"/>
        <v>-0.03757007782</v>
      </c>
    </row>
    <row r="139">
      <c r="A139" s="2">
        <f>IFERROR(__xludf.DUMMYFUNCTION("""COMPUTED_VALUE"""),44679.66666666667)</f>
        <v>44679.66667</v>
      </c>
      <c r="B139" s="6">
        <f>IFERROR(__xludf.DUMMYFUNCTION("""COMPUTED_VALUE"""),119.41)</f>
        <v>119.41</v>
      </c>
      <c r="C139" s="7">
        <f t="shared" si="1"/>
        <v>0.03816727526</v>
      </c>
    </row>
    <row r="140">
      <c r="A140" s="2">
        <f>IFERROR(__xludf.DUMMYFUNCTION("""COMPUTED_VALUE"""),44680.66666666667)</f>
        <v>44680.66667</v>
      </c>
      <c r="B140" s="6">
        <f>IFERROR(__xludf.DUMMYFUNCTION("""COMPUTED_VALUE"""),114.97)</f>
        <v>114.97</v>
      </c>
      <c r="C140" s="7">
        <f t="shared" si="1"/>
        <v>-0.03718281551</v>
      </c>
    </row>
    <row r="141">
      <c r="A141" s="2">
        <f>IFERROR(__xludf.DUMMYFUNCTION("""COMPUTED_VALUE"""),44683.66666666667)</f>
        <v>44683.66667</v>
      </c>
      <c r="B141" s="6">
        <f>IFERROR(__xludf.DUMMYFUNCTION("""COMPUTED_VALUE"""),117.16)</f>
        <v>117.16</v>
      </c>
      <c r="C141" s="7">
        <f t="shared" si="1"/>
        <v>0.01904844742</v>
      </c>
    </row>
    <row r="142">
      <c r="A142" s="2">
        <f>IFERROR(__xludf.DUMMYFUNCTION("""COMPUTED_VALUE"""),44684.66666666667)</f>
        <v>44684.66667</v>
      </c>
      <c r="B142" s="6">
        <f>IFERROR(__xludf.DUMMYFUNCTION("""COMPUTED_VALUE"""),118.13)</f>
        <v>118.13</v>
      </c>
      <c r="C142" s="7">
        <f t="shared" si="1"/>
        <v>0.008279276203</v>
      </c>
    </row>
    <row r="143">
      <c r="A143" s="2">
        <f>IFERROR(__xludf.DUMMYFUNCTION("""COMPUTED_VALUE"""),44685.66666666667)</f>
        <v>44685.66667</v>
      </c>
      <c r="B143" s="6">
        <f>IFERROR(__xludf.DUMMYFUNCTION("""COMPUTED_VALUE"""),122.58)</f>
        <v>122.58</v>
      </c>
      <c r="C143" s="7">
        <f t="shared" si="1"/>
        <v>0.03767036316</v>
      </c>
    </row>
    <row r="144">
      <c r="A144" s="2">
        <f>IFERROR(__xludf.DUMMYFUNCTION("""COMPUTED_VALUE"""),44686.66666666667)</f>
        <v>44686.66667</v>
      </c>
      <c r="B144" s="6">
        <f>IFERROR(__xludf.DUMMYFUNCTION("""COMPUTED_VALUE"""),116.75)</f>
        <v>116.75</v>
      </c>
      <c r="C144" s="7">
        <f t="shared" si="1"/>
        <v>-0.04756077664</v>
      </c>
    </row>
    <row r="145">
      <c r="A145" s="2">
        <f>IFERROR(__xludf.DUMMYFUNCTION("""COMPUTED_VALUE"""),44687.66666666667)</f>
        <v>44687.66667</v>
      </c>
      <c r="B145" s="6">
        <f>IFERROR(__xludf.DUMMYFUNCTION("""COMPUTED_VALUE"""),115.66)</f>
        <v>115.66</v>
      </c>
      <c r="C145" s="7">
        <f t="shared" si="1"/>
        <v>-0.009336188437</v>
      </c>
    </row>
    <row r="146">
      <c r="A146" s="2">
        <f>IFERROR(__xludf.DUMMYFUNCTION("""COMPUTED_VALUE"""),44690.66666666667)</f>
        <v>44690.66667</v>
      </c>
      <c r="B146" s="6">
        <f>IFERROR(__xludf.DUMMYFUNCTION("""COMPUTED_VALUE"""),113.08)</f>
        <v>113.08</v>
      </c>
      <c r="C146" s="7">
        <f t="shared" si="1"/>
        <v>-0.0223067612</v>
      </c>
    </row>
    <row r="147">
      <c r="A147" s="2">
        <f>IFERROR(__xludf.DUMMYFUNCTION("""COMPUTED_VALUE"""),44691.66666666667)</f>
        <v>44691.66667</v>
      </c>
      <c r="B147" s="6">
        <f>IFERROR(__xludf.DUMMYFUNCTION("""COMPUTED_VALUE"""),114.58)</f>
        <v>114.58</v>
      </c>
      <c r="C147" s="7">
        <f t="shared" si="1"/>
        <v>0.01326494517</v>
      </c>
    </row>
    <row r="148">
      <c r="A148" s="2">
        <f>IFERROR(__xludf.DUMMYFUNCTION("""COMPUTED_VALUE"""),44692.66666666667)</f>
        <v>44692.66667</v>
      </c>
      <c r="B148" s="6">
        <f>IFERROR(__xludf.DUMMYFUNCTION("""COMPUTED_VALUE"""),113.96)</f>
        <v>113.96</v>
      </c>
      <c r="C148" s="7">
        <f t="shared" si="1"/>
        <v>-0.005411066504</v>
      </c>
    </row>
    <row r="149">
      <c r="A149" s="2">
        <f>IFERROR(__xludf.DUMMYFUNCTION("""COMPUTED_VALUE"""),44693.66666666667)</f>
        <v>44693.66667</v>
      </c>
      <c r="B149" s="6">
        <f>IFERROR(__xludf.DUMMYFUNCTION("""COMPUTED_VALUE"""),113.16)</f>
        <v>113.16</v>
      </c>
      <c r="C149" s="7">
        <f t="shared" si="1"/>
        <v>-0.00702000702</v>
      </c>
    </row>
    <row r="150">
      <c r="A150" s="2">
        <f>IFERROR(__xludf.DUMMYFUNCTION("""COMPUTED_VALUE"""),44694.66666666667)</f>
        <v>44694.66667</v>
      </c>
      <c r="B150" s="6">
        <f>IFERROR(__xludf.DUMMYFUNCTION("""COMPUTED_VALUE"""),116.52)</f>
        <v>116.52</v>
      </c>
      <c r="C150" s="7">
        <f t="shared" si="1"/>
        <v>0.02969247084</v>
      </c>
    </row>
    <row r="151">
      <c r="A151" s="2">
        <f>IFERROR(__xludf.DUMMYFUNCTION("""COMPUTED_VALUE"""),44697.66666666667)</f>
        <v>44697.66667</v>
      </c>
      <c r="B151" s="6">
        <f>IFERROR(__xludf.DUMMYFUNCTION("""COMPUTED_VALUE"""),114.79)</f>
        <v>114.79</v>
      </c>
      <c r="C151" s="7">
        <f t="shared" si="1"/>
        <v>-0.01484723653</v>
      </c>
    </row>
    <row r="152">
      <c r="A152" s="2">
        <f>IFERROR(__xludf.DUMMYFUNCTION("""COMPUTED_VALUE"""),44698.66666666667)</f>
        <v>44698.66667</v>
      </c>
      <c r="B152" s="6">
        <f>IFERROR(__xludf.DUMMYFUNCTION("""COMPUTED_VALUE"""),116.7)</f>
        <v>116.7</v>
      </c>
      <c r="C152" s="7">
        <f t="shared" si="1"/>
        <v>0.01663908006</v>
      </c>
    </row>
    <row r="153">
      <c r="A153" s="2">
        <f>IFERROR(__xludf.DUMMYFUNCTION("""COMPUTED_VALUE"""),44699.66666666667)</f>
        <v>44699.66667</v>
      </c>
      <c r="B153" s="6">
        <f>IFERROR(__xludf.DUMMYFUNCTION("""COMPUTED_VALUE"""),112.4)</f>
        <v>112.4</v>
      </c>
      <c r="C153" s="7">
        <f t="shared" si="1"/>
        <v>-0.03684661525</v>
      </c>
    </row>
    <row r="154">
      <c r="A154" s="2">
        <f>IFERROR(__xludf.DUMMYFUNCTION("""COMPUTED_VALUE"""),44700.66666666667)</f>
        <v>44700.66667</v>
      </c>
      <c r="B154" s="6">
        <f>IFERROR(__xludf.DUMMYFUNCTION("""COMPUTED_VALUE"""),110.75)</f>
        <v>110.75</v>
      </c>
      <c r="C154" s="7">
        <f t="shared" si="1"/>
        <v>-0.0146797153</v>
      </c>
    </row>
    <row r="155">
      <c r="A155" s="2">
        <f>IFERROR(__xludf.DUMMYFUNCTION("""COMPUTED_VALUE"""),44701.66666666667)</f>
        <v>44701.66667</v>
      </c>
      <c r="B155" s="6">
        <f>IFERROR(__xludf.DUMMYFUNCTION("""COMPUTED_VALUE"""),109.31)</f>
        <v>109.31</v>
      </c>
      <c r="C155" s="7">
        <f t="shared" si="1"/>
        <v>-0.01300225734</v>
      </c>
    </row>
    <row r="156">
      <c r="A156" s="2">
        <f>IFERROR(__xludf.DUMMYFUNCTION("""COMPUTED_VALUE"""),44704.66666666667)</f>
        <v>44704.66667</v>
      </c>
      <c r="B156" s="6">
        <f>IFERROR(__xludf.DUMMYFUNCTION("""COMPUTED_VALUE"""),111.67)</f>
        <v>111.67</v>
      </c>
      <c r="C156" s="7">
        <f t="shared" si="1"/>
        <v>0.02158997347</v>
      </c>
    </row>
    <row r="157">
      <c r="A157" s="2">
        <f>IFERROR(__xludf.DUMMYFUNCTION("""COMPUTED_VALUE"""),44705.66666666667)</f>
        <v>44705.66667</v>
      </c>
      <c r="B157" s="6">
        <f>IFERROR(__xludf.DUMMYFUNCTION("""COMPUTED_VALUE"""),105.93)</f>
        <v>105.93</v>
      </c>
      <c r="C157" s="7">
        <f t="shared" si="1"/>
        <v>-0.0514014507</v>
      </c>
    </row>
    <row r="158">
      <c r="A158" s="2">
        <f>IFERROR(__xludf.DUMMYFUNCTION("""COMPUTED_VALUE"""),44706.66666666667)</f>
        <v>44706.66667</v>
      </c>
      <c r="B158" s="6">
        <f>IFERROR(__xludf.DUMMYFUNCTION("""COMPUTED_VALUE"""),105.84)</f>
        <v>105.84</v>
      </c>
      <c r="C158" s="7">
        <f t="shared" si="1"/>
        <v>-0.000849617672</v>
      </c>
    </row>
    <row r="159">
      <c r="A159" s="2">
        <f>IFERROR(__xludf.DUMMYFUNCTION("""COMPUTED_VALUE"""),44707.66666666667)</f>
        <v>44707.66667</v>
      </c>
      <c r="B159" s="6">
        <f>IFERROR(__xludf.DUMMYFUNCTION("""COMPUTED_VALUE"""),108.3)</f>
        <v>108.3</v>
      </c>
      <c r="C159" s="7">
        <f t="shared" si="1"/>
        <v>0.02324263039</v>
      </c>
    </row>
    <row r="160">
      <c r="A160" s="2">
        <f>IFERROR(__xludf.DUMMYFUNCTION("""COMPUTED_VALUE"""),44708.66666666667)</f>
        <v>44708.66667</v>
      </c>
      <c r="B160" s="6">
        <f>IFERROR(__xludf.DUMMYFUNCTION("""COMPUTED_VALUE"""),112.8)</f>
        <v>112.8</v>
      </c>
      <c r="C160" s="7">
        <f t="shared" si="1"/>
        <v>0.04155124654</v>
      </c>
    </row>
    <row r="161">
      <c r="A161" s="2">
        <f>IFERROR(__xludf.DUMMYFUNCTION("""COMPUTED_VALUE"""),44712.66666666667)</f>
        <v>44712.66667</v>
      </c>
      <c r="B161" s="6">
        <f>IFERROR(__xludf.DUMMYFUNCTION("""COMPUTED_VALUE"""),114.04)</f>
        <v>114.04</v>
      </c>
      <c r="C161" s="7">
        <f t="shared" si="1"/>
        <v>0.0109929078</v>
      </c>
    </row>
    <row r="162">
      <c r="A162" s="2">
        <f>IFERROR(__xludf.DUMMYFUNCTION("""COMPUTED_VALUE"""),44713.66666666667)</f>
        <v>44713.66667</v>
      </c>
      <c r="B162" s="6">
        <f>IFERROR(__xludf.DUMMYFUNCTION("""COMPUTED_VALUE"""),114.14)</f>
        <v>114.14</v>
      </c>
      <c r="C162" s="7">
        <f t="shared" si="1"/>
        <v>0.0008768853034</v>
      </c>
    </row>
    <row r="163">
      <c r="A163" s="2">
        <f>IFERROR(__xludf.DUMMYFUNCTION("""COMPUTED_VALUE"""),44714.66666666667)</f>
        <v>44714.66667</v>
      </c>
      <c r="B163" s="6">
        <f>IFERROR(__xludf.DUMMYFUNCTION("""COMPUTED_VALUE"""),117.75)</f>
        <v>117.75</v>
      </c>
      <c r="C163" s="7">
        <f t="shared" si="1"/>
        <v>0.03162782548</v>
      </c>
    </row>
    <row r="164">
      <c r="A164" s="2">
        <f>IFERROR(__xludf.DUMMYFUNCTION("""COMPUTED_VALUE"""),44715.66666666667)</f>
        <v>44715.66667</v>
      </c>
      <c r="B164" s="6">
        <f>IFERROR(__xludf.DUMMYFUNCTION("""COMPUTED_VALUE"""),114.56)</f>
        <v>114.56</v>
      </c>
      <c r="C164" s="7">
        <f t="shared" si="1"/>
        <v>-0.02709129512</v>
      </c>
    </row>
    <row r="165">
      <c r="A165" s="2">
        <f>IFERROR(__xludf.DUMMYFUNCTION("""COMPUTED_VALUE"""),44718.66666666667)</f>
        <v>44718.66667</v>
      </c>
      <c r="B165" s="6">
        <f>IFERROR(__xludf.DUMMYFUNCTION("""COMPUTED_VALUE"""),117.01)</f>
        <v>117.01</v>
      </c>
      <c r="C165" s="7">
        <f t="shared" si="1"/>
        <v>0.02138617318</v>
      </c>
    </row>
    <row r="166">
      <c r="A166" s="2">
        <f>IFERROR(__xludf.DUMMYFUNCTION("""COMPUTED_VALUE"""),44719.66666666667)</f>
        <v>44719.66667</v>
      </c>
      <c r="B166" s="6">
        <f>IFERROR(__xludf.DUMMYFUNCTION("""COMPUTED_VALUE"""),117.23)</f>
        <v>117.23</v>
      </c>
      <c r="C166" s="7">
        <f t="shared" si="1"/>
        <v>0.001880181181</v>
      </c>
    </row>
    <row r="167">
      <c r="A167" s="2">
        <f>IFERROR(__xludf.DUMMYFUNCTION("""COMPUTED_VALUE"""),44720.66666666667)</f>
        <v>44720.66667</v>
      </c>
      <c r="B167" s="6">
        <f>IFERROR(__xludf.DUMMYFUNCTION("""COMPUTED_VALUE"""),117.24)</f>
        <v>117.24</v>
      </c>
      <c r="C167" s="7">
        <f t="shared" si="1"/>
        <v>0.000085302397</v>
      </c>
    </row>
    <row r="168">
      <c r="A168" s="2">
        <f>IFERROR(__xludf.DUMMYFUNCTION("""COMPUTED_VALUE"""),44721.66666666667)</f>
        <v>44721.66667</v>
      </c>
      <c r="B168" s="6">
        <f>IFERROR(__xludf.DUMMYFUNCTION("""COMPUTED_VALUE"""),114.92)</f>
        <v>114.92</v>
      </c>
      <c r="C168" s="7">
        <f t="shared" si="1"/>
        <v>-0.0197884681</v>
      </c>
    </row>
    <row r="169">
      <c r="A169" s="2">
        <f>IFERROR(__xludf.DUMMYFUNCTION("""COMPUTED_VALUE"""),44722.66666666667)</f>
        <v>44722.66667</v>
      </c>
      <c r="B169" s="6">
        <f>IFERROR(__xludf.DUMMYFUNCTION("""COMPUTED_VALUE"""),111.43)</f>
        <v>111.43</v>
      </c>
      <c r="C169" s="7">
        <f t="shared" si="1"/>
        <v>-0.03036895231</v>
      </c>
    </row>
    <row r="170">
      <c r="A170" s="2">
        <f>IFERROR(__xludf.DUMMYFUNCTION("""COMPUTED_VALUE"""),44725.66666666667)</f>
        <v>44725.66667</v>
      </c>
      <c r="B170" s="6">
        <f>IFERROR(__xludf.DUMMYFUNCTION("""COMPUTED_VALUE"""),106.88)</f>
        <v>106.88</v>
      </c>
      <c r="C170" s="7">
        <f t="shared" si="1"/>
        <v>-0.04083280984</v>
      </c>
    </row>
    <row r="171">
      <c r="A171" s="2">
        <f>IFERROR(__xludf.DUMMYFUNCTION("""COMPUTED_VALUE"""),44726.66666666667)</f>
        <v>44726.66667</v>
      </c>
      <c r="B171" s="6">
        <f>IFERROR(__xludf.DUMMYFUNCTION("""COMPUTED_VALUE"""),107.19)</f>
        <v>107.19</v>
      </c>
      <c r="C171" s="7">
        <f t="shared" si="1"/>
        <v>0.002900449102</v>
      </c>
    </row>
    <row r="172">
      <c r="A172" s="2">
        <f>IFERROR(__xludf.DUMMYFUNCTION("""COMPUTED_VALUE"""),44727.66666666667)</f>
        <v>44727.66667</v>
      </c>
      <c r="B172" s="6">
        <f>IFERROR(__xludf.DUMMYFUNCTION("""COMPUTED_VALUE"""),110.39)</f>
        <v>110.39</v>
      </c>
      <c r="C172" s="7">
        <f t="shared" si="1"/>
        <v>0.02985353111</v>
      </c>
    </row>
    <row r="173">
      <c r="A173" s="2">
        <f>IFERROR(__xludf.DUMMYFUNCTION("""COMPUTED_VALUE"""),44728.66666666667)</f>
        <v>44728.66667</v>
      </c>
      <c r="B173" s="6">
        <f>IFERROR(__xludf.DUMMYFUNCTION("""COMPUTED_VALUE"""),106.64)</f>
        <v>106.64</v>
      </c>
      <c r="C173" s="7">
        <f t="shared" si="1"/>
        <v>-0.03397046834</v>
      </c>
    </row>
    <row r="174">
      <c r="A174" s="2">
        <f>IFERROR(__xludf.DUMMYFUNCTION("""COMPUTED_VALUE"""),44729.66666666667)</f>
        <v>44729.66667</v>
      </c>
      <c r="B174" s="6">
        <f>IFERROR(__xludf.DUMMYFUNCTION("""COMPUTED_VALUE"""),107.87)</f>
        <v>107.87</v>
      </c>
      <c r="C174" s="7">
        <f t="shared" si="1"/>
        <v>0.01153413353</v>
      </c>
    </row>
    <row r="175">
      <c r="A175" s="2">
        <f>IFERROR(__xludf.DUMMYFUNCTION("""COMPUTED_VALUE"""),44733.66666666667)</f>
        <v>44733.66667</v>
      </c>
      <c r="B175" s="6">
        <f>IFERROR(__xludf.DUMMYFUNCTION("""COMPUTED_VALUE"""),112.02)</f>
        <v>112.02</v>
      </c>
      <c r="C175" s="7">
        <f t="shared" si="1"/>
        <v>0.0384722351</v>
      </c>
    </row>
    <row r="176">
      <c r="A176" s="2">
        <f>IFERROR(__xludf.DUMMYFUNCTION("""COMPUTED_VALUE"""),44734.66666666667)</f>
        <v>44734.66667</v>
      </c>
      <c r="B176" s="6">
        <f>IFERROR(__xludf.DUMMYFUNCTION("""COMPUTED_VALUE"""),112.03)</f>
        <v>112.03</v>
      </c>
      <c r="C176" s="7">
        <f t="shared" si="1"/>
        <v>0.00008926977325</v>
      </c>
    </row>
    <row r="177">
      <c r="A177" s="2">
        <f>IFERROR(__xludf.DUMMYFUNCTION("""COMPUTED_VALUE"""),44735.66666666667)</f>
        <v>44735.66667</v>
      </c>
      <c r="B177" s="6">
        <f>IFERROR(__xludf.DUMMYFUNCTION("""COMPUTED_VALUE"""),112.68)</f>
        <v>112.68</v>
      </c>
      <c r="C177" s="7">
        <f t="shared" si="1"/>
        <v>0.005802017317</v>
      </c>
    </row>
    <row r="178">
      <c r="A178" s="2">
        <f>IFERROR(__xludf.DUMMYFUNCTION("""COMPUTED_VALUE"""),44736.66666666667)</f>
        <v>44736.66667</v>
      </c>
      <c r="B178" s="6">
        <f>IFERROR(__xludf.DUMMYFUNCTION("""COMPUTED_VALUE"""),118.54)</f>
        <v>118.54</v>
      </c>
      <c r="C178" s="7">
        <f t="shared" si="1"/>
        <v>0.0520056798</v>
      </c>
    </row>
    <row r="179">
      <c r="A179" s="2">
        <f>IFERROR(__xludf.DUMMYFUNCTION("""COMPUTED_VALUE"""),44739.66666666667)</f>
        <v>44739.66667</v>
      </c>
      <c r="B179" s="6">
        <f>IFERROR(__xludf.DUMMYFUNCTION("""COMPUTED_VALUE"""),116.62)</f>
        <v>116.62</v>
      </c>
      <c r="C179" s="7">
        <f t="shared" si="1"/>
        <v>-0.01619706428</v>
      </c>
    </row>
    <row r="180">
      <c r="A180" s="2">
        <f>IFERROR(__xludf.DUMMYFUNCTION("""COMPUTED_VALUE"""),44740.66666666667)</f>
        <v>44740.66667</v>
      </c>
      <c r="B180" s="6">
        <f>IFERROR(__xludf.DUMMYFUNCTION("""COMPUTED_VALUE"""),112.57)</f>
        <v>112.57</v>
      </c>
      <c r="C180" s="7">
        <f t="shared" si="1"/>
        <v>-0.03472817699</v>
      </c>
    </row>
    <row r="181">
      <c r="A181" s="2">
        <f>IFERROR(__xludf.DUMMYFUNCTION("""COMPUTED_VALUE"""),44741.66666666667)</f>
        <v>44741.66667</v>
      </c>
      <c r="B181" s="6">
        <f>IFERROR(__xludf.DUMMYFUNCTION("""COMPUTED_VALUE"""),112.26)</f>
        <v>112.26</v>
      </c>
      <c r="C181" s="7">
        <f t="shared" si="1"/>
        <v>-0.002753842054</v>
      </c>
    </row>
    <row r="182">
      <c r="A182" s="2">
        <f>IFERROR(__xludf.DUMMYFUNCTION("""COMPUTED_VALUE"""),44742.66666666667)</f>
        <v>44742.66667</v>
      </c>
      <c r="B182" s="6">
        <f>IFERROR(__xludf.DUMMYFUNCTION("""COMPUTED_VALUE"""),109.37)</f>
        <v>109.37</v>
      </c>
      <c r="C182" s="7">
        <f t="shared" si="1"/>
        <v>-0.02574380901</v>
      </c>
    </row>
    <row r="183">
      <c r="A183" s="2">
        <f>IFERROR(__xludf.DUMMYFUNCTION("""COMPUTED_VALUE"""),44743.66666666667)</f>
        <v>44743.66667</v>
      </c>
      <c r="B183" s="6">
        <f>IFERROR(__xludf.DUMMYFUNCTION("""COMPUTED_VALUE"""),109.08)</f>
        <v>109.08</v>
      </c>
      <c r="C183" s="7">
        <f t="shared" si="1"/>
        <v>-0.002651549785</v>
      </c>
    </row>
    <row r="184">
      <c r="A184" s="2">
        <f>IFERROR(__xludf.DUMMYFUNCTION("""COMPUTED_VALUE"""),44747.66666666667)</f>
        <v>44747.66667</v>
      </c>
      <c r="B184" s="6">
        <f>IFERROR(__xludf.DUMMYFUNCTION("""COMPUTED_VALUE"""),113.89)</f>
        <v>113.89</v>
      </c>
      <c r="C184" s="7">
        <f t="shared" si="1"/>
        <v>0.04409607627</v>
      </c>
    </row>
    <row r="185">
      <c r="A185" s="2">
        <f>IFERROR(__xludf.DUMMYFUNCTION("""COMPUTED_VALUE"""),44748.66666666667)</f>
        <v>44748.66667</v>
      </c>
      <c r="B185" s="6">
        <f>IFERROR(__xludf.DUMMYFUNCTION("""COMPUTED_VALUE"""),115.21)</f>
        <v>115.21</v>
      </c>
      <c r="C185" s="7">
        <f t="shared" si="1"/>
        <v>0.01159013083</v>
      </c>
    </row>
    <row r="186">
      <c r="A186" s="2">
        <f>IFERROR(__xludf.DUMMYFUNCTION("""COMPUTED_VALUE"""),44749.66666666667)</f>
        <v>44749.66667</v>
      </c>
      <c r="B186" s="6">
        <f>IFERROR(__xludf.DUMMYFUNCTION("""COMPUTED_VALUE"""),119.31)</f>
        <v>119.31</v>
      </c>
      <c r="C186" s="7">
        <f t="shared" si="1"/>
        <v>0.03558718861</v>
      </c>
    </row>
    <row r="187">
      <c r="A187" s="2">
        <f>IFERROR(__xludf.DUMMYFUNCTION("""COMPUTED_VALUE"""),44750.66666666667)</f>
        <v>44750.66667</v>
      </c>
      <c r="B187" s="6">
        <f>IFERROR(__xludf.DUMMYFUNCTION("""COMPUTED_VALUE"""),120.17)</f>
        <v>120.17</v>
      </c>
      <c r="C187" s="7">
        <f t="shared" si="1"/>
        <v>0.007208113318</v>
      </c>
    </row>
    <row r="188">
      <c r="A188" s="2">
        <f>IFERROR(__xludf.DUMMYFUNCTION("""COMPUTED_VALUE"""),44753.66666666667)</f>
        <v>44753.66667</v>
      </c>
      <c r="B188" s="6">
        <f>IFERROR(__xludf.DUMMYFUNCTION("""COMPUTED_VALUE"""),116.52)</f>
        <v>116.52</v>
      </c>
      <c r="C188" s="7">
        <f t="shared" si="1"/>
        <v>-0.03037363735</v>
      </c>
    </row>
    <row r="189">
      <c r="A189" s="2">
        <f>IFERROR(__xludf.DUMMYFUNCTION("""COMPUTED_VALUE"""),44754.66666666667)</f>
        <v>44754.66667</v>
      </c>
      <c r="B189" s="6">
        <f>IFERROR(__xludf.DUMMYFUNCTION("""COMPUTED_VALUE"""),114.85)</f>
        <v>114.85</v>
      </c>
      <c r="C189" s="7">
        <f t="shared" si="1"/>
        <v>-0.01433230347</v>
      </c>
    </row>
    <row r="190">
      <c r="A190" s="2">
        <f>IFERROR(__xludf.DUMMYFUNCTION("""COMPUTED_VALUE"""),44755.66666666667)</f>
        <v>44755.66667</v>
      </c>
      <c r="B190" s="6">
        <f>IFERROR(__xludf.DUMMYFUNCTION("""COMPUTED_VALUE"""),112.19)</f>
        <v>112.19</v>
      </c>
      <c r="C190" s="7">
        <f t="shared" si="1"/>
        <v>-0.02316064432</v>
      </c>
    </row>
    <row r="191">
      <c r="A191" s="2">
        <f>IFERROR(__xludf.DUMMYFUNCTION("""COMPUTED_VALUE"""),44756.66666666667)</f>
        <v>44756.66667</v>
      </c>
      <c r="B191" s="6">
        <f>IFERROR(__xludf.DUMMYFUNCTION("""COMPUTED_VALUE"""),111.44)</f>
        <v>111.44</v>
      </c>
      <c r="C191" s="7">
        <f t="shared" si="1"/>
        <v>-0.006685087797</v>
      </c>
    </row>
    <row r="192">
      <c r="A192" s="2">
        <f>IFERROR(__xludf.DUMMYFUNCTION("""COMPUTED_VALUE"""),44757.66666666667)</f>
        <v>44757.66667</v>
      </c>
      <c r="B192" s="6">
        <f>IFERROR(__xludf.DUMMYFUNCTION("""COMPUTED_VALUE"""),112.77)</f>
        <v>112.77</v>
      </c>
      <c r="C192" s="7">
        <f t="shared" si="1"/>
        <v>0.01193467337</v>
      </c>
    </row>
    <row r="193">
      <c r="A193" s="2">
        <f>IFERROR(__xludf.DUMMYFUNCTION("""COMPUTED_VALUE"""),44760.66666666667)</f>
        <v>44760.66667</v>
      </c>
      <c r="B193" s="6">
        <f>IFERROR(__xludf.DUMMYFUNCTION("""COMPUTED_VALUE"""),109.91)</f>
        <v>109.91</v>
      </c>
      <c r="C193" s="7">
        <f t="shared" si="1"/>
        <v>-0.02536135497</v>
      </c>
    </row>
    <row r="194">
      <c r="A194" s="2">
        <f>IFERROR(__xludf.DUMMYFUNCTION("""COMPUTED_VALUE"""),44761.66666666667)</f>
        <v>44761.66667</v>
      </c>
      <c r="B194" s="6">
        <f>IFERROR(__xludf.DUMMYFUNCTION("""COMPUTED_VALUE"""),114.62)</f>
        <v>114.62</v>
      </c>
      <c r="C194" s="7">
        <f t="shared" si="1"/>
        <v>0.04285324356</v>
      </c>
    </row>
    <row r="195">
      <c r="A195" s="2">
        <f>IFERROR(__xludf.DUMMYFUNCTION("""COMPUTED_VALUE"""),44762.66666666667)</f>
        <v>44762.66667</v>
      </c>
      <c r="B195" s="6">
        <f>IFERROR(__xludf.DUMMYFUNCTION("""COMPUTED_VALUE"""),114.7)</f>
        <v>114.7</v>
      </c>
      <c r="C195" s="7">
        <f t="shared" si="1"/>
        <v>0.0006979584715</v>
      </c>
    </row>
    <row r="196">
      <c r="A196" s="2">
        <f>IFERROR(__xludf.DUMMYFUNCTION("""COMPUTED_VALUE"""),44763.66666666667)</f>
        <v>44763.66667</v>
      </c>
      <c r="B196" s="6">
        <f>IFERROR(__xludf.DUMMYFUNCTION("""COMPUTED_VALUE"""),115.04)</f>
        <v>115.04</v>
      </c>
      <c r="C196" s="7">
        <f t="shared" si="1"/>
        <v>0.002964254577</v>
      </c>
    </row>
    <row r="197">
      <c r="A197" s="2">
        <f>IFERROR(__xludf.DUMMYFUNCTION("""COMPUTED_VALUE"""),44764.66666666667)</f>
        <v>44764.66667</v>
      </c>
      <c r="B197" s="6">
        <f>IFERROR(__xludf.DUMMYFUNCTION("""COMPUTED_VALUE"""),108.36)</f>
        <v>108.36</v>
      </c>
      <c r="C197" s="7">
        <f t="shared" si="1"/>
        <v>-0.05806675939</v>
      </c>
    </row>
    <row r="198">
      <c r="A198" s="2">
        <f>IFERROR(__xludf.DUMMYFUNCTION("""COMPUTED_VALUE"""),44767.66666666667)</f>
        <v>44767.66667</v>
      </c>
      <c r="B198" s="6">
        <f>IFERROR(__xludf.DUMMYFUNCTION("""COMPUTED_VALUE"""),108.21)</f>
        <v>108.21</v>
      </c>
      <c r="C198" s="7">
        <f t="shared" si="1"/>
        <v>-0.00138427464</v>
      </c>
    </row>
    <row r="199">
      <c r="A199" s="2">
        <f>IFERROR(__xludf.DUMMYFUNCTION("""COMPUTED_VALUE"""),44768.66666666667)</f>
        <v>44768.66667</v>
      </c>
      <c r="B199" s="6">
        <f>IFERROR(__xludf.DUMMYFUNCTION("""COMPUTED_VALUE"""),105.44)</f>
        <v>105.44</v>
      </c>
      <c r="C199" s="7">
        <f t="shared" si="1"/>
        <v>-0.02559837353</v>
      </c>
    </row>
    <row r="200">
      <c r="A200" s="2">
        <f>IFERROR(__xludf.DUMMYFUNCTION("""COMPUTED_VALUE"""),44769.66666666667)</f>
        <v>44769.66667</v>
      </c>
      <c r="B200" s="6">
        <f>IFERROR(__xludf.DUMMYFUNCTION("""COMPUTED_VALUE"""),113.6)</f>
        <v>113.6</v>
      </c>
      <c r="C200" s="7">
        <f t="shared" si="1"/>
        <v>0.07738998483</v>
      </c>
    </row>
    <row r="201">
      <c r="A201" s="2">
        <f>IFERROR(__xludf.DUMMYFUNCTION("""COMPUTED_VALUE"""),44770.66666666667)</f>
        <v>44770.66667</v>
      </c>
      <c r="B201" s="6">
        <f>IFERROR(__xludf.DUMMYFUNCTION("""COMPUTED_VALUE"""),114.59)</f>
        <v>114.59</v>
      </c>
      <c r="C201" s="7">
        <f t="shared" si="1"/>
        <v>0.008714788732</v>
      </c>
    </row>
    <row r="202">
      <c r="A202" s="2">
        <f>IFERROR(__xludf.DUMMYFUNCTION("""COMPUTED_VALUE"""),44771.66666666667)</f>
        <v>44771.66667</v>
      </c>
      <c r="B202" s="6">
        <f>IFERROR(__xludf.DUMMYFUNCTION("""COMPUTED_VALUE"""),116.64)</f>
        <v>116.64</v>
      </c>
      <c r="C202" s="7">
        <f t="shared" si="1"/>
        <v>0.01788986823</v>
      </c>
    </row>
    <row r="203">
      <c r="A203" s="2">
        <f>IFERROR(__xludf.DUMMYFUNCTION("""COMPUTED_VALUE"""),44774.66666666667)</f>
        <v>44774.66667</v>
      </c>
      <c r="B203" s="6">
        <f>IFERROR(__xludf.DUMMYFUNCTION("""COMPUTED_VALUE"""),115.48)</f>
        <v>115.48</v>
      </c>
      <c r="C203" s="7">
        <f t="shared" si="1"/>
        <v>-0.009945130316</v>
      </c>
    </row>
    <row r="204">
      <c r="A204" s="2">
        <f>IFERROR(__xludf.DUMMYFUNCTION("""COMPUTED_VALUE"""),44775.66666666667)</f>
        <v>44775.66667</v>
      </c>
      <c r="B204" s="6">
        <f>IFERROR(__xludf.DUMMYFUNCTION("""COMPUTED_VALUE"""),115.9)</f>
        <v>115.9</v>
      </c>
      <c r="C204" s="7">
        <f t="shared" si="1"/>
        <v>0.003636993419</v>
      </c>
    </row>
    <row r="205">
      <c r="A205" s="2">
        <f>IFERROR(__xludf.DUMMYFUNCTION("""COMPUTED_VALUE"""),44776.66666666667)</f>
        <v>44776.66667</v>
      </c>
      <c r="B205" s="6">
        <f>IFERROR(__xludf.DUMMYFUNCTION("""COMPUTED_VALUE"""),118.78)</f>
        <v>118.78</v>
      </c>
      <c r="C205" s="7">
        <f t="shared" si="1"/>
        <v>0.02484900777</v>
      </c>
    </row>
    <row r="206">
      <c r="A206" s="2">
        <f>IFERROR(__xludf.DUMMYFUNCTION("""COMPUTED_VALUE"""),44777.66666666667)</f>
        <v>44777.66667</v>
      </c>
      <c r="B206" s="6">
        <f>IFERROR(__xludf.DUMMYFUNCTION("""COMPUTED_VALUE"""),118.87)</f>
        <v>118.87</v>
      </c>
      <c r="C206" s="7">
        <f t="shared" si="1"/>
        <v>0.0007577033171</v>
      </c>
    </row>
    <row r="207">
      <c r="A207" s="2">
        <f>IFERROR(__xludf.DUMMYFUNCTION("""COMPUTED_VALUE"""),44778.66666666667)</f>
        <v>44778.66667</v>
      </c>
      <c r="B207" s="6">
        <f>IFERROR(__xludf.DUMMYFUNCTION("""COMPUTED_VALUE"""),118.22)</f>
        <v>118.22</v>
      </c>
      <c r="C207" s="7">
        <f t="shared" si="1"/>
        <v>-0.005468158492</v>
      </c>
    </row>
    <row r="208">
      <c r="A208" s="2">
        <f>IFERROR(__xludf.DUMMYFUNCTION("""COMPUTED_VALUE"""),44781.66666666667)</f>
        <v>44781.66667</v>
      </c>
      <c r="B208" s="6">
        <f>IFERROR(__xludf.DUMMYFUNCTION("""COMPUTED_VALUE"""),118.14)</f>
        <v>118.14</v>
      </c>
      <c r="C208" s="7">
        <f t="shared" si="1"/>
        <v>-0.0006767044493</v>
      </c>
    </row>
    <row r="209">
      <c r="A209" s="2">
        <f>IFERROR(__xludf.DUMMYFUNCTION("""COMPUTED_VALUE"""),44782.66666666667)</f>
        <v>44782.66667</v>
      </c>
      <c r="B209" s="6">
        <f>IFERROR(__xludf.DUMMYFUNCTION("""COMPUTED_VALUE"""),117.5)</f>
        <v>117.5</v>
      </c>
      <c r="C209" s="7">
        <f t="shared" si="1"/>
        <v>-0.005417301507</v>
      </c>
    </row>
    <row r="210">
      <c r="A210" s="2">
        <f>IFERROR(__xludf.DUMMYFUNCTION("""COMPUTED_VALUE"""),44783.66666666667)</f>
        <v>44783.66667</v>
      </c>
      <c r="B210" s="6">
        <f>IFERROR(__xludf.DUMMYFUNCTION("""COMPUTED_VALUE"""),120.65)</f>
        <v>120.65</v>
      </c>
      <c r="C210" s="7">
        <f t="shared" si="1"/>
        <v>0.02680851064</v>
      </c>
    </row>
    <row r="211">
      <c r="A211" s="2">
        <f>IFERROR(__xludf.DUMMYFUNCTION("""COMPUTED_VALUE"""),44784.66666666667)</f>
        <v>44784.66667</v>
      </c>
      <c r="B211" s="6">
        <f>IFERROR(__xludf.DUMMYFUNCTION("""COMPUTED_VALUE"""),119.82)</f>
        <v>119.82</v>
      </c>
      <c r="C211" s="7">
        <f t="shared" si="1"/>
        <v>-0.006879403232</v>
      </c>
    </row>
    <row r="212">
      <c r="A212" s="2">
        <f>IFERROR(__xludf.DUMMYFUNCTION("""COMPUTED_VALUE"""),44785.66666666667)</f>
        <v>44785.66667</v>
      </c>
      <c r="B212" s="6">
        <f>IFERROR(__xludf.DUMMYFUNCTION("""COMPUTED_VALUE"""),122.65)</f>
        <v>122.65</v>
      </c>
      <c r="C212" s="7">
        <f t="shared" si="1"/>
        <v>0.02361876148</v>
      </c>
    </row>
    <row r="213">
      <c r="A213" s="2">
        <f>IFERROR(__xludf.DUMMYFUNCTION("""COMPUTED_VALUE"""),44788.66666666667)</f>
        <v>44788.66667</v>
      </c>
      <c r="B213" s="6">
        <f>IFERROR(__xludf.DUMMYFUNCTION("""COMPUTED_VALUE"""),122.88)</f>
        <v>122.88</v>
      </c>
      <c r="C213" s="7">
        <f t="shared" si="1"/>
        <v>0.00187525479</v>
      </c>
    </row>
    <row r="214">
      <c r="A214" s="2">
        <f>IFERROR(__xludf.DUMMYFUNCTION("""COMPUTED_VALUE"""),44789.66666666667)</f>
        <v>44789.66667</v>
      </c>
      <c r="B214" s="6">
        <f>IFERROR(__xludf.DUMMYFUNCTION("""COMPUTED_VALUE"""),122.51)</f>
        <v>122.51</v>
      </c>
      <c r="C214" s="7">
        <f t="shared" si="1"/>
        <v>-0.003011067708</v>
      </c>
    </row>
    <row r="215">
      <c r="A215" s="2">
        <f>IFERROR(__xludf.DUMMYFUNCTION("""COMPUTED_VALUE"""),44790.66666666667)</f>
        <v>44790.66667</v>
      </c>
      <c r="B215" s="6">
        <f>IFERROR(__xludf.DUMMYFUNCTION("""COMPUTED_VALUE"""),120.32)</f>
        <v>120.32</v>
      </c>
      <c r="C215" s="7">
        <f t="shared" si="1"/>
        <v>-0.01787609175</v>
      </c>
    </row>
    <row r="216">
      <c r="A216" s="2">
        <f>IFERROR(__xludf.DUMMYFUNCTION("""COMPUTED_VALUE"""),44791.66666666667)</f>
        <v>44791.66667</v>
      </c>
      <c r="B216" s="6">
        <f>IFERROR(__xludf.DUMMYFUNCTION("""COMPUTED_VALUE"""),120.86)</f>
        <v>120.86</v>
      </c>
      <c r="C216" s="7">
        <f t="shared" si="1"/>
        <v>0.004488031915</v>
      </c>
    </row>
    <row r="217">
      <c r="A217" s="2">
        <f>IFERROR(__xludf.DUMMYFUNCTION("""COMPUTED_VALUE"""),44792.66666666667)</f>
        <v>44792.66667</v>
      </c>
      <c r="B217" s="6">
        <f>IFERROR(__xludf.DUMMYFUNCTION("""COMPUTED_VALUE"""),118.12)</f>
        <v>118.12</v>
      </c>
      <c r="C217" s="7">
        <f t="shared" si="1"/>
        <v>-0.02267085884</v>
      </c>
    </row>
    <row r="218">
      <c r="A218" s="2">
        <f>IFERROR(__xludf.DUMMYFUNCTION("""COMPUTED_VALUE"""),44795.66666666667)</f>
        <v>44795.66667</v>
      </c>
      <c r="B218" s="6">
        <f>IFERROR(__xludf.DUMMYFUNCTION("""COMPUTED_VALUE"""),115.07)</f>
        <v>115.07</v>
      </c>
      <c r="C218" s="7">
        <f t="shared" si="1"/>
        <v>-0.02582119878</v>
      </c>
    </row>
    <row r="219">
      <c r="A219" s="2">
        <f>IFERROR(__xludf.DUMMYFUNCTION("""COMPUTED_VALUE"""),44796.66666666667)</f>
        <v>44796.66667</v>
      </c>
      <c r="B219" s="6">
        <f>IFERROR(__xludf.DUMMYFUNCTION("""COMPUTED_VALUE"""),114.77)</f>
        <v>114.77</v>
      </c>
      <c r="C219" s="7">
        <f t="shared" si="1"/>
        <v>-0.002607108716</v>
      </c>
    </row>
    <row r="220">
      <c r="A220" s="2">
        <f>IFERROR(__xludf.DUMMYFUNCTION("""COMPUTED_VALUE"""),44797.66666666667)</f>
        <v>44797.66667</v>
      </c>
      <c r="B220" s="6">
        <f>IFERROR(__xludf.DUMMYFUNCTION("""COMPUTED_VALUE"""),114.7)</f>
        <v>114.7</v>
      </c>
      <c r="C220" s="7">
        <f t="shared" si="1"/>
        <v>-0.0006099154831</v>
      </c>
    </row>
    <row r="221">
      <c r="A221" s="2">
        <f>IFERROR(__xludf.DUMMYFUNCTION("""COMPUTED_VALUE"""),44798.66666666667)</f>
        <v>44798.66667</v>
      </c>
      <c r="B221" s="6">
        <f>IFERROR(__xludf.DUMMYFUNCTION("""COMPUTED_VALUE"""),117.7)</f>
        <v>117.7</v>
      </c>
      <c r="C221" s="7">
        <f t="shared" si="1"/>
        <v>0.02615518745</v>
      </c>
    </row>
    <row r="222">
      <c r="A222" s="2">
        <f>IFERROR(__xludf.DUMMYFUNCTION("""COMPUTED_VALUE"""),44799.66666666667)</f>
        <v>44799.66667</v>
      </c>
      <c r="B222" s="6">
        <f>IFERROR(__xludf.DUMMYFUNCTION("""COMPUTED_VALUE"""),111.3)</f>
        <v>111.3</v>
      </c>
      <c r="C222" s="7">
        <f t="shared" si="1"/>
        <v>-0.05437553101</v>
      </c>
    </row>
    <row r="223">
      <c r="A223" s="2">
        <f>IFERROR(__xludf.DUMMYFUNCTION("""COMPUTED_VALUE"""),44802.66666666667)</f>
        <v>44802.66667</v>
      </c>
      <c r="B223" s="6">
        <f>IFERROR(__xludf.DUMMYFUNCTION("""COMPUTED_VALUE"""),110.34)</f>
        <v>110.34</v>
      </c>
      <c r="C223" s="7">
        <f t="shared" si="1"/>
        <v>-0.008625336927</v>
      </c>
    </row>
    <row r="224">
      <c r="A224" s="2">
        <f>IFERROR(__xludf.DUMMYFUNCTION("""COMPUTED_VALUE"""),44803.66666666667)</f>
        <v>44803.66667</v>
      </c>
      <c r="B224" s="6">
        <f>IFERROR(__xludf.DUMMYFUNCTION("""COMPUTED_VALUE"""),109.91)</f>
        <v>109.91</v>
      </c>
      <c r="C224" s="7">
        <f t="shared" si="1"/>
        <v>-0.003897045496</v>
      </c>
    </row>
    <row r="225">
      <c r="A225" s="2">
        <f>IFERROR(__xludf.DUMMYFUNCTION("""COMPUTED_VALUE"""),44804.66666666667)</f>
        <v>44804.66667</v>
      </c>
      <c r="B225" s="6">
        <f>IFERROR(__xludf.DUMMYFUNCTION("""COMPUTED_VALUE"""),109.15)</f>
        <v>109.15</v>
      </c>
      <c r="C225" s="7">
        <f t="shared" si="1"/>
        <v>-0.006914748431</v>
      </c>
    </row>
    <row r="226">
      <c r="A226" s="2">
        <f>IFERROR(__xludf.DUMMYFUNCTION("""COMPUTED_VALUE"""),44805.66666666667)</f>
        <v>44805.66667</v>
      </c>
      <c r="B226" s="6">
        <f>IFERROR(__xludf.DUMMYFUNCTION("""COMPUTED_VALUE"""),110.55)</f>
        <v>110.55</v>
      </c>
      <c r="C226" s="7">
        <f t="shared" si="1"/>
        <v>0.01282638571</v>
      </c>
    </row>
    <row r="227">
      <c r="A227" s="2">
        <f>IFERROR(__xludf.DUMMYFUNCTION("""COMPUTED_VALUE"""),44806.66666666667)</f>
        <v>44806.66667</v>
      </c>
      <c r="B227" s="6">
        <f>IFERROR(__xludf.DUMMYFUNCTION("""COMPUTED_VALUE"""),108.68)</f>
        <v>108.68</v>
      </c>
      <c r="C227" s="7">
        <f t="shared" si="1"/>
        <v>-0.01691542289</v>
      </c>
    </row>
    <row r="228">
      <c r="A228" s="2">
        <f>IFERROR(__xludf.DUMMYFUNCTION("""COMPUTED_VALUE"""),44810.66666666667)</f>
        <v>44810.66667</v>
      </c>
      <c r="B228" s="6">
        <f>IFERROR(__xludf.DUMMYFUNCTION("""COMPUTED_VALUE"""),107.48)</f>
        <v>107.48</v>
      </c>
      <c r="C228" s="7">
        <f t="shared" si="1"/>
        <v>-0.01104158999</v>
      </c>
    </row>
    <row r="229">
      <c r="A229" s="2">
        <f>IFERROR(__xludf.DUMMYFUNCTION("""COMPUTED_VALUE"""),44811.66666666667)</f>
        <v>44811.66667</v>
      </c>
      <c r="B229" s="6">
        <f>IFERROR(__xludf.DUMMYFUNCTION("""COMPUTED_VALUE"""),110.48)</f>
        <v>110.48</v>
      </c>
      <c r="C229" s="7">
        <f t="shared" si="1"/>
        <v>0.02791216971</v>
      </c>
    </row>
    <row r="230">
      <c r="A230" s="2">
        <f>IFERROR(__xludf.DUMMYFUNCTION("""COMPUTED_VALUE"""),44812.66666666667)</f>
        <v>44812.66667</v>
      </c>
      <c r="B230" s="6">
        <f>IFERROR(__xludf.DUMMYFUNCTION("""COMPUTED_VALUE"""),109.42)</f>
        <v>109.42</v>
      </c>
      <c r="C230" s="7">
        <f t="shared" si="1"/>
        <v>-0.009594496741</v>
      </c>
    </row>
    <row r="231">
      <c r="A231" s="2">
        <f>IFERROR(__xludf.DUMMYFUNCTION("""COMPUTED_VALUE"""),44813.66666666667)</f>
        <v>44813.66667</v>
      </c>
      <c r="B231" s="6">
        <f>IFERROR(__xludf.DUMMYFUNCTION("""COMPUTED_VALUE"""),111.78)</f>
        <v>111.78</v>
      </c>
      <c r="C231" s="7">
        <f t="shared" si="1"/>
        <v>0.02156826906</v>
      </c>
    </row>
    <row r="232">
      <c r="A232" s="2">
        <f>IFERROR(__xludf.DUMMYFUNCTION("""COMPUTED_VALUE"""),44816.66666666667)</f>
        <v>44816.66667</v>
      </c>
      <c r="B232" s="6">
        <f>IFERROR(__xludf.DUMMYFUNCTION("""COMPUTED_VALUE"""),111.87)</f>
        <v>111.87</v>
      </c>
      <c r="C232" s="7">
        <f t="shared" si="1"/>
        <v>0.0008051529791</v>
      </c>
    </row>
    <row r="233">
      <c r="A233" s="2">
        <f>IFERROR(__xludf.DUMMYFUNCTION("""COMPUTED_VALUE"""),44817.66666666667)</f>
        <v>44817.66667</v>
      </c>
      <c r="B233" s="6">
        <f>IFERROR(__xludf.DUMMYFUNCTION("""COMPUTED_VALUE"""),105.31)</f>
        <v>105.31</v>
      </c>
      <c r="C233" s="7">
        <f t="shared" si="1"/>
        <v>-0.05863949227</v>
      </c>
    </row>
    <row r="234">
      <c r="A234" s="2">
        <f>IFERROR(__xludf.DUMMYFUNCTION("""COMPUTED_VALUE"""),44818.66666666667)</f>
        <v>44818.66667</v>
      </c>
      <c r="B234" s="6">
        <f>IFERROR(__xludf.DUMMYFUNCTION("""COMPUTED_VALUE"""),105.87)</f>
        <v>105.87</v>
      </c>
      <c r="C234" s="7">
        <f t="shared" si="1"/>
        <v>0.005317633653</v>
      </c>
    </row>
    <row r="235">
      <c r="A235" s="2">
        <f>IFERROR(__xludf.DUMMYFUNCTION("""COMPUTED_VALUE"""),44819.66666666667)</f>
        <v>44819.66667</v>
      </c>
      <c r="B235" s="6">
        <f>IFERROR(__xludf.DUMMYFUNCTION("""COMPUTED_VALUE"""),103.9)</f>
        <v>103.9</v>
      </c>
      <c r="C235" s="7">
        <f t="shared" si="1"/>
        <v>-0.01860772646</v>
      </c>
    </row>
    <row r="236">
      <c r="A236" s="2">
        <f>IFERROR(__xludf.DUMMYFUNCTION("""COMPUTED_VALUE"""),44820.66666666667)</f>
        <v>44820.66667</v>
      </c>
      <c r="B236" s="6">
        <f>IFERROR(__xludf.DUMMYFUNCTION("""COMPUTED_VALUE"""),103.63)</f>
        <v>103.63</v>
      </c>
      <c r="C236" s="7">
        <f t="shared" si="1"/>
        <v>-0.002598652551</v>
      </c>
    </row>
    <row r="237">
      <c r="A237" s="2">
        <f>IFERROR(__xludf.DUMMYFUNCTION("""COMPUTED_VALUE"""),44823.66666666667)</f>
        <v>44823.66667</v>
      </c>
      <c r="B237" s="6">
        <f>IFERROR(__xludf.DUMMYFUNCTION("""COMPUTED_VALUE"""),103.85)</f>
        <v>103.85</v>
      </c>
      <c r="C237" s="7">
        <f t="shared" si="1"/>
        <v>0.002122937373</v>
      </c>
    </row>
    <row r="238">
      <c r="A238" s="2">
        <f>IFERROR(__xludf.DUMMYFUNCTION("""COMPUTED_VALUE"""),44824.66666666667)</f>
        <v>44824.66667</v>
      </c>
      <c r="B238" s="6">
        <f>IFERROR(__xludf.DUMMYFUNCTION("""COMPUTED_VALUE"""),101.83)</f>
        <v>101.83</v>
      </c>
      <c r="C238" s="7">
        <f t="shared" si="1"/>
        <v>-0.01945113144</v>
      </c>
    </row>
    <row r="239">
      <c r="A239" s="2">
        <f>IFERROR(__xludf.DUMMYFUNCTION("""COMPUTED_VALUE"""),44825.66666666667)</f>
        <v>44825.66667</v>
      </c>
      <c r="B239" s="6">
        <f>IFERROR(__xludf.DUMMYFUNCTION("""COMPUTED_VALUE"""),100.01)</f>
        <v>100.01</v>
      </c>
      <c r="C239" s="7">
        <f t="shared" si="1"/>
        <v>-0.01787292546</v>
      </c>
    </row>
    <row r="240">
      <c r="A240" s="2">
        <f>IFERROR(__xludf.DUMMYFUNCTION("""COMPUTED_VALUE"""),44826.66666666667)</f>
        <v>44826.66667</v>
      </c>
      <c r="B240" s="6">
        <f>IFERROR(__xludf.DUMMYFUNCTION("""COMPUTED_VALUE"""),100.57)</f>
        <v>100.57</v>
      </c>
      <c r="C240" s="7">
        <f t="shared" si="1"/>
        <v>0.005599440056</v>
      </c>
    </row>
    <row r="241">
      <c r="A241" s="2">
        <f>IFERROR(__xludf.DUMMYFUNCTION("""COMPUTED_VALUE"""),44827.66666666667)</f>
        <v>44827.66667</v>
      </c>
      <c r="B241" s="6">
        <f>IFERROR(__xludf.DUMMYFUNCTION("""COMPUTED_VALUE"""),99.17)</f>
        <v>99.17</v>
      </c>
      <c r="C241" s="7">
        <f t="shared" si="1"/>
        <v>-0.01392065228</v>
      </c>
    </row>
    <row r="242">
      <c r="A242" s="2">
        <f>IFERROR(__xludf.DUMMYFUNCTION("""COMPUTED_VALUE"""),44830.66666666667)</f>
        <v>44830.66667</v>
      </c>
      <c r="B242" s="6">
        <f>IFERROR(__xludf.DUMMYFUNCTION("""COMPUTED_VALUE"""),98.81)</f>
        <v>98.81</v>
      </c>
      <c r="C242" s="7">
        <f t="shared" si="1"/>
        <v>-0.00363013008</v>
      </c>
    </row>
    <row r="243">
      <c r="A243" s="2">
        <f>IFERROR(__xludf.DUMMYFUNCTION("""COMPUTED_VALUE"""),44831.66666666667)</f>
        <v>44831.66667</v>
      </c>
      <c r="B243" s="6">
        <f>IFERROR(__xludf.DUMMYFUNCTION("""COMPUTED_VALUE"""),98.09)</f>
        <v>98.09</v>
      </c>
      <c r="C243" s="7">
        <f t="shared" si="1"/>
        <v>-0.007286711871</v>
      </c>
    </row>
    <row r="244">
      <c r="A244" s="2">
        <f>IFERROR(__xludf.DUMMYFUNCTION("""COMPUTED_VALUE"""),44832.66666666667)</f>
        <v>44832.66667</v>
      </c>
      <c r="B244" s="6">
        <f>IFERROR(__xludf.DUMMYFUNCTION("""COMPUTED_VALUE"""),100.74)</f>
        <v>100.74</v>
      </c>
      <c r="C244" s="7">
        <f t="shared" si="1"/>
        <v>0.02701600571</v>
      </c>
    </row>
    <row r="245">
      <c r="A245" s="2">
        <f>IFERROR(__xludf.DUMMYFUNCTION("""COMPUTED_VALUE"""),44833.66666666667)</f>
        <v>44833.66667</v>
      </c>
      <c r="B245" s="6">
        <f>IFERROR(__xludf.DUMMYFUNCTION("""COMPUTED_VALUE"""),98.09)</f>
        <v>98.09</v>
      </c>
      <c r="C245" s="7">
        <f t="shared" si="1"/>
        <v>-0.02630534048</v>
      </c>
    </row>
    <row r="246">
      <c r="A246" s="2">
        <f>IFERROR(__xludf.DUMMYFUNCTION("""COMPUTED_VALUE"""),44834.66666666667)</f>
        <v>44834.66667</v>
      </c>
      <c r="B246" s="6">
        <f>IFERROR(__xludf.DUMMYFUNCTION("""COMPUTED_VALUE"""),96.15)</f>
        <v>96.15</v>
      </c>
      <c r="C246" s="7">
        <f t="shared" si="1"/>
        <v>-0.01977775512</v>
      </c>
    </row>
    <row r="247">
      <c r="A247" s="2">
        <f>IFERROR(__xludf.DUMMYFUNCTION("""COMPUTED_VALUE"""),44837.66666666667)</f>
        <v>44837.66667</v>
      </c>
      <c r="B247" s="6">
        <f>IFERROR(__xludf.DUMMYFUNCTION("""COMPUTED_VALUE"""),99.3)</f>
        <v>99.3</v>
      </c>
      <c r="C247" s="7">
        <f t="shared" si="1"/>
        <v>0.03276131045</v>
      </c>
    </row>
    <row r="248">
      <c r="A248" s="2">
        <f>IFERROR(__xludf.DUMMYFUNCTION("""COMPUTED_VALUE"""),44838.66666666667)</f>
        <v>44838.66667</v>
      </c>
      <c r="B248" s="6">
        <f>IFERROR(__xludf.DUMMYFUNCTION("""COMPUTED_VALUE"""),102.41)</f>
        <v>102.41</v>
      </c>
      <c r="C248" s="7">
        <f t="shared" si="1"/>
        <v>0.03131923464</v>
      </c>
    </row>
    <row r="249">
      <c r="A249" s="2">
        <f>IFERROR(__xludf.DUMMYFUNCTION("""COMPUTED_VALUE"""),44839.66666666667)</f>
        <v>44839.66667</v>
      </c>
      <c r="B249" s="6">
        <f>IFERROR(__xludf.DUMMYFUNCTION("""COMPUTED_VALUE"""),102.22)</f>
        <v>102.22</v>
      </c>
      <c r="C249" s="7">
        <f t="shared" si="1"/>
        <v>-0.00185528757</v>
      </c>
    </row>
    <row r="250">
      <c r="A250" s="2">
        <f>IFERROR(__xludf.DUMMYFUNCTION("""COMPUTED_VALUE"""),44840.66666666667)</f>
        <v>44840.66667</v>
      </c>
      <c r="B250" s="6">
        <f>IFERROR(__xludf.DUMMYFUNCTION("""COMPUTED_VALUE"""),102.24)</f>
        <v>102.24</v>
      </c>
      <c r="C250" s="7">
        <f t="shared" si="1"/>
        <v>0.0001956564273</v>
      </c>
    </row>
    <row r="251">
      <c r="A251" s="2">
        <f>IFERROR(__xludf.DUMMYFUNCTION("""COMPUTED_VALUE"""),44841.66666666667)</f>
        <v>44841.66667</v>
      </c>
      <c r="B251" s="6">
        <f>IFERROR(__xludf.DUMMYFUNCTION("""COMPUTED_VALUE"""),99.57)</f>
        <v>99.57</v>
      </c>
      <c r="C251" s="7">
        <f t="shared" si="1"/>
        <v>-0.02611502347</v>
      </c>
    </row>
    <row r="252">
      <c r="A252" s="2">
        <f>IFERROR(__xludf.DUMMYFUNCTION("""COMPUTED_VALUE"""),44844.66666666667)</f>
        <v>44844.66667</v>
      </c>
      <c r="B252" s="6">
        <f>IFERROR(__xludf.DUMMYFUNCTION("""COMPUTED_VALUE"""),98.71)</f>
        <v>98.71</v>
      </c>
    </row>
  </sheetData>
  <drawing r:id="rId1"/>
</worksheet>
</file>