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Richard\Nextcloud\School\Database Programming\Projects\DbProgramming-Final-Project\Database\"/>
    </mc:Choice>
  </mc:AlternateContent>
  <xr:revisionPtr revIDLastSave="0" documentId="13_ncr:1_{5620B73D-4705-41D7-B239-DB23988E0F6F}" xr6:coauthVersionLast="44" xr6:coauthVersionMax="44" xr10:uidLastSave="{00000000-0000-0000-0000-000000000000}"/>
  <bookViews>
    <workbookView xWindow="-120" yWindow="-120" windowWidth="29040" windowHeight="15840" activeTab="7" xr2:uid="{0EC17162-8F0E-4A7A-84E4-89C3739B1C2E}"/>
  </bookViews>
  <sheets>
    <sheet name="WEIGHT(NOT Db INFO)" sheetId="10" r:id="rId1"/>
    <sheet name="DogClasses" sheetId="1" r:id="rId2"/>
    <sheet name="Breeds" sheetId="3" r:id="rId3"/>
    <sheet name="Colours" sheetId="2" r:id="rId4"/>
    <sheet name="Owners" sheetId="4" r:id="rId5"/>
    <sheet name="DogOwnership" sheetId="7" r:id="rId6"/>
    <sheet name="Dogs" sheetId="6" r:id="rId7"/>
    <sheet name="DogShowDetails" sheetId="8" r:id="rId8"/>
    <sheet name="DogShow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2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M2" i="8"/>
  <c r="I2" i="7"/>
  <c r="I103" i="8" l="1"/>
  <c r="G103" i="8"/>
  <c r="F103" i="8"/>
  <c r="M3" i="8"/>
  <c r="N3" i="8"/>
  <c r="M4" i="8"/>
  <c r="N4" i="8"/>
  <c r="M5" i="8"/>
  <c r="N5" i="8"/>
  <c r="M6" i="8"/>
  <c r="N6" i="8"/>
  <c r="M7" i="8"/>
  <c r="N7" i="8"/>
  <c r="M8" i="8"/>
  <c r="N8" i="8"/>
  <c r="N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M16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N2" i="7"/>
  <c r="I3" i="4"/>
  <c r="J3" i="4" s="1"/>
  <c r="I2" i="4"/>
  <c r="J2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J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2" i="6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I101" i="7"/>
  <c r="N101" i="7" s="1"/>
  <c r="I102" i="7"/>
  <c r="N102" i="7" s="1"/>
  <c r="I103" i="7"/>
  <c r="N103" i="7" s="1"/>
  <c r="I104" i="7"/>
  <c r="N104" i="7" s="1"/>
  <c r="I105" i="7"/>
  <c r="N105" i="7" s="1"/>
  <c r="I106" i="7"/>
  <c r="N106" i="7" s="1"/>
  <c r="I107" i="7"/>
  <c r="N107" i="7" s="1"/>
  <c r="I108" i="7"/>
  <c r="N108" i="7" s="1"/>
  <c r="I109" i="7"/>
  <c r="N109" i="7" s="1"/>
  <c r="I110" i="7"/>
  <c r="N110" i="7" s="1"/>
  <c r="I111" i="7"/>
  <c r="N111" i="7" s="1"/>
  <c r="I112" i="7"/>
  <c r="N112" i="7" s="1"/>
  <c r="I113" i="7"/>
  <c r="N113" i="7" s="1"/>
  <c r="I114" i="7"/>
  <c r="N114" i="7" s="1"/>
  <c r="I115" i="7"/>
  <c r="N115" i="7" s="1"/>
  <c r="I116" i="7"/>
  <c r="N116" i="7" s="1"/>
  <c r="I117" i="7"/>
  <c r="N117" i="7" s="1"/>
  <c r="I118" i="7"/>
  <c r="N118" i="7" s="1"/>
  <c r="I119" i="7"/>
  <c r="N119" i="7" s="1"/>
  <c r="I120" i="7"/>
  <c r="N120" i="7" s="1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H103" i="8" l="1"/>
  <c r="L107" i="7"/>
  <c r="L115" i="7"/>
  <c r="L106" i="7"/>
  <c r="L114" i="7"/>
  <c r="L2" i="7"/>
  <c r="L117" i="7"/>
  <c r="L109" i="7"/>
  <c r="L101" i="7"/>
  <c r="L116" i="7"/>
  <c r="L108" i="7"/>
  <c r="L118" i="7"/>
  <c r="L110" i="7"/>
  <c r="L102" i="7"/>
  <c r="L113" i="7"/>
  <c r="L105" i="7"/>
  <c r="L120" i="7"/>
  <c r="L112" i="7"/>
  <c r="L104" i="7"/>
  <c r="L119" i="7"/>
  <c r="L111" i="7"/>
  <c r="L103" i="7"/>
  <c r="M121" i="7"/>
  <c r="K13" i="4"/>
  <c r="K5" i="4"/>
  <c r="K97" i="4"/>
  <c r="K89" i="4"/>
  <c r="K81" i="4"/>
  <c r="K73" i="4"/>
  <c r="K65" i="4"/>
  <c r="K57" i="4"/>
  <c r="K49" i="4"/>
  <c r="K41" i="4"/>
  <c r="K33" i="4"/>
  <c r="K25" i="4"/>
  <c r="K17" i="4"/>
  <c r="K9" i="4"/>
  <c r="K96" i="4"/>
  <c r="K88" i="4"/>
  <c r="K80" i="4"/>
  <c r="K72" i="4"/>
  <c r="K64" i="4"/>
  <c r="K56" i="4"/>
  <c r="K48" i="4"/>
  <c r="K40" i="4"/>
  <c r="K32" i="4"/>
  <c r="K24" i="4"/>
  <c r="K16" i="4"/>
  <c r="K8" i="4"/>
  <c r="K95" i="4"/>
  <c r="K87" i="4"/>
  <c r="K79" i="4"/>
  <c r="K71" i="4"/>
  <c r="K63" i="4"/>
  <c r="K55" i="4"/>
  <c r="K47" i="4"/>
  <c r="K39" i="4"/>
  <c r="K31" i="4"/>
  <c r="K23" i="4"/>
  <c r="K15" i="4"/>
  <c r="K7" i="4"/>
  <c r="K94" i="4"/>
  <c r="K86" i="4"/>
  <c r="K78" i="4"/>
  <c r="K70" i="4"/>
  <c r="K62" i="4"/>
  <c r="K54" i="4"/>
  <c r="K46" i="4"/>
  <c r="K38" i="4"/>
  <c r="K30" i="4"/>
  <c r="K22" i="4"/>
  <c r="K14" i="4"/>
  <c r="K6" i="4"/>
  <c r="K93" i="4"/>
  <c r="K85" i="4"/>
  <c r="K77" i="4"/>
  <c r="K69" i="4"/>
  <c r="K61" i="4"/>
  <c r="K53" i="4"/>
  <c r="K45" i="4"/>
  <c r="K37" i="4"/>
  <c r="K29" i="4"/>
  <c r="K21" i="4"/>
  <c r="K100" i="4"/>
  <c r="K92" i="4"/>
  <c r="K84" i="4"/>
  <c r="K76" i="4"/>
  <c r="K68" i="4"/>
  <c r="K60" i="4"/>
  <c r="K52" i="4"/>
  <c r="K44" i="4"/>
  <c r="K36" i="4"/>
  <c r="K28" i="4"/>
  <c r="K20" i="4"/>
  <c r="K12" i="4"/>
  <c r="K4" i="4"/>
  <c r="K99" i="4"/>
  <c r="K91" i="4"/>
  <c r="K83" i="4"/>
  <c r="K75" i="4"/>
  <c r="K67" i="4"/>
  <c r="K59" i="4"/>
  <c r="K51" i="4"/>
  <c r="K43" i="4"/>
  <c r="K35" i="4"/>
  <c r="K27" i="4"/>
  <c r="K19" i="4"/>
  <c r="K11" i="4"/>
  <c r="K3" i="4"/>
  <c r="K98" i="4"/>
  <c r="K90" i="4"/>
  <c r="K82" i="4"/>
  <c r="K74" i="4"/>
  <c r="K66" i="4"/>
  <c r="K58" i="4"/>
  <c r="K50" i="4"/>
  <c r="K42" i="4"/>
  <c r="K34" i="4"/>
  <c r="K26" i="4"/>
  <c r="K18" i="4"/>
  <c r="K10" i="4"/>
  <c r="K2" i="4"/>
  <c r="K105" i="7"/>
  <c r="K117" i="7"/>
  <c r="K109" i="7"/>
  <c r="K101" i="7"/>
  <c r="K113" i="7"/>
  <c r="K110" i="7"/>
  <c r="K114" i="7"/>
  <c r="K106" i="7"/>
  <c r="K118" i="7"/>
  <c r="K112" i="7"/>
  <c r="K104" i="7"/>
  <c r="K116" i="7"/>
  <c r="K119" i="7"/>
  <c r="K111" i="7"/>
  <c r="K103" i="7"/>
  <c r="K115" i="7"/>
  <c r="K102" i="7"/>
  <c r="K108" i="7"/>
  <c r="K107" i="7"/>
  <c r="K120" i="7"/>
  <c r="J3" i="7"/>
  <c r="L3" i="7" s="1"/>
  <c r="J4" i="7"/>
  <c r="L4" i="7" s="1"/>
  <c r="J5" i="7"/>
  <c r="L5" i="7" s="1"/>
  <c r="J6" i="7"/>
  <c r="L6" i="7" s="1"/>
  <c r="J7" i="7"/>
  <c r="L7" i="7" s="1"/>
  <c r="J8" i="7"/>
  <c r="L8" i="7" s="1"/>
  <c r="J9" i="7"/>
  <c r="L9" i="7" s="1"/>
  <c r="J10" i="7"/>
  <c r="L10" i="7" s="1"/>
  <c r="J11" i="7"/>
  <c r="L11" i="7" s="1"/>
  <c r="J12" i="7"/>
  <c r="L12" i="7" s="1"/>
  <c r="J13" i="7"/>
  <c r="L13" i="7" s="1"/>
  <c r="J14" i="7"/>
  <c r="L14" i="7" s="1"/>
  <c r="J15" i="7"/>
  <c r="L15" i="7" s="1"/>
  <c r="J16" i="7"/>
  <c r="L16" i="7" s="1"/>
  <c r="J17" i="7"/>
  <c r="L17" i="7" s="1"/>
  <c r="J18" i="7"/>
  <c r="L18" i="7" s="1"/>
  <c r="J19" i="7"/>
  <c r="L19" i="7" s="1"/>
  <c r="J20" i="7"/>
  <c r="L20" i="7" s="1"/>
  <c r="J21" i="7"/>
  <c r="L21" i="7" s="1"/>
  <c r="J22" i="7"/>
  <c r="L22" i="7" s="1"/>
  <c r="J23" i="7"/>
  <c r="L23" i="7" s="1"/>
  <c r="J24" i="7"/>
  <c r="L24" i="7" s="1"/>
  <c r="J25" i="7"/>
  <c r="L25" i="7" s="1"/>
  <c r="J26" i="7"/>
  <c r="L26" i="7" s="1"/>
  <c r="J27" i="7"/>
  <c r="L27" i="7" s="1"/>
  <c r="J28" i="7"/>
  <c r="L28" i="7" s="1"/>
  <c r="J29" i="7"/>
  <c r="L29" i="7" s="1"/>
  <c r="J30" i="7"/>
  <c r="L30" i="7" s="1"/>
  <c r="J31" i="7"/>
  <c r="L31" i="7" s="1"/>
  <c r="J32" i="7"/>
  <c r="L32" i="7" s="1"/>
  <c r="J33" i="7"/>
  <c r="L33" i="7" s="1"/>
  <c r="J34" i="7"/>
  <c r="L34" i="7" s="1"/>
  <c r="J35" i="7"/>
  <c r="L35" i="7" s="1"/>
  <c r="J36" i="7"/>
  <c r="L36" i="7" s="1"/>
  <c r="J37" i="7"/>
  <c r="L37" i="7" s="1"/>
  <c r="J38" i="7"/>
  <c r="L38" i="7" s="1"/>
  <c r="J39" i="7"/>
  <c r="L39" i="7" s="1"/>
  <c r="J40" i="7"/>
  <c r="L40" i="7" s="1"/>
  <c r="J41" i="7"/>
  <c r="L41" i="7" s="1"/>
  <c r="J42" i="7"/>
  <c r="L42" i="7" s="1"/>
  <c r="J43" i="7"/>
  <c r="L43" i="7" s="1"/>
  <c r="J44" i="7"/>
  <c r="L44" i="7" s="1"/>
  <c r="J45" i="7"/>
  <c r="L45" i="7" s="1"/>
  <c r="J46" i="7"/>
  <c r="L46" i="7" s="1"/>
  <c r="J47" i="7"/>
  <c r="L47" i="7" s="1"/>
  <c r="J48" i="7"/>
  <c r="L48" i="7" s="1"/>
  <c r="J49" i="7"/>
  <c r="L49" i="7" s="1"/>
  <c r="J50" i="7"/>
  <c r="L50" i="7" s="1"/>
  <c r="J51" i="7"/>
  <c r="L51" i="7" s="1"/>
  <c r="J52" i="7"/>
  <c r="L52" i="7" s="1"/>
  <c r="J53" i="7"/>
  <c r="L53" i="7" s="1"/>
  <c r="J54" i="7"/>
  <c r="L54" i="7" s="1"/>
  <c r="J55" i="7"/>
  <c r="L55" i="7" s="1"/>
  <c r="J56" i="7"/>
  <c r="L56" i="7" s="1"/>
  <c r="J57" i="7"/>
  <c r="L57" i="7" s="1"/>
  <c r="J58" i="7"/>
  <c r="L58" i="7" s="1"/>
  <c r="J59" i="7"/>
  <c r="L59" i="7" s="1"/>
  <c r="J60" i="7"/>
  <c r="L60" i="7" s="1"/>
  <c r="J61" i="7"/>
  <c r="L61" i="7" s="1"/>
  <c r="J62" i="7"/>
  <c r="L62" i="7" s="1"/>
  <c r="J63" i="7"/>
  <c r="L63" i="7" s="1"/>
  <c r="J64" i="7"/>
  <c r="L64" i="7" s="1"/>
  <c r="J65" i="7"/>
  <c r="L65" i="7" s="1"/>
  <c r="J66" i="7"/>
  <c r="L66" i="7" s="1"/>
  <c r="J67" i="7"/>
  <c r="L67" i="7" s="1"/>
  <c r="J68" i="7"/>
  <c r="L68" i="7" s="1"/>
  <c r="J69" i="7"/>
  <c r="L69" i="7" s="1"/>
  <c r="J70" i="7"/>
  <c r="L70" i="7" s="1"/>
  <c r="J71" i="7"/>
  <c r="L71" i="7" s="1"/>
  <c r="J72" i="7"/>
  <c r="L72" i="7" s="1"/>
  <c r="J73" i="7"/>
  <c r="L73" i="7" s="1"/>
  <c r="J74" i="7"/>
  <c r="L74" i="7" s="1"/>
  <c r="J75" i="7"/>
  <c r="L75" i="7" s="1"/>
  <c r="J76" i="7"/>
  <c r="L76" i="7" s="1"/>
  <c r="J77" i="7"/>
  <c r="L77" i="7" s="1"/>
  <c r="J78" i="7"/>
  <c r="L78" i="7" s="1"/>
  <c r="J79" i="7"/>
  <c r="L79" i="7" s="1"/>
  <c r="J80" i="7"/>
  <c r="L80" i="7" s="1"/>
  <c r="J81" i="7"/>
  <c r="L81" i="7" s="1"/>
  <c r="J82" i="7"/>
  <c r="L82" i="7" s="1"/>
  <c r="J83" i="7"/>
  <c r="L83" i="7" s="1"/>
  <c r="J84" i="7"/>
  <c r="L84" i="7" s="1"/>
  <c r="J85" i="7"/>
  <c r="L85" i="7" s="1"/>
  <c r="J86" i="7"/>
  <c r="L86" i="7" s="1"/>
  <c r="J87" i="7"/>
  <c r="L87" i="7" s="1"/>
  <c r="J88" i="7"/>
  <c r="L88" i="7" s="1"/>
  <c r="J89" i="7"/>
  <c r="L89" i="7" s="1"/>
  <c r="J90" i="7"/>
  <c r="L90" i="7" s="1"/>
  <c r="J91" i="7"/>
  <c r="L91" i="7" s="1"/>
  <c r="J92" i="7"/>
  <c r="L92" i="7" s="1"/>
  <c r="J93" i="7"/>
  <c r="L93" i="7" s="1"/>
  <c r="J94" i="7"/>
  <c r="L94" i="7" s="1"/>
  <c r="J95" i="7"/>
  <c r="L95" i="7" s="1"/>
  <c r="J96" i="7"/>
  <c r="L96" i="7" s="1"/>
  <c r="J97" i="7"/>
  <c r="L97" i="7" s="1"/>
  <c r="J98" i="7"/>
  <c r="L98" i="7" s="1"/>
  <c r="J99" i="7"/>
  <c r="L99" i="7" s="1"/>
  <c r="J100" i="7"/>
  <c r="L100" i="7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K2" i="7" s="1"/>
  <c r="I3" i="7"/>
  <c r="N3" i="7" s="1"/>
  <c r="I4" i="7"/>
  <c r="N4" i="7" s="1"/>
  <c r="I5" i="7"/>
  <c r="N5" i="7" s="1"/>
  <c r="I6" i="7"/>
  <c r="N6" i="7" s="1"/>
  <c r="I7" i="7"/>
  <c r="N7" i="7" s="1"/>
  <c r="I8" i="7"/>
  <c r="N8" i="7" s="1"/>
  <c r="I9" i="7"/>
  <c r="N9" i="7" s="1"/>
  <c r="I10" i="7"/>
  <c r="N10" i="7" s="1"/>
  <c r="I11" i="7"/>
  <c r="N11" i="7" s="1"/>
  <c r="I12" i="7"/>
  <c r="N12" i="7" s="1"/>
  <c r="I13" i="7"/>
  <c r="N13" i="7" s="1"/>
  <c r="I14" i="7"/>
  <c r="N14" i="7" s="1"/>
  <c r="I15" i="7"/>
  <c r="N15" i="7" s="1"/>
  <c r="I16" i="7"/>
  <c r="N16" i="7" s="1"/>
  <c r="I17" i="7"/>
  <c r="N17" i="7" s="1"/>
  <c r="I18" i="7"/>
  <c r="N18" i="7" s="1"/>
  <c r="I19" i="7"/>
  <c r="N19" i="7" s="1"/>
  <c r="I20" i="7"/>
  <c r="N20" i="7" s="1"/>
  <c r="I21" i="7"/>
  <c r="N21" i="7" s="1"/>
  <c r="I22" i="7"/>
  <c r="N22" i="7" s="1"/>
  <c r="I23" i="7"/>
  <c r="N23" i="7" s="1"/>
  <c r="I24" i="7"/>
  <c r="N24" i="7" s="1"/>
  <c r="I25" i="7"/>
  <c r="N25" i="7" s="1"/>
  <c r="I26" i="7"/>
  <c r="N26" i="7" s="1"/>
  <c r="I27" i="7"/>
  <c r="N27" i="7" s="1"/>
  <c r="I28" i="7"/>
  <c r="N28" i="7" s="1"/>
  <c r="I29" i="7"/>
  <c r="N29" i="7" s="1"/>
  <c r="I30" i="7"/>
  <c r="N30" i="7" s="1"/>
  <c r="I31" i="7"/>
  <c r="N31" i="7" s="1"/>
  <c r="I32" i="7"/>
  <c r="N32" i="7" s="1"/>
  <c r="I33" i="7"/>
  <c r="N33" i="7" s="1"/>
  <c r="I34" i="7"/>
  <c r="N34" i="7" s="1"/>
  <c r="I35" i="7"/>
  <c r="N35" i="7" s="1"/>
  <c r="I36" i="7"/>
  <c r="N36" i="7" s="1"/>
  <c r="I37" i="7"/>
  <c r="N37" i="7" s="1"/>
  <c r="I38" i="7"/>
  <c r="N38" i="7" s="1"/>
  <c r="I39" i="7"/>
  <c r="N39" i="7" s="1"/>
  <c r="I40" i="7"/>
  <c r="N40" i="7" s="1"/>
  <c r="I41" i="7"/>
  <c r="N41" i="7" s="1"/>
  <c r="I42" i="7"/>
  <c r="N42" i="7" s="1"/>
  <c r="I43" i="7"/>
  <c r="N43" i="7" s="1"/>
  <c r="I44" i="7"/>
  <c r="N44" i="7" s="1"/>
  <c r="I45" i="7"/>
  <c r="N45" i="7" s="1"/>
  <c r="I46" i="7"/>
  <c r="N46" i="7" s="1"/>
  <c r="I47" i="7"/>
  <c r="N47" i="7" s="1"/>
  <c r="I48" i="7"/>
  <c r="N48" i="7" s="1"/>
  <c r="I49" i="7"/>
  <c r="N49" i="7" s="1"/>
  <c r="I50" i="7"/>
  <c r="N50" i="7" s="1"/>
  <c r="I51" i="7"/>
  <c r="N51" i="7" s="1"/>
  <c r="I52" i="7"/>
  <c r="N52" i="7" s="1"/>
  <c r="I53" i="7"/>
  <c r="N53" i="7" s="1"/>
  <c r="I54" i="7"/>
  <c r="N54" i="7" s="1"/>
  <c r="I55" i="7"/>
  <c r="N55" i="7" s="1"/>
  <c r="I56" i="7"/>
  <c r="N56" i="7" s="1"/>
  <c r="I57" i="7"/>
  <c r="N57" i="7" s="1"/>
  <c r="I58" i="7"/>
  <c r="N58" i="7" s="1"/>
  <c r="I59" i="7"/>
  <c r="N59" i="7" s="1"/>
  <c r="I60" i="7"/>
  <c r="N60" i="7" s="1"/>
  <c r="I61" i="7"/>
  <c r="N61" i="7" s="1"/>
  <c r="I62" i="7"/>
  <c r="N62" i="7" s="1"/>
  <c r="I63" i="7"/>
  <c r="N63" i="7" s="1"/>
  <c r="I64" i="7"/>
  <c r="N64" i="7" s="1"/>
  <c r="I65" i="7"/>
  <c r="N65" i="7" s="1"/>
  <c r="I66" i="7"/>
  <c r="N66" i="7" s="1"/>
  <c r="I67" i="7"/>
  <c r="N67" i="7" s="1"/>
  <c r="I68" i="7"/>
  <c r="N68" i="7" s="1"/>
  <c r="I69" i="7"/>
  <c r="N69" i="7" s="1"/>
  <c r="I70" i="7"/>
  <c r="N70" i="7" s="1"/>
  <c r="I71" i="7"/>
  <c r="N71" i="7" s="1"/>
  <c r="I72" i="7"/>
  <c r="N72" i="7" s="1"/>
  <c r="I73" i="7"/>
  <c r="N73" i="7" s="1"/>
  <c r="I74" i="7"/>
  <c r="N74" i="7" s="1"/>
  <c r="I75" i="7"/>
  <c r="N75" i="7" s="1"/>
  <c r="I76" i="7"/>
  <c r="N76" i="7" s="1"/>
  <c r="I77" i="7"/>
  <c r="N77" i="7" s="1"/>
  <c r="I78" i="7"/>
  <c r="N78" i="7" s="1"/>
  <c r="I79" i="7"/>
  <c r="N79" i="7" s="1"/>
  <c r="I80" i="7"/>
  <c r="N80" i="7" s="1"/>
  <c r="I81" i="7"/>
  <c r="N81" i="7" s="1"/>
  <c r="I82" i="7"/>
  <c r="N82" i="7" s="1"/>
  <c r="I83" i="7"/>
  <c r="N83" i="7" s="1"/>
  <c r="I84" i="7"/>
  <c r="N84" i="7" s="1"/>
  <c r="I85" i="7"/>
  <c r="N85" i="7" s="1"/>
  <c r="I86" i="7"/>
  <c r="N86" i="7" s="1"/>
  <c r="I87" i="7"/>
  <c r="N87" i="7" s="1"/>
  <c r="I88" i="7"/>
  <c r="N88" i="7" s="1"/>
  <c r="I89" i="7"/>
  <c r="N89" i="7" s="1"/>
  <c r="I90" i="7"/>
  <c r="N90" i="7" s="1"/>
  <c r="I91" i="7"/>
  <c r="N91" i="7" s="1"/>
  <c r="I92" i="7"/>
  <c r="N92" i="7" s="1"/>
  <c r="I93" i="7"/>
  <c r="N93" i="7" s="1"/>
  <c r="I94" i="7"/>
  <c r="N94" i="7" s="1"/>
  <c r="I95" i="7"/>
  <c r="N95" i="7" s="1"/>
  <c r="I96" i="7"/>
  <c r="N96" i="7" s="1"/>
  <c r="I97" i="7"/>
  <c r="N97" i="7" s="1"/>
  <c r="I98" i="7"/>
  <c r="N98" i="7" s="1"/>
  <c r="I99" i="7"/>
  <c r="N99" i="7" s="1"/>
  <c r="I100" i="7"/>
  <c r="N100" i="7" s="1"/>
  <c r="L121" i="7" l="1"/>
  <c r="K70" i="7"/>
  <c r="K86" i="7"/>
  <c r="K8" i="7"/>
  <c r="K78" i="7"/>
  <c r="K94" i="7"/>
  <c r="K36" i="7"/>
  <c r="K55" i="7"/>
  <c r="K47" i="7"/>
  <c r="K31" i="7"/>
  <c r="K62" i="7"/>
  <c r="K54" i="7"/>
  <c r="K46" i="7"/>
  <c r="K38" i="7"/>
  <c r="K30" i="7"/>
  <c r="K22" i="7"/>
  <c r="K14" i="7"/>
  <c r="K85" i="7"/>
  <c r="K77" i="7"/>
  <c r="K69" i="7"/>
  <c r="K61" i="7"/>
  <c r="K53" i="7"/>
  <c r="K45" i="7"/>
  <c r="K37" i="7"/>
  <c r="K29" i="7"/>
  <c r="K21" i="7"/>
  <c r="K13" i="7"/>
  <c r="K5" i="7"/>
  <c r="K100" i="7"/>
  <c r="K92" i="7"/>
  <c r="K84" i="7"/>
  <c r="K68" i="7"/>
  <c r="K60" i="7"/>
  <c r="K52" i="7"/>
  <c r="K28" i="7"/>
  <c r="K20" i="7"/>
  <c r="K12" i="7"/>
  <c r="K4" i="7"/>
  <c r="K99" i="7"/>
  <c r="K51" i="7"/>
  <c r="K19" i="7"/>
  <c r="K11" i="7"/>
  <c r="K3" i="7"/>
  <c r="K91" i="7"/>
  <c r="K59" i="7"/>
  <c r="K98" i="7"/>
  <c r="K90" i="7"/>
  <c r="K82" i="7"/>
  <c r="K74" i="7"/>
  <c r="K66" i="7"/>
  <c r="K58" i="7"/>
  <c r="K50" i="7"/>
  <c r="K42" i="7"/>
  <c r="K34" i="7"/>
  <c r="K26" i="7"/>
  <c r="K18" i="7"/>
  <c r="K10" i="7"/>
  <c r="K83" i="7"/>
  <c r="K43" i="7"/>
  <c r="K97" i="7"/>
  <c r="K89" i="7"/>
  <c r="K81" i="7"/>
  <c r="K73" i="7"/>
  <c r="K65" i="7"/>
  <c r="K57" i="7"/>
  <c r="K49" i="7"/>
  <c r="K41" i="7"/>
  <c r="K33" i="7"/>
  <c r="K25" i="7"/>
  <c r="K17" i="7"/>
  <c r="K9" i="7"/>
  <c r="K64" i="7"/>
  <c r="K32" i="7"/>
  <c r="K24" i="7"/>
  <c r="K16" i="7"/>
  <c r="K93" i="7"/>
  <c r="K95" i="7"/>
  <c r="K87" i="7"/>
  <c r="K79" i="7"/>
  <c r="K71" i="7"/>
  <c r="K63" i="7"/>
  <c r="K39" i="7"/>
  <c r="K23" i="7"/>
  <c r="K15" i="7"/>
  <c r="K7" i="7"/>
  <c r="K76" i="7"/>
  <c r="K44" i="7"/>
  <c r="K75" i="7"/>
  <c r="K67" i="7"/>
  <c r="K35" i="7"/>
  <c r="K27" i="7"/>
  <c r="K96" i="7"/>
  <c r="K88" i="7"/>
  <c r="K80" i="7"/>
  <c r="K72" i="7"/>
  <c r="K56" i="7"/>
  <c r="K48" i="7"/>
  <c r="K40" i="7"/>
  <c r="K6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K121" i="7" l="1"/>
  <c r="N3" i="6"/>
  <c r="O3" i="6" s="1"/>
  <c r="N4" i="6"/>
  <c r="O4" i="6" s="1"/>
  <c r="N5" i="6"/>
  <c r="O5" i="6" s="1"/>
  <c r="N6" i="6"/>
  <c r="O6" i="6" s="1"/>
  <c r="N7" i="6"/>
  <c r="O7" i="6" s="1"/>
  <c r="N8" i="6"/>
  <c r="O8" i="6" s="1"/>
  <c r="N9" i="6"/>
  <c r="O9" i="6" s="1"/>
  <c r="N10" i="6"/>
  <c r="O10" i="6" s="1"/>
  <c r="N11" i="6"/>
  <c r="O11" i="6" s="1"/>
  <c r="N12" i="6"/>
  <c r="O12" i="6" s="1"/>
  <c r="N13" i="6"/>
  <c r="O13" i="6" s="1"/>
  <c r="N14" i="6"/>
  <c r="O14" i="6" s="1"/>
  <c r="N15" i="6"/>
  <c r="O15" i="6" s="1"/>
  <c r="N16" i="6"/>
  <c r="O16" i="6" s="1"/>
  <c r="N17" i="6"/>
  <c r="O17" i="6" s="1"/>
  <c r="N18" i="6"/>
  <c r="O18" i="6" s="1"/>
  <c r="N19" i="6"/>
  <c r="O19" i="6" s="1"/>
  <c r="N20" i="6"/>
  <c r="O20" i="6" s="1"/>
  <c r="N21" i="6"/>
  <c r="O21" i="6" s="1"/>
  <c r="N22" i="6"/>
  <c r="O22" i="6" s="1"/>
  <c r="N23" i="6"/>
  <c r="O23" i="6" s="1"/>
  <c r="N24" i="6"/>
  <c r="O24" i="6" s="1"/>
  <c r="N25" i="6"/>
  <c r="O25" i="6" s="1"/>
  <c r="N26" i="6"/>
  <c r="O26" i="6" s="1"/>
  <c r="N27" i="6"/>
  <c r="O27" i="6" s="1"/>
  <c r="N28" i="6"/>
  <c r="O28" i="6" s="1"/>
  <c r="N29" i="6"/>
  <c r="O29" i="6" s="1"/>
  <c r="N30" i="6"/>
  <c r="O30" i="6" s="1"/>
  <c r="N31" i="6"/>
  <c r="O31" i="6" s="1"/>
  <c r="N32" i="6"/>
  <c r="O32" i="6" s="1"/>
  <c r="N33" i="6"/>
  <c r="O33" i="6" s="1"/>
  <c r="N34" i="6"/>
  <c r="O34" i="6" s="1"/>
  <c r="N35" i="6"/>
  <c r="O35" i="6" s="1"/>
  <c r="N36" i="6"/>
  <c r="O36" i="6" s="1"/>
  <c r="N37" i="6"/>
  <c r="O37" i="6" s="1"/>
  <c r="N38" i="6"/>
  <c r="O38" i="6" s="1"/>
  <c r="N39" i="6"/>
  <c r="O39" i="6" s="1"/>
  <c r="N40" i="6"/>
  <c r="O40" i="6" s="1"/>
  <c r="N41" i="6"/>
  <c r="O41" i="6" s="1"/>
  <c r="N42" i="6"/>
  <c r="O42" i="6" s="1"/>
  <c r="N43" i="6"/>
  <c r="O43" i="6" s="1"/>
  <c r="N44" i="6"/>
  <c r="O44" i="6" s="1"/>
  <c r="N45" i="6"/>
  <c r="O45" i="6" s="1"/>
  <c r="N46" i="6"/>
  <c r="O46" i="6" s="1"/>
  <c r="N47" i="6"/>
  <c r="O47" i="6" s="1"/>
  <c r="N48" i="6"/>
  <c r="O48" i="6" s="1"/>
  <c r="N49" i="6"/>
  <c r="O49" i="6" s="1"/>
  <c r="N50" i="6"/>
  <c r="O50" i="6" s="1"/>
  <c r="N51" i="6"/>
  <c r="O51" i="6" s="1"/>
  <c r="N52" i="6"/>
  <c r="O52" i="6" s="1"/>
  <c r="N53" i="6"/>
  <c r="O53" i="6" s="1"/>
  <c r="N54" i="6"/>
  <c r="O54" i="6" s="1"/>
  <c r="N55" i="6"/>
  <c r="O55" i="6" s="1"/>
  <c r="N56" i="6"/>
  <c r="O56" i="6" s="1"/>
  <c r="N57" i="6"/>
  <c r="O57" i="6" s="1"/>
  <c r="N58" i="6"/>
  <c r="O58" i="6" s="1"/>
  <c r="N59" i="6"/>
  <c r="O59" i="6" s="1"/>
  <c r="N60" i="6"/>
  <c r="O60" i="6" s="1"/>
  <c r="N61" i="6"/>
  <c r="O61" i="6" s="1"/>
  <c r="N62" i="6"/>
  <c r="O62" i="6" s="1"/>
  <c r="N63" i="6"/>
  <c r="O63" i="6" s="1"/>
  <c r="N64" i="6"/>
  <c r="O64" i="6" s="1"/>
  <c r="N65" i="6"/>
  <c r="O65" i="6" s="1"/>
  <c r="N66" i="6"/>
  <c r="O66" i="6" s="1"/>
  <c r="N67" i="6"/>
  <c r="O67" i="6" s="1"/>
  <c r="N68" i="6"/>
  <c r="O68" i="6" s="1"/>
  <c r="N69" i="6"/>
  <c r="O69" i="6" s="1"/>
  <c r="N70" i="6"/>
  <c r="O70" i="6" s="1"/>
  <c r="N71" i="6"/>
  <c r="O71" i="6" s="1"/>
  <c r="N72" i="6"/>
  <c r="O72" i="6" s="1"/>
  <c r="N73" i="6"/>
  <c r="O73" i="6" s="1"/>
  <c r="N74" i="6"/>
  <c r="O74" i="6" s="1"/>
  <c r="N75" i="6"/>
  <c r="O75" i="6" s="1"/>
  <c r="N76" i="6"/>
  <c r="O76" i="6" s="1"/>
  <c r="N77" i="6"/>
  <c r="O77" i="6" s="1"/>
  <c r="N78" i="6"/>
  <c r="O78" i="6" s="1"/>
  <c r="N79" i="6"/>
  <c r="O79" i="6" s="1"/>
  <c r="N80" i="6"/>
  <c r="O80" i="6" s="1"/>
  <c r="N81" i="6"/>
  <c r="O81" i="6" s="1"/>
  <c r="N2" i="6"/>
  <c r="O2" i="6" s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" i="4"/>
  <c r="P58" i="6" l="1"/>
  <c r="P50" i="6"/>
  <c r="P42" i="6"/>
  <c r="P34" i="6"/>
  <c r="P26" i="6"/>
  <c r="P18" i="6"/>
  <c r="P74" i="6"/>
  <c r="P10" i="6"/>
  <c r="P66" i="6"/>
  <c r="P81" i="6"/>
  <c r="P73" i="6"/>
  <c r="P65" i="6"/>
  <c r="P57" i="6"/>
  <c r="P49" i="6"/>
  <c r="P41" i="6"/>
  <c r="P33" i="6"/>
  <c r="P25" i="6"/>
  <c r="P17" i="6"/>
  <c r="P9" i="6"/>
  <c r="P80" i="6"/>
  <c r="P72" i="6"/>
  <c r="P64" i="6"/>
  <c r="P56" i="6"/>
  <c r="P48" i="6"/>
  <c r="P40" i="6"/>
  <c r="P32" i="6"/>
  <c r="P24" i="6"/>
  <c r="P16" i="6"/>
  <c r="P8" i="6"/>
  <c r="P79" i="6"/>
  <c r="P71" i="6"/>
  <c r="P63" i="6"/>
  <c r="P55" i="6"/>
  <c r="P47" i="6"/>
  <c r="P39" i="6"/>
  <c r="P31" i="6"/>
  <c r="P23" i="6"/>
  <c r="P15" i="6"/>
  <c r="P7" i="6"/>
  <c r="P78" i="6"/>
  <c r="P70" i="6"/>
  <c r="P62" i="6"/>
  <c r="P54" i="6"/>
  <c r="P46" i="6"/>
  <c r="P38" i="6"/>
  <c r="P30" i="6"/>
  <c r="P22" i="6"/>
  <c r="P14" i="6"/>
  <c r="P6" i="6"/>
  <c r="P77" i="6"/>
  <c r="P69" i="6"/>
  <c r="P61" i="6"/>
  <c r="P53" i="6"/>
  <c r="P45" i="6"/>
  <c r="P37" i="6"/>
  <c r="P29" i="6"/>
  <c r="P21" i="6"/>
  <c r="P13" i="6"/>
  <c r="P5" i="6"/>
  <c r="P76" i="6"/>
  <c r="P68" i="6"/>
  <c r="P60" i="6"/>
  <c r="P52" i="6"/>
  <c r="P44" i="6"/>
  <c r="P36" i="6"/>
  <c r="P28" i="6"/>
  <c r="P20" i="6"/>
  <c r="P12" i="6"/>
  <c r="P4" i="6"/>
  <c r="P75" i="6"/>
  <c r="P67" i="6"/>
  <c r="P59" i="6"/>
  <c r="P51" i="6"/>
  <c r="P43" i="6"/>
  <c r="P35" i="6"/>
  <c r="P27" i="6"/>
  <c r="P19" i="6"/>
  <c r="P11" i="6"/>
  <c r="P3" i="6"/>
  <c r="P2" i="6"/>
</calcChain>
</file>

<file path=xl/sharedStrings.xml><?xml version="1.0" encoding="utf-8"?>
<sst xmlns="http://schemas.openxmlformats.org/spreadsheetml/2006/main" count="992" uniqueCount="489">
  <si>
    <t>Name</t>
  </si>
  <si>
    <t>Herding</t>
  </si>
  <si>
    <t>Hound</t>
  </si>
  <si>
    <t>Toy</t>
  </si>
  <si>
    <t>Non-Sporting</t>
  </si>
  <si>
    <t>Sporting</t>
  </si>
  <si>
    <t>Terrier</t>
  </si>
  <si>
    <t>Working</t>
  </si>
  <si>
    <t>Misc.</t>
  </si>
  <si>
    <t>Classifaction</t>
  </si>
  <si>
    <t>Akita Inu</t>
  </si>
  <si>
    <t>Shiba Inu</t>
  </si>
  <si>
    <t>Labrador Retriever</t>
  </si>
  <si>
    <t>German Shepherd</t>
  </si>
  <si>
    <t>Golden Retriever</t>
  </si>
  <si>
    <t>French Bulldog</t>
  </si>
  <si>
    <t>Beagle</t>
  </si>
  <si>
    <t>Poodle</t>
  </si>
  <si>
    <t>Rottweiler</t>
  </si>
  <si>
    <t>German Shorthaired Pointer</t>
  </si>
  <si>
    <t>Yorksire Terrier</t>
  </si>
  <si>
    <t>Boxer</t>
  </si>
  <si>
    <t>Dachshund</t>
  </si>
  <si>
    <t>Pembroke Welsh Corgi</t>
  </si>
  <si>
    <t>Siberian Husky</t>
  </si>
  <si>
    <t>Australian Shepherd</t>
  </si>
  <si>
    <t>Great Dane</t>
  </si>
  <si>
    <t>Doberman Pinschers</t>
  </si>
  <si>
    <t>Cavalier King Charles Spaniel</t>
  </si>
  <si>
    <t>Miniature Schnauzer</t>
  </si>
  <si>
    <t>Shih Tzu</t>
  </si>
  <si>
    <t>Boston Terrier</t>
  </si>
  <si>
    <t>Bernese Mountain Dog</t>
  </si>
  <si>
    <t>Pomeranian</t>
  </si>
  <si>
    <t>Havanese</t>
  </si>
  <si>
    <t>Shetland Sheepdog</t>
  </si>
  <si>
    <t>Pug</t>
  </si>
  <si>
    <t>English Springer Spaniel</t>
  </si>
  <si>
    <t>Brittany</t>
  </si>
  <si>
    <t>Mastiff</t>
  </si>
  <si>
    <t>Cocker Spaniel</t>
  </si>
  <si>
    <t>Vizslas</t>
  </si>
  <si>
    <t>Chihuahua</t>
  </si>
  <si>
    <t>Miniature American Shepherd</t>
  </si>
  <si>
    <t>Border Collie</t>
  </si>
  <si>
    <t>Weimarnaer</t>
  </si>
  <si>
    <t>Maltese</t>
  </si>
  <si>
    <t>Collie</t>
  </si>
  <si>
    <t>Basset Hound</t>
  </si>
  <si>
    <t>Newfoundland</t>
  </si>
  <si>
    <t>Rhodesian Ridgeback</t>
  </si>
  <si>
    <t>West Highland White Terrier</t>
  </si>
  <si>
    <t>Belgian Malinois</t>
  </si>
  <si>
    <t>St. Bernard</t>
  </si>
  <si>
    <t>Bichon Frise</t>
  </si>
  <si>
    <t>Chesapeake Bay Retriever</t>
  </si>
  <si>
    <t>Portuguese Water Dog</t>
  </si>
  <si>
    <t>Bloodhound</t>
  </si>
  <si>
    <t>Most popular breeds:</t>
  </si>
  <si>
    <t>https://www.akc.org/expert-advice/news/most-popular-dog-breeds-full-ranking-list/</t>
  </si>
  <si>
    <t>Brindle</t>
  </si>
  <si>
    <t>White</t>
  </si>
  <si>
    <t>Fawn</t>
  </si>
  <si>
    <t>Black</t>
  </si>
  <si>
    <t>Chocolate</t>
  </si>
  <si>
    <t>Breed</t>
  </si>
  <si>
    <t>Black &amp; Tan</t>
  </si>
  <si>
    <t>Blue</t>
  </si>
  <si>
    <t>Liver</t>
  </si>
  <si>
    <t>Sable</t>
  </si>
  <si>
    <t>Primary Colour</t>
  </si>
  <si>
    <t>Secondary Colour</t>
  </si>
  <si>
    <t>Tan</t>
  </si>
  <si>
    <t>Golden</t>
  </si>
  <si>
    <t>Apricot</t>
  </si>
  <si>
    <t>Gold</t>
  </si>
  <si>
    <t>Blue Merle</t>
  </si>
  <si>
    <t>Brown</t>
  </si>
  <si>
    <t>Rust</t>
  </si>
  <si>
    <t>Blenheim</t>
  </si>
  <si>
    <t>Silver</t>
  </si>
  <si>
    <t>Black &amp; Rust</t>
  </si>
  <si>
    <t>First Name</t>
  </si>
  <si>
    <t>Middle Name</t>
  </si>
  <si>
    <t>Last Name</t>
  </si>
  <si>
    <t>Sam</t>
  </si>
  <si>
    <t>Yates</t>
  </si>
  <si>
    <t>Brandi</t>
  </si>
  <si>
    <t>Cox</t>
  </si>
  <si>
    <t>June</t>
  </si>
  <si>
    <t>Sharp</t>
  </si>
  <si>
    <t>Billie</t>
  </si>
  <si>
    <t>Katherine</t>
  </si>
  <si>
    <t>Garcia</t>
  </si>
  <si>
    <t>Alejandro</t>
  </si>
  <si>
    <t>Bishop</t>
  </si>
  <si>
    <t>Douglas</t>
  </si>
  <si>
    <t>Quinn</t>
  </si>
  <si>
    <t>Cora</t>
  </si>
  <si>
    <t>Harrington</t>
  </si>
  <si>
    <t>Jorge</t>
  </si>
  <si>
    <t>Lewis</t>
  </si>
  <si>
    <t>Grady</t>
  </si>
  <si>
    <t>Reed</t>
  </si>
  <si>
    <t>Andrew</t>
  </si>
  <si>
    <t>Ramsey</t>
  </si>
  <si>
    <t>Sherman</t>
  </si>
  <si>
    <t>Underwood</t>
  </si>
  <si>
    <t>Victoria</t>
  </si>
  <si>
    <t>Daniels</t>
  </si>
  <si>
    <t>Dewey</t>
  </si>
  <si>
    <t>Cobb</t>
  </si>
  <si>
    <t>Horace</t>
  </si>
  <si>
    <t>Robbins</t>
  </si>
  <si>
    <t>Neil</t>
  </si>
  <si>
    <t>Wells</t>
  </si>
  <si>
    <t>Malcolm</t>
  </si>
  <si>
    <t>Hamilton</t>
  </si>
  <si>
    <t>Lena</t>
  </si>
  <si>
    <t>Webb</t>
  </si>
  <si>
    <t>Ed</t>
  </si>
  <si>
    <t>Nunez</t>
  </si>
  <si>
    <t>Kristin</t>
  </si>
  <si>
    <t>Garner</t>
  </si>
  <si>
    <t>Ida</t>
  </si>
  <si>
    <t>Glover</t>
  </si>
  <si>
    <t>Melanie</t>
  </si>
  <si>
    <t>Dennis</t>
  </si>
  <si>
    <t>Andy</t>
  </si>
  <si>
    <t>Willis</t>
  </si>
  <si>
    <t>Lorenzo</t>
  </si>
  <si>
    <t>Scott</t>
  </si>
  <si>
    <t>Angelica</t>
  </si>
  <si>
    <t>Carson</t>
  </si>
  <si>
    <t>Angelina</t>
  </si>
  <si>
    <t>Shelton</t>
  </si>
  <si>
    <t>Jim</t>
  </si>
  <si>
    <t>Richardson</t>
  </si>
  <si>
    <t>Melvin</t>
  </si>
  <si>
    <t>Larson</t>
  </si>
  <si>
    <t>Elsa</t>
  </si>
  <si>
    <t>Gibson</t>
  </si>
  <si>
    <t>Michael</t>
  </si>
  <si>
    <t>Armstrong</t>
  </si>
  <si>
    <t>Shelia</t>
  </si>
  <si>
    <t>Paulette</t>
  </si>
  <si>
    <t>Patterson</t>
  </si>
  <si>
    <t>Faith</t>
  </si>
  <si>
    <t>Rodriguez</t>
  </si>
  <si>
    <t>Shawn</t>
  </si>
  <si>
    <t>Moss</t>
  </si>
  <si>
    <t>Wayne</t>
  </si>
  <si>
    <t>Meyer</t>
  </si>
  <si>
    <t>Jodi</t>
  </si>
  <si>
    <t>Saunders</t>
  </si>
  <si>
    <t>Lori</t>
  </si>
  <si>
    <t>Fox</t>
  </si>
  <si>
    <t>Bill</t>
  </si>
  <si>
    <t>Castro</t>
  </si>
  <si>
    <t>Wesley</t>
  </si>
  <si>
    <t>Porter</t>
  </si>
  <si>
    <t>Terry</t>
  </si>
  <si>
    <t>Hudson</t>
  </si>
  <si>
    <t>Shannon</t>
  </si>
  <si>
    <t>Peters</t>
  </si>
  <si>
    <t>Darlene</t>
  </si>
  <si>
    <t>Pratt</t>
  </si>
  <si>
    <t>Jan</t>
  </si>
  <si>
    <t>Johnson</t>
  </si>
  <si>
    <t>Charlene</t>
  </si>
  <si>
    <t>Bailey</t>
  </si>
  <si>
    <t>Patrick</t>
  </si>
  <si>
    <t>Coleman</t>
  </si>
  <si>
    <t>Gerard</t>
  </si>
  <si>
    <t>Reyes</t>
  </si>
  <si>
    <t>Loren</t>
  </si>
  <si>
    <t>Graves</t>
  </si>
  <si>
    <t>Pam</t>
  </si>
  <si>
    <t>Schneider</t>
  </si>
  <si>
    <t>Cesar</t>
  </si>
  <si>
    <t>Lawson</t>
  </si>
  <si>
    <t>Lucas</t>
  </si>
  <si>
    <t>Holt</t>
  </si>
  <si>
    <t>Leigh</t>
  </si>
  <si>
    <t>Pearson</t>
  </si>
  <si>
    <t>Simpson</t>
  </si>
  <si>
    <t>Carole</t>
  </si>
  <si>
    <t>Cooper</t>
  </si>
  <si>
    <t>Terri</t>
  </si>
  <si>
    <t>Horton</t>
  </si>
  <si>
    <t>Darla</t>
  </si>
  <si>
    <t>Elaine</t>
  </si>
  <si>
    <t>Park</t>
  </si>
  <si>
    <t>Lester</t>
  </si>
  <si>
    <t>Maxwell</t>
  </si>
  <si>
    <t>Gustavo</t>
  </si>
  <si>
    <t>Miller</t>
  </si>
  <si>
    <t>Melinda</t>
  </si>
  <si>
    <t>Becker</t>
  </si>
  <si>
    <t>Winifred</t>
  </si>
  <si>
    <t>Hunter</t>
  </si>
  <si>
    <t>Dustin</t>
  </si>
  <si>
    <t>Chavez</t>
  </si>
  <si>
    <t>Viola</t>
  </si>
  <si>
    <t>Stewart</t>
  </si>
  <si>
    <t>Reginald</t>
  </si>
  <si>
    <t>Berry</t>
  </si>
  <si>
    <t>Ron</t>
  </si>
  <si>
    <t>Allen</t>
  </si>
  <si>
    <t>Anne</t>
  </si>
  <si>
    <t>Thompson</t>
  </si>
  <si>
    <t>Katrina</t>
  </si>
  <si>
    <t>Tasha</t>
  </si>
  <si>
    <t>Philips</t>
  </si>
  <si>
    <t>Laurence</t>
  </si>
  <si>
    <t>Blair</t>
  </si>
  <si>
    <t>Owens</t>
  </si>
  <si>
    <t>Edmund</t>
  </si>
  <si>
    <t>Francis</t>
  </si>
  <si>
    <t>Jeanette</t>
  </si>
  <si>
    <t>Lindsey</t>
  </si>
  <si>
    <t>Wallace</t>
  </si>
  <si>
    <t>Bryan</t>
  </si>
  <si>
    <t>Ramirez</t>
  </si>
  <si>
    <t>Mildred</t>
  </si>
  <si>
    <t>Griffith</t>
  </si>
  <si>
    <t>Mullins</t>
  </si>
  <si>
    <t>Saul</t>
  </si>
  <si>
    <t>McKinney</t>
  </si>
  <si>
    <t>Eleanor</t>
  </si>
  <si>
    <t>Harrison</t>
  </si>
  <si>
    <t>Phelps</t>
  </si>
  <si>
    <t>Stevenson</t>
  </si>
  <si>
    <t>Otis</t>
  </si>
  <si>
    <t>Geraldine</t>
  </si>
  <si>
    <t>Morris</t>
  </si>
  <si>
    <t>Sylvia</t>
  </si>
  <si>
    <t>Baldwin</t>
  </si>
  <si>
    <t>Pauline</t>
  </si>
  <si>
    <t>Alexandra</t>
  </si>
  <si>
    <t>Jerald</t>
  </si>
  <si>
    <t>Luther</t>
  </si>
  <si>
    <t>Shaw</t>
  </si>
  <si>
    <t>Jamie</t>
  </si>
  <si>
    <t>Munoz</t>
  </si>
  <si>
    <t>Jordan</t>
  </si>
  <si>
    <t>Kristy</t>
  </si>
  <si>
    <t>Kenneth</t>
  </si>
  <si>
    <t>Guillermo</t>
  </si>
  <si>
    <t>Figueroa</t>
  </si>
  <si>
    <t>Jeffrey</t>
  </si>
  <si>
    <t>Cameron</t>
  </si>
  <si>
    <t>Lora</t>
  </si>
  <si>
    <t>Watson</t>
  </si>
  <si>
    <t>Blake</t>
  </si>
  <si>
    <t>Caldwell</t>
  </si>
  <si>
    <t>Doyle</t>
  </si>
  <si>
    <t>Roosevelt</t>
  </si>
  <si>
    <t>Fisher</t>
  </si>
  <si>
    <t>Joseph</t>
  </si>
  <si>
    <t>Warner</t>
  </si>
  <si>
    <t>Wood</t>
  </si>
  <si>
    <t>Ollie</t>
  </si>
  <si>
    <t>Louis</t>
  </si>
  <si>
    <t>Misty</t>
  </si>
  <si>
    <t>Page</t>
  </si>
  <si>
    <t>Bobby</t>
  </si>
  <si>
    <t>Smith</t>
  </si>
  <si>
    <t>Newton</t>
  </si>
  <si>
    <t>Bridges</t>
  </si>
  <si>
    <t>Drake</t>
  </si>
  <si>
    <t>Dunn</t>
  </si>
  <si>
    <t>Mason</t>
  </si>
  <si>
    <t>Welch</t>
  </si>
  <si>
    <t>Ward</t>
  </si>
  <si>
    <t>Dean</t>
  </si>
  <si>
    <t>Chandler</t>
  </si>
  <si>
    <t>Marshall</t>
  </si>
  <si>
    <t>Priscilla</t>
  </si>
  <si>
    <t>Kara</t>
  </si>
  <si>
    <t>Janice</t>
  </si>
  <si>
    <t>Ian</t>
  </si>
  <si>
    <t>Joe</t>
  </si>
  <si>
    <t>Guy</t>
  </si>
  <si>
    <t>Joel</t>
  </si>
  <si>
    <t>Jay</t>
  </si>
  <si>
    <t>Ashley</t>
  </si>
  <si>
    <t>Tracey</t>
  </si>
  <si>
    <t>Cornelius</t>
  </si>
  <si>
    <t>Danny</t>
  </si>
  <si>
    <t>Debra</t>
  </si>
  <si>
    <t>Bynthia</t>
  </si>
  <si>
    <t>Jeremiah</t>
  </si>
  <si>
    <t>Desiree</t>
  </si>
  <si>
    <t>Leona</t>
  </si>
  <si>
    <t>Darrel</t>
  </si>
  <si>
    <t>Essie</t>
  </si>
  <si>
    <t>Nathan</t>
  </si>
  <si>
    <t>Roy</t>
  </si>
  <si>
    <t>Lela</t>
  </si>
  <si>
    <t>Carla</t>
  </si>
  <si>
    <t>Kelvin</t>
  </si>
  <si>
    <t>Janet</t>
  </si>
  <si>
    <t>Denise</t>
  </si>
  <si>
    <t>Victor</t>
  </si>
  <si>
    <t>Juanita</t>
  </si>
  <si>
    <t>Bryant</t>
  </si>
  <si>
    <t>Ella</t>
  </si>
  <si>
    <t>May</t>
  </si>
  <si>
    <t>Bradford</t>
  </si>
  <si>
    <t>Harriet</t>
  </si>
  <si>
    <t>Christy</t>
  </si>
  <si>
    <t>Adrian</t>
  </si>
  <si>
    <t>Antoinette</t>
  </si>
  <si>
    <t>Fred</t>
  </si>
  <si>
    <t>Jaime</t>
  </si>
  <si>
    <t>Clarence</t>
  </si>
  <si>
    <t>Norman</t>
  </si>
  <si>
    <t>Albert</t>
  </si>
  <si>
    <t>Janie</t>
  </si>
  <si>
    <t>Sonya</t>
  </si>
  <si>
    <t>Flora</t>
  </si>
  <si>
    <t>Barry</t>
  </si>
  <si>
    <t>Ken</t>
  </si>
  <si>
    <t>Ruby</t>
  </si>
  <si>
    <t>Robin</t>
  </si>
  <si>
    <t>Ernestine</t>
  </si>
  <si>
    <t>Alvin</t>
  </si>
  <si>
    <t>Terence</t>
  </si>
  <si>
    <t>Karen</t>
  </si>
  <si>
    <t>Ricky</t>
  </si>
  <si>
    <t>Teri</t>
  </si>
  <si>
    <t>Nash</t>
  </si>
  <si>
    <t>Edgar</t>
  </si>
  <si>
    <t>Glenn</t>
  </si>
  <si>
    <t>Kimberly</t>
  </si>
  <si>
    <t>Lloyd</t>
  </si>
  <si>
    <t>Sylvester</t>
  </si>
  <si>
    <t>Maria</t>
  </si>
  <si>
    <t>Ross</t>
  </si>
  <si>
    <t>Roger</t>
  </si>
  <si>
    <t>Phyllis</t>
  </si>
  <si>
    <t>Ricia</t>
  </si>
  <si>
    <t>Sean</t>
  </si>
  <si>
    <t>Randy</t>
  </si>
  <si>
    <t>Cheryl</t>
  </si>
  <si>
    <t>Emillio</t>
  </si>
  <si>
    <t>Aubrey</t>
  </si>
  <si>
    <t>Bert</t>
  </si>
  <si>
    <t>Meghan</t>
  </si>
  <si>
    <t>Estelle</t>
  </si>
  <si>
    <t>Potter</t>
  </si>
  <si>
    <t>Retired</t>
  </si>
  <si>
    <t>Date Of Retirement</t>
  </si>
  <si>
    <t>Date of Birth</t>
  </si>
  <si>
    <t>Start Date</t>
  </si>
  <si>
    <t>End Date</t>
  </si>
  <si>
    <t>Num Dogs Finished</t>
  </si>
  <si>
    <t>American Kennel Club</t>
  </si>
  <si>
    <t>World Canine Organization</t>
  </si>
  <si>
    <t>Australian National Kennel Coucil</t>
  </si>
  <si>
    <t>Canadian Kennel Club</t>
  </si>
  <si>
    <t>The Kennel Club</t>
  </si>
  <si>
    <t>New Zealand Kennel Club</t>
  </si>
  <si>
    <t>United Kennel Club</t>
  </si>
  <si>
    <t>Caesar</t>
  </si>
  <si>
    <t>Dizzy</t>
  </si>
  <si>
    <t>Seal</t>
  </si>
  <si>
    <t>Cinder</t>
  </si>
  <si>
    <t>ChoMein</t>
  </si>
  <si>
    <t>Sarasota</t>
  </si>
  <si>
    <t>Felix</t>
  </si>
  <si>
    <t>Havoc</t>
  </si>
  <si>
    <t>Kisses</t>
  </si>
  <si>
    <t>Vaquero</t>
  </si>
  <si>
    <t>Mickey</t>
  </si>
  <si>
    <t>Nibbles</t>
  </si>
  <si>
    <t>Sniffles</t>
  </si>
  <si>
    <t>Bianco</t>
  </si>
  <si>
    <t>Dino</t>
  </si>
  <si>
    <t>Abby</t>
  </si>
  <si>
    <t>Attila</t>
  </si>
  <si>
    <t>Guru</t>
  </si>
  <si>
    <t>Genius</t>
  </si>
  <si>
    <t>Loruss</t>
  </si>
  <si>
    <t>Buddy</t>
  </si>
  <si>
    <t>Wilbur</t>
  </si>
  <si>
    <t>Digger</t>
  </si>
  <si>
    <t>Slugger</t>
  </si>
  <si>
    <t>Fleabag</t>
  </si>
  <si>
    <t>Verona</t>
  </si>
  <si>
    <t>Snowbunny</t>
  </si>
  <si>
    <t>Sangria</t>
  </si>
  <si>
    <t>Ralph</t>
  </si>
  <si>
    <t>Caper</t>
  </si>
  <si>
    <t>Eggo</t>
  </si>
  <si>
    <t>Alpha</t>
  </si>
  <si>
    <t>Bengal</t>
  </si>
  <si>
    <t>Wink</t>
  </si>
  <si>
    <t>Pooh</t>
  </si>
  <si>
    <t>Piper</t>
  </si>
  <si>
    <t>Magic</t>
  </si>
  <si>
    <t>Petunia</t>
  </si>
  <si>
    <t>Guffaw</t>
  </si>
  <si>
    <t>Serenade</t>
  </si>
  <si>
    <t>Tar</t>
  </si>
  <si>
    <t>Cruiser</t>
  </si>
  <si>
    <t>Hammer</t>
  </si>
  <si>
    <t>Paco</t>
  </si>
  <si>
    <t>Sasquatch</t>
  </si>
  <si>
    <t>Eskimo</t>
  </si>
  <si>
    <t>Bug</t>
  </si>
  <si>
    <t>Coon</t>
  </si>
  <si>
    <t>Salty</t>
  </si>
  <si>
    <t>Arty</t>
  </si>
  <si>
    <t>Sinclair</t>
  </si>
  <si>
    <t>Doglet</t>
  </si>
  <si>
    <t>Mayhem</t>
  </si>
  <si>
    <t>Fauna</t>
  </si>
  <si>
    <t>Hachiko</t>
  </si>
  <si>
    <t>Crystal</t>
  </si>
  <si>
    <t>Nomad</t>
  </si>
  <si>
    <t>Poindexter</t>
  </si>
  <si>
    <t>Wacky</t>
  </si>
  <si>
    <t>Snow</t>
  </si>
  <si>
    <t>Genghis</t>
  </si>
  <si>
    <t>Tsunami</t>
  </si>
  <si>
    <t>Badger</t>
  </si>
  <si>
    <t>Lulu</t>
  </si>
  <si>
    <t>Boots</t>
  </si>
  <si>
    <t>Dozer</t>
  </si>
  <si>
    <t>Bazooka</t>
  </si>
  <si>
    <t>Dancer</t>
  </si>
  <si>
    <t>Sunrise</t>
  </si>
  <si>
    <t>SixToes</t>
  </si>
  <si>
    <t>Nutmeg</t>
  </si>
  <si>
    <t>Ace</t>
  </si>
  <si>
    <t>SweetPea</t>
  </si>
  <si>
    <t>Machete</t>
  </si>
  <si>
    <t>Rot</t>
  </si>
  <si>
    <t>Dreamer</t>
  </si>
  <si>
    <t>Monty</t>
  </si>
  <si>
    <t>Rufus</t>
  </si>
  <si>
    <t>Thomas</t>
  </si>
  <si>
    <t>Sex</t>
  </si>
  <si>
    <t>Date of Retirement</t>
  </si>
  <si>
    <t>Champion</t>
  </si>
  <si>
    <t>Date Of Championship</t>
  </si>
  <si>
    <t>Permenantly Disqualified</t>
  </si>
  <si>
    <t>Date of Disqualification</t>
  </si>
  <si>
    <t>Male</t>
  </si>
  <si>
    <t>Female</t>
  </si>
  <si>
    <t>Weight (kgs)</t>
  </si>
  <si>
    <t>Height (cm)</t>
  </si>
  <si>
    <t>ID</t>
  </si>
  <si>
    <t>Weight (lbs)</t>
  </si>
  <si>
    <t>Cane Corso</t>
  </si>
  <si>
    <t>Dog Owner</t>
  </si>
  <si>
    <t>Dog</t>
  </si>
  <si>
    <t>Start of Ownership</t>
  </si>
  <si>
    <t>End of Ownership</t>
  </si>
  <si>
    <t>OWNER EARLIEST</t>
  </si>
  <si>
    <t>OWNER LATEST</t>
  </si>
  <si>
    <t>DOG EARLIEST</t>
  </si>
  <si>
    <t>DOG LATEST</t>
  </si>
  <si>
    <t>Start Valid</t>
  </si>
  <si>
    <t>End Valid</t>
  </si>
  <si>
    <t>Retirement Age</t>
  </si>
  <si>
    <t>AGE</t>
  </si>
  <si>
    <t>MIN AGE</t>
  </si>
  <si>
    <t>MAX AGE</t>
  </si>
  <si>
    <t>BREED NAME</t>
  </si>
  <si>
    <t>Min Age</t>
  </si>
  <si>
    <t>Max Age</t>
  </si>
  <si>
    <t>Start Before End</t>
  </si>
  <si>
    <t>Dog Id</t>
  </si>
  <si>
    <t>Num Owners</t>
  </si>
  <si>
    <t>Dog Age at End</t>
  </si>
  <si>
    <t>Dog Show ID</t>
  </si>
  <si>
    <t>Dog Show Name</t>
  </si>
  <si>
    <t>Dog Show Count</t>
  </si>
  <si>
    <t>Rank</t>
  </si>
  <si>
    <t>Disqualified</t>
  </si>
  <si>
    <t>Valid Disqualified</t>
  </si>
  <si>
    <t>Yes</t>
  </si>
  <si>
    <t>No</t>
  </si>
  <si>
    <t>Valid DOB</t>
  </si>
  <si>
    <t>Not Retired</t>
  </si>
  <si>
    <t>Valid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</si>
</sst>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Alignmen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vertical="center"/>
    </xf>
    <xf numFmtId="14" fontId="0" fillId="0" borderId="0" xfId="0" applyNumberFormat="1" applyFont="1" applyAlignment="1">
      <alignment horizontal="right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/>
    <xf numFmtId="0" fontId="0" fillId="0" borderId="0" xfId="0" applyNumberFormat="1" applyFont="1" applyAlignment="1">
      <alignment vertical="center"/>
    </xf>
    <xf numFmtId="0" fontId="2" fillId="0" borderId="0" xfId="1" applyAlignment="1">
      <alignment horizontal="center"/>
    </xf>
    <xf numFmtId="0" fontId="0" fillId="2" borderId="2" xfId="0" applyFont="1" applyFill="1" applyBorder="1"/>
    <xf numFmtId="0" fontId="0" fillId="0" borderId="2" xfId="0" applyFont="1" applyBorder="1"/>
    <xf numFmtId="0" fontId="4" fillId="3" borderId="1" xfId="0" applyFont="1" applyFill="1" applyBorder="1"/>
    <xf numFmtId="0" fontId="4" fillId="3" borderId="2" xfId="0" applyFont="1" applyFill="1" applyBorder="1"/>
    <xf numFmtId="0" fontId="0" fillId="2" borderId="1" xfId="0" applyFont="1" applyFill="1" applyBorder="1" applyAlignment="1">
      <alignment vertical="center"/>
    </xf>
    <xf numFmtId="164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4" fillId="3" borderId="0" xfId="0" applyFont="1" applyFill="1" applyBorder="1"/>
    <xf numFmtId="14" fontId="0" fillId="2" borderId="1" xfId="0" applyNumberFormat="1" applyFont="1" applyFill="1" applyBorder="1"/>
    <xf numFmtId="14" fontId="5" fillId="0" borderId="0" xfId="0" applyNumberFormat="1" applyFont="1" applyAlignment="1">
      <alignment vertical="center"/>
    </xf>
    <xf numFmtId="14" fontId="5" fillId="2" borderId="1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2" borderId="1" xfId="0" applyFont="1" applyFill="1" applyBorder="1"/>
    <xf numFmtId="0" fontId="0" fillId="0" borderId="1" xfId="0" applyFont="1" applyBorder="1"/>
    <xf numFmtId="14" fontId="5" fillId="0" borderId="1" xfId="0" applyNumberFormat="1" applyFont="1" applyBorder="1" applyAlignment="1">
      <alignment vertical="center"/>
    </xf>
    <xf numFmtId="0" fontId="0" fillId="0" borderId="1" xfId="0" applyNumberFormat="1" applyFont="1" applyBorder="1"/>
    <xf numFmtId="0" fontId="0" fillId="2" borderId="1" xfId="0" applyNumberFormat="1" applyFont="1" applyFill="1" applyBorder="1"/>
    <xf numFmtId="14" fontId="0" fillId="2" borderId="4" xfId="0" applyNumberFormat="1" applyFont="1" applyFill="1" applyBorder="1"/>
    <xf numFmtId="14" fontId="0" fillId="2" borderId="5" xfId="0" applyNumberFormat="1" applyFont="1" applyFill="1" applyBorder="1"/>
    <xf numFmtId="14" fontId="0" fillId="2" borderId="6" xfId="0" applyNumberFormat="1" applyFont="1" applyFill="1" applyBorder="1"/>
    <xf numFmtId="14" fontId="0" fillId="0" borderId="4" xfId="0" applyNumberFormat="1" applyFont="1" applyBorder="1"/>
    <xf numFmtId="14" fontId="0" fillId="0" borderId="5" xfId="0" applyNumberFormat="1" applyFont="1" applyBorder="1"/>
    <xf numFmtId="14" fontId="0" fillId="0" borderId="6" xfId="0" applyNumberFormat="1" applyFont="1" applyBorder="1"/>
    <xf numFmtId="14" fontId="0" fillId="2" borderId="3" xfId="0" applyNumberFormat="1" applyFont="1" applyFill="1" applyBorder="1"/>
    <xf numFmtId="14" fontId="0" fillId="2" borderId="2" xfId="0" applyNumberFormat="1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2" fontId="0" fillId="2" borderId="1" xfId="0" applyNumberFormat="1" applyFont="1" applyFill="1" applyBorder="1"/>
    <xf numFmtId="2" fontId="0" fillId="0" borderId="1" xfId="0" applyNumberFormat="1" applyFont="1" applyBorder="1"/>
    <xf numFmtId="2" fontId="0" fillId="2" borderId="5" xfId="0" applyNumberFormat="1" applyFont="1" applyFill="1" applyBorder="1"/>
    <xf numFmtId="0" fontId="4" fillId="3" borderId="10" xfId="0" applyFont="1" applyFill="1" applyBorder="1"/>
    <xf numFmtId="14" fontId="0" fillId="0" borderId="1" xfId="0" applyNumberFormat="1" applyFont="1" applyBorder="1"/>
    <xf numFmtId="43" fontId="0" fillId="0" borderId="0" xfId="2" applyFont="1"/>
    <xf numFmtId="0" fontId="2" fillId="0" borderId="0" xfId="1" applyAlignment="1"/>
    <xf numFmtId="0" fontId="0" fillId="0" borderId="0" xfId="2" applyNumberFormat="1" applyFont="1"/>
    <xf numFmtId="0" fontId="0" fillId="2" borderId="0" xfId="0" applyFont="1" applyFill="1" applyBorder="1"/>
    <xf numFmtId="0" fontId="0" fillId="0" borderId="0" xfId="0" applyFont="1" applyBorder="1"/>
    <xf numFmtId="0" fontId="6" fillId="0" borderId="0" xfId="0" applyNumberFormat="1" applyFont="1" applyBorder="1"/>
  </cellXfs>
  <cellStyles count="3">
    <cellStyle name="Comma" xfId="2" builtinId="3"/>
    <cellStyle name="Hyperlink" xfId="1" builtinId="8"/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numFmt numFmtId="19" formatCode="yyyy/mm/dd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border outline="0">
        <right style="thin">
          <color theme="4" tint="0.39997558519241921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yyyy/mm/dd"/>
    </dxf>
    <dxf>
      <numFmt numFmtId="19" formatCode="yyyy/mm/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35" formatCode="_-* #,##0.00_-;\-* #,##0.00_-;_-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9" formatCode="yyyy/mm/dd"/>
      <alignment horizontal="general" vertical="center" textRotation="0" wrapText="0" indent="0" justifyLastLine="0" shrinkToFit="0" readingOrder="0"/>
    </dxf>
    <dxf>
      <numFmt numFmtId="19" formatCode="yyyy/mm/dd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9" formatCode="yyyy/mm/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EDC20E-E731-48B3-89C6-5B562B452E80}" name="Classes" displayName="Classes" ref="A1:A9" totalsRowShown="0" headerRowDxfId="117">
  <autoFilter ref="A1:A9" xr:uid="{771937AF-8E81-4647-ADA7-1D9AB182C12F}"/>
  <tableColumns count="1">
    <tableColumn id="1" xr3:uid="{A8DEA2F9-6970-401C-934A-42BA40B2BA82}" name="Nam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0A038B-0DB8-4717-B808-82E0114664A1}" name="ValidateDog" displayName="ValidateDog" ref="N1:Q81" totalsRowShown="0" headerRowDxfId="75" dataDxfId="74">
  <autoFilter ref="N1:Q81" xr:uid="{99D17C2E-BA7D-4087-B24A-CD16613A2A16}"/>
  <tableColumns count="4">
    <tableColumn id="1" xr3:uid="{B8FBDCCF-2C6F-4FD1-A5DC-B1D03BDD78CF}" name="AGE" dataDxfId="73">
      <calculatedColumnFormula>YEAR(IF(ISBLANK(Dogs[[#This Row],[Date of Retirement]]),IF(ISBLANK(Dogs[[#This Row],[Date of Disqualification]]),NOW(),Dogs[[#This Row],[Date of Disqualification]]),Dogs[[#This Row],[Date of Retirement]]))-YEAR(Dogs[[#This Row],[Date of Birth]])</calculatedColumnFormula>
    </tableColumn>
    <tableColumn id="2" xr3:uid="{FCE001DA-C896-43CB-835A-7BFE2468260D}" name="MIN AGE" dataDxfId="72">
      <calculatedColumnFormula>N2&gt;10</calculatedColumnFormula>
    </tableColumn>
    <tableColumn id="3" xr3:uid="{6CC0BB33-7651-4219-8F1C-69840B01AA37}" name="MAX AGE" dataDxfId="71">
      <calculatedColumnFormula>N2&lt;3</calculatedColumnFormula>
    </tableColumn>
    <tableColumn id="4" xr3:uid="{61F6EF30-25E3-4048-B952-6014A26C2422}" name="BREED NAME" dataDxfId="70">
      <calculatedColumnFormula>INDEX(Breeds[Name],Dogs[[#This Row],[Breed]])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F9010F9-ABAA-4A97-80B6-468FDA097AAE}" name="DogShowDetails" displayName="DogShowDetails" ref="A1:D103" totalsRowShown="0">
  <autoFilter ref="A1:D103" xr:uid="{50442FD2-8924-4D4E-89B6-D26033FDE04D}"/>
  <sortState xmlns:xlrd2="http://schemas.microsoft.com/office/spreadsheetml/2017/richdata2" ref="A2:D103">
    <sortCondition ref="B2:B103"/>
    <sortCondition ref="C2:C103"/>
  </sortState>
  <tableColumns count="4">
    <tableColumn id="1" xr3:uid="{CEFE28CD-ADF0-4696-977B-E485B975F976}" name="Dog Id"/>
    <tableColumn id="2" xr3:uid="{91B0AF92-3718-40F9-994E-D8BAD4D836A2}" name="Dog Show ID"/>
    <tableColumn id="3" xr3:uid="{1A4B95EC-4490-4BB8-B596-F07E54F32E63}" name="Rank"/>
    <tableColumn id="4" xr3:uid="{91666B75-F3E3-4A2D-886A-0FCC389E1B49}" name="Disqualifie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A15B135-5631-4E3B-B085-7514C9E9EB4B}" name="ValidateDogShowDetails" displayName="ValidateDogShowDetails" ref="L1:N8" totalsRowShown="0">
  <autoFilter ref="L1:N8" xr:uid="{A996BE2C-D2A3-4036-A618-5101E69F6976}"/>
  <tableColumns count="3">
    <tableColumn id="1" xr3:uid="{A88CD035-3F5E-4EC1-967D-DC3E869A2513}" name="Dog Show ID"/>
    <tableColumn id="2" xr3:uid="{E67480DC-B52C-4881-A1D4-6D447A1C105F}" name="Dog Show Name" dataDxfId="69">
      <calculatedColumnFormula>INDEX(DogShows[Name],L2)</calculatedColumnFormula>
    </tableColumn>
    <tableColumn id="3" xr3:uid="{A0D435C4-0178-4F3B-827B-626F58732831}" name="Dog Show Count" dataDxfId="68">
      <calculatedColumnFormula>COUNTIF(DogShowDetails[Dog Show ID],ValidateDogShowDetails[[#This Row],[Dog Show ID]])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80A5B4-5474-4BCE-87AC-314B503C2888}" name="Table5" displayName="Table5" ref="F1:I103" totalsRowCount="1" tableBorderDxfId="29">
  <autoFilter ref="F1:I102" xr:uid="{9B694B4C-F184-4FD4-8F67-51267169E22E}"/>
  <tableColumns count="4">
    <tableColumn id="1" xr3:uid="{B0D7FE23-34D5-4998-AF05-3D8BC18C048E}" name="Valid DOB" totalsRowFunction="custom" dataDxfId="28" totalsRowDxfId="21" dataCellStyle="Comma" totalsRowCellStyle="Comma">
      <calculatedColumnFormula>ROUND(((INDEX(DogShows[End Date],DogShowDetails[[#This Row],[Dog Show ID]])-INDEX(Dogs[Date of Birth],DogShowDetails[[#This Row],[Dog Id]]))/360)*12,0)</calculatedColumnFormula>
      <totalsRowFormula>COUNTIF(Table5[Valid DOB], "&lt;6")</totalsRowFormula>
    </tableColumn>
    <tableColumn id="2" xr3:uid="{B4F61D0A-67C1-4684-924F-655FBCE4C440}" name="Not Retired" totalsRowFunction="custom" dataDxfId="27" totalsRowDxfId="20" dataCellStyle="Comma" totalsRowCellStyle="Comma">
      <calculatedColumnFormula>INDEX(Dogs[Date of Retirement],DogShowDetails[[#This Row],[Dog Id]])&lt;INDEX(DogShows[Start Date],DogShowDetails[[#This Row],[Dog Show ID]])</calculatedColumnFormula>
      <totalsRowFormula>COUNTIF(Table5[Not Retired], "FALSE")</totalsRowFormula>
    </tableColumn>
    <tableColumn id="3" xr3:uid="{81495A96-A927-493A-9D73-DCAD66ECFD87}" name="Valid Disqualified" totalsRowFunction="custom" dataDxfId="26" totalsRowDxfId="19" totalsRowCellStyle="Comma">
      <calculatedColumnFormula>NOT(AND(NOT(ISBLANK(DogShowDetails[[#This Row],[Rank]])), DogShowDetails[[#This Row],[Disqualified]] = "Yes"))</calculatedColumnFormula>
      <totalsRowFormula>COUNTIF(Table5[Valid Disqualified], "FALSE")</totalsRowFormula>
    </tableColumn>
    <tableColumn id="4" xr3:uid="{4D88B807-3B85-49DE-982D-93B6DEEF24B3}" name="Valid Championship" totalsRowFunction="custom" dataDxfId="22" totalsRowDxfId="18" totalsRowCellStyle="Comma">
      <calculatedColumnFormula>OR(AND(DogShowDetails[[#This Row],[Rank]]=1,INDEX(Dogs[Date Of Championship],DogShowDetails[[#This Row],[Dog Id]])=INDEX(DogShows[End Date],DogShowDetails[[#This Row],[Dog Show ID]])), NOT(DogShowDetails[[#This Row],[Rank]] = 1))</calculatedColumnFormula>
      <totalsRowFormula>COUNTIF(Table5[Valid Championship], "FALSE")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9F5562-4F60-4216-8826-60E4C18CAE2B}" name="DogShows" displayName="DogShows" ref="A1:D8" totalsRowShown="0" headerRowDxfId="67">
  <autoFilter ref="A1:D8" xr:uid="{4B258A4A-A9CA-4537-9CBB-F8F963939902}"/>
  <tableColumns count="4">
    <tableColumn id="1" xr3:uid="{DF7A3B22-6062-4E9F-9496-E5477E2468F0}" name="Name"/>
    <tableColumn id="2" xr3:uid="{8C9CA653-FE3E-421E-A8CA-FDFC7FD0171F}" name="Start Date" dataDxfId="66"/>
    <tableColumn id="3" xr3:uid="{F79C84B9-E941-4CA5-B861-40765C9AE4E7}" name="End Date" dataDxfId="65"/>
    <tableColumn id="4" xr3:uid="{FA3EF010-B216-4B52-961B-7B41A65A6E9C}" name="Num Dogs Finish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ABC458-D82E-49D1-A7F8-84985E1138FF}" name="Breeds" displayName="Breeds" ref="A1:D50" totalsRowShown="0" headerRowDxfId="116">
  <autoFilter ref="A1:D50" xr:uid="{481C2DEE-B69F-42DD-8C60-AFB3E2BC38C5}"/>
  <tableColumns count="4">
    <tableColumn id="1" xr3:uid="{9948F36B-C526-4FF4-9828-4E731977A20B}" name="Name"/>
    <tableColumn id="3" xr3:uid="{F0573664-7F21-4F27-8486-4F3AB3439EF7}" name="Primary Colour"/>
    <tableColumn id="4" xr3:uid="{68F5AA74-8D10-496B-990A-09085673A072}" name="Secondary Colour"/>
    <tableColumn id="2" xr3:uid="{BE426000-1F17-4A7D-93CB-AE76F3DBE034}" name="Classifa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69C49F-752D-48DE-BA4D-0F52AB148D73}" name="Colours" displayName="Colours" ref="A1:A20" totalsRowShown="0" headerRowDxfId="115">
  <autoFilter ref="A1:A20" xr:uid="{16E6D556-1BDE-46C0-AE8E-8990FCDAC4EB}"/>
  <tableColumns count="1">
    <tableColumn id="1" xr3:uid="{EAD2D92F-D61D-4D18-A437-538AB4C7AEF0}" name="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C0EC4B-0452-48EC-82C2-0BEB8C95C0A5}" name="Owners" displayName="Owners" ref="A1:F100" totalsRowShown="0" headerRowDxfId="114">
  <autoFilter ref="A1:F100" xr:uid="{34B8DDEF-F660-411A-8E80-E3219E7E295E}"/>
  <tableColumns count="6">
    <tableColumn id="1" xr3:uid="{2F73CABF-65B4-4A65-9095-B1B6C0BB40E4}" name="First Name"/>
    <tableColumn id="2" xr3:uid="{62FB85F1-7E31-426C-956E-7C58EF8682CD}" name="Middle Name"/>
    <tableColumn id="3" xr3:uid="{329F25D0-8427-4A61-AEE1-0A83BBCFD425}" name="Last Name"/>
    <tableColumn id="4" xr3:uid="{80BD16AE-4A75-4851-95B0-CE1B945B5EC2}" name="Date of Birth" dataDxfId="113"/>
    <tableColumn id="5" xr3:uid="{A2488BDC-5B09-48E5-82E4-8C0560921D6E}" name="Retired">
      <calculatedColumnFormula>IF(ISBLANK(Owners[[#This Row],[Date Of Retirement]]), "No", "Yes")</calculatedColumnFormula>
    </tableColumn>
    <tableColumn id="6" xr3:uid="{4B1CCA29-A904-4EE8-917D-466DEBEAD426}" name="Date Of Retire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59E28D3-CF02-4EC5-94DA-1B719A2E17FA}" name="ValidateOwners" displayName="ValidateOwners" ref="I1:K100" totalsRowShown="0" headerRowDxfId="112" dataDxfId="110" headerRowBorderDxfId="111" tableBorderDxfId="109" totalsRowBorderDxfId="108">
  <autoFilter ref="I1:K100" xr:uid="{C7B38598-C1F5-4068-9760-34A182C2F5F2}"/>
  <tableColumns count="3">
    <tableColumn id="1" xr3:uid="{823BDD29-9F6C-475A-87A9-2A910DB06AE3}" name="Retirement Age" dataDxfId="107">
      <calculatedColumnFormula>YEAR(MIN(Owners[[#This Row],[Date Of Retirement]],NOW()))-YEAR(Owners[[#This Row],[Date of Birth]])</calculatedColumnFormula>
    </tableColumn>
    <tableColumn id="2" xr3:uid="{F60DA70A-417A-41F2-879C-FC1696078298}" name="Min Age">
      <calculatedColumnFormula>ValidateOwners[[#This Row],[Retirement Age]]&gt;18</calculatedColumnFormula>
    </tableColumn>
    <tableColumn id="3" xr3:uid="{76A7C4A3-2F10-453E-B84A-52B41F542096}" name="Max Age">
      <calculatedColumnFormula>ValidateOwners[[#This Row],[Retirement Age]]&lt;65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BFA261-F408-401F-8078-ADC281934A95}" name="DogOwnership" displayName="DogOwnership" ref="A1:D120" totalsRowShown="0">
  <autoFilter ref="A1:D120" xr:uid="{8A42A9CD-FCE7-4727-ABEE-5A266A378F94}"/>
  <tableColumns count="4">
    <tableColumn id="1" xr3:uid="{32439B55-43BA-4D1F-AC76-84E40FBD7D83}" name="Dog Owner"/>
    <tableColumn id="2" xr3:uid="{A72EC987-2D79-4165-99F8-E10C18C3B59D}" name="Dog"/>
    <tableColumn id="3" xr3:uid="{7AAEBF11-3CAF-4ECA-B772-DA691F7D229F}" name="Start of Ownership" dataDxfId="106" totalsRowDxfId="105"/>
    <tableColumn id="4" xr3:uid="{53AB5720-47B2-41D8-A9A7-403BE98896B5}" name="End of Ownership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2D3A51C-DF9A-4135-9F9B-95320E7C02FF}" name="ValidateOwnership" displayName="ValidateOwnership" ref="G1:N121" totalsRowCount="1" headerRowDxfId="104" tableBorderDxfId="103">
  <autoFilter ref="G1:N120" xr:uid="{C96693F3-2978-4A53-A1F1-D7076F2DB85B}"/>
  <tableColumns count="8">
    <tableColumn id="1" xr3:uid="{7EEF3F1E-6D8D-451A-A702-C48386EA46BC}" name="OWNER EARLIEST"/>
    <tableColumn id="2" xr3:uid="{A9F0DE74-1AE8-4662-A86F-2483B218A2E8}" name="OWNER LATEST"/>
    <tableColumn id="3" xr3:uid="{485092D4-49B9-4BBF-ADC3-E5B3C482495A}" name="DOG EARLIEST"/>
    <tableColumn id="4" xr3:uid="{77171083-4512-418E-9AE7-E6202D978480}" name="DOG LATEST"/>
    <tableColumn id="5" xr3:uid="{0A9BAEF9-5A5A-49E1-9347-81C484F7E6E2}" name="Start Valid" totalsRowFunction="custom">
      <totalsRowFormula>COUNTIF(ValidateOwnership[Start Valid],"FALSE")</totalsRowFormula>
    </tableColumn>
    <tableColumn id="6" xr3:uid="{4C18DE30-B167-48F3-B643-B8BEAF002AEB}" name="End Valid" totalsRowFunction="custom" dataDxfId="102">
      <calculatedColumnFormula>AND(DogOwnership[[#This Row],[End of Ownership]]&lt;=ValidateOwnership[[#This Row],[DOG LATEST]],DogOwnership[[#This Row],[End of Ownership]]&lt;=ValidateOwnership[[#This Row],[OWNER LATEST]])</calculatedColumnFormula>
      <totalsRowFormula>COUNTIF(ValidateOwnership[End Valid],"FALSE")</totalsRowFormula>
    </tableColumn>
    <tableColumn id="7" xr3:uid="{5AFCE9E9-6D98-401D-AB2A-48FD52E82FFA}" name="Start Before End" totalsRowFunction="custom" dataDxfId="101">
      <calculatedColumnFormula>DogOwnership[[#This Row],[Start of Ownership]]&lt;MIN(DogOwnership[[#This Row],[End of Ownership]],NOW())</calculatedColumnFormula>
      <totalsRowFormula>COUNTIF(ValidateOwnership[Start Before End],"FALSE")</totalsRowFormula>
    </tableColumn>
    <tableColumn id="8" xr3:uid="{880DF7BD-1FD2-4CB2-ABFA-5EF2A0C36FB2}" name="Dog Age at End" dataDxfId="100" dataCellStyle="Comma">
      <calculatedColumnFormula>((MIN(DogOwnership[[#This Row],[End of Ownership]],NOW())-ValidateOwnership[[#This Row],[DOG EARLIEST]])/365)*12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C9516F-A744-4D0C-8BDF-BDDB15FEEF3C}" name="Table12" displayName="Table12" ref="P1:Q81" totalsRowShown="0">
  <autoFilter ref="P1:Q81" xr:uid="{E02C9B8F-3D95-49D9-BB9D-E0E8174FA184}"/>
  <tableColumns count="2">
    <tableColumn id="1" xr3:uid="{FB8374F3-9803-42C4-B2D9-8001981EA217}" name="Dog Id"/>
    <tableColumn id="2" xr3:uid="{07A8F279-4A84-47AA-A29A-1BD9F9EC43B1}" name="Num Owners" dataDxfId="99">
      <calculatedColumnFormula>COUNTIF(DogOwnership[Dog],P2)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036D78-DD9A-44DA-AB7A-C2878E3BB1D7}" name="Dogs" displayName="Dogs" ref="A1:L81" totalsRowShown="0" headerRowDxfId="98" dataDxfId="97" totalsRowDxfId="96">
  <autoFilter ref="A1:L81" xr:uid="{76E7E342-BAA6-48DB-83B9-53BCBB20D572}"/>
  <tableColumns count="12">
    <tableColumn id="1" xr3:uid="{0564D58F-DDEE-4839-8C65-21C0447F31E0}" name="Name" dataDxfId="95" totalsRowDxfId="94"/>
    <tableColumn id="2" xr3:uid="{375BA012-3BB8-48BC-889C-B8D4BBA0F349}" name="Sex" dataDxfId="93" totalsRowDxfId="92"/>
    <tableColumn id="3" xr3:uid="{5910305D-06A8-49DD-B8C8-7A4F7CF5AA62}" name="Weight (kgs)" dataDxfId="91" totalsRowDxfId="90"/>
    <tableColumn id="4" xr3:uid="{560819E7-E172-40D2-9B9E-9C521B7A4D97}" name="Height (cm)" dataDxfId="89" totalsRowDxfId="88">
      <calculatedColumnFormula>ROUND(SQRT(Dogs[[#This Row],[Weight (kgs)]])/SQRT(22)*50, 1)</calculatedColumnFormula>
    </tableColumn>
    <tableColumn id="5" xr3:uid="{2FA8BB9D-8D76-4633-81B7-8FEF0F050031}" name="Date of Birth" dataDxfId="87" totalsRowDxfId="86"/>
    <tableColumn id="7" xr3:uid="{C4D3CCE8-72A2-4E4F-B2F5-A0E7622C85B1}" name="Date of Retirement" dataDxfId="85" totalsRowDxfId="84"/>
    <tableColumn id="6" xr3:uid="{D053AEF5-E7D2-473A-8AC6-A2742AC071FA}" name="Retired" dataDxfId="25" totalsRowDxfId="83">
      <calculatedColumnFormula>NOT(ISBLANK(Dogs[[#This Row],[Date of Retirement]]))</calculatedColumnFormula>
    </tableColumn>
    <tableColumn id="9" xr3:uid="{F3C39FEE-D12B-4A25-84E7-F51242B2A545}" name="Date Of Championship" dataDxfId="23" totalsRowDxfId="82"/>
    <tableColumn id="8" xr3:uid="{0E4936CD-90F9-4ACA-B7BC-04A06AF36A8C}" name="Champion" dataDxfId="24" totalsRowDxfId="81">
      <calculatedColumnFormula>NOT(ISBLANK(Dogs[[#This Row],[Date Of Championship]]))</calculatedColumnFormula>
    </tableColumn>
    <tableColumn id="11" xr3:uid="{8289FC1A-FDDD-43A9-92FE-0659FC2522D8}" name="Date of Disqualification" dataDxfId="80" totalsRowDxfId="79"/>
    <tableColumn id="10" xr3:uid="{AFE21B79-A617-432D-99F1-76A684247CF9}" name="Permenantly Disqualified" dataDxfId="78" totalsRowDxfId="77">
      <calculatedColumnFormula>NOT(ISBLANK(Dogs[[#This Row],[Date of Disqualification]]))</calculatedColumnFormula>
    </tableColumn>
    <tableColumn id="12" xr3:uid="{727CC273-11CF-4F46-BCD2-928FF076B040}" name="Breed" dataDxfId="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C827-56D1-403B-A2F9-DD6BD61F0BC5}">
  <dimension ref="A1:E81"/>
  <sheetViews>
    <sheetView workbookViewId="0">
      <selection activeCell="D37" sqref="D36:D37"/>
    </sheetView>
  </sheetViews>
  <sheetFormatPr defaultRowHeight="15"/>
  <cols>
    <col min="2" max="2" width="12.28515625" bestFit="1" customWidth="1"/>
    <col min="3" max="3" width="12.28515625" customWidth="1"/>
    <col min="4" max="4" width="28.140625" bestFit="1" customWidth="1"/>
  </cols>
  <sheetData>
    <row r="1" spans="1:5">
      <c r="A1" s="15" t="s">
        <v>444</v>
      </c>
      <c r="B1" s="15" t="s">
        <v>455</v>
      </c>
      <c r="C1" s="15" t="s">
        <v>452</v>
      </c>
      <c r="D1" s="16" t="s">
        <v>65</v>
      </c>
      <c r="E1" s="23" t="s">
        <v>454</v>
      </c>
    </row>
    <row r="2" spans="1:5">
      <c r="A2" s="17" t="s">
        <v>450</v>
      </c>
      <c r="B2" s="18">
        <v>5.3</v>
      </c>
      <c r="C2" s="20">
        <f t="shared" ref="C2:C33" si="0">ROUND(B2/2.2, 1)</f>
        <v>2.4</v>
      </c>
      <c r="D2" s="13" t="s">
        <v>42</v>
      </c>
      <c r="E2">
        <v>1</v>
      </c>
    </row>
    <row r="3" spans="1:5">
      <c r="A3" s="19" t="s">
        <v>450</v>
      </c>
      <c r="B3" s="20">
        <v>22</v>
      </c>
      <c r="C3" s="20">
        <f t="shared" si="0"/>
        <v>10</v>
      </c>
      <c r="D3" s="14" t="s">
        <v>16</v>
      </c>
      <c r="E3">
        <v>2</v>
      </c>
    </row>
    <row r="4" spans="1:5">
      <c r="A4" s="17" t="s">
        <v>451</v>
      </c>
      <c r="B4" s="18">
        <v>58.5</v>
      </c>
      <c r="C4" s="20">
        <f t="shared" si="0"/>
        <v>26.6</v>
      </c>
      <c r="D4" s="13" t="s">
        <v>13</v>
      </c>
      <c r="E4">
        <v>3</v>
      </c>
    </row>
    <row r="5" spans="1:5">
      <c r="A5" s="19" t="s">
        <v>450</v>
      </c>
      <c r="B5" s="20">
        <v>78.599999999999994</v>
      </c>
      <c r="C5" s="20">
        <f t="shared" si="0"/>
        <v>35.700000000000003</v>
      </c>
      <c r="D5" s="14" t="s">
        <v>12</v>
      </c>
      <c r="E5">
        <v>4</v>
      </c>
    </row>
    <row r="6" spans="1:5">
      <c r="A6" s="17" t="s">
        <v>450</v>
      </c>
      <c r="B6" s="18">
        <v>67.5</v>
      </c>
      <c r="C6" s="20">
        <f t="shared" si="0"/>
        <v>30.7</v>
      </c>
      <c r="D6" s="13" t="s">
        <v>17</v>
      </c>
      <c r="E6">
        <v>5</v>
      </c>
    </row>
    <row r="7" spans="1:5">
      <c r="A7" s="19" t="s">
        <v>450</v>
      </c>
      <c r="B7" s="20">
        <v>165.4</v>
      </c>
      <c r="C7" s="20">
        <f t="shared" si="0"/>
        <v>75.2</v>
      </c>
      <c r="D7" s="14" t="s">
        <v>26</v>
      </c>
      <c r="E7">
        <v>6</v>
      </c>
    </row>
    <row r="8" spans="1:5">
      <c r="A8" s="17" t="s">
        <v>450</v>
      </c>
      <c r="B8" s="18">
        <v>58.6</v>
      </c>
      <c r="C8" s="20">
        <f t="shared" si="0"/>
        <v>26.6</v>
      </c>
      <c r="D8" s="13" t="s">
        <v>24</v>
      </c>
      <c r="E8">
        <v>7</v>
      </c>
    </row>
    <row r="9" spans="1:5">
      <c r="A9" s="19" t="s">
        <v>451</v>
      </c>
      <c r="B9" s="20">
        <v>56.5</v>
      </c>
      <c r="C9" s="20">
        <f t="shared" si="0"/>
        <v>25.7</v>
      </c>
      <c r="D9" s="14" t="s">
        <v>14</v>
      </c>
      <c r="E9">
        <v>8</v>
      </c>
    </row>
    <row r="10" spans="1:5">
      <c r="A10" s="17" t="s">
        <v>450</v>
      </c>
      <c r="B10" s="18">
        <v>6.1</v>
      </c>
      <c r="C10" s="20">
        <f t="shared" si="0"/>
        <v>2.8</v>
      </c>
      <c r="D10" s="13" t="s">
        <v>20</v>
      </c>
      <c r="E10">
        <v>9</v>
      </c>
    </row>
    <row r="11" spans="1:5">
      <c r="A11" s="19" t="s">
        <v>451</v>
      </c>
      <c r="B11" s="20">
        <v>45.7</v>
      </c>
      <c r="C11" s="20">
        <f t="shared" si="0"/>
        <v>20.8</v>
      </c>
      <c r="D11" s="14" t="s">
        <v>25</v>
      </c>
      <c r="E11">
        <v>10</v>
      </c>
    </row>
    <row r="12" spans="1:5">
      <c r="A12" s="17" t="s">
        <v>451</v>
      </c>
      <c r="B12" s="18">
        <v>88.9</v>
      </c>
      <c r="C12" s="20">
        <f t="shared" si="0"/>
        <v>40.4</v>
      </c>
      <c r="D12" s="13" t="s">
        <v>18</v>
      </c>
      <c r="E12">
        <v>11</v>
      </c>
    </row>
    <row r="13" spans="1:5">
      <c r="A13" s="19" t="s">
        <v>450</v>
      </c>
      <c r="B13" s="20">
        <v>93.4</v>
      </c>
      <c r="C13" s="20">
        <f t="shared" si="0"/>
        <v>42.5</v>
      </c>
      <c r="D13" s="14" t="s">
        <v>27</v>
      </c>
      <c r="E13">
        <v>12</v>
      </c>
    </row>
    <row r="14" spans="1:5">
      <c r="A14" s="17" t="s">
        <v>451</v>
      </c>
      <c r="B14" s="18">
        <v>48.7</v>
      </c>
      <c r="C14" s="20">
        <f t="shared" si="0"/>
        <v>22.1</v>
      </c>
      <c r="D14" s="13" t="s">
        <v>19</v>
      </c>
      <c r="E14">
        <v>13</v>
      </c>
    </row>
    <row r="15" spans="1:5">
      <c r="A15" s="19" t="s">
        <v>450</v>
      </c>
      <c r="B15" s="20">
        <v>195.8</v>
      </c>
      <c r="C15" s="20">
        <f t="shared" si="0"/>
        <v>89</v>
      </c>
      <c r="D15" s="14" t="s">
        <v>39</v>
      </c>
      <c r="E15">
        <v>14</v>
      </c>
    </row>
    <row r="16" spans="1:5">
      <c r="A16" s="17" t="s">
        <v>451</v>
      </c>
      <c r="B16" s="18">
        <v>33.799999999999997</v>
      </c>
      <c r="C16" s="20">
        <f t="shared" si="0"/>
        <v>15.4</v>
      </c>
      <c r="D16" s="13" t="s">
        <v>38</v>
      </c>
      <c r="E16">
        <v>15</v>
      </c>
    </row>
    <row r="17" spans="1:5">
      <c r="A17" s="19" t="s">
        <v>451</v>
      </c>
      <c r="B17" s="20">
        <v>135.69999999999999</v>
      </c>
      <c r="C17" s="20">
        <f t="shared" si="0"/>
        <v>61.7</v>
      </c>
      <c r="D17" s="14" t="s">
        <v>53</v>
      </c>
      <c r="E17">
        <v>16</v>
      </c>
    </row>
    <row r="18" spans="1:5">
      <c r="A18" s="17" t="s">
        <v>450</v>
      </c>
      <c r="B18" s="18">
        <v>26.5</v>
      </c>
      <c r="C18" s="20">
        <f t="shared" si="0"/>
        <v>12</v>
      </c>
      <c r="D18" s="13" t="s">
        <v>15</v>
      </c>
      <c r="E18">
        <v>17</v>
      </c>
    </row>
    <row r="19" spans="1:5">
      <c r="A19" s="19" t="s">
        <v>450</v>
      </c>
      <c r="B19" s="20">
        <v>76.3</v>
      </c>
      <c r="C19" s="20">
        <f t="shared" si="0"/>
        <v>34.700000000000003</v>
      </c>
      <c r="D19" s="14" t="s">
        <v>21</v>
      </c>
      <c r="E19">
        <v>18</v>
      </c>
    </row>
    <row r="20" spans="1:5">
      <c r="A20" s="17" t="s">
        <v>451</v>
      </c>
      <c r="B20" s="18">
        <v>18.600000000000001</v>
      </c>
      <c r="C20" s="20">
        <f t="shared" si="0"/>
        <v>8.5</v>
      </c>
      <c r="D20" s="13" t="s">
        <v>22</v>
      </c>
      <c r="E20">
        <v>19</v>
      </c>
    </row>
    <row r="21" spans="1:5">
      <c r="A21" s="19" t="s">
        <v>451</v>
      </c>
      <c r="B21" s="20">
        <v>13.5</v>
      </c>
      <c r="C21" s="20">
        <f t="shared" si="0"/>
        <v>6.1</v>
      </c>
      <c r="D21" s="14" t="s">
        <v>28</v>
      </c>
      <c r="E21">
        <v>20</v>
      </c>
    </row>
    <row r="22" spans="1:5">
      <c r="A22" s="17" t="s">
        <v>450</v>
      </c>
      <c r="B22" s="18">
        <v>14.2</v>
      </c>
      <c r="C22" s="20">
        <f t="shared" si="0"/>
        <v>6.5</v>
      </c>
      <c r="D22" s="13" t="s">
        <v>31</v>
      </c>
      <c r="E22">
        <v>21</v>
      </c>
    </row>
    <row r="23" spans="1:5">
      <c r="A23" s="19" t="s">
        <v>450</v>
      </c>
      <c r="B23" s="20">
        <v>98.9</v>
      </c>
      <c r="C23" s="20">
        <f t="shared" si="0"/>
        <v>45</v>
      </c>
      <c r="D23" s="14" t="s">
        <v>32</v>
      </c>
      <c r="E23">
        <v>22</v>
      </c>
    </row>
    <row r="24" spans="1:5">
      <c r="A24" s="17" t="s">
        <v>451</v>
      </c>
      <c r="B24" s="18">
        <v>134.19999999999999</v>
      </c>
      <c r="C24" s="20">
        <f t="shared" si="0"/>
        <v>61</v>
      </c>
      <c r="D24" s="13" t="s">
        <v>53</v>
      </c>
      <c r="E24">
        <v>23</v>
      </c>
    </row>
    <row r="25" spans="1:5">
      <c r="A25" s="19" t="s">
        <v>450</v>
      </c>
      <c r="B25" s="20">
        <v>8.6</v>
      </c>
      <c r="C25" s="20">
        <f t="shared" si="0"/>
        <v>3.9</v>
      </c>
      <c r="D25" s="14" t="s">
        <v>30</v>
      </c>
      <c r="E25">
        <v>24</v>
      </c>
    </row>
    <row r="26" spans="1:5">
      <c r="A26" s="17" t="s">
        <v>451</v>
      </c>
      <c r="B26" s="18">
        <v>6.3</v>
      </c>
      <c r="C26" s="20">
        <f t="shared" si="0"/>
        <v>2.9</v>
      </c>
      <c r="D26" s="13" t="s">
        <v>46</v>
      </c>
      <c r="E26">
        <v>25</v>
      </c>
    </row>
    <row r="27" spans="1:5">
      <c r="A27" s="19" t="s">
        <v>451</v>
      </c>
      <c r="B27" s="20">
        <v>47.3</v>
      </c>
      <c r="C27" s="20">
        <f t="shared" si="0"/>
        <v>21.5</v>
      </c>
      <c r="D27" s="14" t="s">
        <v>56</v>
      </c>
      <c r="E27">
        <v>26</v>
      </c>
    </row>
    <row r="28" spans="1:5">
      <c r="A28" s="17" t="s">
        <v>451</v>
      </c>
      <c r="B28" s="18">
        <v>88.4</v>
      </c>
      <c r="C28" s="20">
        <f t="shared" si="0"/>
        <v>40.200000000000003</v>
      </c>
      <c r="D28" s="13" t="s">
        <v>57</v>
      </c>
      <c r="E28">
        <v>27</v>
      </c>
    </row>
    <row r="29" spans="1:5">
      <c r="A29" s="19" t="s">
        <v>451</v>
      </c>
      <c r="B29" s="20">
        <v>54.6</v>
      </c>
      <c r="C29" s="20">
        <f t="shared" si="0"/>
        <v>24.8</v>
      </c>
      <c r="D29" s="14" t="s">
        <v>13</v>
      </c>
      <c r="E29">
        <v>28</v>
      </c>
    </row>
    <row r="30" spans="1:5">
      <c r="A30" s="17" t="s">
        <v>450</v>
      </c>
      <c r="B30" s="18">
        <v>22.3</v>
      </c>
      <c r="C30" s="20">
        <f t="shared" si="0"/>
        <v>10.1</v>
      </c>
      <c r="D30" s="13" t="s">
        <v>11</v>
      </c>
      <c r="E30">
        <v>29</v>
      </c>
    </row>
    <row r="31" spans="1:5">
      <c r="A31" s="19" t="s">
        <v>450</v>
      </c>
      <c r="B31" s="20">
        <v>23.4</v>
      </c>
      <c r="C31" s="20">
        <f t="shared" si="0"/>
        <v>10.6</v>
      </c>
      <c r="D31" s="14" t="s">
        <v>11</v>
      </c>
      <c r="E31">
        <v>30</v>
      </c>
    </row>
    <row r="32" spans="1:5">
      <c r="A32" s="17" t="s">
        <v>451</v>
      </c>
      <c r="B32" s="18">
        <v>61.2</v>
      </c>
      <c r="C32" s="20">
        <f t="shared" si="0"/>
        <v>27.8</v>
      </c>
      <c r="D32" s="13" t="s">
        <v>12</v>
      </c>
      <c r="E32">
        <v>31</v>
      </c>
    </row>
    <row r="33" spans="1:5">
      <c r="A33" s="19" t="s">
        <v>450</v>
      </c>
      <c r="B33" s="20">
        <v>123.4</v>
      </c>
      <c r="C33" s="20">
        <f t="shared" si="0"/>
        <v>56.1</v>
      </c>
      <c r="D33" s="14" t="s">
        <v>18</v>
      </c>
      <c r="E33">
        <v>32</v>
      </c>
    </row>
    <row r="34" spans="1:5">
      <c r="A34" s="17" t="s">
        <v>451</v>
      </c>
      <c r="B34" s="18">
        <v>11.8</v>
      </c>
      <c r="C34" s="20">
        <f t="shared" ref="C34:C65" si="1">ROUND(B34/2.2, 1)</f>
        <v>5.4</v>
      </c>
      <c r="D34" s="13" t="s">
        <v>34</v>
      </c>
      <c r="E34">
        <v>33</v>
      </c>
    </row>
    <row r="35" spans="1:5">
      <c r="A35" s="19" t="s">
        <v>451</v>
      </c>
      <c r="B35" s="20">
        <v>27.7</v>
      </c>
      <c r="C35" s="20">
        <f t="shared" si="1"/>
        <v>12.6</v>
      </c>
      <c r="D35" s="14" t="s">
        <v>23</v>
      </c>
      <c r="E35">
        <v>34</v>
      </c>
    </row>
    <row r="36" spans="1:5">
      <c r="A36" s="17" t="s">
        <v>451</v>
      </c>
      <c r="B36" s="18">
        <v>66.400000000000006</v>
      </c>
      <c r="C36" s="20">
        <f t="shared" si="1"/>
        <v>30.2</v>
      </c>
      <c r="D36" s="13" t="s">
        <v>10</v>
      </c>
      <c r="E36">
        <v>35</v>
      </c>
    </row>
    <row r="37" spans="1:5">
      <c r="A37" s="19" t="s">
        <v>451</v>
      </c>
      <c r="B37" s="20">
        <v>16.600000000000001</v>
      </c>
      <c r="C37" s="20">
        <f t="shared" si="1"/>
        <v>7.5</v>
      </c>
      <c r="D37" s="14" t="s">
        <v>29</v>
      </c>
      <c r="E37">
        <v>36</v>
      </c>
    </row>
    <row r="38" spans="1:5">
      <c r="A38" s="17" t="s">
        <v>450</v>
      </c>
      <c r="B38" s="18">
        <v>48.9</v>
      </c>
      <c r="C38" s="20">
        <f t="shared" si="1"/>
        <v>22.2</v>
      </c>
      <c r="D38" s="13" t="s">
        <v>37</v>
      </c>
      <c r="E38">
        <v>37</v>
      </c>
    </row>
    <row r="39" spans="1:5">
      <c r="A39" s="19" t="s">
        <v>450</v>
      </c>
      <c r="B39" s="20">
        <v>78.5</v>
      </c>
      <c r="C39" s="20">
        <f t="shared" si="1"/>
        <v>35.700000000000003</v>
      </c>
      <c r="D39" s="14" t="s">
        <v>10</v>
      </c>
      <c r="E39">
        <v>38</v>
      </c>
    </row>
    <row r="40" spans="1:5">
      <c r="A40" s="17" t="s">
        <v>450</v>
      </c>
      <c r="B40" s="18">
        <v>69.599999999999994</v>
      </c>
      <c r="C40" s="20">
        <f t="shared" si="1"/>
        <v>31.6</v>
      </c>
      <c r="D40" s="13" t="s">
        <v>55</v>
      </c>
      <c r="E40">
        <v>39</v>
      </c>
    </row>
    <row r="41" spans="1:5">
      <c r="A41" s="19" t="s">
        <v>450</v>
      </c>
      <c r="B41" s="20">
        <v>16.3</v>
      </c>
      <c r="C41" s="20">
        <f t="shared" si="1"/>
        <v>7.4</v>
      </c>
      <c r="D41" s="14" t="s">
        <v>54</v>
      </c>
      <c r="E41">
        <v>40</v>
      </c>
    </row>
    <row r="42" spans="1:5">
      <c r="A42" s="17" t="s">
        <v>451</v>
      </c>
      <c r="B42" s="18">
        <v>22.1</v>
      </c>
      <c r="C42" s="20">
        <f t="shared" si="1"/>
        <v>10</v>
      </c>
      <c r="D42" s="13" t="s">
        <v>40</v>
      </c>
      <c r="E42">
        <v>41</v>
      </c>
    </row>
    <row r="43" spans="1:5">
      <c r="A43" s="19" t="s">
        <v>450</v>
      </c>
      <c r="B43" s="20">
        <v>58.4</v>
      </c>
      <c r="C43" s="20">
        <f t="shared" si="1"/>
        <v>26.5</v>
      </c>
      <c r="D43" s="14" t="s">
        <v>41</v>
      </c>
      <c r="E43">
        <v>42</v>
      </c>
    </row>
    <row r="44" spans="1:5">
      <c r="A44" s="17" t="s">
        <v>451</v>
      </c>
      <c r="B44" s="18">
        <v>22.7</v>
      </c>
      <c r="C44" s="20">
        <f t="shared" si="1"/>
        <v>10.3</v>
      </c>
      <c r="D44" s="13" t="s">
        <v>43</v>
      </c>
      <c r="E44">
        <v>43</v>
      </c>
    </row>
    <row r="45" spans="1:5">
      <c r="A45" s="19" t="s">
        <v>450</v>
      </c>
      <c r="B45" s="20">
        <v>26.4</v>
      </c>
      <c r="C45" s="20">
        <f t="shared" si="1"/>
        <v>12</v>
      </c>
      <c r="D45" s="14" t="s">
        <v>456</v>
      </c>
      <c r="E45">
        <v>44</v>
      </c>
    </row>
    <row r="46" spans="1:5">
      <c r="A46" s="17" t="s">
        <v>450</v>
      </c>
      <c r="B46" s="18">
        <v>135.5</v>
      </c>
      <c r="C46" s="20">
        <f t="shared" si="1"/>
        <v>61.6</v>
      </c>
      <c r="D46" s="21" t="s">
        <v>49</v>
      </c>
      <c r="E46">
        <v>45</v>
      </c>
    </row>
    <row r="47" spans="1:5">
      <c r="A47" s="19" t="s">
        <v>450</v>
      </c>
      <c r="B47" s="20">
        <v>222.1</v>
      </c>
      <c r="C47" s="20">
        <f t="shared" si="1"/>
        <v>101</v>
      </c>
      <c r="D47" s="14" t="s">
        <v>39</v>
      </c>
      <c r="E47">
        <v>46</v>
      </c>
    </row>
    <row r="48" spans="1:5">
      <c r="A48" s="17" t="s">
        <v>450</v>
      </c>
      <c r="B48" s="18">
        <v>15.4</v>
      </c>
      <c r="C48" s="20">
        <f t="shared" si="1"/>
        <v>7</v>
      </c>
      <c r="D48" s="13" t="s">
        <v>36</v>
      </c>
      <c r="E48">
        <v>47</v>
      </c>
    </row>
    <row r="49" spans="1:5">
      <c r="A49" s="19" t="s">
        <v>451</v>
      </c>
      <c r="B49" s="20">
        <v>21.3</v>
      </c>
      <c r="C49" s="20">
        <f t="shared" si="1"/>
        <v>9.6999999999999993</v>
      </c>
      <c r="D49" s="22" t="s">
        <v>22</v>
      </c>
      <c r="E49">
        <v>48</v>
      </c>
    </row>
    <row r="50" spans="1:5">
      <c r="A50" s="17" t="s">
        <v>451</v>
      </c>
      <c r="B50" s="18">
        <v>49.8</v>
      </c>
      <c r="C50" s="20">
        <f t="shared" si="1"/>
        <v>22.6</v>
      </c>
      <c r="D50" s="13" t="s">
        <v>52</v>
      </c>
      <c r="E50">
        <v>49</v>
      </c>
    </row>
    <row r="51" spans="1:5">
      <c r="A51" s="19" t="s">
        <v>451</v>
      </c>
      <c r="B51" s="20">
        <v>11.9</v>
      </c>
      <c r="C51" s="20">
        <f t="shared" si="1"/>
        <v>5.4</v>
      </c>
      <c r="D51" s="22" t="s">
        <v>31</v>
      </c>
      <c r="E51">
        <v>50</v>
      </c>
    </row>
    <row r="52" spans="1:5">
      <c r="A52" s="17" t="s">
        <v>451</v>
      </c>
      <c r="B52" s="18">
        <v>16.100000000000001</v>
      </c>
      <c r="C52" s="20">
        <f t="shared" si="1"/>
        <v>7.3</v>
      </c>
      <c r="D52" s="13" t="s">
        <v>35</v>
      </c>
      <c r="E52">
        <v>51</v>
      </c>
    </row>
    <row r="53" spans="1:5">
      <c r="A53" s="19" t="s">
        <v>450</v>
      </c>
      <c r="B53" s="20">
        <v>24.3</v>
      </c>
      <c r="C53" s="20">
        <f t="shared" si="1"/>
        <v>11</v>
      </c>
      <c r="D53" s="22" t="s">
        <v>15</v>
      </c>
      <c r="E53">
        <v>52</v>
      </c>
    </row>
    <row r="54" spans="1:5">
      <c r="A54" s="17" t="s">
        <v>451</v>
      </c>
      <c r="B54" s="18">
        <v>55.3</v>
      </c>
      <c r="C54" s="20">
        <f t="shared" si="1"/>
        <v>25.1</v>
      </c>
      <c r="D54" s="13" t="s">
        <v>48</v>
      </c>
      <c r="E54">
        <v>53</v>
      </c>
    </row>
    <row r="55" spans="1:5">
      <c r="A55" s="19" t="s">
        <v>451</v>
      </c>
      <c r="B55" s="20">
        <v>153.5</v>
      </c>
      <c r="C55" s="20">
        <f t="shared" si="1"/>
        <v>69.8</v>
      </c>
      <c r="D55" s="14" t="s">
        <v>39</v>
      </c>
      <c r="E55">
        <v>54</v>
      </c>
    </row>
    <row r="56" spans="1:5">
      <c r="A56" s="17" t="s">
        <v>451</v>
      </c>
      <c r="B56" s="18">
        <v>7.8</v>
      </c>
      <c r="C56" s="20">
        <f t="shared" si="1"/>
        <v>3.5</v>
      </c>
      <c r="D56" s="21" t="s">
        <v>20</v>
      </c>
      <c r="E56">
        <v>55</v>
      </c>
    </row>
    <row r="57" spans="1:5">
      <c r="A57" s="19" t="s">
        <v>450</v>
      </c>
      <c r="B57" s="20">
        <v>42.7</v>
      </c>
      <c r="C57" s="20">
        <f t="shared" si="1"/>
        <v>19.399999999999999</v>
      </c>
      <c r="D57" s="14" t="s">
        <v>44</v>
      </c>
      <c r="E57">
        <v>56</v>
      </c>
    </row>
    <row r="58" spans="1:5">
      <c r="A58" s="17" t="s">
        <v>450</v>
      </c>
      <c r="B58" s="18">
        <v>77.099999999999994</v>
      </c>
      <c r="C58" s="20">
        <f t="shared" si="1"/>
        <v>35</v>
      </c>
      <c r="D58" s="13" t="s">
        <v>45</v>
      </c>
      <c r="E58">
        <v>57</v>
      </c>
    </row>
    <row r="59" spans="1:5">
      <c r="A59" s="19" t="s">
        <v>450</v>
      </c>
      <c r="B59" s="20">
        <v>42.2</v>
      </c>
      <c r="C59" s="20">
        <f t="shared" si="1"/>
        <v>19.2</v>
      </c>
      <c r="D59" s="22" t="s">
        <v>56</v>
      </c>
      <c r="E59">
        <v>58</v>
      </c>
    </row>
    <row r="60" spans="1:5">
      <c r="A60" s="17" t="s">
        <v>450</v>
      </c>
      <c r="B60" s="18">
        <v>4.3</v>
      </c>
      <c r="C60" s="20">
        <f t="shared" si="1"/>
        <v>2</v>
      </c>
      <c r="D60" s="13" t="s">
        <v>33</v>
      </c>
      <c r="E60">
        <v>59</v>
      </c>
    </row>
    <row r="61" spans="1:5">
      <c r="A61" s="19" t="s">
        <v>451</v>
      </c>
      <c r="B61" s="20">
        <v>16.8</v>
      </c>
      <c r="C61" s="20">
        <f t="shared" si="1"/>
        <v>7.6</v>
      </c>
      <c r="D61" s="14" t="s">
        <v>51</v>
      </c>
      <c r="E61">
        <v>60</v>
      </c>
    </row>
    <row r="62" spans="1:5">
      <c r="A62" s="17" t="s">
        <v>450</v>
      </c>
      <c r="B62" s="18">
        <v>185.3</v>
      </c>
      <c r="C62" s="20">
        <f t="shared" si="1"/>
        <v>84.2</v>
      </c>
      <c r="D62" s="13" t="s">
        <v>39</v>
      </c>
      <c r="E62">
        <v>61</v>
      </c>
    </row>
    <row r="63" spans="1:5">
      <c r="A63" s="19" t="s">
        <v>451</v>
      </c>
      <c r="B63" s="20">
        <v>89.2</v>
      </c>
      <c r="C63" s="20">
        <f t="shared" si="1"/>
        <v>40.5</v>
      </c>
      <c r="D63" s="22" t="s">
        <v>32</v>
      </c>
      <c r="E63">
        <v>62</v>
      </c>
    </row>
    <row r="64" spans="1:5">
      <c r="A64" s="17" t="s">
        <v>451</v>
      </c>
      <c r="B64" s="18">
        <v>101.9</v>
      </c>
      <c r="C64" s="20">
        <f t="shared" si="1"/>
        <v>46.3</v>
      </c>
      <c r="D64" s="13" t="s">
        <v>49</v>
      </c>
      <c r="E64">
        <v>63</v>
      </c>
    </row>
    <row r="65" spans="1:5">
      <c r="A65" s="19" t="s">
        <v>451</v>
      </c>
      <c r="B65" s="20">
        <v>5.4</v>
      </c>
      <c r="C65" s="20">
        <f t="shared" si="1"/>
        <v>2.5</v>
      </c>
      <c r="D65" s="14" t="s">
        <v>46</v>
      </c>
      <c r="E65">
        <v>64</v>
      </c>
    </row>
    <row r="66" spans="1:5">
      <c r="A66" s="17" t="s">
        <v>451</v>
      </c>
      <c r="B66" s="18">
        <v>56.4</v>
      </c>
      <c r="C66" s="20">
        <f t="shared" ref="C66:C81" si="2">ROUND(B66/2.2, 1)</f>
        <v>25.6</v>
      </c>
      <c r="D66" s="13" t="s">
        <v>47</v>
      </c>
      <c r="E66">
        <v>65</v>
      </c>
    </row>
    <row r="67" spans="1:5">
      <c r="A67" s="19" t="s">
        <v>451</v>
      </c>
      <c r="B67" s="20">
        <v>18.3</v>
      </c>
      <c r="C67" s="20">
        <f t="shared" si="2"/>
        <v>8.3000000000000007</v>
      </c>
      <c r="D67" s="22" t="s">
        <v>11</v>
      </c>
      <c r="E67">
        <v>66</v>
      </c>
    </row>
    <row r="68" spans="1:5">
      <c r="A68" s="17" t="s">
        <v>450</v>
      </c>
      <c r="B68" s="18">
        <v>178.8</v>
      </c>
      <c r="C68" s="20">
        <f t="shared" si="2"/>
        <v>81.3</v>
      </c>
      <c r="D68" s="13" t="s">
        <v>53</v>
      </c>
      <c r="E68">
        <v>67</v>
      </c>
    </row>
    <row r="69" spans="1:5">
      <c r="A69" s="19" t="s">
        <v>451</v>
      </c>
      <c r="B69" s="20">
        <v>54.9</v>
      </c>
      <c r="C69" s="20">
        <f t="shared" si="2"/>
        <v>25</v>
      </c>
      <c r="D69" s="22" t="s">
        <v>48</v>
      </c>
      <c r="E69">
        <v>68</v>
      </c>
    </row>
    <row r="70" spans="1:5">
      <c r="A70" s="17" t="s">
        <v>451</v>
      </c>
      <c r="B70" s="18">
        <v>72.5</v>
      </c>
      <c r="C70" s="20">
        <f t="shared" si="2"/>
        <v>33</v>
      </c>
      <c r="D70" s="13" t="s">
        <v>50</v>
      </c>
      <c r="E70">
        <v>69</v>
      </c>
    </row>
    <row r="71" spans="1:5">
      <c r="A71" s="19" t="s">
        <v>450</v>
      </c>
      <c r="B71" s="20">
        <v>18.600000000000001</v>
      </c>
      <c r="C71" s="20">
        <f t="shared" si="2"/>
        <v>8.5</v>
      </c>
      <c r="D71" s="22" t="s">
        <v>35</v>
      </c>
      <c r="E71">
        <v>70</v>
      </c>
    </row>
    <row r="72" spans="1:5">
      <c r="A72" s="17" t="s">
        <v>451</v>
      </c>
      <c r="B72" s="18">
        <v>79.099999999999994</v>
      </c>
      <c r="C72" s="20">
        <f t="shared" si="2"/>
        <v>36</v>
      </c>
      <c r="D72" s="13" t="s">
        <v>32</v>
      </c>
      <c r="E72">
        <v>71</v>
      </c>
    </row>
    <row r="73" spans="1:5">
      <c r="A73" s="19" t="s">
        <v>451</v>
      </c>
      <c r="B73" s="20">
        <v>128.9</v>
      </c>
      <c r="C73" s="20">
        <f t="shared" si="2"/>
        <v>58.6</v>
      </c>
      <c r="D73" s="14" t="s">
        <v>53</v>
      </c>
      <c r="E73">
        <v>72</v>
      </c>
    </row>
    <row r="74" spans="1:5">
      <c r="A74" s="17" t="s">
        <v>451</v>
      </c>
      <c r="B74" s="18">
        <v>26.8</v>
      </c>
      <c r="C74" s="20">
        <f t="shared" si="2"/>
        <v>12.2</v>
      </c>
      <c r="D74" s="21" t="s">
        <v>43</v>
      </c>
      <c r="E74">
        <v>73</v>
      </c>
    </row>
    <row r="75" spans="1:5">
      <c r="A75" s="19" t="s">
        <v>450</v>
      </c>
      <c r="B75" s="20">
        <v>168.5</v>
      </c>
      <c r="C75" s="20">
        <f t="shared" si="2"/>
        <v>76.599999999999994</v>
      </c>
      <c r="D75" s="22" t="s">
        <v>53</v>
      </c>
      <c r="E75">
        <v>74</v>
      </c>
    </row>
    <row r="76" spans="1:5">
      <c r="A76" s="17" t="s">
        <v>451</v>
      </c>
      <c r="B76" s="18">
        <v>48.6</v>
      </c>
      <c r="C76" s="20">
        <f t="shared" si="2"/>
        <v>22.1</v>
      </c>
      <c r="D76" s="21" t="s">
        <v>25</v>
      </c>
      <c r="E76">
        <v>75</v>
      </c>
    </row>
    <row r="77" spans="1:5">
      <c r="A77" s="19" t="s">
        <v>451</v>
      </c>
      <c r="B77" s="20">
        <v>52.3</v>
      </c>
      <c r="C77" s="20">
        <f t="shared" si="2"/>
        <v>23.8</v>
      </c>
      <c r="D77" s="22" t="s">
        <v>52</v>
      </c>
      <c r="E77">
        <v>76</v>
      </c>
    </row>
    <row r="78" spans="1:5">
      <c r="A78" s="17" t="s">
        <v>451</v>
      </c>
      <c r="B78" s="18">
        <v>3.2</v>
      </c>
      <c r="C78" s="20">
        <f t="shared" si="2"/>
        <v>1.5</v>
      </c>
      <c r="D78" s="21" t="s">
        <v>42</v>
      </c>
      <c r="E78">
        <v>77</v>
      </c>
    </row>
    <row r="79" spans="1:5">
      <c r="A79" s="19" t="s">
        <v>450</v>
      </c>
      <c r="B79" s="20">
        <v>52.3</v>
      </c>
      <c r="C79" s="20">
        <f t="shared" si="2"/>
        <v>23.8</v>
      </c>
      <c r="D79" s="22" t="s">
        <v>37</v>
      </c>
      <c r="E79">
        <v>78</v>
      </c>
    </row>
    <row r="80" spans="1:5">
      <c r="A80" s="17" t="s">
        <v>450</v>
      </c>
      <c r="B80" s="18">
        <v>76.3</v>
      </c>
      <c r="C80" s="20">
        <f t="shared" si="2"/>
        <v>34.700000000000003</v>
      </c>
      <c r="D80" s="21" t="s">
        <v>55</v>
      </c>
      <c r="E80">
        <v>79</v>
      </c>
    </row>
    <row r="81" spans="1:5">
      <c r="A81" s="19" t="s">
        <v>451</v>
      </c>
      <c r="B81" s="20">
        <v>3.8</v>
      </c>
      <c r="C81" s="20">
        <f t="shared" si="2"/>
        <v>1.7</v>
      </c>
      <c r="D81" s="22" t="s">
        <v>33</v>
      </c>
      <c r="E81">
        <v>80</v>
      </c>
    </row>
  </sheetData>
  <sortState xmlns:xlrd2="http://schemas.microsoft.com/office/spreadsheetml/2017/richdata2" ref="A2:E81">
    <sortCondition ref="E2:E8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71472B-CA79-4137-A31A-F2661C35F226}">
          <x14:formula1>
            <xm:f>Breeds!$A$2:$A$50</xm:f>
          </x14:formula1>
          <xm:sqref>D2:D81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443E-B8CA-4F0E-AC6A-A3FF8D530169}">
  <dimension ref="A1:A9"/>
  <sheetViews>
    <sheetView workbookViewId="0">
      <selection activeCell="A4" sqref="A4"/>
    </sheetView>
  </sheetViews>
  <sheetFormatPr defaultRowHeight="15"/>
  <cols>
    <col min="1" max="1" width="12.85546875" bestFit="1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6A3F-CDC6-47CB-B2B0-C306A47DA965}">
  <dimension ref="A1:G57"/>
  <sheetViews>
    <sheetView workbookViewId="0">
      <selection activeCell="B43" sqref="B43"/>
    </sheetView>
  </sheetViews>
  <sheetFormatPr defaultRowHeight="15"/>
  <cols>
    <col min="1" max="1" width="28.140625" bestFit="1" customWidth="1"/>
    <col min="2" max="3" width="28.140625" customWidth="1"/>
    <col min="4" max="4" width="18.85546875" bestFit="1" customWidth="1"/>
    <col min="5" max="5" width="21.140625" bestFit="1" customWidth="1"/>
    <col min="6" max="6" width="12.140625" bestFit="1" customWidth="1"/>
  </cols>
  <sheetData>
    <row r="1" spans="1:5">
      <c r="A1" s="1" t="s">
        <v>0</v>
      </c>
      <c r="B1" s="1" t="s">
        <v>70</v>
      </c>
      <c r="C1" s="1" t="s">
        <v>71</v>
      </c>
      <c r="D1" s="1" t="s">
        <v>9</v>
      </c>
      <c r="E1" s="1"/>
    </row>
    <row r="2" spans="1:5">
      <c r="A2" t="s">
        <v>12</v>
      </c>
      <c r="B2" t="s">
        <v>64</v>
      </c>
      <c r="D2" t="s">
        <v>5</v>
      </c>
    </row>
    <row r="3" spans="1:5">
      <c r="A3" t="s">
        <v>13</v>
      </c>
      <c r="B3" t="s">
        <v>63</v>
      </c>
      <c r="C3" t="s">
        <v>72</v>
      </c>
      <c r="D3" t="s">
        <v>1</v>
      </c>
    </row>
    <row r="4" spans="1:5">
      <c r="A4" t="s">
        <v>14</v>
      </c>
      <c r="B4" t="s">
        <v>73</v>
      </c>
      <c r="D4" t="s">
        <v>5</v>
      </c>
    </row>
    <row r="5" spans="1:5">
      <c r="A5" t="s">
        <v>15</v>
      </c>
      <c r="B5" t="s">
        <v>60</v>
      </c>
      <c r="C5" t="s">
        <v>61</v>
      </c>
      <c r="D5" t="s">
        <v>4</v>
      </c>
    </row>
    <row r="6" spans="1:5">
      <c r="A6" t="s">
        <v>16</v>
      </c>
      <c r="B6" t="s">
        <v>63</v>
      </c>
      <c r="C6" t="s">
        <v>72</v>
      </c>
      <c r="D6" t="s">
        <v>2</v>
      </c>
    </row>
    <row r="7" spans="1:5">
      <c r="A7" t="s">
        <v>17</v>
      </c>
      <c r="B7" t="s">
        <v>74</v>
      </c>
      <c r="D7" t="s">
        <v>4</v>
      </c>
    </row>
    <row r="8" spans="1:5">
      <c r="A8" t="s">
        <v>18</v>
      </c>
      <c r="B8" t="s">
        <v>63</v>
      </c>
      <c r="C8" t="s">
        <v>72</v>
      </c>
      <c r="D8" t="s">
        <v>7</v>
      </c>
    </row>
    <row r="9" spans="1:5">
      <c r="A9" t="s">
        <v>19</v>
      </c>
      <c r="B9" t="s">
        <v>63</v>
      </c>
      <c r="C9" t="s">
        <v>61</v>
      </c>
      <c r="D9" t="s">
        <v>5</v>
      </c>
    </row>
    <row r="10" spans="1:5">
      <c r="A10" t="s">
        <v>20</v>
      </c>
      <c r="B10" t="s">
        <v>63</v>
      </c>
      <c r="C10" t="s">
        <v>75</v>
      </c>
      <c r="D10" t="s">
        <v>3</v>
      </c>
    </row>
    <row r="11" spans="1:5">
      <c r="A11" t="s">
        <v>21</v>
      </c>
      <c r="B11" t="s">
        <v>60</v>
      </c>
      <c r="C11" t="s">
        <v>61</v>
      </c>
      <c r="D11" t="s">
        <v>7</v>
      </c>
    </row>
    <row r="12" spans="1:5">
      <c r="A12" t="s">
        <v>22</v>
      </c>
      <c r="B12" t="s">
        <v>63</v>
      </c>
      <c r="C12" t="s">
        <v>72</v>
      </c>
      <c r="D12" t="s">
        <v>2</v>
      </c>
    </row>
    <row r="13" spans="1:5">
      <c r="A13" t="s">
        <v>23</v>
      </c>
      <c r="B13" t="s">
        <v>72</v>
      </c>
      <c r="C13" t="s">
        <v>61</v>
      </c>
      <c r="D13" t="s">
        <v>1</v>
      </c>
    </row>
    <row r="14" spans="1:5">
      <c r="A14" t="s">
        <v>24</v>
      </c>
      <c r="B14" t="s">
        <v>63</v>
      </c>
      <c r="C14" t="s">
        <v>61</v>
      </c>
      <c r="D14" t="s">
        <v>7</v>
      </c>
    </row>
    <row r="15" spans="1:5">
      <c r="A15" t="s">
        <v>25</v>
      </c>
      <c r="B15" t="s">
        <v>76</v>
      </c>
      <c r="C15" t="s">
        <v>61</v>
      </c>
      <c r="D15" t="s">
        <v>1</v>
      </c>
    </row>
    <row r="16" spans="1:5">
      <c r="A16" t="s">
        <v>26</v>
      </c>
      <c r="B16" t="s">
        <v>72</v>
      </c>
      <c r="C16" t="s">
        <v>63</v>
      </c>
      <c r="D16" t="s">
        <v>7</v>
      </c>
    </row>
    <row r="17" spans="1:4">
      <c r="A17" t="s">
        <v>27</v>
      </c>
      <c r="B17" t="s">
        <v>78</v>
      </c>
      <c r="C17" t="s">
        <v>63</v>
      </c>
      <c r="D17" t="s">
        <v>7</v>
      </c>
    </row>
    <row r="18" spans="1:4">
      <c r="A18" t="s">
        <v>28</v>
      </c>
      <c r="B18" t="s">
        <v>79</v>
      </c>
      <c r="C18" t="s">
        <v>61</v>
      </c>
      <c r="D18" t="s">
        <v>3</v>
      </c>
    </row>
    <row r="19" spans="1:4">
      <c r="A19" t="s">
        <v>29</v>
      </c>
      <c r="B19" t="s">
        <v>63</v>
      </c>
      <c r="C19" t="s">
        <v>80</v>
      </c>
      <c r="D19" t="s">
        <v>6</v>
      </c>
    </row>
    <row r="20" spans="1:4">
      <c r="A20" t="s">
        <v>30</v>
      </c>
      <c r="B20" t="s">
        <v>63</v>
      </c>
      <c r="C20" t="s">
        <v>61</v>
      </c>
      <c r="D20" t="s">
        <v>3</v>
      </c>
    </row>
    <row r="21" spans="1:4">
      <c r="A21" t="s">
        <v>31</v>
      </c>
      <c r="B21" t="s">
        <v>63</v>
      </c>
      <c r="C21" t="s">
        <v>61</v>
      </c>
      <c r="D21" t="s">
        <v>4</v>
      </c>
    </row>
    <row r="22" spans="1:4">
      <c r="A22" t="s">
        <v>32</v>
      </c>
      <c r="B22" t="s">
        <v>81</v>
      </c>
      <c r="C22" t="s">
        <v>61</v>
      </c>
      <c r="D22" t="s">
        <v>7</v>
      </c>
    </row>
    <row r="23" spans="1:4">
      <c r="A23" t="s">
        <v>33</v>
      </c>
      <c r="B23" t="s">
        <v>72</v>
      </c>
      <c r="C23" t="s">
        <v>61</v>
      </c>
      <c r="D23" t="s">
        <v>3</v>
      </c>
    </row>
    <row r="24" spans="1:4">
      <c r="A24" t="s">
        <v>34</v>
      </c>
      <c r="B24" t="s">
        <v>63</v>
      </c>
      <c r="C24" t="s">
        <v>61</v>
      </c>
      <c r="D24" t="s">
        <v>3</v>
      </c>
    </row>
    <row r="25" spans="1:4">
      <c r="A25" t="s">
        <v>35</v>
      </c>
      <c r="B25" t="s">
        <v>72</v>
      </c>
      <c r="C25" t="s">
        <v>61</v>
      </c>
      <c r="D25" t="s">
        <v>1</v>
      </c>
    </row>
    <row r="26" spans="1:4">
      <c r="A26" t="s">
        <v>38</v>
      </c>
      <c r="B26" t="s">
        <v>68</v>
      </c>
      <c r="C26" t="s">
        <v>61</v>
      </c>
      <c r="D26" t="s">
        <v>5</v>
      </c>
    </row>
    <row r="27" spans="1:4">
      <c r="A27" t="s">
        <v>37</v>
      </c>
      <c r="B27" t="s">
        <v>63</v>
      </c>
      <c r="C27" t="s">
        <v>61</v>
      </c>
      <c r="D27" t="s">
        <v>5</v>
      </c>
    </row>
    <row r="28" spans="1:4">
      <c r="A28" t="s">
        <v>36</v>
      </c>
      <c r="B28" t="s">
        <v>72</v>
      </c>
      <c r="C28" t="s">
        <v>63</v>
      </c>
      <c r="D28" t="s">
        <v>3</v>
      </c>
    </row>
    <row r="29" spans="1:4">
      <c r="A29" t="s">
        <v>39</v>
      </c>
      <c r="B29" t="s">
        <v>72</v>
      </c>
      <c r="C29" t="s">
        <v>63</v>
      </c>
      <c r="D29" t="s">
        <v>7</v>
      </c>
    </row>
    <row r="30" spans="1:4">
      <c r="A30" t="s">
        <v>40</v>
      </c>
      <c r="B30" t="s">
        <v>61</v>
      </c>
      <c r="C30" t="s">
        <v>63</v>
      </c>
      <c r="D30" t="s">
        <v>5</v>
      </c>
    </row>
    <row r="31" spans="1:4">
      <c r="A31" t="s">
        <v>41</v>
      </c>
      <c r="B31" t="s">
        <v>73</v>
      </c>
      <c r="C31" t="s">
        <v>78</v>
      </c>
      <c r="D31" t="s">
        <v>5</v>
      </c>
    </row>
    <row r="32" spans="1:4">
      <c r="A32" t="s">
        <v>456</v>
      </c>
      <c r="B32" t="s">
        <v>63</v>
      </c>
      <c r="C32" t="s">
        <v>61</v>
      </c>
      <c r="D32" t="s">
        <v>7</v>
      </c>
    </row>
    <row r="33" spans="1:4">
      <c r="A33" t="s">
        <v>42</v>
      </c>
      <c r="B33" t="s">
        <v>72</v>
      </c>
      <c r="C33" t="s">
        <v>61</v>
      </c>
      <c r="D33" t="s">
        <v>3</v>
      </c>
    </row>
    <row r="34" spans="1:4">
      <c r="A34" t="s">
        <v>43</v>
      </c>
      <c r="B34" t="s">
        <v>76</v>
      </c>
      <c r="C34" t="s">
        <v>61</v>
      </c>
      <c r="D34" t="s">
        <v>1</v>
      </c>
    </row>
    <row r="35" spans="1:4">
      <c r="A35" t="s">
        <v>44</v>
      </c>
      <c r="B35" t="s">
        <v>63</v>
      </c>
      <c r="C35" t="s">
        <v>61</v>
      </c>
      <c r="D35" t="s">
        <v>1</v>
      </c>
    </row>
    <row r="36" spans="1:4">
      <c r="A36" t="s">
        <v>45</v>
      </c>
      <c r="B36" t="s">
        <v>67</v>
      </c>
      <c r="D36" t="s">
        <v>5</v>
      </c>
    </row>
    <row r="37" spans="1:4">
      <c r="A37" t="s">
        <v>46</v>
      </c>
      <c r="B37" t="s">
        <v>61</v>
      </c>
      <c r="D37" t="s">
        <v>3</v>
      </c>
    </row>
    <row r="38" spans="1:4">
      <c r="A38" t="s">
        <v>47</v>
      </c>
      <c r="B38" t="s">
        <v>66</v>
      </c>
      <c r="C38" t="s">
        <v>61</v>
      </c>
      <c r="D38" t="s">
        <v>1</v>
      </c>
    </row>
    <row r="39" spans="1:4">
      <c r="A39" t="s">
        <v>48</v>
      </c>
      <c r="B39" t="s">
        <v>77</v>
      </c>
      <c r="C39" t="s">
        <v>61</v>
      </c>
      <c r="D39" t="s">
        <v>1</v>
      </c>
    </row>
    <row r="40" spans="1:4">
      <c r="A40" t="s">
        <v>49</v>
      </c>
      <c r="B40" t="s">
        <v>63</v>
      </c>
      <c r="D40" t="s">
        <v>7</v>
      </c>
    </row>
    <row r="41" spans="1:4">
      <c r="A41" t="s">
        <v>50</v>
      </c>
      <c r="B41" t="s">
        <v>72</v>
      </c>
      <c r="C41" t="s">
        <v>63</v>
      </c>
      <c r="D41" t="s">
        <v>2</v>
      </c>
    </row>
    <row r="42" spans="1:4">
      <c r="A42" t="s">
        <v>51</v>
      </c>
      <c r="B42" t="s">
        <v>61</v>
      </c>
      <c r="D42" t="s">
        <v>6</v>
      </c>
    </row>
    <row r="43" spans="1:4">
      <c r="A43" t="s">
        <v>52</v>
      </c>
      <c r="B43" t="s">
        <v>62</v>
      </c>
      <c r="C43" t="s">
        <v>69</v>
      </c>
      <c r="D43" t="s">
        <v>1</v>
      </c>
    </row>
    <row r="44" spans="1:4">
      <c r="A44" t="s">
        <v>11</v>
      </c>
      <c r="B44" t="s">
        <v>72</v>
      </c>
      <c r="C44" t="s">
        <v>61</v>
      </c>
      <c r="D44" t="s">
        <v>4</v>
      </c>
    </row>
    <row r="45" spans="1:4">
      <c r="A45" t="s">
        <v>55</v>
      </c>
      <c r="B45" t="s">
        <v>77</v>
      </c>
      <c r="D45" t="s">
        <v>5</v>
      </c>
    </row>
    <row r="46" spans="1:4">
      <c r="A46" t="s">
        <v>54</v>
      </c>
      <c r="B46" t="s">
        <v>61</v>
      </c>
      <c r="D46" t="s">
        <v>4</v>
      </c>
    </row>
    <row r="47" spans="1:4">
      <c r="A47" t="s">
        <v>10</v>
      </c>
      <c r="B47" t="s">
        <v>77</v>
      </c>
      <c r="C47" t="s">
        <v>61</v>
      </c>
      <c r="D47" t="s">
        <v>7</v>
      </c>
    </row>
    <row r="48" spans="1:4">
      <c r="A48" t="s">
        <v>53</v>
      </c>
      <c r="B48" t="s">
        <v>77</v>
      </c>
      <c r="C48" t="s">
        <v>61</v>
      </c>
      <c r="D48" t="s">
        <v>7</v>
      </c>
    </row>
    <row r="49" spans="1:7">
      <c r="A49" t="s">
        <v>57</v>
      </c>
      <c r="B49" t="s">
        <v>77</v>
      </c>
      <c r="C49" t="s">
        <v>63</v>
      </c>
      <c r="D49" t="s">
        <v>2</v>
      </c>
    </row>
    <row r="50" spans="1:7">
      <c r="A50" t="s">
        <v>56</v>
      </c>
      <c r="B50" t="s">
        <v>63</v>
      </c>
      <c r="C50" t="s">
        <v>61</v>
      </c>
      <c r="D50" t="s">
        <v>7</v>
      </c>
    </row>
    <row r="55" spans="1:7">
      <c r="A55" t="s">
        <v>58</v>
      </c>
      <c r="B55" s="50" t="s">
        <v>59</v>
      </c>
      <c r="C55" s="50"/>
      <c r="D55" s="50"/>
      <c r="E55" s="50"/>
      <c r="F55" s="12"/>
      <c r="G55" s="12"/>
    </row>
    <row r="57" spans="1:7">
      <c r="A57" s="2"/>
      <c r="B57" s="2"/>
      <c r="C57" s="2"/>
    </row>
  </sheetData>
  <mergeCells count="1">
    <mergeCell ref="B55:E55"/>
  </mergeCells>
  <phoneticPr fontId="3" type="noConversion"/>
  <conditionalFormatting sqref="F2:F50 G50">
    <cfRule type="cellIs" dxfId="17" priority="1" operator="equal">
      <formula>TRUE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78A35C-AC57-4BE0-8174-A731989E2154}">
          <x14:formula1>
            <xm:f>DogClasses!$A$2:$A$9</xm:f>
          </x14:formula1>
          <xm:sqref>D2:D50</xm:sqref>
        </x14:dataValidation>
        <x14:dataValidation type="list" allowBlank="1" showInputMessage="1" showErrorMessage="1" xr:uid="{241D3E34-978A-455C-8C99-4CD8969EEBF4}">
          <x14:formula1>
            <xm:f>'Colours'!$A$1:$A$101</xm:f>
          </x14:formula1>
          <xm:sqref>B2:C50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1583-4273-42E2-B5E5-D46888FF4E6A}">
  <dimension ref="A1:A20"/>
  <sheetViews>
    <sheetView workbookViewId="0">
      <selection activeCell="A13" sqref="A13"/>
    </sheetView>
  </sheetViews>
  <sheetFormatPr defaultRowHeight="15"/>
  <cols>
    <col min="1" max="1" width="15.140625" customWidth="1"/>
  </cols>
  <sheetData>
    <row r="1" spans="1:1">
      <c r="A1" s="1" t="s">
        <v>0</v>
      </c>
    </row>
    <row r="2" spans="1:1">
      <c r="A2" t="s">
        <v>63</v>
      </c>
    </row>
    <row r="3" spans="1:1">
      <c r="A3" t="s">
        <v>64</v>
      </c>
    </row>
    <row r="4" spans="1:1">
      <c r="A4" t="s">
        <v>74</v>
      </c>
    </row>
    <row r="5" spans="1:1">
      <c r="A5" t="s">
        <v>72</v>
      </c>
    </row>
    <row r="6" spans="1:1">
      <c r="A6" t="s">
        <v>73</v>
      </c>
    </row>
    <row r="7" spans="1:1">
      <c r="A7" t="s">
        <v>60</v>
      </c>
    </row>
    <row r="8" spans="1:1">
      <c r="A8" t="s">
        <v>61</v>
      </c>
    </row>
    <row r="9" spans="1:1">
      <c r="A9" t="s">
        <v>75</v>
      </c>
    </row>
    <row r="10" spans="1:1">
      <c r="A10" t="s">
        <v>76</v>
      </c>
    </row>
    <row r="11" spans="1:1">
      <c r="A11" t="s">
        <v>78</v>
      </c>
    </row>
    <row r="12" spans="1:1">
      <c r="A12" t="s">
        <v>79</v>
      </c>
    </row>
    <row r="13" spans="1:1">
      <c r="A13" t="s">
        <v>80</v>
      </c>
    </row>
    <row r="14" spans="1:1">
      <c r="A14" t="s">
        <v>81</v>
      </c>
    </row>
    <row r="15" spans="1:1">
      <c r="A15" t="s">
        <v>68</v>
      </c>
    </row>
    <row r="16" spans="1:1">
      <c r="A16" t="s">
        <v>67</v>
      </c>
    </row>
    <row r="17" spans="1:1">
      <c r="A17" t="s">
        <v>66</v>
      </c>
    </row>
    <row r="18" spans="1:1">
      <c r="A18" t="s">
        <v>77</v>
      </c>
    </row>
    <row r="19" spans="1:1">
      <c r="A19" t="s">
        <v>62</v>
      </c>
    </row>
    <row r="20" spans="1:1">
      <c r="A20" t="s">
        <v>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32D8-32EF-4674-981F-258EA2D58E21}">
  <dimension ref="A1:K100"/>
  <sheetViews>
    <sheetView workbookViewId="0">
      <selection activeCell="H103" sqref="H103"/>
    </sheetView>
  </sheetViews>
  <sheetFormatPr defaultRowHeight="15"/>
  <cols>
    <col min="1" max="1" width="12.7109375" customWidth="1"/>
    <col min="2" max="2" width="15.28515625" customWidth="1"/>
    <col min="3" max="3" width="12.28515625" customWidth="1"/>
    <col min="4" max="4" width="14.28515625" customWidth="1"/>
    <col min="5" max="5" width="9.7109375" customWidth="1"/>
    <col min="6" max="6" width="20.42578125" customWidth="1"/>
    <col min="7" max="7" width="9.140625" customWidth="1"/>
    <col min="9" max="9" width="22.140625" customWidth="1"/>
  </cols>
  <sheetData>
    <row r="1" spans="1:11">
      <c r="A1" s="1" t="s">
        <v>82</v>
      </c>
      <c r="B1" s="1" t="s">
        <v>83</v>
      </c>
      <c r="C1" s="1" t="s">
        <v>84</v>
      </c>
      <c r="D1" s="1" t="s">
        <v>354</v>
      </c>
      <c r="E1" s="1" t="s">
        <v>352</v>
      </c>
      <c r="F1" s="1" t="s">
        <v>353</v>
      </c>
      <c r="I1" s="43" t="s">
        <v>467</v>
      </c>
      <c r="J1" s="43" t="s">
        <v>472</v>
      </c>
      <c r="K1" s="43" t="s">
        <v>473</v>
      </c>
    </row>
    <row r="2" spans="1:11">
      <c r="A2" t="s">
        <v>85</v>
      </c>
      <c r="B2" t="s">
        <v>279</v>
      </c>
      <c r="C2" t="s">
        <v>86</v>
      </c>
      <c r="D2" s="3">
        <v>28779</v>
      </c>
      <c r="E2" t="str">
        <f>IF(ISBLANK(Owners[[#This Row],[Date Of Retirement]]), "No", "Yes")</f>
        <v>No</v>
      </c>
      <c r="I2" s="44">
        <f ca="1">YEAR(MIN(Owners[[#This Row],[Date Of Retirement]],NOW()))-YEAR(Owners[[#This Row],[Date of Birth]])</f>
        <v>42</v>
      </c>
      <c r="J2" t="b">
        <f ca="1">ValidateOwners[[#This Row],[Retirement Age]]&gt;18</f>
        <v>1</v>
      </c>
      <c r="K2" t="b">
        <f ca="1">ValidateOwners[[#This Row],[Retirement Age]]&lt;65</f>
        <v>1</v>
      </c>
    </row>
    <row r="3" spans="1:11">
      <c r="A3" t="s">
        <v>87</v>
      </c>
      <c r="B3" t="s">
        <v>252</v>
      </c>
      <c r="C3" t="s">
        <v>88</v>
      </c>
      <c r="D3" s="3">
        <v>29072</v>
      </c>
      <c r="E3" t="str">
        <f>IF(ISBLANK(Owners[[#This Row],[Date Of Retirement]]), "No", "Yes")</f>
        <v>No</v>
      </c>
      <c r="I3" s="45">
        <f ca="1">YEAR(MIN(Owners[[#This Row],[Date Of Retirement]],NOW()))-YEAR(Owners[[#This Row],[Date of Birth]])</f>
        <v>41</v>
      </c>
      <c r="J3" t="b">
        <f ca="1">ValidateOwners[[#This Row],[Retirement Age]]&gt;18</f>
        <v>1</v>
      </c>
      <c r="K3" t="b">
        <f ca="1">ValidateOwners[[#This Row],[Retirement Age]]&lt;65</f>
        <v>1</v>
      </c>
    </row>
    <row r="4" spans="1:11">
      <c r="A4" t="s">
        <v>89</v>
      </c>
      <c r="B4" t="s">
        <v>280</v>
      </c>
      <c r="C4" t="s">
        <v>90</v>
      </c>
      <c r="D4" s="3">
        <v>33109</v>
      </c>
      <c r="E4" t="str">
        <f>IF(ISBLANK(Owners[[#This Row],[Date Of Retirement]]), "No", "Yes")</f>
        <v>No</v>
      </c>
      <c r="I4" s="44">
        <f ca="1">YEAR(MIN(Owners[[#This Row],[Date Of Retirement]],NOW()))-YEAR(Owners[[#This Row],[Date of Birth]])</f>
        <v>30</v>
      </c>
      <c r="J4" t="b">
        <f ca="1">ValidateOwners[[#This Row],[Retirement Age]]&gt;18</f>
        <v>1</v>
      </c>
      <c r="K4" t="b">
        <f ca="1">ValidateOwners[[#This Row],[Retirement Age]]&lt;65</f>
        <v>1</v>
      </c>
    </row>
    <row r="5" spans="1:11">
      <c r="A5" t="s">
        <v>91</v>
      </c>
      <c r="B5" t="s">
        <v>281</v>
      </c>
      <c r="C5" t="s">
        <v>255</v>
      </c>
      <c r="D5" s="3">
        <v>27001</v>
      </c>
      <c r="E5" t="str">
        <f>IF(ISBLANK(Owners[[#This Row],[Date Of Retirement]]), "No", "Yes")</f>
        <v>Yes</v>
      </c>
      <c r="F5" s="3">
        <v>38161</v>
      </c>
      <c r="I5" s="45">
        <f ca="1">YEAR(MIN(Owners[[#This Row],[Date Of Retirement]],NOW()))-YEAR(Owners[[#This Row],[Date of Birth]])</f>
        <v>31</v>
      </c>
      <c r="J5" t="b">
        <f ca="1">ValidateOwners[[#This Row],[Retirement Age]]&gt;18</f>
        <v>1</v>
      </c>
      <c r="K5" t="b">
        <f ca="1">ValidateOwners[[#This Row],[Retirement Age]]&lt;65</f>
        <v>1</v>
      </c>
    </row>
    <row r="6" spans="1:11">
      <c r="A6" t="s">
        <v>92</v>
      </c>
      <c r="B6" t="s">
        <v>199</v>
      </c>
      <c r="C6" t="s">
        <v>93</v>
      </c>
      <c r="D6" s="3">
        <v>32077</v>
      </c>
      <c r="E6" t="str">
        <f>IF(ISBLANK(Owners[[#This Row],[Date Of Retirement]]), "No", "Yes")</f>
        <v>No</v>
      </c>
      <c r="I6" s="44">
        <f ca="1">YEAR(MIN(Owners[[#This Row],[Date Of Retirement]],NOW()))-YEAR(Owners[[#This Row],[Date of Birth]])</f>
        <v>33</v>
      </c>
      <c r="J6" t="b">
        <f ca="1">ValidateOwners[[#This Row],[Retirement Age]]&gt;18</f>
        <v>1</v>
      </c>
      <c r="K6" t="b">
        <f ca="1">ValidateOwners[[#This Row],[Retirement Age]]&lt;65</f>
        <v>1</v>
      </c>
    </row>
    <row r="7" spans="1:11">
      <c r="A7" t="s">
        <v>94</v>
      </c>
      <c r="C7" t="s">
        <v>95</v>
      </c>
      <c r="D7" s="3">
        <v>28092</v>
      </c>
      <c r="E7" t="str">
        <f>IF(ISBLANK(Owners[[#This Row],[Date Of Retirement]]), "No", "Yes")</f>
        <v>No</v>
      </c>
      <c r="I7" s="45">
        <f ca="1">YEAR(MIN(Owners[[#This Row],[Date Of Retirement]],NOW()))-YEAR(Owners[[#This Row],[Date of Birth]])</f>
        <v>44</v>
      </c>
      <c r="J7" t="b">
        <f ca="1">ValidateOwners[[#This Row],[Retirement Age]]&gt;18</f>
        <v>1</v>
      </c>
      <c r="K7" t="b">
        <f ca="1">ValidateOwners[[#This Row],[Retirement Age]]&lt;65</f>
        <v>1</v>
      </c>
    </row>
    <row r="8" spans="1:11">
      <c r="A8" t="s">
        <v>96</v>
      </c>
      <c r="C8" t="s">
        <v>97</v>
      </c>
      <c r="D8" s="3">
        <v>27506</v>
      </c>
      <c r="E8" t="str">
        <f>IF(ISBLANK(Owners[[#This Row],[Date Of Retirement]]), "No", "Yes")</f>
        <v>No</v>
      </c>
      <c r="I8" s="44">
        <f ca="1">YEAR(MIN(Owners[[#This Row],[Date Of Retirement]],NOW()))-YEAR(Owners[[#This Row],[Date of Birth]])</f>
        <v>45</v>
      </c>
      <c r="J8" t="b">
        <f ca="1">ValidateOwners[[#This Row],[Retirement Age]]&gt;18</f>
        <v>1</v>
      </c>
      <c r="K8" t="b">
        <f ca="1">ValidateOwners[[#This Row],[Retirement Age]]&lt;65</f>
        <v>1</v>
      </c>
    </row>
    <row r="9" spans="1:11">
      <c r="A9" t="s">
        <v>98</v>
      </c>
      <c r="B9" t="s">
        <v>282</v>
      </c>
      <c r="C9" t="s">
        <v>99</v>
      </c>
      <c r="D9" s="3">
        <v>29941</v>
      </c>
      <c r="E9" t="str">
        <f>IF(ISBLANK(Owners[[#This Row],[Date Of Retirement]]), "No", "Yes")</f>
        <v>No</v>
      </c>
      <c r="I9" s="45">
        <f ca="1">YEAR(MIN(Owners[[#This Row],[Date Of Retirement]],NOW()))-YEAR(Owners[[#This Row],[Date of Birth]])</f>
        <v>39</v>
      </c>
      <c r="J9" t="b">
        <f ca="1">ValidateOwners[[#This Row],[Retirement Age]]&gt;18</f>
        <v>1</v>
      </c>
      <c r="K9" t="b">
        <f ca="1">ValidateOwners[[#This Row],[Retirement Age]]&lt;65</f>
        <v>1</v>
      </c>
    </row>
    <row r="10" spans="1:11">
      <c r="A10" t="s">
        <v>100</v>
      </c>
      <c r="B10" t="s">
        <v>283</v>
      </c>
      <c r="C10" t="s">
        <v>101</v>
      </c>
      <c r="D10" s="3">
        <v>35998</v>
      </c>
      <c r="E10" t="str">
        <f>IF(ISBLANK(Owners[[#This Row],[Date Of Retirement]]), "No", "Yes")</f>
        <v>No</v>
      </c>
      <c r="I10" s="44">
        <f ca="1">YEAR(MIN(Owners[[#This Row],[Date Of Retirement]],NOW()))-YEAR(Owners[[#This Row],[Date of Birth]])</f>
        <v>22</v>
      </c>
      <c r="J10" t="b">
        <f ca="1">ValidateOwners[[#This Row],[Retirement Age]]&gt;18</f>
        <v>1</v>
      </c>
      <c r="K10" t="b">
        <f ca="1">ValidateOwners[[#This Row],[Retirement Age]]&lt;65</f>
        <v>1</v>
      </c>
    </row>
    <row r="11" spans="1:11">
      <c r="A11" t="s">
        <v>102</v>
      </c>
      <c r="B11" t="s">
        <v>284</v>
      </c>
      <c r="C11" t="s">
        <v>103</v>
      </c>
      <c r="D11" s="3">
        <v>35340</v>
      </c>
      <c r="E11" t="str">
        <f>IF(ISBLANK(Owners[[#This Row],[Date Of Retirement]]), "No", "Yes")</f>
        <v>No</v>
      </c>
      <c r="I11" s="45">
        <f ca="1">YEAR(MIN(Owners[[#This Row],[Date Of Retirement]],NOW()))-YEAR(Owners[[#This Row],[Date of Birth]])</f>
        <v>24</v>
      </c>
      <c r="J11" t="b">
        <f ca="1">ValidateOwners[[#This Row],[Retirement Age]]&gt;18</f>
        <v>1</v>
      </c>
      <c r="K11" t="b">
        <f ca="1">ValidateOwners[[#This Row],[Retirement Age]]&lt;65</f>
        <v>1</v>
      </c>
    </row>
    <row r="12" spans="1:11">
      <c r="A12" t="s">
        <v>104</v>
      </c>
      <c r="B12" t="s">
        <v>285</v>
      </c>
      <c r="C12" t="s">
        <v>105</v>
      </c>
      <c r="D12" s="3">
        <v>30694</v>
      </c>
      <c r="E12" t="str">
        <f>IF(ISBLANK(Owners[[#This Row],[Date Of Retirement]]), "No", "Yes")</f>
        <v>No</v>
      </c>
      <c r="I12" s="44">
        <f ca="1">YEAR(MIN(Owners[[#This Row],[Date Of Retirement]],NOW()))-YEAR(Owners[[#This Row],[Date of Birth]])</f>
        <v>36</v>
      </c>
      <c r="J12" t="b">
        <f ca="1">ValidateOwners[[#This Row],[Retirement Age]]&gt;18</f>
        <v>1</v>
      </c>
      <c r="K12" t="b">
        <f ca="1">ValidateOwners[[#This Row],[Retirement Age]]&lt;65</f>
        <v>1</v>
      </c>
    </row>
    <row r="13" spans="1:11">
      <c r="A13" t="s">
        <v>106</v>
      </c>
      <c r="C13" t="s">
        <v>107</v>
      </c>
      <c r="D13" s="3">
        <v>28986</v>
      </c>
      <c r="E13" t="str">
        <f>IF(ISBLANK(Owners[[#This Row],[Date Of Retirement]]), "No", "Yes")</f>
        <v>No</v>
      </c>
      <c r="I13" s="45">
        <f ca="1">YEAR(MIN(Owners[[#This Row],[Date Of Retirement]],NOW()))-YEAR(Owners[[#This Row],[Date of Birth]])</f>
        <v>41</v>
      </c>
      <c r="J13" t="b">
        <f ca="1">ValidateOwners[[#This Row],[Retirement Age]]&gt;18</f>
        <v>1</v>
      </c>
      <c r="K13" t="b">
        <f ca="1">ValidateOwners[[#This Row],[Retirement Age]]&lt;65</f>
        <v>1</v>
      </c>
    </row>
    <row r="14" spans="1:11">
      <c r="A14" t="s">
        <v>108</v>
      </c>
      <c r="B14" t="s">
        <v>286</v>
      </c>
      <c r="C14" t="s">
        <v>109</v>
      </c>
      <c r="D14" s="3">
        <v>28819</v>
      </c>
      <c r="E14" t="str">
        <f>IF(ISBLANK(Owners[[#This Row],[Date Of Retirement]]), "No", "Yes")</f>
        <v>No</v>
      </c>
      <c r="I14" s="44">
        <f ca="1">YEAR(MIN(Owners[[#This Row],[Date Of Retirement]],NOW()))-YEAR(Owners[[#This Row],[Date of Birth]])</f>
        <v>42</v>
      </c>
      <c r="J14" t="b">
        <f ca="1">ValidateOwners[[#This Row],[Retirement Age]]&gt;18</f>
        <v>1</v>
      </c>
      <c r="K14" t="b">
        <f ca="1">ValidateOwners[[#This Row],[Retirement Age]]&lt;65</f>
        <v>1</v>
      </c>
    </row>
    <row r="15" spans="1:11">
      <c r="A15" t="s">
        <v>110</v>
      </c>
      <c r="B15" t="s">
        <v>214</v>
      </c>
      <c r="C15" t="s">
        <v>111</v>
      </c>
      <c r="D15" s="3">
        <v>30631</v>
      </c>
      <c r="E15" t="str">
        <f>IF(ISBLANK(Owners[[#This Row],[Date Of Retirement]]), "No", "Yes")</f>
        <v>Yes</v>
      </c>
      <c r="F15" s="3">
        <v>37834</v>
      </c>
      <c r="I15" s="45">
        <f ca="1">YEAR(MIN(Owners[[#This Row],[Date Of Retirement]],NOW()))-YEAR(Owners[[#This Row],[Date of Birth]])</f>
        <v>20</v>
      </c>
      <c r="J15" t="b">
        <f ca="1">ValidateOwners[[#This Row],[Retirement Age]]&gt;18</f>
        <v>1</v>
      </c>
      <c r="K15" t="b">
        <f ca="1">ValidateOwners[[#This Row],[Retirement Age]]&lt;65</f>
        <v>1</v>
      </c>
    </row>
    <row r="16" spans="1:11">
      <c r="A16" t="s">
        <v>112</v>
      </c>
      <c r="B16" t="s">
        <v>120</v>
      </c>
      <c r="C16" t="s">
        <v>113</v>
      </c>
      <c r="D16" s="3">
        <v>30844</v>
      </c>
      <c r="E16" t="str">
        <f>IF(ISBLANK(Owners[[#This Row],[Date Of Retirement]]), "No", "Yes")</f>
        <v>No</v>
      </c>
      <c r="I16" s="44">
        <f ca="1">YEAR(MIN(Owners[[#This Row],[Date Of Retirement]],NOW()))-YEAR(Owners[[#This Row],[Date of Birth]])</f>
        <v>36</v>
      </c>
      <c r="J16" t="b">
        <f ca="1">ValidateOwners[[#This Row],[Retirement Age]]&gt;18</f>
        <v>1</v>
      </c>
      <c r="K16" t="b">
        <f ca="1">ValidateOwners[[#This Row],[Retirement Age]]&lt;65</f>
        <v>1</v>
      </c>
    </row>
    <row r="17" spans="1:11">
      <c r="A17" t="s">
        <v>114</v>
      </c>
      <c r="C17" t="s">
        <v>115</v>
      </c>
      <c r="D17" s="3">
        <v>27950</v>
      </c>
      <c r="E17" t="str">
        <f>IF(ISBLANK(Owners[[#This Row],[Date Of Retirement]]), "No", "Yes")</f>
        <v>No</v>
      </c>
      <c r="I17" s="45">
        <f ca="1">YEAR(MIN(Owners[[#This Row],[Date Of Retirement]],NOW()))-YEAR(Owners[[#This Row],[Date of Birth]])</f>
        <v>44</v>
      </c>
      <c r="J17" t="b">
        <f ca="1">ValidateOwners[[#This Row],[Retirement Age]]&gt;18</f>
        <v>1</v>
      </c>
      <c r="K17" t="b">
        <f ca="1">ValidateOwners[[#This Row],[Retirement Age]]&lt;65</f>
        <v>1</v>
      </c>
    </row>
    <row r="18" spans="1:11">
      <c r="A18" t="s">
        <v>116</v>
      </c>
      <c r="B18" t="s">
        <v>287</v>
      </c>
      <c r="C18" t="s">
        <v>117</v>
      </c>
      <c r="D18" s="3">
        <v>32337</v>
      </c>
      <c r="E18" t="str">
        <f>IF(ISBLANK(Owners[[#This Row],[Date Of Retirement]]), "No", "Yes")</f>
        <v>No</v>
      </c>
      <c r="I18" s="44">
        <f ca="1">YEAR(MIN(Owners[[#This Row],[Date Of Retirement]],NOW()))-YEAR(Owners[[#This Row],[Date of Birth]])</f>
        <v>32</v>
      </c>
      <c r="J18" t="b">
        <f ca="1">ValidateOwners[[#This Row],[Retirement Age]]&gt;18</f>
        <v>1</v>
      </c>
      <c r="K18" t="b">
        <f ca="1">ValidateOwners[[#This Row],[Retirement Age]]&lt;65</f>
        <v>1</v>
      </c>
    </row>
    <row r="19" spans="1:11">
      <c r="A19" t="s">
        <v>118</v>
      </c>
      <c r="B19" t="s">
        <v>288</v>
      </c>
      <c r="C19" t="s">
        <v>119</v>
      </c>
      <c r="D19" s="3">
        <v>34926</v>
      </c>
      <c r="E19" t="str">
        <f>IF(ISBLANK(Owners[[#This Row],[Date Of Retirement]]), "No", "Yes")</f>
        <v>No</v>
      </c>
      <c r="I19" s="45">
        <f ca="1">YEAR(MIN(Owners[[#This Row],[Date Of Retirement]],NOW()))-YEAR(Owners[[#This Row],[Date of Birth]])</f>
        <v>25</v>
      </c>
      <c r="J19" t="b">
        <f ca="1">ValidateOwners[[#This Row],[Retirement Age]]&gt;18</f>
        <v>1</v>
      </c>
      <c r="K19" t="b">
        <f ca="1">ValidateOwners[[#This Row],[Retirement Age]]&lt;65</f>
        <v>1</v>
      </c>
    </row>
    <row r="20" spans="1:11">
      <c r="A20" t="s">
        <v>120</v>
      </c>
      <c r="B20" t="s">
        <v>289</v>
      </c>
      <c r="C20" t="s">
        <v>121</v>
      </c>
      <c r="D20" s="3">
        <v>34228</v>
      </c>
      <c r="E20" t="str">
        <f>IF(ISBLANK(Owners[[#This Row],[Date Of Retirement]]), "No", "Yes")</f>
        <v>Yes</v>
      </c>
      <c r="F20" s="3">
        <v>43894</v>
      </c>
      <c r="I20" s="44">
        <f ca="1">YEAR(MIN(Owners[[#This Row],[Date Of Retirement]],NOW()))-YEAR(Owners[[#This Row],[Date of Birth]])</f>
        <v>27</v>
      </c>
      <c r="J20" t="b">
        <f ca="1">ValidateOwners[[#This Row],[Retirement Age]]&gt;18</f>
        <v>1</v>
      </c>
      <c r="K20" t="b">
        <f ca="1">ValidateOwners[[#This Row],[Retirement Age]]&lt;65</f>
        <v>1</v>
      </c>
    </row>
    <row r="21" spans="1:11">
      <c r="A21" t="s">
        <v>122</v>
      </c>
      <c r="B21" t="s">
        <v>63</v>
      </c>
      <c r="C21" t="s">
        <v>123</v>
      </c>
      <c r="D21" s="3">
        <v>35238</v>
      </c>
      <c r="E21" t="str">
        <f>IF(ISBLANK(Owners[[#This Row],[Date Of Retirement]]), "No", "Yes")</f>
        <v>No</v>
      </c>
      <c r="I21" s="45">
        <f ca="1">YEAR(MIN(Owners[[#This Row],[Date Of Retirement]],NOW()))-YEAR(Owners[[#This Row],[Date of Birth]])</f>
        <v>24</v>
      </c>
      <c r="J21" t="b">
        <f ca="1">ValidateOwners[[#This Row],[Retirement Age]]&gt;18</f>
        <v>1</v>
      </c>
      <c r="K21" t="b">
        <f ca="1">ValidateOwners[[#This Row],[Retirement Age]]&lt;65</f>
        <v>1</v>
      </c>
    </row>
    <row r="22" spans="1:11">
      <c r="A22" t="s">
        <v>124</v>
      </c>
      <c r="B22" t="s">
        <v>290</v>
      </c>
      <c r="C22" t="s">
        <v>125</v>
      </c>
      <c r="D22" s="3">
        <v>26909</v>
      </c>
      <c r="E22" t="str">
        <f>IF(ISBLANK(Owners[[#This Row],[Date Of Retirement]]), "No", "Yes")</f>
        <v>No</v>
      </c>
      <c r="I22" s="44">
        <f ca="1">YEAR(MIN(Owners[[#This Row],[Date Of Retirement]],NOW()))-YEAR(Owners[[#This Row],[Date of Birth]])</f>
        <v>47</v>
      </c>
      <c r="J22" t="b">
        <f ca="1">ValidateOwners[[#This Row],[Retirement Age]]&gt;18</f>
        <v>1</v>
      </c>
      <c r="K22" t="b">
        <f ca="1">ValidateOwners[[#This Row],[Retirement Age]]&lt;65</f>
        <v>1</v>
      </c>
    </row>
    <row r="23" spans="1:11">
      <c r="A23" t="s">
        <v>126</v>
      </c>
      <c r="C23" t="s">
        <v>127</v>
      </c>
      <c r="D23" s="3">
        <v>32164</v>
      </c>
      <c r="E23" t="str">
        <f>IF(ISBLANK(Owners[[#This Row],[Date Of Retirement]]), "No", "Yes")</f>
        <v>No</v>
      </c>
      <c r="I23" s="45">
        <f ca="1">YEAR(MIN(Owners[[#This Row],[Date Of Retirement]],NOW()))-YEAR(Owners[[#This Row],[Date of Birth]])</f>
        <v>32</v>
      </c>
      <c r="J23" t="b">
        <f ca="1">ValidateOwners[[#This Row],[Retirement Age]]&gt;18</f>
        <v>1</v>
      </c>
      <c r="K23" t="b">
        <f ca="1">ValidateOwners[[#This Row],[Retirement Age]]&lt;65</f>
        <v>1</v>
      </c>
    </row>
    <row r="24" spans="1:11">
      <c r="A24" t="s">
        <v>128</v>
      </c>
      <c r="B24" t="s">
        <v>291</v>
      </c>
      <c r="C24" t="s">
        <v>129</v>
      </c>
      <c r="D24" s="3">
        <v>28228</v>
      </c>
      <c r="E24" t="str">
        <f>IF(ISBLANK(Owners[[#This Row],[Date Of Retirement]]), "No", "Yes")</f>
        <v>Yes</v>
      </c>
      <c r="F24" s="3">
        <v>43699</v>
      </c>
      <c r="I24" s="44">
        <f ca="1">YEAR(MIN(Owners[[#This Row],[Date Of Retirement]],NOW()))-YEAR(Owners[[#This Row],[Date of Birth]])</f>
        <v>42</v>
      </c>
      <c r="J24" t="b">
        <f ca="1">ValidateOwners[[#This Row],[Retirement Age]]&gt;18</f>
        <v>1</v>
      </c>
      <c r="K24" t="b">
        <f ca="1">ValidateOwners[[#This Row],[Retirement Age]]&lt;65</f>
        <v>1</v>
      </c>
    </row>
    <row r="25" spans="1:11">
      <c r="A25" t="s">
        <v>130</v>
      </c>
      <c r="B25" t="s">
        <v>292</v>
      </c>
      <c r="C25" t="s">
        <v>131</v>
      </c>
      <c r="D25" s="3">
        <v>36241</v>
      </c>
      <c r="E25" t="str">
        <f>IF(ISBLANK(Owners[[#This Row],[Date Of Retirement]]), "No", "Yes")</f>
        <v>No</v>
      </c>
      <c r="I25" s="45">
        <f ca="1">YEAR(MIN(Owners[[#This Row],[Date Of Retirement]],NOW()))-YEAR(Owners[[#This Row],[Date of Birth]])</f>
        <v>21</v>
      </c>
      <c r="J25" t="b">
        <f ca="1">ValidateOwners[[#This Row],[Retirement Age]]&gt;18</f>
        <v>1</v>
      </c>
      <c r="K25" t="b">
        <f ca="1">ValidateOwners[[#This Row],[Retirement Age]]&lt;65</f>
        <v>1</v>
      </c>
    </row>
    <row r="26" spans="1:11">
      <c r="A26" t="s">
        <v>132</v>
      </c>
      <c r="B26" t="s">
        <v>293</v>
      </c>
      <c r="C26" t="s">
        <v>133</v>
      </c>
      <c r="D26" s="3">
        <v>36731</v>
      </c>
      <c r="E26" t="str">
        <f>IF(ISBLANK(Owners[[#This Row],[Date Of Retirement]]), "No", "Yes")</f>
        <v>No</v>
      </c>
      <c r="I26" s="44">
        <f ca="1">YEAR(MIN(Owners[[#This Row],[Date Of Retirement]],NOW()))-YEAR(Owners[[#This Row],[Date of Birth]])</f>
        <v>20</v>
      </c>
      <c r="J26" t="b">
        <f ca="1">ValidateOwners[[#This Row],[Retirement Age]]&gt;18</f>
        <v>1</v>
      </c>
      <c r="K26" t="b">
        <f ca="1">ValidateOwners[[#This Row],[Retirement Age]]&lt;65</f>
        <v>1</v>
      </c>
    </row>
    <row r="27" spans="1:11">
      <c r="A27" t="s">
        <v>134</v>
      </c>
      <c r="B27" t="s">
        <v>294</v>
      </c>
      <c r="C27" t="s">
        <v>135</v>
      </c>
      <c r="D27" s="3">
        <v>27173</v>
      </c>
      <c r="E27" t="str">
        <f>IF(ISBLANK(Owners[[#This Row],[Date Of Retirement]]), "No", "Yes")</f>
        <v>No</v>
      </c>
      <c r="I27" s="45">
        <f ca="1">YEAR(MIN(Owners[[#This Row],[Date Of Retirement]],NOW()))-YEAR(Owners[[#This Row],[Date of Birth]])</f>
        <v>46</v>
      </c>
      <c r="J27" t="b">
        <f ca="1">ValidateOwners[[#This Row],[Retirement Age]]&gt;18</f>
        <v>1</v>
      </c>
      <c r="K27" t="b">
        <f ca="1">ValidateOwners[[#This Row],[Retirement Age]]&lt;65</f>
        <v>1</v>
      </c>
    </row>
    <row r="28" spans="1:11">
      <c r="A28" t="s">
        <v>136</v>
      </c>
      <c r="B28" t="s">
        <v>295</v>
      </c>
      <c r="C28" t="s">
        <v>137</v>
      </c>
      <c r="D28" s="3">
        <v>28344</v>
      </c>
      <c r="E28" t="str">
        <f>IF(ISBLANK(Owners[[#This Row],[Date Of Retirement]]), "No", "Yes")</f>
        <v>No</v>
      </c>
      <c r="I28" s="44">
        <f ca="1">YEAR(MIN(Owners[[#This Row],[Date Of Retirement]],NOW()))-YEAR(Owners[[#This Row],[Date of Birth]])</f>
        <v>43</v>
      </c>
      <c r="J28" t="b">
        <f ca="1">ValidateOwners[[#This Row],[Retirement Age]]&gt;18</f>
        <v>1</v>
      </c>
      <c r="K28" t="b">
        <f ca="1">ValidateOwners[[#This Row],[Retirement Age]]&lt;65</f>
        <v>1</v>
      </c>
    </row>
    <row r="29" spans="1:11">
      <c r="A29" t="s">
        <v>138</v>
      </c>
      <c r="B29" t="s">
        <v>296</v>
      </c>
      <c r="C29" t="s">
        <v>139</v>
      </c>
      <c r="D29" s="3">
        <v>29715</v>
      </c>
      <c r="E29" t="str">
        <f>IF(ISBLANK(Owners[[#This Row],[Date Of Retirement]]), "No", "Yes")</f>
        <v>No</v>
      </c>
      <c r="I29" s="45">
        <f ca="1">YEAR(MIN(Owners[[#This Row],[Date Of Retirement]],NOW()))-YEAR(Owners[[#This Row],[Date of Birth]])</f>
        <v>39</v>
      </c>
      <c r="J29" t="b">
        <f ca="1">ValidateOwners[[#This Row],[Retirement Age]]&gt;18</f>
        <v>1</v>
      </c>
      <c r="K29" t="b">
        <f ca="1">ValidateOwners[[#This Row],[Retirement Age]]&lt;65</f>
        <v>1</v>
      </c>
    </row>
    <row r="30" spans="1:11">
      <c r="A30" t="s">
        <v>140</v>
      </c>
      <c r="B30" t="s">
        <v>297</v>
      </c>
      <c r="C30" t="s">
        <v>141</v>
      </c>
      <c r="D30" s="3">
        <v>26614</v>
      </c>
      <c r="E30" t="str">
        <f>IF(ISBLANK(Owners[[#This Row],[Date Of Retirement]]), "No", "Yes")</f>
        <v>No</v>
      </c>
      <c r="I30" s="44">
        <f ca="1">YEAR(MIN(Owners[[#This Row],[Date Of Retirement]],NOW()))-YEAR(Owners[[#This Row],[Date of Birth]])</f>
        <v>48</v>
      </c>
      <c r="J30" t="b">
        <f ca="1">ValidateOwners[[#This Row],[Retirement Age]]&gt;18</f>
        <v>1</v>
      </c>
      <c r="K30" t="b">
        <f ca="1">ValidateOwners[[#This Row],[Retirement Age]]&lt;65</f>
        <v>1</v>
      </c>
    </row>
    <row r="31" spans="1:11">
      <c r="A31" t="s">
        <v>142</v>
      </c>
      <c r="B31" t="s">
        <v>298</v>
      </c>
      <c r="C31" t="s">
        <v>143</v>
      </c>
      <c r="D31" s="3">
        <v>28995</v>
      </c>
      <c r="E31" t="str">
        <f>IF(ISBLANK(Owners[[#This Row],[Date Of Retirement]]), "No", "Yes")</f>
        <v>No</v>
      </c>
      <c r="I31" s="45">
        <f ca="1">YEAR(MIN(Owners[[#This Row],[Date Of Retirement]],NOW()))-YEAR(Owners[[#This Row],[Date of Birth]])</f>
        <v>41</v>
      </c>
      <c r="J31" t="b">
        <f ca="1">ValidateOwners[[#This Row],[Retirement Age]]&gt;18</f>
        <v>1</v>
      </c>
      <c r="K31" t="b">
        <f ca="1">ValidateOwners[[#This Row],[Retirement Age]]&lt;65</f>
        <v>1</v>
      </c>
    </row>
    <row r="32" spans="1:11">
      <c r="A32" t="s">
        <v>144</v>
      </c>
      <c r="B32" t="s">
        <v>299</v>
      </c>
      <c r="C32" t="s">
        <v>256</v>
      </c>
      <c r="D32" s="3">
        <v>29991</v>
      </c>
      <c r="E32" t="str">
        <f>IF(ISBLANK(Owners[[#This Row],[Date Of Retirement]]), "No", "Yes")</f>
        <v>No</v>
      </c>
      <c r="I32" s="44">
        <f ca="1">YEAR(MIN(Owners[[#This Row],[Date Of Retirement]],NOW()))-YEAR(Owners[[#This Row],[Date of Birth]])</f>
        <v>38</v>
      </c>
      <c r="J32" t="b">
        <f ca="1">ValidateOwners[[#This Row],[Retirement Age]]&gt;18</f>
        <v>1</v>
      </c>
      <c r="K32" t="b">
        <f ca="1">ValidateOwners[[#This Row],[Retirement Age]]&lt;65</f>
        <v>1</v>
      </c>
    </row>
    <row r="33" spans="1:11">
      <c r="A33" t="s">
        <v>145</v>
      </c>
      <c r="B33" t="s">
        <v>300</v>
      </c>
      <c r="C33" t="s">
        <v>146</v>
      </c>
      <c r="D33" s="3">
        <v>31310</v>
      </c>
      <c r="E33" t="str">
        <f>IF(ISBLANK(Owners[[#This Row],[Date Of Retirement]]), "No", "Yes")</f>
        <v>No</v>
      </c>
      <c r="I33" s="45">
        <f ca="1">YEAR(MIN(Owners[[#This Row],[Date Of Retirement]],NOW()))-YEAR(Owners[[#This Row],[Date of Birth]])</f>
        <v>35</v>
      </c>
      <c r="J33" t="b">
        <f ca="1">ValidateOwners[[#This Row],[Retirement Age]]&gt;18</f>
        <v>1</v>
      </c>
      <c r="K33" t="b">
        <f ca="1">ValidateOwners[[#This Row],[Retirement Age]]&lt;65</f>
        <v>1</v>
      </c>
    </row>
    <row r="34" spans="1:11">
      <c r="A34" t="s">
        <v>147</v>
      </c>
      <c r="B34" t="s">
        <v>301</v>
      </c>
      <c r="C34" t="s">
        <v>148</v>
      </c>
      <c r="D34" s="3">
        <v>28757</v>
      </c>
      <c r="E34" t="str">
        <f>IF(ISBLANK(Owners[[#This Row],[Date Of Retirement]]), "No", "Yes")</f>
        <v>No</v>
      </c>
      <c r="I34" s="44">
        <f ca="1">YEAR(MIN(Owners[[#This Row],[Date Of Retirement]],NOW()))-YEAR(Owners[[#This Row],[Date of Birth]])</f>
        <v>42</v>
      </c>
      <c r="J34" t="b">
        <f ca="1">ValidateOwners[[#This Row],[Retirement Age]]&gt;18</f>
        <v>1</v>
      </c>
      <c r="K34" t="b">
        <f ca="1">ValidateOwners[[#This Row],[Retirement Age]]&lt;65</f>
        <v>1</v>
      </c>
    </row>
    <row r="35" spans="1:11">
      <c r="A35" t="s">
        <v>149</v>
      </c>
      <c r="B35" t="s">
        <v>243</v>
      </c>
      <c r="C35" t="s">
        <v>150</v>
      </c>
      <c r="D35" s="3">
        <v>26371</v>
      </c>
      <c r="E35" t="str">
        <f>IF(ISBLANK(Owners[[#This Row],[Date Of Retirement]]), "No", "Yes")</f>
        <v>Yes</v>
      </c>
      <c r="F35" s="3">
        <v>41991</v>
      </c>
      <c r="I35" s="45">
        <f ca="1">YEAR(MIN(Owners[[#This Row],[Date Of Retirement]],NOW()))-YEAR(Owners[[#This Row],[Date of Birth]])</f>
        <v>42</v>
      </c>
      <c r="J35" t="b">
        <f ca="1">ValidateOwners[[#This Row],[Retirement Age]]&gt;18</f>
        <v>1</v>
      </c>
      <c r="K35" t="b">
        <f ca="1">ValidateOwners[[#This Row],[Retirement Age]]&lt;65</f>
        <v>1</v>
      </c>
    </row>
    <row r="36" spans="1:11">
      <c r="A36" t="s">
        <v>151</v>
      </c>
      <c r="B36" t="s">
        <v>302</v>
      </c>
      <c r="C36" t="s">
        <v>152</v>
      </c>
      <c r="D36" s="3">
        <v>32530</v>
      </c>
      <c r="E36" t="str">
        <f>IF(ISBLANK(Owners[[#This Row],[Date Of Retirement]]), "No", "Yes")</f>
        <v>No</v>
      </c>
      <c r="I36" s="44">
        <f ca="1">YEAR(MIN(Owners[[#This Row],[Date Of Retirement]],NOW()))-YEAR(Owners[[#This Row],[Date of Birth]])</f>
        <v>31</v>
      </c>
      <c r="J36" t="b">
        <f ca="1">ValidateOwners[[#This Row],[Retirement Age]]&gt;18</f>
        <v>1</v>
      </c>
      <c r="K36" t="b">
        <f ca="1">ValidateOwners[[#This Row],[Retirement Age]]&lt;65</f>
        <v>1</v>
      </c>
    </row>
    <row r="37" spans="1:11">
      <c r="A37" t="s">
        <v>153</v>
      </c>
      <c r="B37" t="s">
        <v>212</v>
      </c>
      <c r="C37" t="s">
        <v>154</v>
      </c>
      <c r="D37" s="3">
        <v>31217</v>
      </c>
      <c r="E37" t="str">
        <f>IF(ISBLANK(Owners[[#This Row],[Date Of Retirement]]), "No", "Yes")</f>
        <v>No</v>
      </c>
      <c r="I37" s="45">
        <f ca="1">YEAR(MIN(Owners[[#This Row],[Date Of Retirement]],NOW()))-YEAR(Owners[[#This Row],[Date of Birth]])</f>
        <v>35</v>
      </c>
      <c r="J37" t="b">
        <f ca="1">ValidateOwners[[#This Row],[Retirement Age]]&gt;18</f>
        <v>1</v>
      </c>
      <c r="K37" t="b">
        <f ca="1">ValidateOwners[[#This Row],[Retirement Age]]&lt;65</f>
        <v>1</v>
      </c>
    </row>
    <row r="38" spans="1:11">
      <c r="A38" t="s">
        <v>155</v>
      </c>
      <c r="B38" t="s">
        <v>303</v>
      </c>
      <c r="C38" t="s">
        <v>156</v>
      </c>
      <c r="D38" s="3">
        <v>26920</v>
      </c>
      <c r="E38" t="str">
        <f>IF(ISBLANK(Owners[[#This Row],[Date Of Retirement]]), "No", "Yes")</f>
        <v>No</v>
      </c>
      <c r="I38" s="44">
        <f ca="1">YEAR(MIN(Owners[[#This Row],[Date Of Retirement]],NOW()))-YEAR(Owners[[#This Row],[Date of Birth]])</f>
        <v>47</v>
      </c>
      <c r="J38" t="b">
        <f ca="1">ValidateOwners[[#This Row],[Retirement Age]]&gt;18</f>
        <v>1</v>
      </c>
      <c r="K38" t="b">
        <f ca="1">ValidateOwners[[#This Row],[Retirement Age]]&lt;65</f>
        <v>1</v>
      </c>
    </row>
    <row r="39" spans="1:11">
      <c r="A39" t="s">
        <v>157</v>
      </c>
      <c r="B39" t="s">
        <v>304</v>
      </c>
      <c r="C39" t="s">
        <v>158</v>
      </c>
      <c r="D39" s="3">
        <v>29755</v>
      </c>
      <c r="E39" t="str">
        <f>IF(ISBLANK(Owners[[#This Row],[Date Of Retirement]]), "No", "Yes")</f>
        <v>No</v>
      </c>
      <c r="I39" s="45">
        <f ca="1">YEAR(MIN(Owners[[#This Row],[Date Of Retirement]],NOW()))-YEAR(Owners[[#This Row],[Date of Birth]])</f>
        <v>39</v>
      </c>
      <c r="J39" t="b">
        <f ca="1">ValidateOwners[[#This Row],[Retirement Age]]&gt;18</f>
        <v>1</v>
      </c>
      <c r="K39" t="b">
        <f ca="1">ValidateOwners[[#This Row],[Retirement Age]]&lt;65</f>
        <v>1</v>
      </c>
    </row>
    <row r="40" spans="1:11">
      <c r="A40" t="s">
        <v>159</v>
      </c>
      <c r="B40" t="s">
        <v>305</v>
      </c>
      <c r="C40" t="s">
        <v>160</v>
      </c>
      <c r="D40" s="3">
        <v>31011</v>
      </c>
      <c r="E40" t="str">
        <f>IF(ISBLANK(Owners[[#This Row],[Date Of Retirement]]), "No", "Yes")</f>
        <v>No</v>
      </c>
      <c r="I40" s="44">
        <f ca="1">YEAR(MIN(Owners[[#This Row],[Date Of Retirement]],NOW()))-YEAR(Owners[[#This Row],[Date of Birth]])</f>
        <v>36</v>
      </c>
      <c r="J40" t="b">
        <f ca="1">ValidateOwners[[#This Row],[Retirement Age]]&gt;18</f>
        <v>1</v>
      </c>
      <c r="K40" t="b">
        <f ca="1">ValidateOwners[[#This Row],[Retirement Age]]&lt;65</f>
        <v>1</v>
      </c>
    </row>
    <row r="41" spans="1:11">
      <c r="A41" t="s">
        <v>161</v>
      </c>
      <c r="B41" t="s">
        <v>306</v>
      </c>
      <c r="C41" t="s">
        <v>162</v>
      </c>
      <c r="D41" s="3">
        <v>30176</v>
      </c>
      <c r="E41" t="str">
        <f>IF(ISBLANK(Owners[[#This Row],[Date Of Retirement]]), "No", "Yes")</f>
        <v>No</v>
      </c>
      <c r="I41" s="45">
        <f ca="1">YEAR(MIN(Owners[[#This Row],[Date Of Retirement]],NOW()))-YEAR(Owners[[#This Row],[Date of Birth]])</f>
        <v>38</v>
      </c>
      <c r="J41" t="b">
        <f ca="1">ValidateOwners[[#This Row],[Retirement Age]]&gt;18</f>
        <v>1</v>
      </c>
      <c r="K41" t="b">
        <f ca="1">ValidateOwners[[#This Row],[Retirement Age]]&lt;65</f>
        <v>1</v>
      </c>
    </row>
    <row r="42" spans="1:11">
      <c r="A42" t="s">
        <v>163</v>
      </c>
      <c r="B42" t="s">
        <v>307</v>
      </c>
      <c r="C42" t="s">
        <v>164</v>
      </c>
      <c r="D42" s="3">
        <v>32131</v>
      </c>
      <c r="E42" t="str">
        <f>IF(ISBLANK(Owners[[#This Row],[Date Of Retirement]]), "No", "Yes")</f>
        <v>No</v>
      </c>
      <c r="I42" s="44">
        <f ca="1">YEAR(MIN(Owners[[#This Row],[Date Of Retirement]],NOW()))-YEAR(Owners[[#This Row],[Date of Birth]])</f>
        <v>33</v>
      </c>
      <c r="J42" t="b">
        <f ca="1">ValidateOwners[[#This Row],[Retirement Age]]&gt;18</f>
        <v>1</v>
      </c>
      <c r="K42" t="b">
        <f ca="1">ValidateOwners[[#This Row],[Retirement Age]]&lt;65</f>
        <v>1</v>
      </c>
    </row>
    <row r="43" spans="1:11">
      <c r="A43" t="s">
        <v>165</v>
      </c>
      <c r="B43" t="s">
        <v>308</v>
      </c>
      <c r="C43" t="s">
        <v>166</v>
      </c>
      <c r="D43" s="3">
        <v>30802</v>
      </c>
      <c r="E43" t="str">
        <f>IF(ISBLANK(Owners[[#This Row],[Date Of Retirement]]), "No", "Yes")</f>
        <v>No</v>
      </c>
      <c r="I43" s="45">
        <f ca="1">YEAR(MIN(Owners[[#This Row],[Date Of Retirement]],NOW()))-YEAR(Owners[[#This Row],[Date of Birth]])</f>
        <v>36</v>
      </c>
      <c r="J43" t="b">
        <f ca="1">ValidateOwners[[#This Row],[Retirement Age]]&gt;18</f>
        <v>1</v>
      </c>
      <c r="K43" t="b">
        <f ca="1">ValidateOwners[[#This Row],[Retirement Age]]&lt;65</f>
        <v>1</v>
      </c>
    </row>
    <row r="44" spans="1:11">
      <c r="A44" t="s">
        <v>167</v>
      </c>
      <c r="C44" t="s">
        <v>168</v>
      </c>
      <c r="D44" s="3">
        <v>36743</v>
      </c>
      <c r="E44" t="str">
        <f>IF(ISBLANK(Owners[[#This Row],[Date Of Retirement]]), "No", "Yes")</f>
        <v>No</v>
      </c>
      <c r="I44" s="44">
        <f ca="1">YEAR(MIN(Owners[[#This Row],[Date Of Retirement]],NOW()))-YEAR(Owners[[#This Row],[Date of Birth]])</f>
        <v>20</v>
      </c>
      <c r="J44" t="b">
        <f ca="1">ValidateOwners[[#This Row],[Retirement Age]]&gt;18</f>
        <v>1</v>
      </c>
      <c r="K44" t="b">
        <f ca="1">ValidateOwners[[#This Row],[Retirement Age]]&lt;65</f>
        <v>1</v>
      </c>
    </row>
    <row r="45" spans="1:11">
      <c r="A45" t="s">
        <v>169</v>
      </c>
      <c r="C45" t="s">
        <v>170</v>
      </c>
      <c r="D45" s="3">
        <v>36150</v>
      </c>
      <c r="E45" t="str">
        <f>IF(ISBLANK(Owners[[#This Row],[Date Of Retirement]]), "No", "Yes")</f>
        <v>No</v>
      </c>
      <c r="I45" s="45">
        <f ca="1">YEAR(MIN(Owners[[#This Row],[Date Of Retirement]],NOW()))-YEAR(Owners[[#This Row],[Date of Birth]])</f>
        <v>22</v>
      </c>
      <c r="J45" t="b">
        <f ca="1">ValidateOwners[[#This Row],[Retirement Age]]&gt;18</f>
        <v>1</v>
      </c>
      <c r="K45" t="b">
        <f ca="1">ValidateOwners[[#This Row],[Retirement Age]]&lt;65</f>
        <v>1</v>
      </c>
    </row>
    <row r="46" spans="1:11">
      <c r="A46" t="s">
        <v>171</v>
      </c>
      <c r="B46" t="s">
        <v>309</v>
      </c>
      <c r="C46" t="s">
        <v>172</v>
      </c>
      <c r="D46" s="3">
        <v>32859</v>
      </c>
      <c r="E46" t="str">
        <f>IF(ISBLANK(Owners[[#This Row],[Date Of Retirement]]), "No", "Yes")</f>
        <v>No</v>
      </c>
      <c r="I46" s="44">
        <f ca="1">YEAR(MIN(Owners[[#This Row],[Date Of Retirement]],NOW()))-YEAR(Owners[[#This Row],[Date of Birth]])</f>
        <v>31</v>
      </c>
      <c r="J46" t="b">
        <f ca="1">ValidateOwners[[#This Row],[Retirement Age]]&gt;18</f>
        <v>1</v>
      </c>
      <c r="K46" t="b">
        <f ca="1">ValidateOwners[[#This Row],[Retirement Age]]&lt;65</f>
        <v>1</v>
      </c>
    </row>
    <row r="47" spans="1:11">
      <c r="A47" t="s">
        <v>173</v>
      </c>
      <c r="B47" t="s">
        <v>211</v>
      </c>
      <c r="C47" t="s">
        <v>174</v>
      </c>
      <c r="D47" s="3">
        <v>27535</v>
      </c>
      <c r="E47" t="str">
        <f>IF(ISBLANK(Owners[[#This Row],[Date Of Retirement]]), "No", "Yes")</f>
        <v>No</v>
      </c>
      <c r="I47" s="45">
        <f ca="1">YEAR(MIN(Owners[[#This Row],[Date Of Retirement]],NOW()))-YEAR(Owners[[#This Row],[Date of Birth]])</f>
        <v>45</v>
      </c>
      <c r="J47" t="b">
        <f ca="1">ValidateOwners[[#This Row],[Retirement Age]]&gt;18</f>
        <v>1</v>
      </c>
      <c r="K47" t="b">
        <f ca="1">ValidateOwners[[#This Row],[Retirement Age]]&lt;65</f>
        <v>1</v>
      </c>
    </row>
    <row r="48" spans="1:11">
      <c r="A48" t="s">
        <v>175</v>
      </c>
      <c r="B48" t="s">
        <v>310</v>
      </c>
      <c r="C48" t="s">
        <v>176</v>
      </c>
      <c r="D48" s="3">
        <v>30785</v>
      </c>
      <c r="E48" t="str">
        <f>IF(ISBLANK(Owners[[#This Row],[Date Of Retirement]]), "No", "Yes")</f>
        <v>No</v>
      </c>
      <c r="I48" s="44">
        <f ca="1">YEAR(MIN(Owners[[#This Row],[Date Of Retirement]],NOW()))-YEAR(Owners[[#This Row],[Date of Birth]])</f>
        <v>36</v>
      </c>
      <c r="J48" t="b">
        <f ca="1">ValidateOwners[[#This Row],[Retirement Age]]&gt;18</f>
        <v>1</v>
      </c>
      <c r="K48" t="b">
        <f ca="1">ValidateOwners[[#This Row],[Retirement Age]]&lt;65</f>
        <v>1</v>
      </c>
    </row>
    <row r="49" spans="1:11">
      <c r="A49" t="s">
        <v>177</v>
      </c>
      <c r="B49" t="s">
        <v>311</v>
      </c>
      <c r="C49" t="s">
        <v>178</v>
      </c>
      <c r="D49" s="3">
        <v>32987</v>
      </c>
      <c r="E49" t="str">
        <f>IF(ISBLANK(Owners[[#This Row],[Date Of Retirement]]), "No", "Yes")</f>
        <v>No</v>
      </c>
      <c r="I49" s="45">
        <f ca="1">YEAR(MIN(Owners[[#This Row],[Date Of Retirement]],NOW()))-YEAR(Owners[[#This Row],[Date of Birth]])</f>
        <v>30</v>
      </c>
      <c r="J49" t="b">
        <f ca="1">ValidateOwners[[#This Row],[Retirement Age]]&gt;18</f>
        <v>1</v>
      </c>
      <c r="K49" t="b">
        <f ca="1">ValidateOwners[[#This Row],[Retirement Age]]&lt;65</f>
        <v>1</v>
      </c>
    </row>
    <row r="50" spans="1:11">
      <c r="A50" t="s">
        <v>179</v>
      </c>
      <c r="B50" t="s">
        <v>312</v>
      </c>
      <c r="C50" t="s">
        <v>180</v>
      </c>
      <c r="D50" s="3">
        <v>33216</v>
      </c>
      <c r="E50" t="str">
        <f>IF(ISBLANK(Owners[[#This Row],[Date Of Retirement]]), "No", "Yes")</f>
        <v>No</v>
      </c>
      <c r="I50" s="44">
        <f ca="1">YEAR(MIN(Owners[[#This Row],[Date Of Retirement]],NOW()))-YEAR(Owners[[#This Row],[Date of Birth]])</f>
        <v>30</v>
      </c>
      <c r="J50" t="b">
        <f ca="1">ValidateOwners[[#This Row],[Retirement Age]]&gt;18</f>
        <v>1</v>
      </c>
      <c r="K50" t="b">
        <f ca="1">ValidateOwners[[#This Row],[Retirement Age]]&lt;65</f>
        <v>1</v>
      </c>
    </row>
    <row r="51" spans="1:11">
      <c r="A51" t="s">
        <v>181</v>
      </c>
      <c r="B51" t="s">
        <v>313</v>
      </c>
      <c r="C51" t="s">
        <v>182</v>
      </c>
      <c r="D51" s="3">
        <v>33085</v>
      </c>
      <c r="E51" t="str">
        <f>IF(ISBLANK(Owners[[#This Row],[Date Of Retirement]]), "No", "Yes")</f>
        <v>No</v>
      </c>
      <c r="I51" s="45">
        <f ca="1">YEAR(MIN(Owners[[#This Row],[Date Of Retirement]],NOW()))-YEAR(Owners[[#This Row],[Date of Birth]])</f>
        <v>30</v>
      </c>
      <c r="J51" t="b">
        <f ca="1">ValidateOwners[[#This Row],[Retirement Age]]&gt;18</f>
        <v>1</v>
      </c>
      <c r="K51" t="b">
        <f ca="1">ValidateOwners[[#This Row],[Retirement Age]]&lt;65</f>
        <v>1</v>
      </c>
    </row>
    <row r="52" spans="1:11">
      <c r="A52" t="s">
        <v>183</v>
      </c>
      <c r="B52" t="s">
        <v>314</v>
      </c>
      <c r="C52" t="s">
        <v>184</v>
      </c>
      <c r="D52" s="3">
        <v>27553</v>
      </c>
      <c r="E52" t="str">
        <f>IF(ISBLANK(Owners[[#This Row],[Date Of Retirement]]), "No", "Yes")</f>
        <v>No</v>
      </c>
      <c r="I52" s="44">
        <f ca="1">YEAR(MIN(Owners[[#This Row],[Date Of Retirement]],NOW()))-YEAR(Owners[[#This Row],[Date of Birth]])</f>
        <v>45</v>
      </c>
      <c r="J52" t="b">
        <f ca="1">ValidateOwners[[#This Row],[Retirement Age]]&gt;18</f>
        <v>1</v>
      </c>
      <c r="K52" t="b">
        <f ca="1">ValidateOwners[[#This Row],[Retirement Age]]&lt;65</f>
        <v>1</v>
      </c>
    </row>
    <row r="53" spans="1:11">
      <c r="A53" t="s">
        <v>257</v>
      </c>
      <c r="B53" t="s">
        <v>315</v>
      </c>
      <c r="C53" t="s">
        <v>185</v>
      </c>
      <c r="D53" s="3">
        <v>29892</v>
      </c>
      <c r="E53" t="str">
        <f>IF(ISBLANK(Owners[[#This Row],[Date Of Retirement]]), "No", "Yes")</f>
        <v>No</v>
      </c>
      <c r="I53" s="45">
        <f ca="1">YEAR(MIN(Owners[[#This Row],[Date Of Retirement]],NOW()))-YEAR(Owners[[#This Row],[Date of Birth]])</f>
        <v>39</v>
      </c>
      <c r="J53" t="b">
        <f ca="1">ValidateOwners[[#This Row],[Retirement Age]]&gt;18</f>
        <v>1</v>
      </c>
      <c r="K53" t="b">
        <f ca="1">ValidateOwners[[#This Row],[Retirement Age]]&lt;65</f>
        <v>1</v>
      </c>
    </row>
    <row r="54" spans="1:11">
      <c r="A54" t="s">
        <v>186</v>
      </c>
      <c r="B54" t="s">
        <v>316</v>
      </c>
      <c r="C54" t="s">
        <v>187</v>
      </c>
      <c r="D54" s="3">
        <v>30438</v>
      </c>
      <c r="E54" t="str">
        <f>IF(ISBLANK(Owners[[#This Row],[Date Of Retirement]]), "No", "Yes")</f>
        <v>Yes</v>
      </c>
      <c r="F54" s="3">
        <v>40147</v>
      </c>
      <c r="I54" s="44">
        <f ca="1">YEAR(MIN(Owners[[#This Row],[Date Of Retirement]],NOW()))-YEAR(Owners[[#This Row],[Date of Birth]])</f>
        <v>26</v>
      </c>
      <c r="J54" t="b">
        <f ca="1">ValidateOwners[[#This Row],[Retirement Age]]&gt;18</f>
        <v>1</v>
      </c>
      <c r="K54" t="b">
        <f ca="1">ValidateOwners[[#This Row],[Retirement Age]]&lt;65</f>
        <v>1</v>
      </c>
    </row>
    <row r="55" spans="1:11">
      <c r="A55" t="s">
        <v>188</v>
      </c>
      <c r="B55" t="s">
        <v>317</v>
      </c>
      <c r="C55" t="s">
        <v>189</v>
      </c>
      <c r="D55" s="3">
        <v>29950</v>
      </c>
      <c r="E55" t="str">
        <f>IF(ISBLANK(Owners[[#This Row],[Date Of Retirement]]), "No", "Yes")</f>
        <v>No</v>
      </c>
      <c r="I55" s="45">
        <f ca="1">YEAR(MIN(Owners[[#This Row],[Date Of Retirement]],NOW()))-YEAR(Owners[[#This Row],[Date of Birth]])</f>
        <v>39</v>
      </c>
      <c r="J55" t="b">
        <f ca="1">ValidateOwners[[#This Row],[Retirement Age]]&gt;18</f>
        <v>1</v>
      </c>
      <c r="K55" t="b">
        <f ca="1">ValidateOwners[[#This Row],[Retirement Age]]&lt;65</f>
        <v>1</v>
      </c>
    </row>
    <row r="56" spans="1:11">
      <c r="A56" t="s">
        <v>190</v>
      </c>
      <c r="B56" t="s">
        <v>318</v>
      </c>
      <c r="C56" t="s">
        <v>161</v>
      </c>
      <c r="D56" s="3">
        <v>25617</v>
      </c>
      <c r="E56" t="str">
        <f>IF(ISBLANK(Owners[[#This Row],[Date Of Retirement]]), "No", "Yes")</f>
        <v>No</v>
      </c>
      <c r="I56" s="44">
        <f ca="1">YEAR(MIN(Owners[[#This Row],[Date Of Retirement]],NOW()))-YEAR(Owners[[#This Row],[Date of Birth]])</f>
        <v>50</v>
      </c>
      <c r="J56" t="b">
        <f ca="1">ValidateOwners[[#This Row],[Retirement Age]]&gt;18</f>
        <v>1</v>
      </c>
      <c r="K56" t="b">
        <f ca="1">ValidateOwners[[#This Row],[Retirement Age]]&lt;65</f>
        <v>1</v>
      </c>
    </row>
    <row r="57" spans="1:11">
      <c r="A57" t="s">
        <v>191</v>
      </c>
      <c r="B57" t="s">
        <v>319</v>
      </c>
      <c r="C57" t="s">
        <v>192</v>
      </c>
      <c r="D57" s="3">
        <v>35423</v>
      </c>
      <c r="E57" t="str">
        <f>IF(ISBLANK(Owners[[#This Row],[Date Of Retirement]]), "No", "Yes")</f>
        <v>No</v>
      </c>
      <c r="I57" s="45">
        <f ca="1">YEAR(MIN(Owners[[#This Row],[Date Of Retirement]],NOW()))-YEAR(Owners[[#This Row],[Date of Birth]])</f>
        <v>24</v>
      </c>
      <c r="J57" t="b">
        <f ca="1">ValidateOwners[[#This Row],[Retirement Age]]&gt;18</f>
        <v>1</v>
      </c>
      <c r="K57" t="b">
        <f ca="1">ValidateOwners[[#This Row],[Retirement Age]]&lt;65</f>
        <v>1</v>
      </c>
    </row>
    <row r="58" spans="1:11">
      <c r="A58" t="s">
        <v>193</v>
      </c>
      <c r="C58" t="s">
        <v>194</v>
      </c>
      <c r="D58" s="3">
        <v>34148</v>
      </c>
      <c r="E58" t="str">
        <f>IF(ISBLANK(Owners[[#This Row],[Date Of Retirement]]), "No", "Yes")</f>
        <v>No</v>
      </c>
      <c r="I58" s="44">
        <f ca="1">YEAR(MIN(Owners[[#This Row],[Date Of Retirement]],NOW()))-YEAR(Owners[[#This Row],[Date of Birth]])</f>
        <v>27</v>
      </c>
      <c r="J58" t="b">
        <f ca="1">ValidateOwners[[#This Row],[Retirement Age]]&gt;18</f>
        <v>1</v>
      </c>
      <c r="K58" t="b">
        <f ca="1">ValidateOwners[[#This Row],[Retirement Age]]&lt;65</f>
        <v>1</v>
      </c>
    </row>
    <row r="59" spans="1:11">
      <c r="A59" t="s">
        <v>195</v>
      </c>
      <c r="C59" t="s">
        <v>196</v>
      </c>
      <c r="D59" s="3">
        <v>33515</v>
      </c>
      <c r="E59" t="str">
        <f>IF(ISBLANK(Owners[[#This Row],[Date Of Retirement]]), "No", "Yes")</f>
        <v>Yes</v>
      </c>
      <c r="F59" s="3">
        <v>41633</v>
      </c>
      <c r="I59" s="45">
        <f ca="1">YEAR(MIN(Owners[[#This Row],[Date Of Retirement]],NOW()))-YEAR(Owners[[#This Row],[Date of Birth]])</f>
        <v>22</v>
      </c>
      <c r="J59" t="b">
        <f ca="1">ValidateOwners[[#This Row],[Retirement Age]]&gt;18</f>
        <v>1</v>
      </c>
      <c r="K59" t="b">
        <f ca="1">ValidateOwners[[#This Row],[Retirement Age]]&lt;65</f>
        <v>1</v>
      </c>
    </row>
    <row r="60" spans="1:11">
      <c r="A60" t="s">
        <v>197</v>
      </c>
      <c r="C60" t="s">
        <v>198</v>
      </c>
      <c r="D60" s="3">
        <v>36124</v>
      </c>
      <c r="E60" t="str">
        <f>IF(ISBLANK(Owners[[#This Row],[Date Of Retirement]]), "No", "Yes")</f>
        <v>No</v>
      </c>
      <c r="I60" s="44">
        <f ca="1">YEAR(MIN(Owners[[#This Row],[Date Of Retirement]],NOW()))-YEAR(Owners[[#This Row],[Date of Birth]])</f>
        <v>22</v>
      </c>
      <c r="J60" t="b">
        <f ca="1">ValidateOwners[[#This Row],[Retirement Age]]&gt;18</f>
        <v>1</v>
      </c>
      <c r="K60" t="b">
        <f ca="1">ValidateOwners[[#This Row],[Retirement Age]]&lt;65</f>
        <v>1</v>
      </c>
    </row>
    <row r="61" spans="1:11">
      <c r="A61" t="s">
        <v>199</v>
      </c>
      <c r="C61" t="s">
        <v>200</v>
      </c>
      <c r="D61" s="3">
        <v>29395</v>
      </c>
      <c r="E61" t="str">
        <f>IF(ISBLANK(Owners[[#This Row],[Date Of Retirement]]), "No", "Yes")</f>
        <v>Yes</v>
      </c>
      <c r="F61" s="3">
        <v>43641</v>
      </c>
      <c r="I61" s="45">
        <f ca="1">YEAR(MIN(Owners[[#This Row],[Date Of Retirement]],NOW()))-YEAR(Owners[[#This Row],[Date of Birth]])</f>
        <v>39</v>
      </c>
      <c r="J61" t="b">
        <f ca="1">ValidateOwners[[#This Row],[Retirement Age]]&gt;18</f>
        <v>1</v>
      </c>
      <c r="K61" t="b">
        <f ca="1">ValidateOwners[[#This Row],[Retirement Age]]&lt;65</f>
        <v>1</v>
      </c>
    </row>
    <row r="62" spans="1:11">
      <c r="A62" t="s">
        <v>201</v>
      </c>
      <c r="B62" t="s">
        <v>320</v>
      </c>
      <c r="C62" t="s">
        <v>202</v>
      </c>
      <c r="D62" s="3">
        <v>34524</v>
      </c>
      <c r="E62" t="str">
        <f>IF(ISBLANK(Owners[[#This Row],[Date Of Retirement]]), "No", "Yes")</f>
        <v>No</v>
      </c>
      <c r="I62" s="44">
        <f ca="1">YEAR(MIN(Owners[[#This Row],[Date Of Retirement]],NOW()))-YEAR(Owners[[#This Row],[Date of Birth]])</f>
        <v>26</v>
      </c>
      <c r="J62" t="b">
        <f ca="1">ValidateOwners[[#This Row],[Retirement Age]]&gt;18</f>
        <v>1</v>
      </c>
      <c r="K62" t="b">
        <f ca="1">ValidateOwners[[#This Row],[Retirement Age]]&lt;65</f>
        <v>1</v>
      </c>
    </row>
    <row r="63" spans="1:11">
      <c r="A63" t="s">
        <v>203</v>
      </c>
      <c r="B63" t="s">
        <v>321</v>
      </c>
      <c r="C63" t="s">
        <v>204</v>
      </c>
      <c r="D63" s="3">
        <v>32800</v>
      </c>
      <c r="E63" t="str">
        <f>IF(ISBLANK(Owners[[#This Row],[Date Of Retirement]]), "No", "Yes")</f>
        <v>No</v>
      </c>
      <c r="I63" s="45">
        <f ca="1">YEAR(MIN(Owners[[#This Row],[Date Of Retirement]],NOW()))-YEAR(Owners[[#This Row],[Date of Birth]])</f>
        <v>31</v>
      </c>
      <c r="J63" t="b">
        <f ca="1">ValidateOwners[[#This Row],[Retirement Age]]&gt;18</f>
        <v>1</v>
      </c>
      <c r="K63" t="b">
        <f ca="1">ValidateOwners[[#This Row],[Retirement Age]]&lt;65</f>
        <v>1</v>
      </c>
    </row>
    <row r="64" spans="1:11">
      <c r="A64" t="s">
        <v>205</v>
      </c>
      <c r="B64" t="s">
        <v>322</v>
      </c>
      <c r="C64" t="s">
        <v>206</v>
      </c>
      <c r="D64" s="3">
        <v>30808</v>
      </c>
      <c r="E64" t="str">
        <f>IF(ISBLANK(Owners[[#This Row],[Date Of Retirement]]), "No", "Yes")</f>
        <v>No</v>
      </c>
      <c r="I64" s="44">
        <f ca="1">YEAR(MIN(Owners[[#This Row],[Date Of Retirement]],NOW()))-YEAR(Owners[[#This Row],[Date of Birth]])</f>
        <v>36</v>
      </c>
      <c r="J64" t="b">
        <f ca="1">ValidateOwners[[#This Row],[Retirement Age]]&gt;18</f>
        <v>1</v>
      </c>
      <c r="K64" t="b">
        <f ca="1">ValidateOwners[[#This Row],[Retirement Age]]&lt;65</f>
        <v>1</v>
      </c>
    </row>
    <row r="65" spans="1:11">
      <c r="A65" t="s">
        <v>207</v>
      </c>
      <c r="B65" t="s">
        <v>323</v>
      </c>
      <c r="C65" t="s">
        <v>208</v>
      </c>
      <c r="D65" s="3">
        <v>33543</v>
      </c>
      <c r="E65" t="str">
        <f>IF(ISBLANK(Owners[[#This Row],[Date Of Retirement]]), "No", "Yes")</f>
        <v>No</v>
      </c>
      <c r="I65" s="45">
        <f ca="1">YEAR(MIN(Owners[[#This Row],[Date Of Retirement]],NOW()))-YEAR(Owners[[#This Row],[Date of Birth]])</f>
        <v>29</v>
      </c>
      <c r="J65" t="b">
        <f ca="1">ValidateOwners[[#This Row],[Retirement Age]]&gt;18</f>
        <v>1</v>
      </c>
      <c r="K65" t="b">
        <f ca="1">ValidateOwners[[#This Row],[Retirement Age]]&lt;65</f>
        <v>1</v>
      </c>
    </row>
    <row r="66" spans="1:11">
      <c r="A66" t="s">
        <v>209</v>
      </c>
      <c r="B66" t="s">
        <v>324</v>
      </c>
      <c r="C66" t="s">
        <v>210</v>
      </c>
      <c r="D66" s="3">
        <v>27705</v>
      </c>
      <c r="E66" t="str">
        <f>IF(ISBLANK(Owners[[#This Row],[Date Of Retirement]]), "No", "Yes")</f>
        <v>No</v>
      </c>
      <c r="I66" s="44">
        <f ca="1">YEAR(MIN(Owners[[#This Row],[Date Of Retirement]],NOW()))-YEAR(Owners[[#This Row],[Date of Birth]])</f>
        <v>45</v>
      </c>
      <c r="J66" t="b">
        <f ca="1">ValidateOwners[[#This Row],[Retirement Age]]&gt;18</f>
        <v>1</v>
      </c>
      <c r="K66" t="b">
        <f ca="1">ValidateOwners[[#This Row],[Retirement Age]]&lt;65</f>
        <v>1</v>
      </c>
    </row>
    <row r="67" spans="1:11">
      <c r="A67" t="s">
        <v>211</v>
      </c>
      <c r="B67" t="s">
        <v>325</v>
      </c>
      <c r="C67" t="s">
        <v>258</v>
      </c>
      <c r="D67" s="3">
        <v>33857</v>
      </c>
      <c r="E67" t="str">
        <f>IF(ISBLANK(Owners[[#This Row],[Date Of Retirement]]), "No", "Yes")</f>
        <v>No</v>
      </c>
      <c r="I67" s="45">
        <f ca="1">YEAR(MIN(Owners[[#This Row],[Date Of Retirement]],NOW()))-YEAR(Owners[[#This Row],[Date of Birth]])</f>
        <v>28</v>
      </c>
      <c r="J67" t="b">
        <f ca="1">ValidateOwners[[#This Row],[Retirement Age]]&gt;18</f>
        <v>1</v>
      </c>
      <c r="K67" t="b">
        <f ca="1">ValidateOwners[[#This Row],[Retirement Age]]&lt;65</f>
        <v>1</v>
      </c>
    </row>
    <row r="68" spans="1:11">
      <c r="A68" t="s">
        <v>212</v>
      </c>
      <c r="B68" t="s">
        <v>326</v>
      </c>
      <c r="C68" t="s">
        <v>213</v>
      </c>
      <c r="D68" s="3">
        <v>32212</v>
      </c>
      <c r="E68" t="str">
        <f>IF(ISBLANK(Owners[[#This Row],[Date Of Retirement]]), "No", "Yes")</f>
        <v>Yes</v>
      </c>
      <c r="F68" s="3">
        <v>43050</v>
      </c>
      <c r="I68" s="44">
        <f ca="1">YEAR(MIN(Owners[[#This Row],[Date Of Retirement]],NOW()))-YEAR(Owners[[#This Row],[Date of Birth]])</f>
        <v>29</v>
      </c>
      <c r="J68" t="b">
        <f ca="1">ValidateOwners[[#This Row],[Retirement Age]]&gt;18</f>
        <v>1</v>
      </c>
      <c r="K68" t="b">
        <f ca="1">ValidateOwners[[#This Row],[Retirement Age]]&lt;65</f>
        <v>1</v>
      </c>
    </row>
    <row r="69" spans="1:11">
      <c r="A69" t="s">
        <v>214</v>
      </c>
      <c r="B69" t="s">
        <v>327</v>
      </c>
      <c r="C69" t="s">
        <v>215</v>
      </c>
      <c r="D69" s="3">
        <v>33582</v>
      </c>
      <c r="E69" t="str">
        <f>IF(ISBLANK(Owners[[#This Row],[Date Of Retirement]]), "No", "Yes")</f>
        <v>No</v>
      </c>
      <c r="I69" s="45">
        <f ca="1">YEAR(MIN(Owners[[#This Row],[Date Of Retirement]],NOW()))-YEAR(Owners[[#This Row],[Date of Birth]])</f>
        <v>29</v>
      </c>
      <c r="J69" t="b">
        <f ca="1">ValidateOwners[[#This Row],[Retirement Age]]&gt;18</f>
        <v>1</v>
      </c>
      <c r="K69" t="b">
        <f ca="1">ValidateOwners[[#This Row],[Retirement Age]]&lt;65</f>
        <v>1</v>
      </c>
    </row>
    <row r="70" spans="1:11">
      <c r="A70" t="s">
        <v>264</v>
      </c>
      <c r="B70" t="s">
        <v>328</v>
      </c>
      <c r="C70" t="s">
        <v>216</v>
      </c>
      <c r="D70" s="3">
        <v>33389</v>
      </c>
      <c r="E70" t="str">
        <f>IF(ISBLANK(Owners[[#This Row],[Date Of Retirement]]), "No", "Yes")</f>
        <v>No</v>
      </c>
      <c r="I70" s="44">
        <f ca="1">YEAR(MIN(Owners[[#This Row],[Date Of Retirement]],NOW()))-YEAR(Owners[[#This Row],[Date of Birth]])</f>
        <v>29</v>
      </c>
      <c r="J70" t="b">
        <f ca="1">ValidateOwners[[#This Row],[Retirement Age]]&gt;18</f>
        <v>1</v>
      </c>
      <c r="K70" t="b">
        <f ca="1">ValidateOwners[[#This Row],[Retirement Age]]&lt;65</f>
        <v>1</v>
      </c>
    </row>
    <row r="71" spans="1:11">
      <c r="A71" t="s">
        <v>217</v>
      </c>
      <c r="B71" t="s">
        <v>329</v>
      </c>
      <c r="C71" t="s">
        <v>218</v>
      </c>
      <c r="D71" s="3">
        <v>34271</v>
      </c>
      <c r="E71" t="str">
        <f>IF(ISBLANK(Owners[[#This Row],[Date Of Retirement]]), "No", "Yes")</f>
        <v>No</v>
      </c>
      <c r="I71" s="45">
        <f ca="1">YEAR(MIN(Owners[[#This Row],[Date Of Retirement]],NOW()))-YEAR(Owners[[#This Row],[Date of Birth]])</f>
        <v>27</v>
      </c>
      <c r="J71" t="b">
        <f ca="1">ValidateOwners[[#This Row],[Retirement Age]]&gt;18</f>
        <v>1</v>
      </c>
      <c r="K71" t="b">
        <f ca="1">ValidateOwners[[#This Row],[Retirement Age]]&lt;65</f>
        <v>1</v>
      </c>
    </row>
    <row r="72" spans="1:11">
      <c r="A72" t="s">
        <v>219</v>
      </c>
      <c r="B72" t="s">
        <v>330</v>
      </c>
      <c r="C72" t="s">
        <v>259</v>
      </c>
      <c r="D72" s="3">
        <v>34395</v>
      </c>
      <c r="E72" t="str">
        <f>IF(ISBLANK(Owners[[#This Row],[Date Of Retirement]]), "No", "Yes")</f>
        <v>No</v>
      </c>
      <c r="I72" s="44">
        <f ca="1">YEAR(MIN(Owners[[#This Row],[Date Of Retirement]],NOW()))-YEAR(Owners[[#This Row],[Date of Birth]])</f>
        <v>26</v>
      </c>
      <c r="J72" t="b">
        <f ca="1">ValidateOwners[[#This Row],[Retirement Age]]&gt;18</f>
        <v>1</v>
      </c>
      <c r="K72" t="b">
        <f ca="1">ValidateOwners[[#This Row],[Retirement Age]]&lt;65</f>
        <v>1</v>
      </c>
    </row>
    <row r="73" spans="1:11">
      <c r="A73" t="s">
        <v>220</v>
      </c>
      <c r="B73" t="s">
        <v>331</v>
      </c>
      <c r="C73" t="s">
        <v>260</v>
      </c>
      <c r="D73" s="3">
        <v>33794</v>
      </c>
      <c r="E73" t="str">
        <f>IF(ISBLANK(Owners[[#This Row],[Date Of Retirement]]), "No", "Yes")</f>
        <v>No</v>
      </c>
      <c r="I73" s="45">
        <f ca="1">YEAR(MIN(Owners[[#This Row],[Date Of Retirement]],NOW()))-YEAR(Owners[[#This Row],[Date of Birth]])</f>
        <v>28</v>
      </c>
      <c r="J73" t="b">
        <f ca="1">ValidateOwners[[#This Row],[Retirement Age]]&gt;18</f>
        <v>1</v>
      </c>
      <c r="K73" t="b">
        <f ca="1">ValidateOwners[[#This Row],[Retirement Age]]&lt;65</f>
        <v>1</v>
      </c>
    </row>
    <row r="74" spans="1:11">
      <c r="A74" t="s">
        <v>221</v>
      </c>
      <c r="B74" t="s">
        <v>332</v>
      </c>
      <c r="C74" t="s">
        <v>261</v>
      </c>
      <c r="D74" s="3">
        <v>35381</v>
      </c>
      <c r="E74" t="str">
        <f>IF(ISBLANK(Owners[[#This Row],[Date Of Retirement]]), "No", "Yes")</f>
        <v>Yes</v>
      </c>
      <c r="F74" s="3">
        <v>43365</v>
      </c>
      <c r="I74" s="44">
        <f ca="1">YEAR(MIN(Owners[[#This Row],[Date Of Retirement]],NOW()))-YEAR(Owners[[#This Row],[Date of Birth]])</f>
        <v>22</v>
      </c>
      <c r="J74" t="b">
        <f ca="1">ValidateOwners[[#This Row],[Retirement Age]]&gt;18</f>
        <v>1</v>
      </c>
      <c r="K74" t="b">
        <f ca="1">ValidateOwners[[#This Row],[Retirement Age]]&lt;65</f>
        <v>1</v>
      </c>
    </row>
    <row r="75" spans="1:11">
      <c r="A75" t="s">
        <v>222</v>
      </c>
      <c r="B75" t="s">
        <v>333</v>
      </c>
      <c r="C75" t="s">
        <v>223</v>
      </c>
      <c r="D75" s="3">
        <v>34635</v>
      </c>
      <c r="E75" t="str">
        <f>IF(ISBLANK(Owners[[#This Row],[Date Of Retirement]]), "No", "Yes")</f>
        <v>No</v>
      </c>
      <c r="I75" s="45">
        <f ca="1">YEAR(MIN(Owners[[#This Row],[Date Of Retirement]],NOW()))-YEAR(Owners[[#This Row],[Date of Birth]])</f>
        <v>26</v>
      </c>
      <c r="J75" t="b">
        <f ca="1">ValidateOwners[[#This Row],[Retirement Age]]&gt;18</f>
        <v>1</v>
      </c>
      <c r="K75" t="b">
        <f ca="1">ValidateOwners[[#This Row],[Retirement Age]]&lt;65</f>
        <v>1</v>
      </c>
    </row>
    <row r="76" spans="1:11">
      <c r="A76" t="s">
        <v>224</v>
      </c>
      <c r="B76" t="s">
        <v>334</v>
      </c>
      <c r="C76" t="s">
        <v>225</v>
      </c>
      <c r="D76" s="3">
        <v>29229</v>
      </c>
      <c r="E76" t="str">
        <f>IF(ISBLANK(Owners[[#This Row],[Date Of Retirement]]), "No", "Yes")</f>
        <v>No</v>
      </c>
      <c r="I76" s="44">
        <f ca="1">YEAR(MIN(Owners[[#This Row],[Date Of Retirement]],NOW()))-YEAR(Owners[[#This Row],[Date of Birth]])</f>
        <v>40</v>
      </c>
      <c r="J76" t="b">
        <f ca="1">ValidateOwners[[#This Row],[Retirement Age]]&gt;18</f>
        <v>1</v>
      </c>
      <c r="K76" t="b">
        <f ca="1">ValidateOwners[[#This Row],[Retirement Age]]&lt;65</f>
        <v>1</v>
      </c>
    </row>
    <row r="77" spans="1:11">
      <c r="A77" t="s">
        <v>278</v>
      </c>
      <c r="B77" t="s">
        <v>183</v>
      </c>
      <c r="C77" t="s">
        <v>226</v>
      </c>
      <c r="D77" s="3">
        <v>33026</v>
      </c>
      <c r="E77" t="str">
        <f>IF(ISBLANK(Owners[[#This Row],[Date Of Retirement]]), "No", "Yes")</f>
        <v>No</v>
      </c>
      <c r="I77" s="45">
        <f ca="1">YEAR(MIN(Owners[[#This Row],[Date Of Retirement]],NOW()))-YEAR(Owners[[#This Row],[Date of Birth]])</f>
        <v>30</v>
      </c>
      <c r="J77" t="b">
        <f ca="1">ValidateOwners[[#This Row],[Retirement Age]]&gt;18</f>
        <v>1</v>
      </c>
      <c r="K77" t="b">
        <f ca="1">ValidateOwners[[#This Row],[Retirement Age]]&lt;65</f>
        <v>1</v>
      </c>
    </row>
    <row r="78" spans="1:11">
      <c r="A78" t="s">
        <v>227</v>
      </c>
      <c r="B78" t="s">
        <v>335</v>
      </c>
      <c r="C78" t="s">
        <v>228</v>
      </c>
      <c r="D78" s="3">
        <v>24040</v>
      </c>
      <c r="E78" t="str">
        <f>IF(ISBLANK(Owners[[#This Row],[Date Of Retirement]]), "No", "Yes")</f>
        <v>No</v>
      </c>
      <c r="I78" s="44">
        <f ca="1">YEAR(MIN(Owners[[#This Row],[Date Of Retirement]],NOW()))-YEAR(Owners[[#This Row],[Date of Birth]])</f>
        <v>55</v>
      </c>
      <c r="J78" t="b">
        <f ca="1">ValidateOwners[[#This Row],[Retirement Age]]&gt;18</f>
        <v>1</v>
      </c>
      <c r="K78" t="b">
        <f ca="1">ValidateOwners[[#This Row],[Retirement Age]]&lt;65</f>
        <v>1</v>
      </c>
    </row>
    <row r="79" spans="1:11">
      <c r="A79" t="s">
        <v>229</v>
      </c>
      <c r="B79" t="s">
        <v>336</v>
      </c>
      <c r="C79" t="s">
        <v>230</v>
      </c>
      <c r="D79" s="3">
        <v>34746</v>
      </c>
      <c r="E79" t="str">
        <f>IF(ISBLANK(Owners[[#This Row],[Date Of Retirement]]), "No", "Yes")</f>
        <v>No</v>
      </c>
      <c r="I79" s="45">
        <f ca="1">YEAR(MIN(Owners[[#This Row],[Date Of Retirement]],NOW()))-YEAR(Owners[[#This Row],[Date of Birth]])</f>
        <v>25</v>
      </c>
      <c r="J79" t="b">
        <f ca="1">ValidateOwners[[#This Row],[Retirement Age]]&gt;18</f>
        <v>1</v>
      </c>
      <c r="K79" t="b">
        <f ca="1">ValidateOwners[[#This Row],[Retirement Age]]&lt;65</f>
        <v>1</v>
      </c>
    </row>
    <row r="80" spans="1:11">
      <c r="A80" t="s">
        <v>263</v>
      </c>
      <c r="B80" t="s">
        <v>337</v>
      </c>
      <c r="C80" t="s">
        <v>231</v>
      </c>
      <c r="D80" s="3">
        <v>35646</v>
      </c>
      <c r="E80" t="str">
        <f>IF(ISBLANK(Owners[[#This Row],[Date Of Retirement]]), "No", "Yes")</f>
        <v>No</v>
      </c>
      <c r="I80" s="44">
        <f ca="1">YEAR(MIN(Owners[[#This Row],[Date Of Retirement]],NOW()))-YEAR(Owners[[#This Row],[Date of Birth]])</f>
        <v>23</v>
      </c>
      <c r="J80" t="b">
        <f ca="1">ValidateOwners[[#This Row],[Retirement Age]]&gt;18</f>
        <v>1</v>
      </c>
      <c r="K80" t="b">
        <f ca="1">ValidateOwners[[#This Row],[Retirement Age]]&lt;65</f>
        <v>1</v>
      </c>
    </row>
    <row r="81" spans="1:11">
      <c r="A81" t="s">
        <v>262</v>
      </c>
      <c r="B81" t="s">
        <v>338</v>
      </c>
      <c r="C81" t="s">
        <v>232</v>
      </c>
      <c r="D81" s="3">
        <v>24512</v>
      </c>
      <c r="E81" t="str">
        <f>IF(ISBLANK(Owners[[#This Row],[Date Of Retirement]]), "No", "Yes")</f>
        <v>No</v>
      </c>
      <c r="I81" s="45">
        <f ca="1">YEAR(MIN(Owners[[#This Row],[Date Of Retirement]],NOW()))-YEAR(Owners[[#This Row],[Date of Birth]])</f>
        <v>53</v>
      </c>
      <c r="J81" t="b">
        <f ca="1">ValidateOwners[[#This Row],[Retirement Age]]&gt;18</f>
        <v>1</v>
      </c>
      <c r="K81" t="b">
        <f ca="1">ValidateOwners[[#This Row],[Retirement Age]]&lt;65</f>
        <v>1</v>
      </c>
    </row>
    <row r="82" spans="1:11">
      <c r="A82" t="s">
        <v>233</v>
      </c>
      <c r="B82" t="s">
        <v>339</v>
      </c>
      <c r="C82" t="s">
        <v>265</v>
      </c>
      <c r="D82" s="3">
        <v>33225</v>
      </c>
      <c r="E82" t="str">
        <f>IF(ISBLANK(Owners[[#This Row],[Date Of Retirement]]), "No", "Yes")</f>
        <v>No</v>
      </c>
      <c r="I82" s="44">
        <f ca="1">YEAR(MIN(Owners[[#This Row],[Date Of Retirement]],NOW()))-YEAR(Owners[[#This Row],[Date of Birth]])</f>
        <v>30</v>
      </c>
      <c r="J82" t="b">
        <f ca="1">ValidateOwners[[#This Row],[Retirement Age]]&gt;18</f>
        <v>1</v>
      </c>
      <c r="K82" t="b">
        <f ca="1">ValidateOwners[[#This Row],[Retirement Age]]&lt;65</f>
        <v>1</v>
      </c>
    </row>
    <row r="83" spans="1:11">
      <c r="A83" t="s">
        <v>234</v>
      </c>
      <c r="B83" t="s">
        <v>340</v>
      </c>
      <c r="C83" t="s">
        <v>235</v>
      </c>
      <c r="D83" s="3">
        <v>24643</v>
      </c>
      <c r="E83" t="str">
        <f>IF(ISBLANK(Owners[[#This Row],[Date Of Retirement]]), "No", "Yes")</f>
        <v>No</v>
      </c>
      <c r="I83" s="45">
        <f ca="1">YEAR(MIN(Owners[[#This Row],[Date Of Retirement]],NOW()))-YEAR(Owners[[#This Row],[Date of Birth]])</f>
        <v>53</v>
      </c>
      <c r="J83" t="b">
        <f ca="1">ValidateOwners[[#This Row],[Retirement Age]]&gt;18</f>
        <v>1</v>
      </c>
      <c r="K83" t="b">
        <f ca="1">ValidateOwners[[#This Row],[Retirement Age]]&lt;65</f>
        <v>1</v>
      </c>
    </row>
    <row r="84" spans="1:11">
      <c r="A84" t="s">
        <v>266</v>
      </c>
      <c r="B84" t="s">
        <v>341</v>
      </c>
      <c r="C84" t="s">
        <v>267</v>
      </c>
      <c r="D84" s="3">
        <v>33211</v>
      </c>
      <c r="E84" t="str">
        <f>IF(ISBLANK(Owners[[#This Row],[Date Of Retirement]]), "No", "Yes")</f>
        <v>No</v>
      </c>
      <c r="I84" s="44">
        <f ca="1">YEAR(MIN(Owners[[#This Row],[Date Of Retirement]],NOW()))-YEAR(Owners[[#This Row],[Date of Birth]])</f>
        <v>30</v>
      </c>
      <c r="J84" t="b">
        <f ca="1">ValidateOwners[[#This Row],[Retirement Age]]&gt;18</f>
        <v>1</v>
      </c>
      <c r="K84" t="b">
        <f ca="1">ValidateOwners[[#This Row],[Retirement Age]]&lt;65</f>
        <v>1</v>
      </c>
    </row>
    <row r="85" spans="1:11">
      <c r="A85" t="s">
        <v>236</v>
      </c>
      <c r="B85" t="s">
        <v>342</v>
      </c>
      <c r="C85" t="s">
        <v>237</v>
      </c>
      <c r="D85" s="3">
        <v>25420</v>
      </c>
      <c r="E85" t="str">
        <f>IF(ISBLANK(Owners[[#This Row],[Date Of Retirement]]), "No", "Yes")</f>
        <v>No</v>
      </c>
      <c r="I85" s="45">
        <f ca="1">YEAR(MIN(Owners[[#This Row],[Date Of Retirement]],NOW()))-YEAR(Owners[[#This Row],[Date of Birth]])</f>
        <v>51</v>
      </c>
      <c r="J85" t="b">
        <f ca="1">ValidateOwners[[#This Row],[Retirement Age]]&gt;18</f>
        <v>1</v>
      </c>
      <c r="K85" t="b">
        <f ca="1">ValidateOwners[[#This Row],[Retirement Age]]&lt;65</f>
        <v>1</v>
      </c>
    </row>
    <row r="86" spans="1:11">
      <c r="A86" t="s">
        <v>238</v>
      </c>
      <c r="C86" t="s">
        <v>268</v>
      </c>
      <c r="D86" s="3">
        <v>35831</v>
      </c>
      <c r="E86" t="str">
        <f>IF(ISBLANK(Owners[[#This Row],[Date Of Retirement]]), "No", "Yes")</f>
        <v>No</v>
      </c>
      <c r="I86" s="44">
        <f ca="1">YEAR(MIN(Owners[[#This Row],[Date Of Retirement]],NOW()))-YEAR(Owners[[#This Row],[Date of Birth]])</f>
        <v>22</v>
      </c>
      <c r="J86" t="b">
        <f ca="1">ValidateOwners[[#This Row],[Retirement Age]]&gt;18</f>
        <v>1</v>
      </c>
      <c r="K86" t="b">
        <f ca="1">ValidateOwners[[#This Row],[Retirement Age]]&lt;65</f>
        <v>1</v>
      </c>
    </row>
    <row r="87" spans="1:11">
      <c r="A87" t="s">
        <v>239</v>
      </c>
      <c r="C87" t="s">
        <v>269</v>
      </c>
      <c r="D87" s="3">
        <v>23922</v>
      </c>
      <c r="E87" t="str">
        <f>IF(ISBLANK(Owners[[#This Row],[Date Of Retirement]]), "No", "Yes")</f>
        <v>No</v>
      </c>
      <c r="I87" s="45">
        <f ca="1">YEAR(MIN(Owners[[#This Row],[Date Of Retirement]],NOW()))-YEAR(Owners[[#This Row],[Date of Birth]])</f>
        <v>55</v>
      </c>
      <c r="J87" t="b">
        <f ca="1">ValidateOwners[[#This Row],[Retirement Age]]&gt;18</f>
        <v>1</v>
      </c>
      <c r="K87" t="b">
        <f ca="1">ValidateOwners[[#This Row],[Retirement Age]]&lt;65</f>
        <v>1</v>
      </c>
    </row>
    <row r="88" spans="1:11">
      <c r="A88" t="s">
        <v>240</v>
      </c>
      <c r="B88" t="s">
        <v>343</v>
      </c>
      <c r="C88" t="s">
        <v>270</v>
      </c>
      <c r="D88" s="3">
        <v>33162</v>
      </c>
      <c r="E88" t="str">
        <f>IF(ISBLANK(Owners[[#This Row],[Date Of Retirement]]), "No", "Yes")</f>
        <v>No</v>
      </c>
      <c r="I88" s="44">
        <f ca="1">YEAR(MIN(Owners[[#This Row],[Date Of Retirement]],NOW()))-YEAR(Owners[[#This Row],[Date of Birth]])</f>
        <v>30</v>
      </c>
      <c r="J88" t="b">
        <f ca="1">ValidateOwners[[#This Row],[Retirement Age]]&gt;18</f>
        <v>1</v>
      </c>
      <c r="K88" t="b">
        <f ca="1">ValidateOwners[[#This Row],[Retirement Age]]&lt;65</f>
        <v>1</v>
      </c>
    </row>
    <row r="89" spans="1:11">
      <c r="A89" t="s">
        <v>241</v>
      </c>
      <c r="C89" t="s">
        <v>242</v>
      </c>
      <c r="D89" s="3">
        <v>24410</v>
      </c>
      <c r="E89" t="str">
        <f>IF(ISBLANK(Owners[[#This Row],[Date Of Retirement]]), "No", "Yes")</f>
        <v>Yes</v>
      </c>
      <c r="F89" s="3">
        <v>41131</v>
      </c>
      <c r="I89" s="45">
        <f ca="1">YEAR(MIN(Owners[[#This Row],[Date Of Retirement]],NOW()))-YEAR(Owners[[#This Row],[Date of Birth]])</f>
        <v>46</v>
      </c>
      <c r="J89" t="b">
        <f ca="1">ValidateOwners[[#This Row],[Retirement Age]]&gt;18</f>
        <v>1</v>
      </c>
      <c r="K89" t="b">
        <f ca="1">ValidateOwners[[#This Row],[Retirement Age]]&lt;65</f>
        <v>1</v>
      </c>
    </row>
    <row r="90" spans="1:11">
      <c r="A90" t="s">
        <v>167</v>
      </c>
      <c r="B90" t="s">
        <v>344</v>
      </c>
      <c r="C90" t="s">
        <v>272</v>
      </c>
      <c r="D90" s="3">
        <v>25437</v>
      </c>
      <c r="E90" t="str">
        <f>IF(ISBLANK(Owners[[#This Row],[Date Of Retirement]]), "No", "Yes")</f>
        <v>Yes</v>
      </c>
      <c r="F90" s="3">
        <v>40285</v>
      </c>
      <c r="I90" s="44">
        <f ca="1">YEAR(MIN(Owners[[#This Row],[Date Of Retirement]],NOW()))-YEAR(Owners[[#This Row],[Date of Birth]])</f>
        <v>41</v>
      </c>
      <c r="J90" t="b">
        <f ca="1">ValidateOwners[[#This Row],[Retirement Age]]&gt;18</f>
        <v>1</v>
      </c>
      <c r="K90" t="b">
        <f ca="1">ValidateOwners[[#This Row],[Retirement Age]]&lt;65</f>
        <v>1</v>
      </c>
    </row>
    <row r="91" spans="1:11">
      <c r="A91" t="s">
        <v>243</v>
      </c>
      <c r="C91" t="s">
        <v>271</v>
      </c>
      <c r="D91" s="3">
        <v>36138</v>
      </c>
      <c r="E91" t="str">
        <f>IF(ISBLANK(Owners[[#This Row],[Date Of Retirement]]), "No", "Yes")</f>
        <v>No</v>
      </c>
      <c r="I91" s="45">
        <f ca="1">YEAR(MIN(Owners[[#This Row],[Date Of Retirement]],NOW()))-YEAR(Owners[[#This Row],[Date of Birth]])</f>
        <v>22</v>
      </c>
      <c r="J91" t="b">
        <f ca="1">ValidateOwners[[#This Row],[Retirement Age]]&gt;18</f>
        <v>1</v>
      </c>
      <c r="K91" t="b">
        <f ca="1">ValidateOwners[[#This Row],[Retirement Age]]&lt;65</f>
        <v>1</v>
      </c>
    </row>
    <row r="92" spans="1:11">
      <c r="A92" t="s">
        <v>314</v>
      </c>
      <c r="B92" t="s">
        <v>345</v>
      </c>
      <c r="C92" t="s">
        <v>244</v>
      </c>
      <c r="D92" s="3">
        <v>25256</v>
      </c>
      <c r="E92" t="str">
        <f>IF(ISBLANK(Owners[[#This Row],[Date Of Retirement]]), "No", "Yes")</f>
        <v>Yes</v>
      </c>
      <c r="F92" s="3">
        <v>39240</v>
      </c>
      <c r="I92" s="44">
        <f ca="1">YEAR(MIN(Owners[[#This Row],[Date Of Retirement]],NOW()))-YEAR(Owners[[#This Row],[Date of Birth]])</f>
        <v>38</v>
      </c>
      <c r="J92" t="b">
        <f ca="1">ValidateOwners[[#This Row],[Retirement Age]]&gt;18</f>
        <v>1</v>
      </c>
      <c r="K92" t="b">
        <f ca="1">ValidateOwners[[#This Row],[Retirement Age]]&lt;65</f>
        <v>1</v>
      </c>
    </row>
    <row r="93" spans="1:11">
      <c r="A93" t="s">
        <v>245</v>
      </c>
      <c r="B93" t="s">
        <v>346</v>
      </c>
      <c r="C93" t="s">
        <v>273</v>
      </c>
      <c r="D93" s="3">
        <v>36727</v>
      </c>
      <c r="E93" t="str">
        <f>IF(ISBLANK(Owners[[#This Row],[Date Of Retirement]]), "No", "Yes")</f>
        <v>No</v>
      </c>
      <c r="I93" s="45">
        <f ca="1">YEAR(MIN(Owners[[#This Row],[Date Of Retirement]],NOW()))-YEAR(Owners[[#This Row],[Date of Birth]])</f>
        <v>20</v>
      </c>
      <c r="J93" t="b">
        <f ca="1">ValidateOwners[[#This Row],[Retirement Age]]&gt;18</f>
        <v>1</v>
      </c>
      <c r="K93" t="b">
        <f ca="1">ValidateOwners[[#This Row],[Retirement Age]]&lt;65</f>
        <v>1</v>
      </c>
    </row>
    <row r="94" spans="1:11">
      <c r="A94" t="s">
        <v>246</v>
      </c>
      <c r="B94" t="s">
        <v>347</v>
      </c>
      <c r="C94" t="s">
        <v>221</v>
      </c>
      <c r="D94" s="3">
        <v>36303</v>
      </c>
      <c r="E94" t="str">
        <f>IF(ISBLANK(Owners[[#This Row],[Date Of Retirement]]), "No", "Yes")</f>
        <v>No</v>
      </c>
      <c r="I94" s="44">
        <f ca="1">YEAR(MIN(Owners[[#This Row],[Date Of Retirement]],NOW()))-YEAR(Owners[[#This Row],[Date of Birth]])</f>
        <v>21</v>
      </c>
      <c r="J94" t="b">
        <f ca="1">ValidateOwners[[#This Row],[Retirement Age]]&gt;18</f>
        <v>1</v>
      </c>
      <c r="K94" t="b">
        <f ca="1">ValidateOwners[[#This Row],[Retirement Age]]&lt;65</f>
        <v>1</v>
      </c>
    </row>
    <row r="95" spans="1:11">
      <c r="A95" t="s">
        <v>247</v>
      </c>
      <c r="B95" t="s">
        <v>332</v>
      </c>
      <c r="C95" t="s">
        <v>274</v>
      </c>
      <c r="D95" s="3">
        <v>25464</v>
      </c>
      <c r="E95" t="str">
        <f>IF(ISBLANK(Owners[[#This Row],[Date Of Retirement]]), "No", "Yes")</f>
        <v>No</v>
      </c>
      <c r="I95" s="45">
        <f ca="1">YEAR(MIN(Owners[[#This Row],[Date Of Retirement]],NOW()))-YEAR(Owners[[#This Row],[Date of Birth]])</f>
        <v>51</v>
      </c>
      <c r="J95" t="b">
        <f ca="1">ValidateOwners[[#This Row],[Retirement Age]]&gt;18</f>
        <v>1</v>
      </c>
      <c r="K95" t="b">
        <f ca="1">ValidateOwners[[#This Row],[Retirement Age]]&lt;65</f>
        <v>1</v>
      </c>
    </row>
    <row r="96" spans="1:11">
      <c r="A96" t="s">
        <v>248</v>
      </c>
      <c r="B96" t="s">
        <v>348</v>
      </c>
      <c r="C96" t="s">
        <v>249</v>
      </c>
      <c r="D96" s="3">
        <v>36745</v>
      </c>
      <c r="E96" t="str">
        <f>IF(ISBLANK(Owners[[#This Row],[Date Of Retirement]]), "No", "Yes")</f>
        <v>No</v>
      </c>
      <c r="I96" s="44">
        <f ca="1">YEAR(MIN(Owners[[#This Row],[Date Of Retirement]],NOW()))-YEAR(Owners[[#This Row],[Date of Birth]])</f>
        <v>20</v>
      </c>
      <c r="J96" t="b">
        <f ca="1">ValidateOwners[[#This Row],[Retirement Age]]&gt;18</f>
        <v>1</v>
      </c>
      <c r="K96" t="b">
        <f ca="1">ValidateOwners[[#This Row],[Retirement Age]]&lt;65</f>
        <v>1</v>
      </c>
    </row>
    <row r="97" spans="1:11">
      <c r="A97" t="s">
        <v>250</v>
      </c>
      <c r="B97" t="s">
        <v>349</v>
      </c>
      <c r="C97" t="s">
        <v>275</v>
      </c>
      <c r="D97" s="3">
        <v>25715</v>
      </c>
      <c r="E97" t="str">
        <f>IF(ISBLANK(Owners[[#This Row],[Date Of Retirement]]), "No", "Yes")</f>
        <v>No</v>
      </c>
      <c r="I97" s="45">
        <f ca="1">YEAR(MIN(Owners[[#This Row],[Date Of Retirement]],NOW()))-YEAR(Owners[[#This Row],[Date of Birth]])</f>
        <v>50</v>
      </c>
      <c r="J97" t="b">
        <f ca="1">ValidateOwners[[#This Row],[Retirement Age]]&gt;18</f>
        <v>1</v>
      </c>
      <c r="K97" t="b">
        <f ca="1">ValidateOwners[[#This Row],[Retirement Age]]&lt;65</f>
        <v>1</v>
      </c>
    </row>
    <row r="98" spans="1:11">
      <c r="A98" t="s">
        <v>251</v>
      </c>
      <c r="B98" t="s">
        <v>350</v>
      </c>
      <c r="C98" t="s">
        <v>276</v>
      </c>
      <c r="D98" s="3">
        <v>33555</v>
      </c>
      <c r="E98" t="str">
        <f>IF(ISBLANK(Owners[[#This Row],[Date Of Retirement]]), "No", "Yes")</f>
        <v>No</v>
      </c>
      <c r="I98" s="44">
        <f ca="1">YEAR(MIN(Owners[[#This Row],[Date Of Retirement]],NOW()))-YEAR(Owners[[#This Row],[Date of Birth]])</f>
        <v>29</v>
      </c>
      <c r="J98" t="b">
        <f ca="1">ValidateOwners[[#This Row],[Retirement Age]]&gt;18</f>
        <v>1</v>
      </c>
      <c r="K98" t="b">
        <f ca="1">ValidateOwners[[#This Row],[Retirement Age]]&lt;65</f>
        <v>1</v>
      </c>
    </row>
    <row r="99" spans="1:11">
      <c r="A99" t="s">
        <v>252</v>
      </c>
      <c r="B99" t="s">
        <v>160</v>
      </c>
      <c r="C99" t="s">
        <v>253</v>
      </c>
      <c r="D99" s="3">
        <v>36543</v>
      </c>
      <c r="E99" t="str">
        <f>IF(ISBLANK(Owners[[#This Row],[Date Of Retirement]]), "No", "Yes")</f>
        <v>No</v>
      </c>
      <c r="I99" s="45">
        <f ca="1">YEAR(MIN(Owners[[#This Row],[Date Of Retirement]],NOW()))-YEAR(Owners[[#This Row],[Date of Birth]])</f>
        <v>20</v>
      </c>
      <c r="J99" t="b">
        <f ca="1">ValidateOwners[[#This Row],[Retirement Age]]&gt;18</f>
        <v>1</v>
      </c>
      <c r="K99" t="b">
        <f ca="1">ValidateOwners[[#This Row],[Retirement Age]]&lt;65</f>
        <v>1</v>
      </c>
    </row>
    <row r="100" spans="1:11">
      <c r="A100" t="s">
        <v>254</v>
      </c>
      <c r="B100" t="s">
        <v>351</v>
      </c>
      <c r="C100" t="s">
        <v>277</v>
      </c>
      <c r="D100" s="3">
        <v>36641</v>
      </c>
      <c r="E100" t="str">
        <f>IF(ISBLANK(Owners[[#This Row],[Date Of Retirement]]), "No", "Yes")</f>
        <v>No</v>
      </c>
      <c r="I100" s="46">
        <f ca="1">YEAR(MIN(Owners[[#This Row],[Date Of Retirement]],NOW()))-YEAR(Owners[[#This Row],[Date of Birth]])</f>
        <v>20</v>
      </c>
      <c r="J100" t="b">
        <f ca="1">ValidateOwners[[#This Row],[Retirement Age]]&gt;18</f>
        <v>1</v>
      </c>
      <c r="K100" t="b">
        <f ca="1">ValidateOwners[[#This Row],[Retirement Age]]&lt;65</f>
        <v>1</v>
      </c>
    </row>
  </sheetData>
  <conditionalFormatting sqref="I2:I100">
    <cfRule type="cellIs" dxfId="16" priority="1" operator="greaterThan">
      <formula>65</formula>
    </cfRule>
    <cfRule type="cellIs" dxfId="15" priority="2" operator="lessThan">
      <formula>18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03BB-458E-4453-A362-4A27752B2120}">
  <dimension ref="A1:Q121"/>
  <sheetViews>
    <sheetView workbookViewId="0">
      <selection activeCell="I3" sqref="I3"/>
    </sheetView>
  </sheetViews>
  <sheetFormatPr defaultRowHeight="15"/>
  <cols>
    <col min="1" max="1" width="13" customWidth="1"/>
    <col min="2" max="2" width="6.85546875" customWidth="1"/>
    <col min="3" max="3" width="19.7109375" customWidth="1"/>
    <col min="4" max="4" width="18.85546875" customWidth="1"/>
    <col min="5" max="5" width="8.7109375" customWidth="1"/>
    <col min="7" max="7" width="18.42578125" customWidth="1"/>
    <col min="8" max="8" width="16.7109375" customWidth="1"/>
    <col min="9" max="9" width="15.5703125" customWidth="1"/>
    <col min="10" max="10" width="13.85546875" customWidth="1"/>
    <col min="11" max="11" width="12.28515625" customWidth="1"/>
    <col min="12" max="12" width="11.42578125" customWidth="1"/>
    <col min="13" max="13" width="17.7109375" bestFit="1" customWidth="1"/>
    <col min="14" max="15" width="17.7109375" customWidth="1"/>
    <col min="18" max="18" width="14.7109375" customWidth="1"/>
    <col min="19" max="19" width="22.28515625" bestFit="1" customWidth="1"/>
  </cols>
  <sheetData>
    <row r="1" spans="1:17">
      <c r="A1" t="s">
        <v>457</v>
      </c>
      <c r="B1" t="s">
        <v>458</v>
      </c>
      <c r="C1" t="s">
        <v>459</v>
      </c>
      <c r="D1" t="s">
        <v>460</v>
      </c>
      <c r="G1" s="41" t="s">
        <v>461</v>
      </c>
      <c r="H1" s="23" t="s">
        <v>462</v>
      </c>
      <c r="I1" s="23" t="s">
        <v>463</v>
      </c>
      <c r="J1" s="42" t="s">
        <v>464</v>
      </c>
      <c r="K1" s="43" t="s">
        <v>465</v>
      </c>
      <c r="L1" s="43" t="s">
        <v>466</v>
      </c>
      <c r="M1" s="47" t="s">
        <v>474</v>
      </c>
      <c r="N1" s="47" t="s">
        <v>477</v>
      </c>
      <c r="P1" t="s">
        <v>475</v>
      </c>
      <c r="Q1" t="s">
        <v>476</v>
      </c>
    </row>
    <row r="2" spans="1:17">
      <c r="A2">
        <v>1</v>
      </c>
      <c r="B2" s="27">
        <v>3</v>
      </c>
      <c r="C2" s="24">
        <v>39337</v>
      </c>
      <c r="G2" s="33">
        <f>INDEX(Owners[Date of Birth],DogOwnership[[#This Row],[Dog Owner]])</f>
        <v>28779</v>
      </c>
      <c r="H2" s="34">
        <f ca="1">IF(ISBLANK(INDEX(Owners[Date Of Retirement],DogOwnership[[#This Row],[Dog Owner]]-1)),NOW(),INDEX(Owners[Date Of Retirement],DogOwnership[[#This Row],[Dog Owner]]-1))</f>
        <v>43984.533323611111</v>
      </c>
      <c r="I2" s="37">
        <f>INDEX(Dogs[Date of Birth],DogOwnership[[#This Row],[Dog]])</f>
        <v>39337</v>
      </c>
      <c r="J2" s="35">
        <f ca="1">MIN(NOW(), INDEX(Dogs[Date of Retirement],DogOwnership[[#This Row],[Dog]]),INDEX(Dogs[Date of Disqualification],DogOwnership[[#This Row],[Dog]]))</f>
        <v>40778</v>
      </c>
      <c r="K2" s="28" t="b">
        <f>AND(DogOwnership[[#This Row],[Start of Ownership]]&gt;=DogOwnership!$G2,DogOwnership[[#This Row],[Start of Ownership]]&gt;=DogOwnership!$I2)</f>
        <v>1</v>
      </c>
      <c r="L2" s="28" t="b">
        <f ca="1">AND(DogOwnership[[#This Row],[End of Ownership]]&lt;=ValidateOwnership[[#This Row],[DOG LATEST]],DogOwnership[[#This Row],[End of Ownership]]&lt;=ValidateOwnership[[#This Row],[OWNER LATEST]])</f>
        <v>1</v>
      </c>
      <c r="M2" t="b">
        <f ca="1">DogOwnership[[#This Row],[Start of Ownership]]&lt;MIN(DogOwnership[[#This Row],[End of Ownership]],NOW())</f>
        <v>1</v>
      </c>
      <c r="N2" s="49">
        <f ca="1">((MIN(DogOwnership[[#This Row],[End of Ownership]],NOW())-ValidateOwnership[[#This Row],[DOG EARLIEST]])/365)*12</f>
        <v>152.79561611872145</v>
      </c>
      <c r="P2">
        <v>1</v>
      </c>
      <c r="Q2">
        <f>COUNTIF(DogOwnership[Dog],P2)</f>
        <v>1</v>
      </c>
    </row>
    <row r="3" spans="1:17">
      <c r="A3">
        <v>2</v>
      </c>
      <c r="B3" s="27">
        <v>67</v>
      </c>
      <c r="C3" s="48">
        <v>36740</v>
      </c>
      <c r="G3" s="36">
        <f>INDEX(Owners[Date of Birth],DogOwnership[[#This Row],[Dog Owner]])</f>
        <v>29072</v>
      </c>
      <c r="H3" s="37">
        <f ca="1">IF(ISBLANK(INDEX(Owners[Date Of Retirement],DogOwnership[[#This Row],[Dog Owner]]-1)),NOW(),INDEX(Owners[Date Of Retirement],DogOwnership[[#This Row],[Dog Owner]]-1))</f>
        <v>43984.533323611111</v>
      </c>
      <c r="I3" s="37">
        <f>INDEX(Dogs[Date of Birth],DogOwnership[[#This Row],[Dog]])</f>
        <v>36740</v>
      </c>
      <c r="J3" s="38">
        <f ca="1">MIN(NOW(), INDEX(Dogs[Date of Retirement],DogOwnership[[#This Row],[Dog]]),INDEX(Dogs[Date of Disqualification],DogOwnership[[#This Row],[Dog]]))</f>
        <v>39942</v>
      </c>
      <c r="K3" s="29" t="b">
        <f>AND(DogOwnership[[#This Row],[Start of Ownership]]&gt;=DogOwnership!$G3,DogOwnership[[#This Row],[Start of Ownership]]&gt;=DogOwnership!$I3)</f>
        <v>1</v>
      </c>
      <c r="L3" s="29" t="b">
        <f ca="1">AND(DogOwnership[[#This Row],[End of Ownership]]&lt;=ValidateOwnership[[#This Row],[DOG LATEST]],DogOwnership[[#This Row],[End of Ownership]]&lt;=ValidateOwnership[[#This Row],[OWNER LATEST]])</f>
        <v>1</v>
      </c>
      <c r="M3" t="b">
        <f ca="1">DogOwnership[[#This Row],[Start of Ownership]]&lt;MIN(DogOwnership[[#This Row],[End of Ownership]],NOW())</f>
        <v>1</v>
      </c>
      <c r="N3" s="49">
        <f ca="1">((MIN(DogOwnership[[#This Row],[End of Ownership]],NOW())-ValidateOwnership[[#This Row],[DOG EARLIEST]])/365)*12</f>
        <v>238.17643803652965</v>
      </c>
      <c r="P3">
        <v>2</v>
      </c>
      <c r="Q3">
        <f>COUNTIF(DogOwnership[Dog],P3)</f>
        <v>1</v>
      </c>
    </row>
    <row r="4" spans="1:17">
      <c r="A4">
        <v>3</v>
      </c>
      <c r="B4" s="27">
        <v>20</v>
      </c>
      <c r="C4" s="24">
        <v>38095</v>
      </c>
      <c r="G4" s="33">
        <f>INDEX(Owners[Date of Birth],DogOwnership[[#This Row],[Dog Owner]])</f>
        <v>33109</v>
      </c>
      <c r="H4" s="34">
        <f ca="1">IF(ISBLANK(INDEX(Owners[Date Of Retirement],DogOwnership[[#This Row],[Dog Owner]]-1)),NOW(),INDEX(Owners[Date Of Retirement],DogOwnership[[#This Row],[Dog Owner]]-1))</f>
        <v>43984.533323611111</v>
      </c>
      <c r="I4" s="34">
        <f>INDEX(Dogs[Date of Birth],DogOwnership[[#This Row],[Dog]])</f>
        <v>38095</v>
      </c>
      <c r="J4" s="35">
        <f ca="1">MIN(NOW(), INDEX(Dogs[Date of Retirement],DogOwnership[[#This Row],[Dog]]),INDEX(Dogs[Date of Disqualification],DogOwnership[[#This Row],[Dog]]))</f>
        <v>39758</v>
      </c>
      <c r="K4" s="28" t="b">
        <f>AND(DogOwnership[[#This Row],[Start of Ownership]]&gt;=DogOwnership!$G4,DogOwnership[[#This Row],[Start of Ownership]]&gt;=DogOwnership!$I4)</f>
        <v>1</v>
      </c>
      <c r="L4" s="28" t="b">
        <f ca="1">AND(DogOwnership[[#This Row],[End of Ownership]]&lt;=ValidateOwnership[[#This Row],[DOG LATEST]],DogOwnership[[#This Row],[End of Ownership]]&lt;=ValidateOwnership[[#This Row],[OWNER LATEST]])</f>
        <v>1</v>
      </c>
      <c r="M4" t="b">
        <f ca="1">DogOwnership[[#This Row],[Start of Ownership]]&lt;MIN(DogOwnership[[#This Row],[End of Ownership]],NOW())</f>
        <v>1</v>
      </c>
      <c r="N4" s="49">
        <f ca="1">((MIN(DogOwnership[[#This Row],[End of Ownership]],NOW())-ValidateOwnership[[#This Row],[DOG EARLIEST]])/365)*12</f>
        <v>193.62849283105024</v>
      </c>
      <c r="P4">
        <v>3</v>
      </c>
      <c r="Q4">
        <f>COUNTIF(DogOwnership[Dog],P4)</f>
        <v>1</v>
      </c>
    </row>
    <row r="5" spans="1:17">
      <c r="A5">
        <v>4</v>
      </c>
      <c r="B5" s="27">
        <v>69</v>
      </c>
      <c r="C5" s="48">
        <v>37699</v>
      </c>
      <c r="G5" s="36">
        <f>INDEX(Owners[Date of Birth],DogOwnership[[#This Row],[Dog Owner]])</f>
        <v>27001</v>
      </c>
      <c r="H5" s="37">
        <f ca="1">IF(ISBLANK(INDEX(Owners[Date Of Retirement],DogOwnership[[#This Row],[Dog Owner]]-1)),NOW(),INDEX(Owners[Date Of Retirement],DogOwnership[[#This Row],[Dog Owner]]-1))</f>
        <v>43984.533323611111</v>
      </c>
      <c r="I5" s="37">
        <f>INDEX(Dogs[Date of Birth],DogOwnership[[#This Row],[Dog]])</f>
        <v>37699</v>
      </c>
      <c r="J5" s="38">
        <f ca="1">MIN(NOW(), INDEX(Dogs[Date of Retirement],DogOwnership[[#This Row],[Dog]]),INDEX(Dogs[Date of Disqualification],DogOwnership[[#This Row],[Dog]]))</f>
        <v>39628</v>
      </c>
      <c r="K5" s="29" t="b">
        <f>AND(DogOwnership[[#This Row],[Start of Ownership]]&gt;=DogOwnership!$G5,DogOwnership[[#This Row],[Start of Ownership]]&gt;=DogOwnership!$I5)</f>
        <v>1</v>
      </c>
      <c r="L5" s="29" t="b">
        <f ca="1">AND(DogOwnership[[#This Row],[End of Ownership]]&lt;=ValidateOwnership[[#This Row],[DOG LATEST]],DogOwnership[[#This Row],[End of Ownership]]&lt;=ValidateOwnership[[#This Row],[OWNER LATEST]])</f>
        <v>1</v>
      </c>
      <c r="M5" t="b">
        <f ca="1">DogOwnership[[#This Row],[Start of Ownership]]&lt;MIN(DogOwnership[[#This Row],[End of Ownership]],NOW())</f>
        <v>1</v>
      </c>
      <c r="N5" s="49">
        <f ca="1">((MIN(DogOwnership[[#This Row],[End of Ownership]],NOW())-ValidateOwnership[[#This Row],[DOG EARLIEST]])/365)*12</f>
        <v>206.64767091324202</v>
      </c>
      <c r="P5">
        <v>4</v>
      </c>
      <c r="Q5">
        <f>COUNTIF(DogOwnership[Dog],P5)</f>
        <v>1</v>
      </c>
    </row>
    <row r="6" spans="1:17">
      <c r="A6">
        <v>5</v>
      </c>
      <c r="B6" s="27">
        <v>75</v>
      </c>
      <c r="C6" s="24">
        <v>37703</v>
      </c>
      <c r="D6" s="26">
        <v>37938</v>
      </c>
      <c r="G6" s="33">
        <f>INDEX(Owners[Date of Birth],DogOwnership[[#This Row],[Dog Owner]])</f>
        <v>32077</v>
      </c>
      <c r="H6" s="34">
        <f ca="1">IF(ISBLANK(INDEX(Owners[Date Of Retirement],DogOwnership[[#This Row],[Dog Owner]]-1)),NOW(),INDEX(Owners[Date Of Retirement],DogOwnership[[#This Row],[Dog Owner]]-1))</f>
        <v>38161</v>
      </c>
      <c r="I6" s="34">
        <f>INDEX(Dogs[Date of Birth],DogOwnership[[#This Row],[Dog]])</f>
        <v>37703</v>
      </c>
      <c r="J6" s="35">
        <f ca="1">MIN(NOW(), INDEX(Dogs[Date of Retirement],DogOwnership[[#This Row],[Dog]]),INDEX(Dogs[Date of Disqualification],DogOwnership[[#This Row],[Dog]]))</f>
        <v>38551</v>
      </c>
      <c r="K6" s="28" t="b">
        <f>AND(DogOwnership[[#This Row],[Start of Ownership]]&gt;=DogOwnership!$G6,DogOwnership[[#This Row],[Start of Ownership]]&gt;=DogOwnership!$I6)</f>
        <v>1</v>
      </c>
      <c r="L6" s="28" t="b">
        <f ca="1">AND(DogOwnership[[#This Row],[End of Ownership]]&lt;=ValidateOwnership[[#This Row],[DOG LATEST]],DogOwnership[[#This Row],[End of Ownership]]&lt;=ValidateOwnership[[#This Row],[OWNER LATEST]])</f>
        <v>1</v>
      </c>
      <c r="M6" t="b">
        <f ca="1">DogOwnership[[#This Row],[Start of Ownership]]&lt;MIN(DogOwnership[[#This Row],[End of Ownership]],NOW())</f>
        <v>1</v>
      </c>
      <c r="N6" s="49">
        <f ca="1">((MIN(DogOwnership[[#This Row],[End of Ownership]],NOW())-ValidateOwnership[[#This Row],[DOG EARLIEST]])/365)*12</f>
        <v>7.7260273972602747</v>
      </c>
      <c r="P6">
        <v>5</v>
      </c>
      <c r="Q6">
        <f>COUNTIF(DogOwnership[Dog],P6)</f>
        <v>1</v>
      </c>
    </row>
    <row r="7" spans="1:17">
      <c r="A7">
        <v>6</v>
      </c>
      <c r="B7" s="27">
        <v>6</v>
      </c>
      <c r="C7" s="25">
        <v>37859</v>
      </c>
      <c r="D7" s="25">
        <v>37895</v>
      </c>
      <c r="G7" s="36">
        <f>INDEX(Owners[Date of Birth],DogOwnership[[#This Row],[Dog Owner]])</f>
        <v>28092</v>
      </c>
      <c r="H7" s="37">
        <f ca="1">IF(ISBLANK(INDEX(Owners[Date Of Retirement],DogOwnership[[#This Row],[Dog Owner]]-1)),NOW(),INDEX(Owners[Date Of Retirement],DogOwnership[[#This Row],[Dog Owner]]-1))</f>
        <v>43984.533323611111</v>
      </c>
      <c r="I7" s="37">
        <f>INDEX(Dogs[Date of Birth],DogOwnership[[#This Row],[Dog]])</f>
        <v>37676</v>
      </c>
      <c r="J7" s="38">
        <f ca="1">MIN(NOW(), INDEX(Dogs[Date of Retirement],DogOwnership[[#This Row],[Dog]]),INDEX(Dogs[Date of Disqualification],DogOwnership[[#This Row],[Dog]]))</f>
        <v>40746</v>
      </c>
      <c r="K7" s="29" t="b">
        <f>AND(DogOwnership[[#This Row],[Start of Ownership]]&gt;=DogOwnership!$G7,DogOwnership[[#This Row],[Start of Ownership]]&gt;=DogOwnership!$I7)</f>
        <v>1</v>
      </c>
      <c r="L7" s="29" t="b">
        <f ca="1">AND(DogOwnership[[#This Row],[End of Ownership]]&lt;=ValidateOwnership[[#This Row],[DOG LATEST]],DogOwnership[[#This Row],[End of Ownership]]&lt;=ValidateOwnership[[#This Row],[OWNER LATEST]])</f>
        <v>1</v>
      </c>
      <c r="M7" t="b">
        <f ca="1">DogOwnership[[#This Row],[Start of Ownership]]&lt;MIN(DogOwnership[[#This Row],[End of Ownership]],NOW())</f>
        <v>1</v>
      </c>
      <c r="N7" s="49">
        <f ca="1">((MIN(DogOwnership[[#This Row],[End of Ownership]],NOW())-ValidateOwnership[[#This Row],[DOG EARLIEST]])/365)*12</f>
        <v>7.1999999999999993</v>
      </c>
      <c r="P7">
        <v>6</v>
      </c>
      <c r="Q7">
        <f>COUNTIF(DogOwnership[Dog],P7)</f>
        <v>4</v>
      </c>
    </row>
    <row r="8" spans="1:17">
      <c r="A8">
        <v>7</v>
      </c>
      <c r="B8" s="27">
        <v>16</v>
      </c>
      <c r="C8" s="24">
        <v>39553</v>
      </c>
      <c r="G8" s="33">
        <f>INDEX(Owners[Date of Birth],DogOwnership[[#This Row],[Dog Owner]])</f>
        <v>27506</v>
      </c>
      <c r="H8" s="34">
        <f ca="1">IF(ISBLANK(INDEX(Owners[Date Of Retirement],DogOwnership[[#This Row],[Dog Owner]]-1)),NOW(),INDEX(Owners[Date Of Retirement],DogOwnership[[#This Row],[Dog Owner]]-1))</f>
        <v>43984.533323611111</v>
      </c>
      <c r="I8" s="34">
        <f>INDEX(Dogs[Date of Birth],DogOwnership[[#This Row],[Dog]])</f>
        <v>39553</v>
      </c>
      <c r="J8" s="35">
        <f ca="1">MIN(NOW(), INDEX(Dogs[Date of Retirement],DogOwnership[[#This Row],[Dog]]),INDEX(Dogs[Date of Disqualification],DogOwnership[[#This Row],[Dog]]))</f>
        <v>42158</v>
      </c>
      <c r="K8" s="28" t="b">
        <f>AND(DogOwnership[[#This Row],[Start of Ownership]]&gt;=DogOwnership!$G8,DogOwnership[[#This Row],[Start of Ownership]]&gt;=DogOwnership!$I8)</f>
        <v>1</v>
      </c>
      <c r="L8" s="28" t="b">
        <f ca="1">AND(DogOwnership[[#This Row],[End of Ownership]]&lt;=ValidateOwnership[[#This Row],[DOG LATEST]],DogOwnership[[#This Row],[End of Ownership]]&lt;=ValidateOwnership[[#This Row],[OWNER LATEST]])</f>
        <v>1</v>
      </c>
      <c r="M8" t="b">
        <f ca="1">DogOwnership[[#This Row],[Start of Ownership]]&lt;MIN(DogOwnership[[#This Row],[End of Ownership]],NOW())</f>
        <v>1</v>
      </c>
      <c r="N8" s="49">
        <f ca="1">((MIN(DogOwnership[[#This Row],[End of Ownership]],NOW())-ValidateOwnership[[#This Row],[DOG EARLIEST]])/365)*12</f>
        <v>145.69424625570775</v>
      </c>
      <c r="P8">
        <v>7</v>
      </c>
      <c r="Q8">
        <f>COUNTIF(DogOwnership[Dog],P8)</f>
        <v>4</v>
      </c>
    </row>
    <row r="9" spans="1:17">
      <c r="A9">
        <v>8</v>
      </c>
      <c r="B9" s="27">
        <v>22</v>
      </c>
      <c r="C9" s="48">
        <v>40935</v>
      </c>
      <c r="D9" s="25">
        <v>42887</v>
      </c>
      <c r="G9" s="36">
        <f>INDEX(Owners[Date of Birth],DogOwnership[[#This Row],[Dog Owner]])</f>
        <v>29941</v>
      </c>
      <c r="H9" s="37">
        <f ca="1">IF(ISBLANK(INDEX(Owners[Date Of Retirement],DogOwnership[[#This Row],[Dog Owner]]-1)),NOW(),INDEX(Owners[Date Of Retirement],DogOwnership[[#This Row],[Dog Owner]]-1))</f>
        <v>43984.533323611111</v>
      </c>
      <c r="I9" s="37">
        <f>INDEX(Dogs[Date of Birth],DogOwnership[[#This Row],[Dog]])</f>
        <v>40935</v>
      </c>
      <c r="J9" s="38">
        <f ca="1">MIN(NOW(), INDEX(Dogs[Date of Retirement],DogOwnership[[#This Row],[Dog]]),INDEX(Dogs[Date of Disqualification],DogOwnership[[#This Row],[Dog]]))</f>
        <v>43516</v>
      </c>
      <c r="K9" s="29" t="b">
        <f>AND(DogOwnership[[#This Row],[Start of Ownership]]&gt;=DogOwnership!$G9,DogOwnership[[#This Row],[Start of Ownership]]&gt;=DogOwnership!$I9)</f>
        <v>1</v>
      </c>
      <c r="L9" s="29" t="b">
        <f ca="1">AND(DogOwnership[[#This Row],[End of Ownership]]&lt;=ValidateOwnership[[#This Row],[DOG LATEST]],DogOwnership[[#This Row],[End of Ownership]]&lt;=ValidateOwnership[[#This Row],[OWNER LATEST]])</f>
        <v>1</v>
      </c>
      <c r="M9" t="b">
        <f ca="1">DogOwnership[[#This Row],[Start of Ownership]]&lt;MIN(DogOwnership[[#This Row],[End of Ownership]],NOW())</f>
        <v>1</v>
      </c>
      <c r="N9" s="49">
        <f ca="1">((MIN(DogOwnership[[#This Row],[End of Ownership]],NOW())-ValidateOwnership[[#This Row],[DOG EARLIEST]])/365)*12</f>
        <v>64.175342465753431</v>
      </c>
      <c r="P9">
        <v>8</v>
      </c>
      <c r="Q9">
        <f>COUNTIF(DogOwnership[Dog],P9)</f>
        <v>3</v>
      </c>
    </row>
    <row r="10" spans="1:17">
      <c r="A10">
        <v>9</v>
      </c>
      <c r="B10" s="27">
        <v>7</v>
      </c>
      <c r="C10" s="24">
        <v>37386</v>
      </c>
      <c r="D10" s="25">
        <v>37600</v>
      </c>
      <c r="G10" s="33">
        <f>INDEX(Owners[Date of Birth],DogOwnership[[#This Row],[Dog Owner]])</f>
        <v>35998</v>
      </c>
      <c r="H10" s="34">
        <f ca="1">IF(ISBLANK(INDEX(Owners[Date Of Retirement],DogOwnership[[#This Row],[Dog Owner]]-1)),NOW(),INDEX(Owners[Date Of Retirement],DogOwnership[[#This Row],[Dog Owner]]-1))</f>
        <v>43984.533323611111</v>
      </c>
      <c r="I10" s="34">
        <f>INDEX(Dogs[Date of Birth],DogOwnership[[#This Row],[Dog]])</f>
        <v>37386</v>
      </c>
      <c r="J10" s="35">
        <f ca="1">MIN(NOW(), INDEX(Dogs[Date of Retirement],DogOwnership[[#This Row],[Dog]]),INDEX(Dogs[Date of Disqualification],DogOwnership[[#This Row],[Dog]]))</f>
        <v>40658</v>
      </c>
      <c r="K10" s="28" t="b">
        <f>AND(DogOwnership[[#This Row],[Start of Ownership]]&gt;=DogOwnership!$G10,DogOwnership[[#This Row],[Start of Ownership]]&gt;=DogOwnership!$I10)</f>
        <v>1</v>
      </c>
      <c r="L10" s="28" t="b">
        <f ca="1">AND(DogOwnership[[#This Row],[End of Ownership]]&lt;=ValidateOwnership[[#This Row],[DOG LATEST]],DogOwnership[[#This Row],[End of Ownership]]&lt;=ValidateOwnership[[#This Row],[OWNER LATEST]])</f>
        <v>1</v>
      </c>
      <c r="M10" t="b">
        <f ca="1">DogOwnership[[#This Row],[Start of Ownership]]&lt;MIN(DogOwnership[[#This Row],[End of Ownership]],NOW())</f>
        <v>1</v>
      </c>
      <c r="N10" s="49">
        <f ca="1">((MIN(DogOwnership[[#This Row],[End of Ownership]],NOW())-ValidateOwnership[[#This Row],[DOG EARLIEST]])/365)*12</f>
        <v>7.0356164383561648</v>
      </c>
      <c r="P10">
        <v>9</v>
      </c>
      <c r="Q10">
        <f>COUNTIF(DogOwnership[Dog],P10)</f>
        <v>3</v>
      </c>
    </row>
    <row r="11" spans="1:17">
      <c r="A11">
        <v>10</v>
      </c>
      <c r="B11" s="27">
        <v>66</v>
      </c>
      <c r="C11" s="48">
        <v>39214</v>
      </c>
      <c r="G11" s="36">
        <f>INDEX(Owners[Date of Birth],DogOwnership[[#This Row],[Dog Owner]])</f>
        <v>35340</v>
      </c>
      <c r="H11" s="37">
        <f ca="1">IF(ISBLANK(INDEX(Owners[Date Of Retirement],DogOwnership[[#This Row],[Dog Owner]]-1)),NOW(),INDEX(Owners[Date Of Retirement],DogOwnership[[#This Row],[Dog Owner]]-1))</f>
        <v>43984.533323611111</v>
      </c>
      <c r="I11" s="37">
        <f>INDEX(Dogs[Date of Birth],DogOwnership[[#This Row],[Dog]])</f>
        <v>39214</v>
      </c>
      <c r="J11" s="38">
        <f ca="1">MIN(NOW(), INDEX(Dogs[Date of Retirement],DogOwnership[[#This Row],[Dog]]),INDEX(Dogs[Date of Disqualification],DogOwnership[[#This Row],[Dog]]))</f>
        <v>39508</v>
      </c>
      <c r="K11" s="29" t="b">
        <f>AND(DogOwnership[[#This Row],[Start of Ownership]]&gt;=DogOwnership!$G11,DogOwnership[[#This Row],[Start of Ownership]]&gt;=DogOwnership!$I11)</f>
        <v>1</v>
      </c>
      <c r="L11" s="29" t="b">
        <f ca="1">AND(DogOwnership[[#This Row],[End of Ownership]]&lt;=ValidateOwnership[[#This Row],[DOG LATEST]],DogOwnership[[#This Row],[End of Ownership]]&lt;=ValidateOwnership[[#This Row],[OWNER LATEST]])</f>
        <v>1</v>
      </c>
      <c r="M11" t="b">
        <f ca="1">DogOwnership[[#This Row],[Start of Ownership]]&lt;MIN(DogOwnership[[#This Row],[End of Ownership]],NOW())</f>
        <v>1</v>
      </c>
      <c r="N11" s="49">
        <f ca="1">((MIN(DogOwnership[[#This Row],[End of Ownership]],NOW())-ValidateOwnership[[#This Row],[DOG EARLIEST]])/365)*12</f>
        <v>156.83945173515983</v>
      </c>
      <c r="P11">
        <v>10</v>
      </c>
      <c r="Q11">
        <f>COUNTIF(DogOwnership[Dog],P11)</f>
        <v>2</v>
      </c>
    </row>
    <row r="12" spans="1:17">
      <c r="A12">
        <v>11</v>
      </c>
      <c r="B12" s="27">
        <v>23</v>
      </c>
      <c r="C12" s="24">
        <v>40958</v>
      </c>
      <c r="D12" s="3">
        <v>43195</v>
      </c>
      <c r="G12" s="33">
        <f>INDEX(Owners[Date of Birth],DogOwnership[[#This Row],[Dog Owner]])</f>
        <v>30694</v>
      </c>
      <c r="H12" s="34">
        <f ca="1">IF(ISBLANK(INDEX(Owners[Date Of Retirement],DogOwnership[[#This Row],[Dog Owner]]-1)),NOW(),INDEX(Owners[Date Of Retirement],DogOwnership[[#This Row],[Dog Owner]]-1))</f>
        <v>43984.533323611111</v>
      </c>
      <c r="I12" s="34">
        <f>INDEX(Dogs[Date of Birth],DogOwnership[[#This Row],[Dog]])</f>
        <v>40958</v>
      </c>
      <c r="J12" s="35">
        <f ca="1">MIN(NOW(), INDEX(Dogs[Date of Retirement],DogOwnership[[#This Row],[Dog]]),INDEX(Dogs[Date of Disqualification],DogOwnership[[#This Row],[Dog]]))</f>
        <v>43984.533323611111</v>
      </c>
      <c r="K12" s="28" t="b">
        <f>AND(DogOwnership[[#This Row],[Start of Ownership]]&gt;=DogOwnership!$G12,DogOwnership[[#This Row],[Start of Ownership]]&gt;=DogOwnership!$I12)</f>
        <v>1</v>
      </c>
      <c r="L12" s="28" t="b">
        <f ca="1">AND(DogOwnership[[#This Row],[End of Ownership]]&lt;=ValidateOwnership[[#This Row],[DOG LATEST]],DogOwnership[[#This Row],[End of Ownership]]&lt;=ValidateOwnership[[#This Row],[OWNER LATEST]])</f>
        <v>1</v>
      </c>
      <c r="M12" t="b">
        <f ca="1">DogOwnership[[#This Row],[Start of Ownership]]&lt;MIN(DogOwnership[[#This Row],[End of Ownership]],NOW())</f>
        <v>1</v>
      </c>
      <c r="N12" s="49">
        <f ca="1">((MIN(DogOwnership[[#This Row],[End of Ownership]],NOW())-ValidateOwnership[[#This Row],[DOG EARLIEST]])/365)*12</f>
        <v>73.545205479452051</v>
      </c>
      <c r="P12">
        <v>11</v>
      </c>
      <c r="Q12">
        <f>COUNTIF(DogOwnership[Dog],P12)</f>
        <v>1</v>
      </c>
    </row>
    <row r="13" spans="1:17">
      <c r="A13">
        <v>12</v>
      </c>
      <c r="B13" s="27">
        <v>26</v>
      </c>
      <c r="C13" s="48">
        <v>40898</v>
      </c>
      <c r="D13" s="3">
        <v>41662</v>
      </c>
      <c r="E13" s="30"/>
      <c r="G13" s="36">
        <f>INDEX(Owners[Date of Birth],DogOwnership[[#This Row],[Dog Owner]])</f>
        <v>28986</v>
      </c>
      <c r="H13" s="37">
        <f ca="1">IF(ISBLANK(INDEX(Owners[Date Of Retirement],DogOwnership[[#This Row],[Dog Owner]]-1)),NOW(),INDEX(Owners[Date Of Retirement],DogOwnership[[#This Row],[Dog Owner]]-1))</f>
        <v>43984.533323611111</v>
      </c>
      <c r="I13" s="37">
        <f>INDEX(Dogs[Date of Birth],DogOwnership[[#This Row],[Dog]])</f>
        <v>40898</v>
      </c>
      <c r="J13" s="38">
        <f ca="1">MIN(NOW(), INDEX(Dogs[Date of Retirement],DogOwnership[[#This Row],[Dog]]),INDEX(Dogs[Date of Disqualification],DogOwnership[[#This Row],[Dog]]))</f>
        <v>42667</v>
      </c>
      <c r="K13" s="29" t="b">
        <f>AND(DogOwnership[[#This Row],[Start of Ownership]]&gt;=DogOwnership!$G13,DogOwnership[[#This Row],[Start of Ownership]]&gt;=DogOwnership!$I13)</f>
        <v>1</v>
      </c>
      <c r="L13" s="29" t="b">
        <f ca="1">AND(DogOwnership[[#This Row],[End of Ownership]]&lt;=ValidateOwnership[[#This Row],[DOG LATEST]],DogOwnership[[#This Row],[End of Ownership]]&lt;=ValidateOwnership[[#This Row],[OWNER LATEST]])</f>
        <v>1</v>
      </c>
      <c r="M13" t="b">
        <f ca="1">DogOwnership[[#This Row],[Start of Ownership]]&lt;MIN(DogOwnership[[#This Row],[End of Ownership]],NOW())</f>
        <v>1</v>
      </c>
      <c r="N13" s="49">
        <f ca="1">((MIN(DogOwnership[[#This Row],[End of Ownership]],NOW())-ValidateOwnership[[#This Row],[DOG EARLIEST]])/365)*12</f>
        <v>25.11780821917808</v>
      </c>
      <c r="P13">
        <v>12</v>
      </c>
      <c r="Q13">
        <f>COUNTIF(DogOwnership[Dog],P13)</f>
        <v>1</v>
      </c>
    </row>
    <row r="14" spans="1:17">
      <c r="A14">
        <v>13</v>
      </c>
      <c r="B14" s="27">
        <v>41</v>
      </c>
      <c r="C14" s="24">
        <v>36951</v>
      </c>
      <c r="G14" s="33">
        <f>INDEX(Owners[Date of Birth],DogOwnership[[#This Row],[Dog Owner]])</f>
        <v>28819</v>
      </c>
      <c r="H14" s="34">
        <f ca="1">IF(ISBLANK(INDEX(Owners[Date Of Retirement],DogOwnership[[#This Row],[Dog Owner]]-1)),NOW(),INDEX(Owners[Date Of Retirement],DogOwnership[[#This Row],[Dog Owner]]-1))</f>
        <v>43984.533323611111</v>
      </c>
      <c r="I14" s="34">
        <f>INDEX(Dogs[Date of Birth],DogOwnership[[#This Row],[Dog]])</f>
        <v>36951</v>
      </c>
      <c r="J14" s="35">
        <f ca="1">MIN(NOW(), INDEX(Dogs[Date of Retirement],DogOwnership[[#This Row],[Dog]]),INDEX(Dogs[Date of Disqualification],DogOwnership[[#This Row],[Dog]]))</f>
        <v>39080</v>
      </c>
      <c r="K14" s="28" t="b">
        <f>AND(DogOwnership[[#This Row],[Start of Ownership]]&gt;=DogOwnership!$G14,DogOwnership[[#This Row],[Start of Ownership]]&gt;=DogOwnership!$I14)</f>
        <v>1</v>
      </c>
      <c r="L14" s="28" t="b">
        <f ca="1">AND(DogOwnership[[#This Row],[End of Ownership]]&lt;=ValidateOwnership[[#This Row],[DOG LATEST]],DogOwnership[[#This Row],[End of Ownership]]&lt;=ValidateOwnership[[#This Row],[OWNER LATEST]])</f>
        <v>1</v>
      </c>
      <c r="M14" t="b">
        <f ca="1">DogOwnership[[#This Row],[Start of Ownership]]&lt;MIN(DogOwnership[[#This Row],[End of Ownership]],NOW())</f>
        <v>1</v>
      </c>
      <c r="N14" s="49">
        <f ca="1">((MIN(DogOwnership[[#This Row],[End of Ownership]],NOW())-ValidateOwnership[[#This Row],[DOG EARLIEST]])/365)*12</f>
        <v>231.23945173515983</v>
      </c>
      <c r="P14">
        <v>13</v>
      </c>
      <c r="Q14">
        <f>COUNTIF(DogOwnership[Dog],P14)</f>
        <v>1</v>
      </c>
    </row>
    <row r="15" spans="1:17">
      <c r="A15">
        <v>14</v>
      </c>
      <c r="B15" s="27">
        <v>5</v>
      </c>
      <c r="C15" s="48">
        <v>43473</v>
      </c>
      <c r="G15" s="36">
        <f>INDEX(Owners[Date of Birth],DogOwnership[[#This Row],[Dog Owner]])</f>
        <v>30631</v>
      </c>
      <c r="H15" s="37">
        <f ca="1">IF(ISBLANK(INDEX(Owners[Date Of Retirement],DogOwnership[[#This Row],[Dog Owner]]-1)),NOW(),INDEX(Owners[Date Of Retirement],DogOwnership[[#This Row],[Dog Owner]]-1))</f>
        <v>43984.533323611111</v>
      </c>
      <c r="I15" s="37">
        <f>INDEX(Dogs[Date of Birth],DogOwnership[[#This Row],[Dog]])</f>
        <v>43473</v>
      </c>
      <c r="J15" s="38">
        <f ca="1">MIN(NOW(), INDEX(Dogs[Date of Retirement],DogOwnership[[#This Row],[Dog]]),INDEX(Dogs[Date of Disqualification],DogOwnership[[#This Row],[Dog]]))</f>
        <v>43984.533323611111</v>
      </c>
      <c r="K15" s="29" t="b">
        <f>AND(DogOwnership[[#This Row],[Start of Ownership]]&gt;=DogOwnership!$G15,DogOwnership[[#This Row],[Start of Ownership]]&gt;=DogOwnership!$I15)</f>
        <v>1</v>
      </c>
      <c r="L15" t="b">
        <f ca="1">AND(DogOwnership[[#This Row],[End of Ownership]]&lt;=ValidateOwnership[[#This Row],[DOG LATEST]],DogOwnership[[#This Row],[End of Ownership]]&lt;=ValidateOwnership[[#This Row],[OWNER LATEST]])</f>
        <v>1</v>
      </c>
      <c r="M15" t="b">
        <f ca="1">DogOwnership[[#This Row],[Start of Ownership]]&lt;MIN(DogOwnership[[#This Row],[End of Ownership]],NOW())</f>
        <v>1</v>
      </c>
      <c r="N15" s="49">
        <f ca="1">((MIN(DogOwnership[[#This Row],[End of Ownership]],NOW())-ValidateOwnership[[#This Row],[DOG EARLIEST]])/365)*12</f>
        <v>16.817533926940634</v>
      </c>
      <c r="P15">
        <v>14</v>
      </c>
      <c r="Q15">
        <f>COUNTIF(DogOwnership[Dog],P15)</f>
        <v>1</v>
      </c>
    </row>
    <row r="16" spans="1:17">
      <c r="A16">
        <v>15</v>
      </c>
      <c r="B16" s="27">
        <v>6</v>
      </c>
      <c r="C16" s="48">
        <v>37676</v>
      </c>
      <c r="D16" s="34">
        <v>37834</v>
      </c>
      <c r="G16" s="33">
        <f>INDEX(Owners[Date of Birth],DogOwnership[[#This Row],[Dog Owner]])</f>
        <v>30844</v>
      </c>
      <c r="H16" s="34">
        <f ca="1">IF(ISBLANK(INDEX(Owners[Date Of Retirement],DogOwnership[[#This Row],[Dog Owner]]-1)),NOW(),INDEX(Owners[Date Of Retirement],DogOwnership[[#This Row],[Dog Owner]]-1))</f>
        <v>37834</v>
      </c>
      <c r="I16" s="34">
        <f>INDEX(Dogs[Date of Birth],DogOwnership[[#This Row],[Dog]])</f>
        <v>37676</v>
      </c>
      <c r="J16" s="35">
        <f ca="1">MIN(NOW(), INDEX(Dogs[Date of Retirement],DogOwnership[[#This Row],[Dog]]),INDEX(Dogs[Date of Disqualification],DogOwnership[[#This Row],[Dog]]))</f>
        <v>40746</v>
      </c>
      <c r="K16" s="28" t="b">
        <f>AND(DogOwnership[[#This Row],[Start of Ownership]]&gt;=DogOwnership!$G16,DogOwnership[[#This Row],[Start of Ownership]]&gt;=DogOwnership!$I16)</f>
        <v>1</v>
      </c>
      <c r="L16" s="29" t="b">
        <f ca="1">AND(DogOwnership[[#This Row],[End of Ownership]]&lt;=ValidateOwnership[[#This Row],[DOG LATEST]],DogOwnership[[#This Row],[End of Ownership]]&lt;=ValidateOwnership[[#This Row],[OWNER LATEST]])</f>
        <v>1</v>
      </c>
      <c r="M16" t="b">
        <f ca="1">DogOwnership[[#This Row],[Start of Ownership]]&lt;MIN(DogOwnership[[#This Row],[End of Ownership]],NOW())</f>
        <v>1</v>
      </c>
      <c r="N16" s="49">
        <f ca="1">((MIN(DogOwnership[[#This Row],[End of Ownership]],NOW())-ValidateOwnership[[#This Row],[DOG EARLIEST]])/365)*12</f>
        <v>5.1945205479452055</v>
      </c>
      <c r="P16">
        <v>15</v>
      </c>
      <c r="Q16">
        <f>COUNTIF(DogOwnership[Dog],P16)</f>
        <v>1</v>
      </c>
    </row>
    <row r="17" spans="1:17">
      <c r="A17">
        <v>16</v>
      </c>
      <c r="B17" s="27">
        <v>2</v>
      </c>
      <c r="C17" s="48">
        <v>39273</v>
      </c>
      <c r="G17" s="36">
        <f>INDEX(Owners[Date of Birth],DogOwnership[[#This Row],[Dog Owner]])</f>
        <v>27950</v>
      </c>
      <c r="H17" s="37">
        <f ca="1">IF(ISBLANK(INDEX(Owners[Date Of Retirement],DogOwnership[[#This Row],[Dog Owner]]-1)),NOW(),INDEX(Owners[Date Of Retirement],DogOwnership[[#This Row],[Dog Owner]]-1))</f>
        <v>43984.533323611111</v>
      </c>
      <c r="I17" s="37">
        <f>INDEX(Dogs[Date of Birth],DogOwnership[[#This Row],[Dog]])</f>
        <v>39273</v>
      </c>
      <c r="J17" s="38">
        <f ca="1">MIN(NOW(), INDEX(Dogs[Date of Retirement],DogOwnership[[#This Row],[Dog]]),INDEX(Dogs[Date of Disqualification],DogOwnership[[#This Row],[Dog]]))</f>
        <v>40493</v>
      </c>
      <c r="K17" s="29" t="b">
        <f>AND(DogOwnership[[#This Row],[Start of Ownership]]&gt;=DogOwnership!$G17,DogOwnership[[#This Row],[Start of Ownership]]&gt;=DogOwnership!$I17)</f>
        <v>1</v>
      </c>
      <c r="L17" s="29" t="b">
        <f ca="1">AND(DogOwnership[[#This Row],[End of Ownership]]&lt;=ValidateOwnership[[#This Row],[DOG LATEST]],DogOwnership[[#This Row],[End of Ownership]]&lt;=ValidateOwnership[[#This Row],[OWNER LATEST]])</f>
        <v>1</v>
      </c>
      <c r="M17" t="b">
        <f ca="1">DogOwnership[[#This Row],[Start of Ownership]]&lt;MIN(DogOwnership[[#This Row],[End of Ownership]],NOW())</f>
        <v>1</v>
      </c>
      <c r="N17" s="49">
        <f ca="1">((MIN(DogOwnership[[#This Row],[End of Ownership]],NOW())-ValidateOwnership[[#This Row],[DOG EARLIEST]])/365)*12</f>
        <v>154.89972570776254</v>
      </c>
      <c r="P17">
        <v>16</v>
      </c>
      <c r="Q17">
        <f>COUNTIF(DogOwnership[Dog],P17)</f>
        <v>1</v>
      </c>
    </row>
    <row r="18" spans="1:17">
      <c r="A18">
        <v>17</v>
      </c>
      <c r="B18" s="27">
        <v>29</v>
      </c>
      <c r="C18" s="24">
        <v>41465</v>
      </c>
      <c r="G18" s="33">
        <f>INDEX(Owners[Date of Birth],DogOwnership[[#This Row],[Dog Owner]])</f>
        <v>32337</v>
      </c>
      <c r="H18" s="34">
        <f ca="1">IF(ISBLANK(INDEX(Owners[Date Of Retirement],DogOwnership[[#This Row],[Dog Owner]]-1)),NOW(),INDEX(Owners[Date Of Retirement],DogOwnership[[#This Row],[Dog Owner]]-1))</f>
        <v>43984.533323611111</v>
      </c>
      <c r="I18" s="34">
        <f>INDEX(Dogs[Date of Birth],DogOwnership[[#This Row],[Dog]])</f>
        <v>41465</v>
      </c>
      <c r="J18" s="35">
        <f ca="1">MIN(NOW(), INDEX(Dogs[Date of Retirement],DogOwnership[[#This Row],[Dog]]),INDEX(Dogs[Date of Disqualification],DogOwnership[[#This Row],[Dog]]))</f>
        <v>43984.533323611111</v>
      </c>
      <c r="K18" s="28" t="b">
        <f>AND(DogOwnership[[#This Row],[Start of Ownership]]&gt;=DogOwnership!$G18,DogOwnership[[#This Row],[Start of Ownership]]&gt;=DogOwnership!$I18)</f>
        <v>1</v>
      </c>
      <c r="L18" s="28" t="b">
        <f ca="1">AND(DogOwnership[[#This Row],[End of Ownership]]&lt;=ValidateOwnership[[#This Row],[DOG LATEST]],DogOwnership[[#This Row],[End of Ownership]]&lt;=ValidateOwnership[[#This Row],[OWNER LATEST]])</f>
        <v>1</v>
      </c>
      <c r="M18" t="b">
        <f ca="1">DogOwnership[[#This Row],[Start of Ownership]]&lt;MIN(DogOwnership[[#This Row],[End of Ownership]],NOW())</f>
        <v>1</v>
      </c>
      <c r="N18" s="49">
        <f ca="1">((MIN(DogOwnership[[#This Row],[End of Ownership]],NOW())-ValidateOwnership[[#This Row],[DOG EARLIEST]])/365)*12</f>
        <v>82.833972283105012</v>
      </c>
      <c r="P18">
        <v>17</v>
      </c>
      <c r="Q18">
        <f>COUNTIF(DogOwnership[Dog],P18)</f>
        <v>1</v>
      </c>
    </row>
    <row r="19" spans="1:17">
      <c r="A19">
        <v>18</v>
      </c>
      <c r="B19" s="27">
        <v>11</v>
      </c>
      <c r="C19" s="48">
        <v>37450</v>
      </c>
      <c r="G19" s="36">
        <f>INDEX(Owners[Date of Birth],DogOwnership[[#This Row],[Dog Owner]])</f>
        <v>34926</v>
      </c>
      <c r="H19" s="37">
        <f ca="1">IF(ISBLANK(INDEX(Owners[Date Of Retirement],DogOwnership[[#This Row],[Dog Owner]]-1)),NOW(),INDEX(Owners[Date Of Retirement],DogOwnership[[#This Row],[Dog Owner]]-1))</f>
        <v>43984.533323611111</v>
      </c>
      <c r="I19" s="37">
        <f>INDEX(Dogs[Date of Birth],DogOwnership[[#This Row],[Dog]])</f>
        <v>37450</v>
      </c>
      <c r="J19" s="38">
        <f ca="1">MIN(NOW(), INDEX(Dogs[Date of Retirement],DogOwnership[[#This Row],[Dog]]),INDEX(Dogs[Date of Disqualification],DogOwnership[[#This Row],[Dog]]))</f>
        <v>41139</v>
      </c>
      <c r="K19" s="29" t="b">
        <f>AND(DogOwnership[[#This Row],[Start of Ownership]]&gt;=DogOwnership!$G19,DogOwnership[[#This Row],[Start of Ownership]]&gt;=DogOwnership!$I19)</f>
        <v>1</v>
      </c>
      <c r="L19" s="29" t="b">
        <f ca="1">AND(DogOwnership[[#This Row],[End of Ownership]]&lt;=ValidateOwnership[[#This Row],[DOG LATEST]],DogOwnership[[#This Row],[End of Ownership]]&lt;=ValidateOwnership[[#This Row],[OWNER LATEST]])</f>
        <v>1</v>
      </c>
      <c r="M19" t="b">
        <f ca="1">DogOwnership[[#This Row],[Start of Ownership]]&lt;MIN(DogOwnership[[#This Row],[End of Ownership]],NOW())</f>
        <v>1</v>
      </c>
      <c r="N19" s="49">
        <f ca="1">((MIN(DogOwnership[[#This Row],[End of Ownership]],NOW())-ValidateOwnership[[#This Row],[DOG EARLIEST]])/365)*12</f>
        <v>214.83397228310503</v>
      </c>
      <c r="P19">
        <v>18</v>
      </c>
      <c r="Q19">
        <f>COUNTIF(DogOwnership[Dog],P19)</f>
        <v>2</v>
      </c>
    </row>
    <row r="20" spans="1:17">
      <c r="A20">
        <v>20</v>
      </c>
      <c r="B20" s="27">
        <v>64</v>
      </c>
      <c r="C20" s="24">
        <v>43703</v>
      </c>
      <c r="G20" s="33">
        <f>INDEX(Owners[Date of Birth],DogOwnership[[#This Row],[Dog Owner]])</f>
        <v>35238</v>
      </c>
      <c r="H20" s="34">
        <f ca="1">IF(ISBLANK(INDEX(Owners[Date Of Retirement],DogOwnership[[#This Row],[Dog Owner]]-1)),NOW(),INDEX(Owners[Date Of Retirement],DogOwnership[[#This Row],[Dog Owner]]-1))</f>
        <v>43894</v>
      </c>
      <c r="I20" s="34">
        <f>INDEX(Dogs[Date of Birth],DogOwnership[[#This Row],[Dog]])</f>
        <v>43703</v>
      </c>
      <c r="J20" s="35">
        <f ca="1">MIN(NOW(), INDEX(Dogs[Date of Retirement],DogOwnership[[#This Row],[Dog]]),INDEX(Dogs[Date of Disqualification],DogOwnership[[#This Row],[Dog]]))</f>
        <v>43984.533323611111</v>
      </c>
      <c r="K20" s="28" t="b">
        <f>AND(DogOwnership[[#This Row],[Start of Ownership]]&gt;=DogOwnership!$G20,DogOwnership[[#This Row],[Start of Ownership]]&gt;=DogOwnership!$I20)</f>
        <v>1</v>
      </c>
      <c r="L20" s="28" t="b">
        <f ca="1">AND(DogOwnership[[#This Row],[End of Ownership]]&lt;=ValidateOwnership[[#This Row],[DOG LATEST]],DogOwnership[[#This Row],[End of Ownership]]&lt;=ValidateOwnership[[#This Row],[OWNER LATEST]])</f>
        <v>1</v>
      </c>
      <c r="M20" t="b">
        <f ca="1">DogOwnership[[#This Row],[Start of Ownership]]&lt;MIN(DogOwnership[[#This Row],[End of Ownership]],NOW())</f>
        <v>1</v>
      </c>
      <c r="N20" s="49">
        <f ca="1">((MIN(DogOwnership[[#This Row],[End of Ownership]],NOW())-ValidateOwnership[[#This Row],[DOG EARLIEST]])/365)*12</f>
        <v>9.255890091324197</v>
      </c>
      <c r="P20">
        <v>19</v>
      </c>
      <c r="Q20">
        <f>COUNTIF(DogOwnership[Dog],P20)</f>
        <v>1</v>
      </c>
    </row>
    <row r="21" spans="1:17">
      <c r="A21">
        <v>21</v>
      </c>
      <c r="B21" s="27">
        <v>58</v>
      </c>
      <c r="C21" s="48">
        <v>39221</v>
      </c>
      <c r="D21" s="3">
        <v>40574</v>
      </c>
      <c r="G21" s="36">
        <f>INDEX(Owners[Date of Birth],DogOwnership[[#This Row],[Dog Owner]])</f>
        <v>26909</v>
      </c>
      <c r="H21" s="37">
        <f ca="1">IF(ISBLANK(INDEX(Owners[Date Of Retirement],DogOwnership[[#This Row],[Dog Owner]]-1)),NOW(),INDEX(Owners[Date Of Retirement],DogOwnership[[#This Row],[Dog Owner]]-1))</f>
        <v>43984.533323611111</v>
      </c>
      <c r="I21" s="37">
        <f>INDEX(Dogs[Date of Birth],DogOwnership[[#This Row],[Dog]])</f>
        <v>39221</v>
      </c>
      <c r="J21" s="38">
        <f ca="1">MIN(NOW(), INDEX(Dogs[Date of Retirement],DogOwnership[[#This Row],[Dog]]),INDEX(Dogs[Date of Disqualification],DogOwnership[[#This Row],[Dog]]))</f>
        <v>42120</v>
      </c>
      <c r="K21" s="29" t="b">
        <f>AND(DogOwnership[[#This Row],[Start of Ownership]]&gt;=DogOwnership!$G21,DogOwnership[[#This Row],[Start of Ownership]]&gt;=DogOwnership!$I21)</f>
        <v>1</v>
      </c>
      <c r="L21" s="29" t="b">
        <f ca="1">AND(DogOwnership[[#This Row],[End of Ownership]]&lt;=ValidateOwnership[[#This Row],[DOG LATEST]],DogOwnership[[#This Row],[End of Ownership]]&lt;=ValidateOwnership[[#This Row],[OWNER LATEST]])</f>
        <v>1</v>
      </c>
      <c r="M21" t="b">
        <f ca="1">DogOwnership[[#This Row],[Start of Ownership]]&lt;MIN(DogOwnership[[#This Row],[End of Ownership]],NOW())</f>
        <v>1</v>
      </c>
      <c r="N21" s="49">
        <f ca="1">((MIN(DogOwnership[[#This Row],[End of Ownership]],NOW())-ValidateOwnership[[#This Row],[DOG EARLIEST]])/365)*12</f>
        <v>44.482191780821921</v>
      </c>
      <c r="P21">
        <v>20</v>
      </c>
      <c r="Q21">
        <f>COUNTIF(DogOwnership[Dog],P21)</f>
        <v>1</v>
      </c>
    </row>
    <row r="22" spans="1:17">
      <c r="A22">
        <v>19</v>
      </c>
      <c r="B22" s="27">
        <v>79</v>
      </c>
      <c r="C22" s="24">
        <v>37663</v>
      </c>
      <c r="D22" s="3">
        <v>37937</v>
      </c>
      <c r="G22" s="33">
        <f>INDEX(Owners[Date of Birth],DogOwnership[[#This Row],[Dog Owner]])</f>
        <v>34228</v>
      </c>
      <c r="H22" s="34">
        <f ca="1">IF(ISBLANK(INDEX(Owners[Date Of Retirement],DogOwnership[[#This Row],[Dog Owner]]-1)),NOW(),INDEX(Owners[Date Of Retirement],DogOwnership[[#This Row],[Dog Owner]]-1))</f>
        <v>43984.533323611111</v>
      </c>
      <c r="I22" s="34">
        <f>INDEX(Dogs[Date of Birth],DogOwnership[[#This Row],[Dog]])</f>
        <v>37663</v>
      </c>
      <c r="J22" s="35">
        <f ca="1">MIN(NOW(), INDEX(Dogs[Date of Retirement],DogOwnership[[#This Row],[Dog]]),INDEX(Dogs[Date of Disqualification],DogOwnership[[#This Row],[Dog]]))</f>
        <v>38339</v>
      </c>
      <c r="K22" s="28" t="b">
        <f>AND(DogOwnership[[#This Row],[Start of Ownership]]&gt;=DogOwnership!$G22,DogOwnership[[#This Row],[Start of Ownership]]&gt;=DogOwnership!$I22)</f>
        <v>1</v>
      </c>
      <c r="L22" s="28" t="b">
        <f ca="1">AND(DogOwnership[[#This Row],[End of Ownership]]&lt;=ValidateOwnership[[#This Row],[DOG LATEST]],DogOwnership[[#This Row],[End of Ownership]]&lt;=ValidateOwnership[[#This Row],[OWNER LATEST]])</f>
        <v>1</v>
      </c>
      <c r="M22" t="b">
        <f ca="1">DogOwnership[[#This Row],[Start of Ownership]]&lt;MIN(DogOwnership[[#This Row],[End of Ownership]],NOW())</f>
        <v>1</v>
      </c>
      <c r="N22" s="49">
        <f ca="1">((MIN(DogOwnership[[#This Row],[End of Ownership]],NOW())-ValidateOwnership[[#This Row],[DOG EARLIEST]])/365)*12</f>
        <v>9.008219178082193</v>
      </c>
      <c r="P22">
        <v>21</v>
      </c>
      <c r="Q22">
        <f>COUNTIF(DogOwnership[Dog],P22)</f>
        <v>1</v>
      </c>
    </row>
    <row r="23" spans="1:17">
      <c r="A23">
        <v>22</v>
      </c>
      <c r="B23" s="27">
        <v>30</v>
      </c>
      <c r="C23" s="48">
        <v>37905</v>
      </c>
      <c r="G23" s="36">
        <f>INDEX(Owners[Date of Birth],DogOwnership[[#This Row],[Dog Owner]])</f>
        <v>32164</v>
      </c>
      <c r="H23" s="37">
        <f ca="1">IF(ISBLANK(INDEX(Owners[Date Of Retirement],DogOwnership[[#This Row],[Dog Owner]]-1)),NOW(),INDEX(Owners[Date Of Retirement],DogOwnership[[#This Row],[Dog Owner]]-1))</f>
        <v>43984.533323611111</v>
      </c>
      <c r="I23" s="37">
        <f>INDEX(Dogs[Date of Birth],DogOwnership[[#This Row],[Dog]])</f>
        <v>37905</v>
      </c>
      <c r="J23" s="38">
        <f ca="1">MIN(NOW(), INDEX(Dogs[Date of Retirement],DogOwnership[[#This Row],[Dog]]),INDEX(Dogs[Date of Disqualification],DogOwnership[[#This Row],[Dog]]))</f>
        <v>39560</v>
      </c>
      <c r="K23" s="29" t="b">
        <f>AND(DogOwnership[[#This Row],[Start of Ownership]]&gt;=DogOwnership!$G23,DogOwnership[[#This Row],[Start of Ownership]]&gt;=DogOwnership!$I23)</f>
        <v>1</v>
      </c>
      <c r="L23" s="29" t="b">
        <f ca="1">AND(DogOwnership[[#This Row],[End of Ownership]]&lt;=ValidateOwnership[[#This Row],[DOG LATEST]],DogOwnership[[#This Row],[End of Ownership]]&lt;=ValidateOwnership[[#This Row],[OWNER LATEST]])</f>
        <v>1</v>
      </c>
      <c r="M23" t="b">
        <f ca="1">DogOwnership[[#This Row],[Start of Ownership]]&lt;MIN(DogOwnership[[#This Row],[End of Ownership]],NOW())</f>
        <v>1</v>
      </c>
      <c r="N23" s="49">
        <f ca="1">((MIN(DogOwnership[[#This Row],[End of Ownership]],NOW())-ValidateOwnership[[#This Row],[DOG EARLIEST]])/365)*12</f>
        <v>199.87506817351598</v>
      </c>
      <c r="P23">
        <v>22</v>
      </c>
      <c r="Q23">
        <f>COUNTIF(DogOwnership[Dog],P23)</f>
        <v>2</v>
      </c>
    </row>
    <row r="24" spans="1:17">
      <c r="A24">
        <v>23</v>
      </c>
      <c r="B24" s="27">
        <v>48</v>
      </c>
      <c r="C24" s="24">
        <v>38088</v>
      </c>
      <c r="G24" s="33">
        <f>INDEX(Owners[Date of Birth],DogOwnership[[#This Row],[Dog Owner]])</f>
        <v>28228</v>
      </c>
      <c r="H24" s="34">
        <f ca="1">IF(ISBLANK(INDEX(Owners[Date Of Retirement],DogOwnership[[#This Row],[Dog Owner]]-1)),NOW(),INDEX(Owners[Date Of Retirement],DogOwnership[[#This Row],[Dog Owner]]-1))</f>
        <v>43984.533323611111</v>
      </c>
      <c r="I24" s="34">
        <f>INDEX(Dogs[Date of Birth],DogOwnership[[#This Row],[Dog]])</f>
        <v>38088</v>
      </c>
      <c r="J24" s="35">
        <f ca="1">MIN(NOW(), INDEX(Dogs[Date of Retirement],DogOwnership[[#This Row],[Dog]]),INDEX(Dogs[Date of Disqualification],DogOwnership[[#This Row],[Dog]]))</f>
        <v>39475</v>
      </c>
      <c r="K24" s="28" t="b">
        <f>AND(DogOwnership[[#This Row],[Start of Ownership]]&gt;=DogOwnership!$G24,DogOwnership[[#This Row],[Start of Ownership]]&gt;=DogOwnership!$I24)</f>
        <v>1</v>
      </c>
      <c r="L24" s="28" t="b">
        <f ca="1">AND(DogOwnership[[#This Row],[End of Ownership]]&lt;=ValidateOwnership[[#This Row],[DOG LATEST]],DogOwnership[[#This Row],[End of Ownership]]&lt;=ValidateOwnership[[#This Row],[OWNER LATEST]])</f>
        <v>1</v>
      </c>
      <c r="M24" t="b">
        <f ca="1">DogOwnership[[#This Row],[Start of Ownership]]&lt;MIN(DogOwnership[[#This Row],[End of Ownership]],NOW())</f>
        <v>1</v>
      </c>
      <c r="N24" s="49">
        <f ca="1">((MIN(DogOwnership[[#This Row],[End of Ownership]],NOW())-ValidateOwnership[[#This Row],[DOG EARLIEST]])/365)*12</f>
        <v>193.85862981735158</v>
      </c>
      <c r="P24">
        <v>23</v>
      </c>
      <c r="Q24">
        <f>COUNTIF(DogOwnership[Dog],P24)</f>
        <v>2</v>
      </c>
    </row>
    <row r="25" spans="1:17">
      <c r="A25">
        <v>24</v>
      </c>
      <c r="B25" s="27">
        <v>7</v>
      </c>
      <c r="C25" s="48">
        <v>37600</v>
      </c>
      <c r="D25" s="3">
        <v>38505</v>
      </c>
      <c r="G25" s="36">
        <f>INDEX(Owners[Date of Birth],DogOwnership[[#This Row],[Dog Owner]])</f>
        <v>36241</v>
      </c>
      <c r="H25" s="37">
        <f ca="1">IF(ISBLANK(INDEX(Owners[Date Of Retirement],DogOwnership[[#This Row],[Dog Owner]]-1)),NOW(),INDEX(Owners[Date Of Retirement],DogOwnership[[#This Row],[Dog Owner]]-1))</f>
        <v>43699</v>
      </c>
      <c r="I25" s="37">
        <f>INDEX(Dogs[Date of Birth],DogOwnership[[#This Row],[Dog]])</f>
        <v>37386</v>
      </c>
      <c r="J25" s="38">
        <f ca="1">MIN(NOW(), INDEX(Dogs[Date of Retirement],DogOwnership[[#This Row],[Dog]]),INDEX(Dogs[Date of Disqualification],DogOwnership[[#This Row],[Dog]]))</f>
        <v>40658</v>
      </c>
      <c r="K25" s="29" t="b">
        <f>AND(DogOwnership[[#This Row],[Start of Ownership]]&gt;=DogOwnership!$G25,DogOwnership[[#This Row],[Start of Ownership]]&gt;=DogOwnership!$I25)</f>
        <v>1</v>
      </c>
      <c r="L25" s="29" t="b">
        <f ca="1">AND(DogOwnership[[#This Row],[End of Ownership]]&lt;=ValidateOwnership[[#This Row],[DOG LATEST]],DogOwnership[[#This Row],[End of Ownership]]&lt;=ValidateOwnership[[#This Row],[OWNER LATEST]])</f>
        <v>1</v>
      </c>
      <c r="M25" t="b">
        <f ca="1">DogOwnership[[#This Row],[Start of Ownership]]&lt;MIN(DogOwnership[[#This Row],[End of Ownership]],NOW())</f>
        <v>1</v>
      </c>
      <c r="N25" s="49">
        <f ca="1">((MIN(DogOwnership[[#This Row],[End of Ownership]],NOW())-ValidateOwnership[[#This Row],[DOG EARLIEST]])/365)*12</f>
        <v>36.789041095890411</v>
      </c>
      <c r="P25">
        <v>24</v>
      </c>
      <c r="Q25">
        <f>COUNTIF(DogOwnership[Dog],P25)</f>
        <v>1</v>
      </c>
    </row>
    <row r="26" spans="1:17">
      <c r="A26">
        <v>25</v>
      </c>
      <c r="B26" s="27">
        <v>63</v>
      </c>
      <c r="C26" s="24">
        <v>41362</v>
      </c>
      <c r="G26" s="33">
        <f>INDEX(Owners[Date of Birth],DogOwnership[[#This Row],[Dog Owner]])</f>
        <v>36731</v>
      </c>
      <c r="H26" s="34">
        <f ca="1">IF(ISBLANK(INDEX(Owners[Date Of Retirement],DogOwnership[[#This Row],[Dog Owner]]-1)),NOW(),INDEX(Owners[Date Of Retirement],DogOwnership[[#This Row],[Dog Owner]]-1))</f>
        <v>43984.533323611111</v>
      </c>
      <c r="I26" s="34">
        <f>INDEX(Dogs[Date of Birth],DogOwnership[[#This Row],[Dog]])</f>
        <v>41362</v>
      </c>
      <c r="J26" s="35">
        <f ca="1">MIN(NOW(), INDEX(Dogs[Date of Retirement],DogOwnership[[#This Row],[Dog]]),INDEX(Dogs[Date of Disqualification],DogOwnership[[#This Row],[Dog]]))</f>
        <v>43984.533323611111</v>
      </c>
      <c r="K26" s="28" t="b">
        <f>AND(DogOwnership[[#This Row],[Start of Ownership]]&gt;=DogOwnership!$G26,DogOwnership[[#This Row],[Start of Ownership]]&gt;=DogOwnership!$I26)</f>
        <v>1</v>
      </c>
      <c r="L26" s="28" t="b">
        <f ca="1">AND(DogOwnership[[#This Row],[End of Ownership]]&lt;=ValidateOwnership[[#This Row],[DOG LATEST]],DogOwnership[[#This Row],[End of Ownership]]&lt;=ValidateOwnership[[#This Row],[OWNER LATEST]])</f>
        <v>1</v>
      </c>
      <c r="M26" t="b">
        <f ca="1">DogOwnership[[#This Row],[Start of Ownership]]&lt;MIN(DogOwnership[[#This Row],[End of Ownership]],NOW())</f>
        <v>1</v>
      </c>
      <c r="N26" s="49">
        <f ca="1">((MIN(DogOwnership[[#This Row],[End of Ownership]],NOW())-ValidateOwnership[[#This Row],[DOG EARLIEST]])/365)*12</f>
        <v>86.220273652968032</v>
      </c>
      <c r="P26">
        <v>25</v>
      </c>
      <c r="Q26">
        <f>COUNTIF(DogOwnership[Dog],P26)</f>
        <v>1</v>
      </c>
    </row>
    <row r="27" spans="1:17">
      <c r="A27">
        <v>26</v>
      </c>
      <c r="B27" s="27">
        <v>75</v>
      </c>
      <c r="C27" s="48">
        <v>37938</v>
      </c>
      <c r="D27" s="26">
        <v>38151</v>
      </c>
      <c r="G27" s="36">
        <f>INDEX(Owners[Date of Birth],DogOwnership[[#This Row],[Dog Owner]])</f>
        <v>27173</v>
      </c>
      <c r="H27" s="37">
        <f ca="1">IF(ISBLANK(INDEX(Owners[Date Of Retirement],DogOwnership[[#This Row],[Dog Owner]]-1)),NOW(),INDEX(Owners[Date Of Retirement],DogOwnership[[#This Row],[Dog Owner]]-1))</f>
        <v>43984.533323611111</v>
      </c>
      <c r="I27" s="37">
        <f>INDEX(Dogs[Date of Birth],DogOwnership[[#This Row],[Dog]])</f>
        <v>37703</v>
      </c>
      <c r="J27" s="38">
        <f ca="1">MIN(NOW(), INDEX(Dogs[Date of Retirement],DogOwnership[[#This Row],[Dog]]),INDEX(Dogs[Date of Disqualification],DogOwnership[[#This Row],[Dog]]))</f>
        <v>38551</v>
      </c>
      <c r="K27" s="29" t="b">
        <f>AND(DogOwnership[[#This Row],[Start of Ownership]]&gt;=DogOwnership!$G27,DogOwnership[[#This Row],[Start of Ownership]]&gt;=DogOwnership!$I27)</f>
        <v>1</v>
      </c>
      <c r="L27" s="29" t="b">
        <f ca="1">AND(DogOwnership[[#This Row],[End of Ownership]]&lt;=ValidateOwnership[[#This Row],[DOG LATEST]],DogOwnership[[#This Row],[End of Ownership]]&lt;=ValidateOwnership[[#This Row],[OWNER LATEST]])</f>
        <v>1</v>
      </c>
      <c r="M27" t="b">
        <f ca="1">DogOwnership[[#This Row],[Start of Ownership]]&lt;MIN(DogOwnership[[#This Row],[End of Ownership]],NOW())</f>
        <v>1</v>
      </c>
      <c r="N27" s="49">
        <f ca="1">((MIN(DogOwnership[[#This Row],[End of Ownership]],NOW())-ValidateOwnership[[#This Row],[DOG EARLIEST]])/365)*12</f>
        <v>14.728767123287671</v>
      </c>
      <c r="P27">
        <v>26</v>
      </c>
      <c r="Q27">
        <f>COUNTIF(DogOwnership[Dog],P27)</f>
        <v>3</v>
      </c>
    </row>
    <row r="28" spans="1:17">
      <c r="A28">
        <v>27</v>
      </c>
      <c r="B28" s="27">
        <v>73</v>
      </c>
      <c r="C28" s="24">
        <v>41061</v>
      </c>
      <c r="G28" s="33">
        <f>INDEX(Owners[Date of Birth],DogOwnership[[#This Row],[Dog Owner]])</f>
        <v>28344</v>
      </c>
      <c r="H28" s="34">
        <f ca="1">IF(ISBLANK(INDEX(Owners[Date Of Retirement],DogOwnership[[#This Row],[Dog Owner]]-1)),NOW(),INDEX(Owners[Date Of Retirement],DogOwnership[[#This Row],[Dog Owner]]-1))</f>
        <v>43984.533323611111</v>
      </c>
      <c r="I28" s="34">
        <f>INDEX(Dogs[Date of Birth],DogOwnership[[#This Row],[Dog]])</f>
        <v>41061</v>
      </c>
      <c r="J28" s="35">
        <f ca="1">MIN(NOW(), INDEX(Dogs[Date of Retirement],DogOwnership[[#This Row],[Dog]]),INDEX(Dogs[Date of Disqualification],DogOwnership[[#This Row],[Dog]]))</f>
        <v>42951</v>
      </c>
      <c r="K28" s="28" t="b">
        <f>AND(DogOwnership[[#This Row],[Start of Ownership]]&gt;=DogOwnership!$G28,DogOwnership[[#This Row],[Start of Ownership]]&gt;=DogOwnership!$I28)</f>
        <v>1</v>
      </c>
      <c r="L28" s="28" t="b">
        <f ca="1">AND(DogOwnership[[#This Row],[End of Ownership]]&lt;=ValidateOwnership[[#This Row],[DOG LATEST]],DogOwnership[[#This Row],[End of Ownership]]&lt;=ValidateOwnership[[#This Row],[OWNER LATEST]])</f>
        <v>1</v>
      </c>
      <c r="M28" t="b">
        <f ca="1">DogOwnership[[#This Row],[Start of Ownership]]&lt;MIN(DogOwnership[[#This Row],[End of Ownership]],NOW())</f>
        <v>1</v>
      </c>
      <c r="N28" s="49">
        <f ca="1">((MIN(DogOwnership[[#This Row],[End of Ownership]],NOW())-ValidateOwnership[[#This Row],[DOG EARLIEST]])/365)*12</f>
        <v>96.116164063926931</v>
      </c>
      <c r="P28">
        <v>27</v>
      </c>
      <c r="Q28">
        <f>COUNTIF(DogOwnership[Dog],P28)</f>
        <v>1</v>
      </c>
    </row>
    <row r="29" spans="1:17">
      <c r="A29">
        <v>28</v>
      </c>
      <c r="B29" s="27">
        <v>37</v>
      </c>
      <c r="C29" s="48">
        <v>40023</v>
      </c>
      <c r="G29" s="36">
        <f>INDEX(Owners[Date of Birth],DogOwnership[[#This Row],[Dog Owner]])</f>
        <v>29715</v>
      </c>
      <c r="H29" s="37">
        <f ca="1">IF(ISBLANK(INDEX(Owners[Date Of Retirement],DogOwnership[[#This Row],[Dog Owner]]-1)),NOW(),INDEX(Owners[Date Of Retirement],DogOwnership[[#This Row],[Dog Owner]]-1))</f>
        <v>43984.533323611111</v>
      </c>
      <c r="I29" s="37">
        <f>INDEX(Dogs[Date of Birth],DogOwnership[[#This Row],[Dog]])</f>
        <v>40023</v>
      </c>
      <c r="J29" s="38">
        <f ca="1">MIN(NOW(), INDEX(Dogs[Date of Retirement],DogOwnership[[#This Row],[Dog]]),INDEX(Dogs[Date of Disqualification],DogOwnership[[#This Row],[Dog]]))</f>
        <v>41842</v>
      </c>
      <c r="K29" s="29" t="b">
        <f>AND(DogOwnership[[#This Row],[Start of Ownership]]&gt;=DogOwnership!$G29,DogOwnership[[#This Row],[Start of Ownership]]&gt;=DogOwnership!$I29)</f>
        <v>1</v>
      </c>
      <c r="L29" s="29" t="b">
        <f ca="1">AND(DogOwnership[[#This Row],[End of Ownership]]&lt;=ValidateOwnership[[#This Row],[DOG LATEST]],DogOwnership[[#This Row],[End of Ownership]]&lt;=ValidateOwnership[[#This Row],[OWNER LATEST]])</f>
        <v>1</v>
      </c>
      <c r="M29" t="b">
        <f ca="1">DogOwnership[[#This Row],[Start of Ownership]]&lt;MIN(DogOwnership[[#This Row],[End of Ownership]],NOW())</f>
        <v>1</v>
      </c>
      <c r="N29" s="49">
        <f ca="1">((MIN(DogOwnership[[#This Row],[End of Ownership]],NOW())-ValidateOwnership[[#This Row],[DOG EARLIEST]])/365)*12</f>
        <v>130.24219146118722</v>
      </c>
      <c r="P29">
        <v>28</v>
      </c>
      <c r="Q29">
        <f>COUNTIF(DogOwnership[Dog],P29)</f>
        <v>1</v>
      </c>
    </row>
    <row r="30" spans="1:17">
      <c r="A30">
        <v>29</v>
      </c>
      <c r="B30" s="27">
        <v>1</v>
      </c>
      <c r="C30" s="24">
        <v>40072</v>
      </c>
      <c r="G30" s="33">
        <f>INDEX(Owners[Date of Birth],DogOwnership[[#This Row],[Dog Owner]])</f>
        <v>26614</v>
      </c>
      <c r="H30" s="34">
        <f ca="1">IF(ISBLANK(INDEX(Owners[Date Of Retirement],DogOwnership[[#This Row],[Dog Owner]]-1)),NOW(),INDEX(Owners[Date Of Retirement],DogOwnership[[#This Row],[Dog Owner]]-1))</f>
        <v>43984.533323611111</v>
      </c>
      <c r="I30" s="34">
        <f>INDEX(Dogs[Date of Birth],DogOwnership[[#This Row],[Dog]])</f>
        <v>40072</v>
      </c>
      <c r="J30" s="35">
        <f ca="1">MIN(NOW(), INDEX(Dogs[Date of Retirement],DogOwnership[[#This Row],[Dog]]),INDEX(Dogs[Date of Disqualification],DogOwnership[[#This Row],[Dog]]))</f>
        <v>41515</v>
      </c>
      <c r="K30" s="28" t="b">
        <f>AND(DogOwnership[[#This Row],[Start of Ownership]]&gt;=DogOwnership!$G30,DogOwnership[[#This Row],[Start of Ownership]]&gt;=DogOwnership!$I30)</f>
        <v>1</v>
      </c>
      <c r="L30" s="28" t="b">
        <f ca="1">AND(DogOwnership[[#This Row],[End of Ownership]]&lt;=ValidateOwnership[[#This Row],[DOG LATEST]],DogOwnership[[#This Row],[End of Ownership]]&lt;=ValidateOwnership[[#This Row],[OWNER LATEST]])</f>
        <v>1</v>
      </c>
      <c r="M30" t="b">
        <f ca="1">DogOwnership[[#This Row],[Start of Ownership]]&lt;MIN(DogOwnership[[#This Row],[End of Ownership]],NOW())</f>
        <v>1</v>
      </c>
      <c r="N30" s="49">
        <f ca="1">((MIN(DogOwnership[[#This Row],[End of Ownership]],NOW())-ValidateOwnership[[#This Row],[DOG EARLIEST]])/365)*12</f>
        <v>128.63123255707762</v>
      </c>
      <c r="P30">
        <v>29</v>
      </c>
      <c r="Q30">
        <f>COUNTIF(DogOwnership[Dog],P30)</f>
        <v>1</v>
      </c>
    </row>
    <row r="31" spans="1:17">
      <c r="A31">
        <v>30</v>
      </c>
      <c r="B31" s="27">
        <v>62</v>
      </c>
      <c r="C31" s="48">
        <v>42817</v>
      </c>
      <c r="G31" s="36">
        <f>INDEX(Owners[Date of Birth],DogOwnership[[#This Row],[Dog Owner]])</f>
        <v>28995</v>
      </c>
      <c r="H31" s="37">
        <f ca="1">IF(ISBLANK(INDEX(Owners[Date Of Retirement],DogOwnership[[#This Row],[Dog Owner]]-1)),NOW(),INDEX(Owners[Date Of Retirement],DogOwnership[[#This Row],[Dog Owner]]-1))</f>
        <v>43984.533323611111</v>
      </c>
      <c r="I31" s="37">
        <f>INDEX(Dogs[Date of Birth],DogOwnership[[#This Row],[Dog]])</f>
        <v>42817</v>
      </c>
      <c r="J31" s="38">
        <f ca="1">MIN(NOW(), INDEX(Dogs[Date of Retirement],DogOwnership[[#This Row],[Dog]]),INDEX(Dogs[Date of Disqualification],DogOwnership[[#This Row],[Dog]]))</f>
        <v>43984.533323611111</v>
      </c>
      <c r="K31" s="29" t="b">
        <f>AND(DogOwnership[[#This Row],[Start of Ownership]]&gt;=DogOwnership!$G31,DogOwnership[[#This Row],[Start of Ownership]]&gt;=DogOwnership!$I31)</f>
        <v>1</v>
      </c>
      <c r="L31" s="29" t="b">
        <f ca="1">AND(DogOwnership[[#This Row],[End of Ownership]]&lt;=ValidateOwnership[[#This Row],[DOG LATEST]],DogOwnership[[#This Row],[End of Ownership]]&lt;=ValidateOwnership[[#This Row],[OWNER LATEST]])</f>
        <v>1</v>
      </c>
      <c r="M31" t="b">
        <f ca="1">DogOwnership[[#This Row],[Start of Ownership]]&lt;MIN(DogOwnership[[#This Row],[End of Ownership]],NOW())</f>
        <v>1</v>
      </c>
      <c r="N31" s="49">
        <f ca="1">((MIN(DogOwnership[[#This Row],[End of Ownership]],NOW())-ValidateOwnership[[#This Row],[DOG EARLIEST]])/365)*12</f>
        <v>38.384657214611863</v>
      </c>
      <c r="P31">
        <v>30</v>
      </c>
      <c r="Q31">
        <f>COUNTIF(DogOwnership[Dog],P31)</f>
        <v>1</v>
      </c>
    </row>
    <row r="32" spans="1:17">
      <c r="A32">
        <v>31</v>
      </c>
      <c r="B32" s="27">
        <v>28</v>
      </c>
      <c r="C32" s="24">
        <v>42994</v>
      </c>
      <c r="G32" s="33">
        <f>INDEX(Owners[Date of Birth],DogOwnership[[#This Row],[Dog Owner]])</f>
        <v>29991</v>
      </c>
      <c r="H32" s="34">
        <f ca="1">IF(ISBLANK(INDEX(Owners[Date Of Retirement],DogOwnership[[#This Row],[Dog Owner]]-1)),NOW(),INDEX(Owners[Date Of Retirement],DogOwnership[[#This Row],[Dog Owner]]-1))</f>
        <v>43984.533323611111</v>
      </c>
      <c r="I32" s="34">
        <f>INDEX(Dogs[Date of Birth],DogOwnership[[#This Row],[Dog]])</f>
        <v>42994</v>
      </c>
      <c r="J32" s="35">
        <f ca="1">MIN(NOW(), INDEX(Dogs[Date of Retirement],DogOwnership[[#This Row],[Dog]]),INDEX(Dogs[Date of Disqualification],DogOwnership[[#This Row],[Dog]]))</f>
        <v>43984.533323611111</v>
      </c>
      <c r="K32" s="28" t="b">
        <f>AND(DogOwnership[[#This Row],[Start of Ownership]]&gt;=DogOwnership!$G32,DogOwnership[[#This Row],[Start of Ownership]]&gt;=DogOwnership!$I32)</f>
        <v>1</v>
      </c>
      <c r="L32" s="28" t="b">
        <f ca="1">AND(DogOwnership[[#This Row],[End of Ownership]]&lt;=ValidateOwnership[[#This Row],[DOG LATEST]],DogOwnership[[#This Row],[End of Ownership]]&lt;=ValidateOwnership[[#This Row],[OWNER LATEST]])</f>
        <v>1</v>
      </c>
      <c r="M32" t="b">
        <f ca="1">DogOwnership[[#This Row],[Start of Ownership]]&lt;MIN(DogOwnership[[#This Row],[End of Ownership]],NOW())</f>
        <v>1</v>
      </c>
      <c r="N32" s="49">
        <f ca="1">((MIN(DogOwnership[[#This Row],[End of Ownership]],NOW())-ValidateOwnership[[#This Row],[DOG EARLIEST]])/365)*12</f>
        <v>32.565479132420087</v>
      </c>
      <c r="P32">
        <v>31</v>
      </c>
      <c r="Q32">
        <f>COUNTIF(DogOwnership[Dog],P32)</f>
        <v>2</v>
      </c>
    </row>
    <row r="33" spans="1:17">
      <c r="A33">
        <v>32</v>
      </c>
      <c r="B33" s="27">
        <v>39</v>
      </c>
      <c r="C33" s="48">
        <v>40159</v>
      </c>
      <c r="D33" s="3">
        <v>40347</v>
      </c>
      <c r="G33" s="36">
        <f>INDEX(Owners[Date of Birth],DogOwnership[[#This Row],[Dog Owner]])</f>
        <v>31310</v>
      </c>
      <c r="H33" s="37">
        <f ca="1">IF(ISBLANK(INDEX(Owners[Date Of Retirement],DogOwnership[[#This Row],[Dog Owner]]-1)),NOW(),INDEX(Owners[Date Of Retirement],DogOwnership[[#This Row],[Dog Owner]]-1))</f>
        <v>43984.533323611111</v>
      </c>
      <c r="I33" s="37">
        <f>INDEX(Dogs[Date of Birth],DogOwnership[[#This Row],[Dog]])</f>
        <v>40159</v>
      </c>
      <c r="J33" s="38">
        <f ca="1">MIN(NOW(), INDEX(Dogs[Date of Retirement],DogOwnership[[#This Row],[Dog]]),INDEX(Dogs[Date of Disqualification],DogOwnership[[#This Row],[Dog]]))</f>
        <v>40366</v>
      </c>
      <c r="K33" s="29" t="b">
        <f>AND(DogOwnership[[#This Row],[Start of Ownership]]&gt;=DogOwnership!$G33,DogOwnership[[#This Row],[Start of Ownership]]&gt;=DogOwnership!$I33)</f>
        <v>1</v>
      </c>
      <c r="L33" s="29" t="b">
        <f ca="1">AND(DogOwnership[[#This Row],[End of Ownership]]&lt;=ValidateOwnership[[#This Row],[DOG LATEST]],DogOwnership[[#This Row],[End of Ownership]]&lt;=ValidateOwnership[[#This Row],[OWNER LATEST]])</f>
        <v>1</v>
      </c>
      <c r="M33" t="b">
        <f ca="1">DogOwnership[[#This Row],[Start of Ownership]]&lt;MIN(DogOwnership[[#This Row],[End of Ownership]],NOW())</f>
        <v>1</v>
      </c>
      <c r="N33" s="49">
        <f ca="1">((MIN(DogOwnership[[#This Row],[End of Ownership]],NOW())-ValidateOwnership[[#This Row],[DOG EARLIEST]])/365)*12</f>
        <v>6.1808219178082187</v>
      </c>
      <c r="P33">
        <v>32</v>
      </c>
      <c r="Q33">
        <f>COUNTIF(DogOwnership[Dog],P33)</f>
        <v>1</v>
      </c>
    </row>
    <row r="34" spans="1:17">
      <c r="A34">
        <v>33</v>
      </c>
      <c r="B34" s="27">
        <v>34</v>
      </c>
      <c r="C34" s="24">
        <v>42893</v>
      </c>
      <c r="G34" s="33">
        <f>INDEX(Owners[Date of Birth],DogOwnership[[#This Row],[Dog Owner]])</f>
        <v>28757</v>
      </c>
      <c r="H34" s="34">
        <f ca="1">IF(ISBLANK(INDEX(Owners[Date Of Retirement],DogOwnership[[#This Row],[Dog Owner]]-1)),NOW(),INDEX(Owners[Date Of Retirement],DogOwnership[[#This Row],[Dog Owner]]-1))</f>
        <v>43984.533323611111</v>
      </c>
      <c r="I34" s="34">
        <f>INDEX(Dogs[Date of Birth],DogOwnership[[#This Row],[Dog]])</f>
        <v>42893</v>
      </c>
      <c r="J34" s="35">
        <f ca="1">MIN(NOW(), INDEX(Dogs[Date of Retirement],DogOwnership[[#This Row],[Dog]]),INDEX(Dogs[Date of Disqualification],DogOwnership[[#This Row],[Dog]]))</f>
        <v>43984.533323611111</v>
      </c>
      <c r="K34" s="28" t="b">
        <f>AND(DogOwnership[[#This Row],[Start of Ownership]]&gt;=DogOwnership!$G34,DogOwnership[[#This Row],[Start of Ownership]]&gt;=DogOwnership!$I34)</f>
        <v>1</v>
      </c>
      <c r="L34" s="28" t="b">
        <f ca="1">AND(DogOwnership[[#This Row],[End of Ownership]]&lt;=ValidateOwnership[[#This Row],[DOG LATEST]],DogOwnership[[#This Row],[End of Ownership]]&lt;=ValidateOwnership[[#This Row],[OWNER LATEST]])</f>
        <v>1</v>
      </c>
      <c r="M34" t="b">
        <f ca="1">DogOwnership[[#This Row],[Start of Ownership]]&lt;MIN(DogOwnership[[#This Row],[End of Ownership]],NOW())</f>
        <v>1</v>
      </c>
      <c r="N34" s="49">
        <f ca="1">((MIN(DogOwnership[[#This Row],[End of Ownership]],NOW())-ValidateOwnership[[#This Row],[DOG EARLIEST]])/365)*12</f>
        <v>35.886027077625563</v>
      </c>
      <c r="P34">
        <v>33</v>
      </c>
      <c r="Q34">
        <f>COUNTIF(DogOwnership[Dog],P34)</f>
        <v>2</v>
      </c>
    </row>
    <row r="35" spans="1:17">
      <c r="A35">
        <v>34</v>
      </c>
      <c r="B35" s="27">
        <v>58</v>
      </c>
      <c r="C35" s="48">
        <v>40574</v>
      </c>
      <c r="D35" s="3">
        <v>41402</v>
      </c>
      <c r="G35" s="36">
        <f>INDEX(Owners[Date of Birth],DogOwnership[[#This Row],[Dog Owner]])</f>
        <v>26371</v>
      </c>
      <c r="H35" s="37">
        <f ca="1">IF(ISBLANK(INDEX(Owners[Date Of Retirement],DogOwnership[[#This Row],[Dog Owner]]-1)),NOW(),INDEX(Owners[Date Of Retirement],DogOwnership[[#This Row],[Dog Owner]]-1))</f>
        <v>43984.533323611111</v>
      </c>
      <c r="I35" s="37">
        <f>INDEX(Dogs[Date of Birth],DogOwnership[[#This Row],[Dog]])</f>
        <v>39221</v>
      </c>
      <c r="J35" s="38">
        <f ca="1">MIN(NOW(), INDEX(Dogs[Date of Retirement],DogOwnership[[#This Row],[Dog]]),INDEX(Dogs[Date of Disqualification],DogOwnership[[#This Row],[Dog]]))</f>
        <v>42120</v>
      </c>
      <c r="K35" s="29" t="b">
        <f>AND(DogOwnership[[#This Row],[Start of Ownership]]&gt;=DogOwnership!$G35,DogOwnership[[#This Row],[Start of Ownership]]&gt;=DogOwnership!$I35)</f>
        <v>1</v>
      </c>
      <c r="L35" s="29" t="b">
        <f ca="1">AND(DogOwnership[[#This Row],[End of Ownership]]&lt;=ValidateOwnership[[#This Row],[DOG LATEST]],DogOwnership[[#This Row],[End of Ownership]]&lt;=ValidateOwnership[[#This Row],[OWNER LATEST]])</f>
        <v>1</v>
      </c>
      <c r="M35" t="b">
        <f ca="1">DogOwnership[[#This Row],[Start of Ownership]]&lt;MIN(DogOwnership[[#This Row],[End of Ownership]],NOW())</f>
        <v>1</v>
      </c>
      <c r="N35" s="49">
        <f ca="1">((MIN(DogOwnership[[#This Row],[End of Ownership]],NOW())-ValidateOwnership[[#This Row],[DOG EARLIEST]])/365)*12</f>
        <v>71.704109589041096</v>
      </c>
      <c r="P35">
        <v>34</v>
      </c>
      <c r="Q35">
        <f>COUNTIF(DogOwnership[Dog],P35)</f>
        <v>1</v>
      </c>
    </row>
    <row r="36" spans="1:17">
      <c r="A36">
        <v>35</v>
      </c>
      <c r="B36" s="27">
        <v>45</v>
      </c>
      <c r="C36" s="24">
        <v>40086</v>
      </c>
      <c r="G36" s="33">
        <f>INDEX(Owners[Date of Birth],DogOwnership[[#This Row],[Dog Owner]])</f>
        <v>32530</v>
      </c>
      <c r="H36" s="34">
        <f ca="1">IF(ISBLANK(INDEX(Owners[Date Of Retirement],DogOwnership[[#This Row],[Dog Owner]]-1)),NOW(),INDEX(Owners[Date Of Retirement],DogOwnership[[#This Row],[Dog Owner]]-1))</f>
        <v>41991</v>
      </c>
      <c r="I36" s="34">
        <f>INDEX(Dogs[Date of Birth],DogOwnership[[#This Row],[Dog]])</f>
        <v>40086</v>
      </c>
      <c r="J36" s="35">
        <f ca="1">MIN(NOW(), INDEX(Dogs[Date of Retirement],DogOwnership[[#This Row],[Dog]]),INDEX(Dogs[Date of Disqualification],DogOwnership[[#This Row],[Dog]]))</f>
        <v>41586</v>
      </c>
      <c r="K36" s="28" t="b">
        <f>AND(DogOwnership[[#This Row],[Start of Ownership]]&gt;=DogOwnership!$G36,DogOwnership[[#This Row],[Start of Ownership]]&gt;=DogOwnership!$I36)</f>
        <v>1</v>
      </c>
      <c r="L36" s="28" t="b">
        <f ca="1">AND(DogOwnership[[#This Row],[End of Ownership]]&lt;=ValidateOwnership[[#This Row],[DOG LATEST]],DogOwnership[[#This Row],[End of Ownership]]&lt;=ValidateOwnership[[#This Row],[OWNER LATEST]])</f>
        <v>1</v>
      </c>
      <c r="M36" t="b">
        <f ca="1">DogOwnership[[#This Row],[Start of Ownership]]&lt;MIN(DogOwnership[[#This Row],[End of Ownership]],NOW())</f>
        <v>1</v>
      </c>
      <c r="N36" s="49">
        <f ca="1">((MIN(DogOwnership[[#This Row],[End of Ownership]],NOW())-ValidateOwnership[[#This Row],[DOG EARLIEST]])/365)*12</f>
        <v>128.17095858447487</v>
      </c>
      <c r="P36">
        <v>35</v>
      </c>
      <c r="Q36">
        <f>COUNTIF(DogOwnership[Dog],P36)</f>
        <v>1</v>
      </c>
    </row>
    <row r="37" spans="1:17">
      <c r="A37">
        <v>36</v>
      </c>
      <c r="B37" s="27">
        <v>7</v>
      </c>
      <c r="C37" s="48">
        <v>38505</v>
      </c>
      <c r="D37" s="3">
        <v>40129</v>
      </c>
      <c r="G37" s="36">
        <f>INDEX(Owners[Date of Birth],DogOwnership[[#This Row],[Dog Owner]])</f>
        <v>31217</v>
      </c>
      <c r="H37" s="37">
        <f ca="1">IF(ISBLANK(INDEX(Owners[Date Of Retirement],DogOwnership[[#This Row],[Dog Owner]]-1)),NOW(),INDEX(Owners[Date Of Retirement],DogOwnership[[#This Row],[Dog Owner]]-1))</f>
        <v>43984.533323611111</v>
      </c>
      <c r="I37" s="37">
        <f>INDEX(Dogs[Date of Birth],DogOwnership[[#This Row],[Dog]])</f>
        <v>37386</v>
      </c>
      <c r="J37" s="38">
        <f ca="1">MIN(NOW(), INDEX(Dogs[Date of Retirement],DogOwnership[[#This Row],[Dog]]),INDEX(Dogs[Date of Disqualification],DogOwnership[[#This Row],[Dog]]))</f>
        <v>40658</v>
      </c>
      <c r="K37" s="29" t="b">
        <f>AND(DogOwnership[[#This Row],[Start of Ownership]]&gt;=DogOwnership!$G37,DogOwnership[[#This Row],[Start of Ownership]]&gt;=DogOwnership!$I37)</f>
        <v>1</v>
      </c>
      <c r="L37" s="29" t="b">
        <f ca="1">AND(DogOwnership[[#This Row],[End of Ownership]]&lt;=ValidateOwnership[[#This Row],[DOG LATEST]],DogOwnership[[#This Row],[End of Ownership]]&lt;=ValidateOwnership[[#This Row],[OWNER LATEST]])</f>
        <v>1</v>
      </c>
      <c r="M37" t="b">
        <f ca="1">DogOwnership[[#This Row],[Start of Ownership]]&lt;MIN(DogOwnership[[#This Row],[End of Ownership]],NOW())</f>
        <v>1</v>
      </c>
      <c r="N37" s="49">
        <f ca="1">((MIN(DogOwnership[[#This Row],[End of Ownership]],NOW())-ValidateOwnership[[#This Row],[DOG EARLIEST]])/365)*12</f>
        <v>90.180821917808217</v>
      </c>
      <c r="P37">
        <v>36</v>
      </c>
      <c r="Q37">
        <f>COUNTIF(DogOwnership[Dog],P37)</f>
        <v>3</v>
      </c>
    </row>
    <row r="38" spans="1:17">
      <c r="A38">
        <v>37</v>
      </c>
      <c r="B38" s="27">
        <v>56</v>
      </c>
      <c r="C38" s="24">
        <v>42548</v>
      </c>
      <c r="G38" s="33">
        <f>INDEX(Owners[Date of Birth],DogOwnership[[#This Row],[Dog Owner]])</f>
        <v>26920</v>
      </c>
      <c r="H38" s="34">
        <f ca="1">IF(ISBLANK(INDEX(Owners[Date Of Retirement],DogOwnership[[#This Row],[Dog Owner]]-1)),NOW(),INDEX(Owners[Date Of Retirement],DogOwnership[[#This Row],[Dog Owner]]-1))</f>
        <v>43984.533323611111</v>
      </c>
      <c r="I38" s="34">
        <f>INDEX(Dogs[Date of Birth],DogOwnership[[#This Row],[Dog]])</f>
        <v>42548</v>
      </c>
      <c r="J38" s="35">
        <f ca="1">MIN(NOW(), INDEX(Dogs[Date of Retirement],DogOwnership[[#This Row],[Dog]]),INDEX(Dogs[Date of Disqualification],DogOwnership[[#This Row],[Dog]]))</f>
        <v>43984.533323611111</v>
      </c>
      <c r="K38" s="28" t="b">
        <f>AND(DogOwnership[[#This Row],[Start of Ownership]]&gt;=DogOwnership!$G38,DogOwnership[[#This Row],[Start of Ownership]]&gt;=DogOwnership!$I38)</f>
        <v>1</v>
      </c>
      <c r="L38" s="28" t="b">
        <f ca="1">AND(DogOwnership[[#This Row],[End of Ownership]]&lt;=ValidateOwnership[[#This Row],[DOG LATEST]],DogOwnership[[#This Row],[End of Ownership]]&lt;=ValidateOwnership[[#This Row],[OWNER LATEST]])</f>
        <v>1</v>
      </c>
      <c r="M38" t="b">
        <f ca="1">DogOwnership[[#This Row],[Start of Ownership]]&lt;MIN(DogOwnership[[#This Row],[End of Ownership]],NOW())</f>
        <v>1</v>
      </c>
      <c r="N38" s="49">
        <f ca="1">((MIN(DogOwnership[[#This Row],[End of Ownership]],NOW())-ValidateOwnership[[#This Row],[DOG EARLIEST]])/365)*12</f>
        <v>47.228492831050225</v>
      </c>
      <c r="P38">
        <v>37</v>
      </c>
      <c r="Q38">
        <f>COUNTIF(DogOwnership[Dog],P38)</f>
        <v>1</v>
      </c>
    </row>
    <row r="39" spans="1:17">
      <c r="A39">
        <v>38</v>
      </c>
      <c r="B39" s="27">
        <v>75</v>
      </c>
      <c r="C39" s="48">
        <v>38151</v>
      </c>
      <c r="D39" s="26">
        <v>38379</v>
      </c>
      <c r="G39" s="36">
        <f>INDEX(Owners[Date of Birth],DogOwnership[[#This Row],[Dog Owner]])</f>
        <v>29755</v>
      </c>
      <c r="H39" s="37">
        <f ca="1">IF(ISBLANK(INDEX(Owners[Date Of Retirement],DogOwnership[[#This Row],[Dog Owner]]-1)),NOW(),INDEX(Owners[Date Of Retirement],DogOwnership[[#This Row],[Dog Owner]]-1))</f>
        <v>43984.533323611111</v>
      </c>
      <c r="I39" s="37">
        <f>INDEX(Dogs[Date of Birth],DogOwnership[[#This Row],[Dog]])</f>
        <v>37703</v>
      </c>
      <c r="J39" s="38">
        <f ca="1">MIN(NOW(), INDEX(Dogs[Date of Retirement],DogOwnership[[#This Row],[Dog]]),INDEX(Dogs[Date of Disqualification],DogOwnership[[#This Row],[Dog]]))</f>
        <v>38551</v>
      </c>
      <c r="K39" s="29" t="b">
        <f>AND(DogOwnership[[#This Row],[Start of Ownership]]&gt;=DogOwnership!$G39,DogOwnership[[#This Row],[Start of Ownership]]&gt;=DogOwnership!$I39)</f>
        <v>1</v>
      </c>
      <c r="L39" s="29" t="b">
        <f ca="1">AND(DogOwnership[[#This Row],[End of Ownership]]&lt;=ValidateOwnership[[#This Row],[DOG LATEST]],DogOwnership[[#This Row],[End of Ownership]]&lt;=ValidateOwnership[[#This Row],[OWNER LATEST]])</f>
        <v>1</v>
      </c>
      <c r="M39" t="b">
        <f ca="1">DogOwnership[[#This Row],[Start of Ownership]]&lt;MIN(DogOwnership[[#This Row],[End of Ownership]],NOW())</f>
        <v>1</v>
      </c>
      <c r="N39" s="49">
        <f ca="1">((MIN(DogOwnership[[#This Row],[End of Ownership]],NOW())-ValidateOwnership[[#This Row],[DOG EARLIEST]])/365)*12</f>
        <v>22.224657534246575</v>
      </c>
      <c r="P39">
        <v>38</v>
      </c>
      <c r="Q39">
        <f>COUNTIF(DogOwnership[Dog],P39)</f>
        <v>3</v>
      </c>
    </row>
    <row r="40" spans="1:17">
      <c r="A40">
        <v>39</v>
      </c>
      <c r="B40" s="27">
        <v>21</v>
      </c>
      <c r="C40" s="24">
        <v>42628</v>
      </c>
      <c r="G40" s="33">
        <f>INDEX(Owners[Date of Birth],DogOwnership[[#This Row],[Dog Owner]])</f>
        <v>31011</v>
      </c>
      <c r="H40" s="34">
        <f ca="1">IF(ISBLANK(INDEX(Owners[Date Of Retirement],DogOwnership[[#This Row],[Dog Owner]]-1)),NOW(),INDEX(Owners[Date Of Retirement],DogOwnership[[#This Row],[Dog Owner]]-1))</f>
        <v>43984.533323611111</v>
      </c>
      <c r="I40" s="34">
        <f>INDEX(Dogs[Date of Birth],DogOwnership[[#This Row],[Dog]])</f>
        <v>42628</v>
      </c>
      <c r="J40" s="35">
        <f ca="1">MIN(NOW(), INDEX(Dogs[Date of Retirement],DogOwnership[[#This Row],[Dog]]),INDEX(Dogs[Date of Disqualification],DogOwnership[[#This Row],[Dog]]))</f>
        <v>43984.533323611111</v>
      </c>
      <c r="K40" s="28" t="b">
        <f>AND(DogOwnership[[#This Row],[Start of Ownership]]&gt;=DogOwnership!$G40,DogOwnership[[#This Row],[Start of Ownership]]&gt;=DogOwnership!$I40)</f>
        <v>1</v>
      </c>
      <c r="L40" s="28" t="b">
        <f ca="1">AND(DogOwnership[[#This Row],[End of Ownership]]&lt;=ValidateOwnership[[#This Row],[DOG LATEST]],DogOwnership[[#This Row],[End of Ownership]]&lt;=ValidateOwnership[[#This Row],[OWNER LATEST]])</f>
        <v>1</v>
      </c>
      <c r="M40" t="b">
        <f ca="1">DogOwnership[[#This Row],[Start of Ownership]]&lt;MIN(DogOwnership[[#This Row],[End of Ownership]],NOW())</f>
        <v>1</v>
      </c>
      <c r="N40" s="49">
        <f ca="1">((MIN(DogOwnership[[#This Row],[End of Ownership]],NOW())-ValidateOwnership[[#This Row],[DOG EARLIEST]])/365)*12</f>
        <v>44.598355844748852</v>
      </c>
      <c r="P40">
        <v>39</v>
      </c>
      <c r="Q40">
        <f>COUNTIF(DogOwnership[Dog],P40)</f>
        <v>2</v>
      </c>
    </row>
    <row r="41" spans="1:17">
      <c r="A41">
        <v>40</v>
      </c>
      <c r="B41" s="27">
        <v>31</v>
      </c>
      <c r="C41" s="48">
        <v>36841</v>
      </c>
      <c r="D41" s="3">
        <v>38391</v>
      </c>
      <c r="G41" s="36">
        <f>INDEX(Owners[Date of Birth],DogOwnership[[#This Row],[Dog Owner]])</f>
        <v>30176</v>
      </c>
      <c r="H41" s="37">
        <f ca="1">IF(ISBLANK(INDEX(Owners[Date Of Retirement],DogOwnership[[#This Row],[Dog Owner]]-1)),NOW(),INDEX(Owners[Date Of Retirement],DogOwnership[[#This Row],[Dog Owner]]-1))</f>
        <v>43984.533323611111</v>
      </c>
      <c r="I41" s="37">
        <f>INDEX(Dogs[Date of Birth],DogOwnership[[#This Row],[Dog]])</f>
        <v>36841</v>
      </c>
      <c r="J41" s="38">
        <f ca="1">MIN(NOW(), INDEX(Dogs[Date of Retirement],DogOwnership[[#This Row],[Dog]]),INDEX(Dogs[Date of Disqualification],DogOwnership[[#This Row],[Dog]]))</f>
        <v>39901</v>
      </c>
      <c r="K41" s="29" t="b">
        <f>AND(DogOwnership[[#This Row],[Start of Ownership]]&gt;=DogOwnership!$G41,DogOwnership[[#This Row],[Start of Ownership]]&gt;=DogOwnership!$I41)</f>
        <v>1</v>
      </c>
      <c r="L41" s="29" t="b">
        <f ca="1">AND(DogOwnership[[#This Row],[End of Ownership]]&lt;=ValidateOwnership[[#This Row],[DOG LATEST]],DogOwnership[[#This Row],[End of Ownership]]&lt;=ValidateOwnership[[#This Row],[OWNER LATEST]])</f>
        <v>1</v>
      </c>
      <c r="M41" t="b">
        <f ca="1">DogOwnership[[#This Row],[Start of Ownership]]&lt;MIN(DogOwnership[[#This Row],[End of Ownership]],NOW())</f>
        <v>1</v>
      </c>
      <c r="N41" s="49">
        <f ca="1">((MIN(DogOwnership[[#This Row],[End of Ownership]],NOW())-ValidateOwnership[[#This Row],[DOG EARLIEST]])/365)*12</f>
        <v>50.958904109589042</v>
      </c>
      <c r="P41">
        <v>40</v>
      </c>
      <c r="Q41">
        <f>COUNTIF(DogOwnership[Dog],P41)</f>
        <v>1</v>
      </c>
    </row>
    <row r="42" spans="1:17">
      <c r="A42">
        <v>41</v>
      </c>
      <c r="B42" s="27">
        <v>19</v>
      </c>
      <c r="C42" s="24">
        <v>37729</v>
      </c>
      <c r="G42" s="33">
        <f>INDEX(Owners[Date of Birth],DogOwnership[[#This Row],[Dog Owner]])</f>
        <v>32131</v>
      </c>
      <c r="H42" s="34">
        <f ca="1">IF(ISBLANK(INDEX(Owners[Date Of Retirement],DogOwnership[[#This Row],[Dog Owner]]-1)),NOW(),INDEX(Owners[Date Of Retirement],DogOwnership[[#This Row],[Dog Owner]]-1))</f>
        <v>43984.533323611111</v>
      </c>
      <c r="I42" s="34">
        <f>INDEX(Dogs[Date of Birth],DogOwnership[[#This Row],[Dog]])</f>
        <v>37729</v>
      </c>
      <c r="J42" s="35">
        <f ca="1">MIN(NOW(), INDEX(Dogs[Date of Retirement],DogOwnership[[#This Row],[Dog]]),INDEX(Dogs[Date of Disqualification],DogOwnership[[#This Row],[Dog]]))</f>
        <v>41555</v>
      </c>
      <c r="K42" s="28" t="b">
        <f>AND(DogOwnership[[#This Row],[Start of Ownership]]&gt;=DogOwnership!$G42,DogOwnership[[#This Row],[Start of Ownership]]&gt;=DogOwnership!$I42)</f>
        <v>1</v>
      </c>
      <c r="L42" s="28" t="b">
        <f ca="1">AND(DogOwnership[[#This Row],[End of Ownership]]&lt;=ValidateOwnership[[#This Row],[DOG LATEST]],DogOwnership[[#This Row],[End of Ownership]]&lt;=ValidateOwnership[[#This Row],[OWNER LATEST]])</f>
        <v>1</v>
      </c>
      <c r="M42" t="b">
        <f ca="1">DogOwnership[[#This Row],[Start of Ownership]]&lt;MIN(DogOwnership[[#This Row],[End of Ownership]],NOW())</f>
        <v>1</v>
      </c>
      <c r="N42" s="49">
        <f ca="1">((MIN(DogOwnership[[#This Row],[End of Ownership]],NOW())-ValidateOwnership[[#This Row],[DOG EARLIEST]])/365)*12</f>
        <v>205.66136954337901</v>
      </c>
      <c r="P42">
        <v>41</v>
      </c>
      <c r="Q42">
        <f>COUNTIF(DogOwnership[Dog],P42)</f>
        <v>1</v>
      </c>
    </row>
    <row r="43" spans="1:17">
      <c r="A43">
        <v>42</v>
      </c>
      <c r="B43" s="27">
        <v>61</v>
      </c>
      <c r="C43" s="48">
        <v>39795</v>
      </c>
      <c r="G43" s="36">
        <f>INDEX(Owners[Date of Birth],DogOwnership[[#This Row],[Dog Owner]])</f>
        <v>30802</v>
      </c>
      <c r="H43" s="37">
        <f ca="1">IF(ISBLANK(INDEX(Owners[Date Of Retirement],DogOwnership[[#This Row],[Dog Owner]]-1)),NOW(),INDEX(Owners[Date Of Retirement],DogOwnership[[#This Row],[Dog Owner]]-1))</f>
        <v>43984.533323611111</v>
      </c>
      <c r="I43" s="37">
        <f>INDEX(Dogs[Date of Birth],DogOwnership[[#This Row],[Dog]])</f>
        <v>39795</v>
      </c>
      <c r="J43" s="38">
        <f ca="1">MIN(NOW(), INDEX(Dogs[Date of Retirement],DogOwnership[[#This Row],[Dog]]),INDEX(Dogs[Date of Disqualification],DogOwnership[[#This Row],[Dog]]))</f>
        <v>43240</v>
      </c>
      <c r="K43" s="29" t="b">
        <f>AND(DogOwnership[[#This Row],[Start of Ownership]]&gt;=DogOwnership!$G43,DogOwnership[[#This Row],[Start of Ownership]]&gt;=DogOwnership!$I43)</f>
        <v>1</v>
      </c>
      <c r="L43" s="29" t="b">
        <f ca="1">AND(DogOwnership[[#This Row],[End of Ownership]]&lt;=ValidateOwnership[[#This Row],[DOG LATEST]],DogOwnership[[#This Row],[End of Ownership]]&lt;=ValidateOwnership[[#This Row],[OWNER LATEST]])</f>
        <v>1</v>
      </c>
      <c r="M43" t="b">
        <f ca="1">DogOwnership[[#This Row],[Start of Ownership]]&lt;MIN(DogOwnership[[#This Row],[End of Ownership]],NOW())</f>
        <v>1</v>
      </c>
      <c r="N43" s="49">
        <f ca="1">((MIN(DogOwnership[[#This Row],[End of Ownership]],NOW())-ValidateOwnership[[#This Row],[DOG EARLIEST]])/365)*12</f>
        <v>137.73808187214613</v>
      </c>
      <c r="P43">
        <v>42</v>
      </c>
      <c r="Q43">
        <f>COUNTIF(DogOwnership[Dog],P43)</f>
        <v>1</v>
      </c>
    </row>
    <row r="44" spans="1:17">
      <c r="A44">
        <v>43</v>
      </c>
      <c r="B44" s="27">
        <v>8</v>
      </c>
      <c r="C44" s="24">
        <v>41882</v>
      </c>
      <c r="D44" s="3">
        <v>43195</v>
      </c>
      <c r="G44" s="33">
        <f>INDEX(Owners[Date of Birth],DogOwnership[[#This Row],[Dog Owner]])</f>
        <v>36743</v>
      </c>
      <c r="H44" s="34">
        <f ca="1">IF(ISBLANK(INDEX(Owners[Date Of Retirement],DogOwnership[[#This Row],[Dog Owner]]-1)),NOW(),INDEX(Owners[Date Of Retirement],DogOwnership[[#This Row],[Dog Owner]]-1))</f>
        <v>43984.533323611111</v>
      </c>
      <c r="I44" s="34">
        <f>INDEX(Dogs[Date of Birth],DogOwnership[[#This Row],[Dog]])</f>
        <v>41882</v>
      </c>
      <c r="J44" s="35">
        <f ca="1">MIN(NOW(), INDEX(Dogs[Date of Retirement],DogOwnership[[#This Row],[Dog]]),INDEX(Dogs[Date of Disqualification],DogOwnership[[#This Row],[Dog]]))</f>
        <v>43984.533323611111</v>
      </c>
      <c r="K44" s="28" t="b">
        <f>AND(DogOwnership[[#This Row],[Start of Ownership]]&gt;=DogOwnership!$G44,DogOwnership[[#This Row],[Start of Ownership]]&gt;=DogOwnership!$I44)</f>
        <v>1</v>
      </c>
      <c r="L44" s="28" t="b">
        <f ca="1">AND(DogOwnership[[#This Row],[End of Ownership]]&lt;=ValidateOwnership[[#This Row],[DOG LATEST]],DogOwnership[[#This Row],[End of Ownership]]&lt;=ValidateOwnership[[#This Row],[OWNER LATEST]])</f>
        <v>1</v>
      </c>
      <c r="M44" t="b">
        <f ca="1">DogOwnership[[#This Row],[Start of Ownership]]&lt;MIN(DogOwnership[[#This Row],[End of Ownership]],NOW())</f>
        <v>1</v>
      </c>
      <c r="N44" s="49">
        <f ca="1">((MIN(DogOwnership[[#This Row],[End of Ownership]],NOW())-ValidateOwnership[[#This Row],[DOG EARLIEST]])/365)*12</f>
        <v>43.167123287671231</v>
      </c>
      <c r="P44">
        <v>43</v>
      </c>
      <c r="Q44">
        <f>COUNTIF(DogOwnership[Dog],P44)</f>
        <v>2</v>
      </c>
    </row>
    <row r="45" spans="1:17">
      <c r="A45">
        <v>44</v>
      </c>
      <c r="B45" s="27">
        <v>24</v>
      </c>
      <c r="C45" s="48">
        <v>36852</v>
      </c>
      <c r="G45" s="36">
        <f>INDEX(Owners[Date of Birth],DogOwnership[[#This Row],[Dog Owner]])</f>
        <v>36150</v>
      </c>
      <c r="H45" s="37">
        <f ca="1">IF(ISBLANK(INDEX(Owners[Date Of Retirement],DogOwnership[[#This Row],[Dog Owner]]-1)),NOW(),INDEX(Owners[Date Of Retirement],DogOwnership[[#This Row],[Dog Owner]]-1))</f>
        <v>43984.533323611111</v>
      </c>
      <c r="I45" s="37">
        <f>INDEX(Dogs[Date of Birth],DogOwnership[[#This Row],[Dog]])</f>
        <v>36852</v>
      </c>
      <c r="J45" s="38">
        <f ca="1">MIN(NOW(), INDEX(Dogs[Date of Retirement],DogOwnership[[#This Row],[Dog]]),INDEX(Dogs[Date of Disqualification],DogOwnership[[#This Row],[Dog]]))</f>
        <v>39259</v>
      </c>
      <c r="K45" s="29" t="b">
        <f>AND(DogOwnership[[#This Row],[Start of Ownership]]&gt;=DogOwnership!$G45,DogOwnership[[#This Row],[Start of Ownership]]&gt;=DogOwnership!$I45)</f>
        <v>1</v>
      </c>
      <c r="L45" s="29" t="b">
        <f ca="1">AND(DogOwnership[[#This Row],[End of Ownership]]&lt;=ValidateOwnership[[#This Row],[DOG LATEST]],DogOwnership[[#This Row],[End of Ownership]]&lt;=ValidateOwnership[[#This Row],[OWNER LATEST]])</f>
        <v>1</v>
      </c>
      <c r="M45" t="b">
        <f ca="1">DogOwnership[[#This Row],[Start of Ownership]]&lt;MIN(DogOwnership[[#This Row],[End of Ownership]],NOW())</f>
        <v>1</v>
      </c>
      <c r="N45" s="49">
        <f ca="1">((MIN(DogOwnership[[#This Row],[End of Ownership]],NOW())-ValidateOwnership[[#This Row],[DOG EARLIEST]])/365)*12</f>
        <v>234.49424625570776</v>
      </c>
      <c r="P45">
        <v>44</v>
      </c>
      <c r="Q45">
        <f>COUNTIF(DogOwnership[Dog],P45)</f>
        <v>1</v>
      </c>
    </row>
    <row r="46" spans="1:17">
      <c r="A46">
        <v>45</v>
      </c>
      <c r="B46" s="27">
        <v>74</v>
      </c>
      <c r="C46" s="24">
        <v>37619</v>
      </c>
      <c r="G46" s="33">
        <f>INDEX(Owners[Date of Birth],DogOwnership[[#This Row],[Dog Owner]])</f>
        <v>32859</v>
      </c>
      <c r="H46" s="34">
        <f ca="1">IF(ISBLANK(INDEX(Owners[Date Of Retirement],DogOwnership[[#This Row],[Dog Owner]]-1)),NOW(),INDEX(Owners[Date Of Retirement],DogOwnership[[#This Row],[Dog Owner]]-1))</f>
        <v>43984.533323611111</v>
      </c>
      <c r="I46" s="34">
        <f>INDEX(Dogs[Date of Birth],DogOwnership[[#This Row],[Dog]])</f>
        <v>37619</v>
      </c>
      <c r="J46" s="35">
        <f ca="1">MIN(NOW(), INDEX(Dogs[Date of Retirement],DogOwnership[[#This Row],[Dog]]),INDEX(Dogs[Date of Disqualification],DogOwnership[[#This Row],[Dog]]))</f>
        <v>39878</v>
      </c>
      <c r="K46" s="28" t="b">
        <f>AND(DogOwnership[[#This Row],[Start of Ownership]]&gt;=DogOwnership!$G46,DogOwnership[[#This Row],[Start of Ownership]]&gt;=DogOwnership!$I46)</f>
        <v>1</v>
      </c>
      <c r="L46" s="28" t="b">
        <f ca="1">AND(DogOwnership[[#This Row],[End of Ownership]]&lt;=ValidateOwnership[[#This Row],[DOG LATEST]],DogOwnership[[#This Row],[End of Ownership]]&lt;=ValidateOwnership[[#This Row],[OWNER LATEST]])</f>
        <v>1</v>
      </c>
      <c r="M46" t="b">
        <f ca="1">DogOwnership[[#This Row],[Start of Ownership]]&lt;MIN(DogOwnership[[#This Row],[End of Ownership]],NOW())</f>
        <v>1</v>
      </c>
      <c r="N46" s="49">
        <f ca="1">((MIN(DogOwnership[[#This Row],[End of Ownership]],NOW())-ValidateOwnership[[#This Row],[DOG EARLIEST]])/365)*12</f>
        <v>209.27780789954335</v>
      </c>
      <c r="P46">
        <v>45</v>
      </c>
      <c r="Q46">
        <f>COUNTIF(DogOwnership[Dog],P46)</f>
        <v>1</v>
      </c>
    </row>
    <row r="47" spans="1:17">
      <c r="A47">
        <v>46</v>
      </c>
      <c r="B47" s="27">
        <v>13</v>
      </c>
      <c r="C47" s="48">
        <v>41504</v>
      </c>
      <c r="G47" s="36">
        <f>INDEX(Owners[Date of Birth],DogOwnership[[#This Row],[Dog Owner]])</f>
        <v>27535</v>
      </c>
      <c r="H47" s="37">
        <f ca="1">IF(ISBLANK(INDEX(Owners[Date Of Retirement],DogOwnership[[#This Row],[Dog Owner]]-1)),NOW(),INDEX(Owners[Date Of Retirement],DogOwnership[[#This Row],[Dog Owner]]-1))</f>
        <v>43984.533323611111</v>
      </c>
      <c r="I47" s="37">
        <f>INDEX(Dogs[Date of Birth],DogOwnership[[#This Row],[Dog]])</f>
        <v>41504</v>
      </c>
      <c r="J47" s="38">
        <f ca="1">MIN(NOW(), INDEX(Dogs[Date of Retirement],DogOwnership[[#This Row],[Dog]]),INDEX(Dogs[Date of Disqualification],DogOwnership[[#This Row],[Dog]]))</f>
        <v>43984.533323611111</v>
      </c>
      <c r="K47" s="29" t="b">
        <f>AND(DogOwnership[[#This Row],[Start of Ownership]]&gt;=DogOwnership!$G47,DogOwnership[[#This Row],[Start of Ownership]]&gt;=DogOwnership!$I47)</f>
        <v>1</v>
      </c>
      <c r="L47" s="29" t="b">
        <f ca="1">AND(DogOwnership[[#This Row],[End of Ownership]]&lt;=ValidateOwnership[[#This Row],[DOG LATEST]],DogOwnership[[#This Row],[End of Ownership]]&lt;=ValidateOwnership[[#This Row],[OWNER LATEST]])</f>
        <v>1</v>
      </c>
      <c r="M47" t="b">
        <f ca="1">DogOwnership[[#This Row],[Start of Ownership]]&lt;MIN(DogOwnership[[#This Row],[End of Ownership]],NOW())</f>
        <v>1</v>
      </c>
      <c r="N47" s="49">
        <f ca="1">((MIN(DogOwnership[[#This Row],[End of Ownership]],NOW())-ValidateOwnership[[#This Row],[DOG EARLIEST]])/365)*12</f>
        <v>81.551780502283108</v>
      </c>
      <c r="P47">
        <v>46</v>
      </c>
      <c r="Q47">
        <f>COUNTIF(DogOwnership[Dog],P47)</f>
        <v>1</v>
      </c>
    </row>
    <row r="48" spans="1:17">
      <c r="A48">
        <v>47</v>
      </c>
      <c r="B48" s="27">
        <v>42</v>
      </c>
      <c r="C48" s="24">
        <v>40432</v>
      </c>
      <c r="G48" s="33">
        <f>INDEX(Owners[Date of Birth],DogOwnership[[#This Row],[Dog Owner]])</f>
        <v>30785</v>
      </c>
      <c r="H48" s="34">
        <f ca="1">IF(ISBLANK(INDEX(Owners[Date Of Retirement],DogOwnership[[#This Row],[Dog Owner]]-1)),NOW(),INDEX(Owners[Date Of Retirement],DogOwnership[[#This Row],[Dog Owner]]-1))</f>
        <v>43984.533323611111</v>
      </c>
      <c r="I48" s="34">
        <f>INDEX(Dogs[Date of Birth],DogOwnership[[#This Row],[Dog]])</f>
        <v>40432</v>
      </c>
      <c r="J48" s="35">
        <f ca="1">MIN(NOW(), INDEX(Dogs[Date of Retirement],DogOwnership[[#This Row],[Dog]]),INDEX(Dogs[Date of Disqualification],DogOwnership[[#This Row],[Dog]]))</f>
        <v>41683</v>
      </c>
      <c r="K48" s="28" t="b">
        <f>AND(DogOwnership[[#This Row],[Start of Ownership]]&gt;=DogOwnership!$G48,DogOwnership[[#This Row],[Start of Ownership]]&gt;=DogOwnership!$I48)</f>
        <v>1</v>
      </c>
      <c r="L48" s="28" t="b">
        <f ca="1">AND(DogOwnership[[#This Row],[End of Ownership]]&lt;=ValidateOwnership[[#This Row],[DOG LATEST]],DogOwnership[[#This Row],[End of Ownership]]&lt;=ValidateOwnership[[#This Row],[OWNER LATEST]])</f>
        <v>1</v>
      </c>
      <c r="M48" t="b">
        <f ca="1">DogOwnership[[#This Row],[Start of Ownership]]&lt;MIN(DogOwnership[[#This Row],[End of Ownership]],NOW())</f>
        <v>1</v>
      </c>
      <c r="N48" s="49">
        <f ca="1">((MIN(DogOwnership[[#This Row],[End of Ownership]],NOW())-ValidateOwnership[[#This Row],[DOG EARLIEST]])/365)*12</f>
        <v>116.79561611872145</v>
      </c>
      <c r="P48">
        <v>47</v>
      </c>
      <c r="Q48">
        <f>COUNTIF(DogOwnership[Dog],P48)</f>
        <v>1</v>
      </c>
    </row>
    <row r="49" spans="1:17">
      <c r="A49">
        <v>48</v>
      </c>
      <c r="B49" s="27">
        <v>51</v>
      </c>
      <c r="C49" s="48">
        <v>37979</v>
      </c>
      <c r="G49" s="36">
        <f>INDEX(Owners[Date of Birth],DogOwnership[[#This Row],[Dog Owner]])</f>
        <v>32987</v>
      </c>
      <c r="H49" s="37">
        <f ca="1">IF(ISBLANK(INDEX(Owners[Date Of Retirement],DogOwnership[[#This Row],[Dog Owner]]-1)),NOW(),INDEX(Owners[Date Of Retirement],DogOwnership[[#This Row],[Dog Owner]]-1))</f>
        <v>43984.533323611111</v>
      </c>
      <c r="I49" s="37">
        <f>INDEX(Dogs[Date of Birth],DogOwnership[[#This Row],[Dog]])</f>
        <v>37979</v>
      </c>
      <c r="J49" s="38">
        <f ca="1">MIN(NOW(), INDEX(Dogs[Date of Retirement],DogOwnership[[#This Row],[Dog]]),INDEX(Dogs[Date of Disqualification],DogOwnership[[#This Row],[Dog]]))</f>
        <v>41112</v>
      </c>
      <c r="K49" s="29" t="b">
        <f>AND(DogOwnership[[#This Row],[Start of Ownership]]&gt;=DogOwnership!$G49,DogOwnership[[#This Row],[Start of Ownership]]&gt;=DogOwnership!$I49)</f>
        <v>1</v>
      </c>
      <c r="L49" s="29" t="b">
        <f ca="1">AND(DogOwnership[[#This Row],[End of Ownership]]&lt;=ValidateOwnership[[#This Row],[DOG LATEST]],DogOwnership[[#This Row],[End of Ownership]]&lt;=ValidateOwnership[[#This Row],[OWNER LATEST]])</f>
        <v>1</v>
      </c>
      <c r="M49" t="b">
        <f ca="1">DogOwnership[[#This Row],[Start of Ownership]]&lt;MIN(DogOwnership[[#This Row],[End of Ownership]],NOW())</f>
        <v>1</v>
      </c>
      <c r="N49" s="49">
        <f ca="1">((MIN(DogOwnership[[#This Row],[End of Ownership]],NOW())-ValidateOwnership[[#This Row],[DOG EARLIEST]])/365)*12</f>
        <v>197.44219146118718</v>
      </c>
      <c r="P49">
        <v>48</v>
      </c>
      <c r="Q49">
        <f>COUNTIF(DogOwnership[Dog],P49)</f>
        <v>1</v>
      </c>
    </row>
    <row r="50" spans="1:17">
      <c r="A50">
        <v>49</v>
      </c>
      <c r="B50" s="27">
        <v>76</v>
      </c>
      <c r="C50" s="24">
        <v>37527</v>
      </c>
      <c r="G50" s="33">
        <f>INDEX(Owners[Date of Birth],DogOwnership[[#This Row],[Dog Owner]])</f>
        <v>33216</v>
      </c>
      <c r="H50" s="34">
        <f ca="1">IF(ISBLANK(INDEX(Owners[Date Of Retirement],DogOwnership[[#This Row],[Dog Owner]]-1)),NOW(),INDEX(Owners[Date Of Retirement],DogOwnership[[#This Row],[Dog Owner]]-1))</f>
        <v>43984.533323611111</v>
      </c>
      <c r="I50" s="34">
        <f>INDEX(Dogs[Date of Birth],DogOwnership[[#This Row],[Dog]])</f>
        <v>37527</v>
      </c>
      <c r="J50" s="35">
        <f ca="1">MIN(NOW(), INDEX(Dogs[Date of Retirement],DogOwnership[[#This Row],[Dog]]),INDEX(Dogs[Date of Disqualification],DogOwnership[[#This Row],[Dog]]))</f>
        <v>40364</v>
      </c>
      <c r="K50" s="28" t="b">
        <f>AND(DogOwnership[[#This Row],[Start of Ownership]]&gt;=DogOwnership!$G50,DogOwnership[[#This Row],[Start of Ownership]]&gt;=DogOwnership!$I50)</f>
        <v>1</v>
      </c>
      <c r="L50" s="28" t="b">
        <f ca="1">AND(DogOwnership[[#This Row],[End of Ownership]]&lt;=ValidateOwnership[[#This Row],[DOG LATEST]],DogOwnership[[#This Row],[End of Ownership]]&lt;=ValidateOwnership[[#This Row],[OWNER LATEST]])</f>
        <v>1</v>
      </c>
      <c r="M50" t="b">
        <f ca="1">DogOwnership[[#This Row],[Start of Ownership]]&lt;MIN(DogOwnership[[#This Row],[End of Ownership]],NOW())</f>
        <v>1</v>
      </c>
      <c r="N50" s="49">
        <f ca="1">((MIN(DogOwnership[[#This Row],[End of Ownership]],NOW())-ValidateOwnership[[#This Row],[DOG EARLIEST]])/365)*12</f>
        <v>212.30246543378996</v>
      </c>
      <c r="P50">
        <v>49</v>
      </c>
      <c r="Q50">
        <f>COUNTIF(DogOwnership[Dog],P50)</f>
        <v>2</v>
      </c>
    </row>
    <row r="51" spans="1:17">
      <c r="A51">
        <v>50</v>
      </c>
      <c r="B51" s="27">
        <v>68</v>
      </c>
      <c r="C51" s="48">
        <v>40745</v>
      </c>
      <c r="G51" s="36">
        <f>INDEX(Owners[Date of Birth],DogOwnership[[#This Row],[Dog Owner]])</f>
        <v>33085</v>
      </c>
      <c r="H51" s="37">
        <f ca="1">IF(ISBLANK(INDEX(Owners[Date Of Retirement],DogOwnership[[#This Row],[Dog Owner]]-1)),NOW(),INDEX(Owners[Date Of Retirement],DogOwnership[[#This Row],[Dog Owner]]-1))</f>
        <v>43984.533323611111</v>
      </c>
      <c r="I51" s="37">
        <f>INDEX(Dogs[Date of Birth],DogOwnership[[#This Row],[Dog]])</f>
        <v>40745</v>
      </c>
      <c r="J51" s="38">
        <f ca="1">MIN(NOW(), INDEX(Dogs[Date of Retirement],DogOwnership[[#This Row],[Dog]]),INDEX(Dogs[Date of Disqualification],DogOwnership[[#This Row],[Dog]]))</f>
        <v>43606</v>
      </c>
      <c r="K51" s="29" t="b">
        <f>AND(DogOwnership[[#This Row],[Start of Ownership]]&gt;=DogOwnership!$G51,DogOwnership[[#This Row],[Start of Ownership]]&gt;=DogOwnership!$I51)</f>
        <v>1</v>
      </c>
      <c r="L51" s="29" t="b">
        <f ca="1">AND(DogOwnership[[#This Row],[End of Ownership]]&lt;=ValidateOwnership[[#This Row],[DOG LATEST]],DogOwnership[[#This Row],[End of Ownership]]&lt;=ValidateOwnership[[#This Row],[OWNER LATEST]])</f>
        <v>1</v>
      </c>
      <c r="M51" t="b">
        <f ca="1">DogOwnership[[#This Row],[Start of Ownership]]&lt;MIN(DogOwnership[[#This Row],[End of Ownership]],NOW())</f>
        <v>1</v>
      </c>
      <c r="N51" s="49">
        <f ca="1">((MIN(DogOwnership[[#This Row],[End of Ownership]],NOW())-ValidateOwnership[[#This Row],[DOG EARLIEST]])/365)*12</f>
        <v>106.50520515981734</v>
      </c>
      <c r="P51">
        <v>50</v>
      </c>
      <c r="Q51">
        <f>COUNTIF(DogOwnership[Dog],P51)</f>
        <v>1</v>
      </c>
    </row>
    <row r="52" spans="1:17">
      <c r="A52">
        <v>51</v>
      </c>
      <c r="B52" s="27">
        <v>43</v>
      </c>
      <c r="C52" s="24">
        <v>39508</v>
      </c>
      <c r="D52" s="3">
        <v>40317</v>
      </c>
      <c r="G52" s="33">
        <f>INDEX(Owners[Date of Birth],DogOwnership[[#This Row],[Dog Owner]])</f>
        <v>27553</v>
      </c>
      <c r="H52" s="34">
        <f ca="1">IF(ISBLANK(INDEX(Owners[Date Of Retirement],DogOwnership[[#This Row],[Dog Owner]]-1)),NOW(),INDEX(Owners[Date Of Retirement],DogOwnership[[#This Row],[Dog Owner]]-1))</f>
        <v>43984.533323611111</v>
      </c>
      <c r="I52" s="34">
        <f>INDEX(Dogs[Date of Birth],DogOwnership[[#This Row],[Dog]])</f>
        <v>39508</v>
      </c>
      <c r="J52" s="35">
        <f ca="1">MIN(NOW(), INDEX(Dogs[Date of Retirement],DogOwnership[[#This Row],[Dog]]),INDEX(Dogs[Date of Disqualification],DogOwnership[[#This Row],[Dog]]))</f>
        <v>41050</v>
      </c>
      <c r="K52" s="28" t="b">
        <f>AND(DogOwnership[[#This Row],[Start of Ownership]]&gt;=DogOwnership!$G52,DogOwnership[[#This Row],[Start of Ownership]]&gt;=DogOwnership!$I52)</f>
        <v>1</v>
      </c>
      <c r="L52" s="28" t="b">
        <f ca="1">AND(DogOwnership[[#This Row],[End of Ownership]]&lt;=ValidateOwnership[[#This Row],[DOG LATEST]],DogOwnership[[#This Row],[End of Ownership]]&lt;=ValidateOwnership[[#This Row],[OWNER LATEST]])</f>
        <v>1</v>
      </c>
      <c r="M52" t="b">
        <f ca="1">DogOwnership[[#This Row],[Start of Ownership]]&lt;MIN(DogOwnership[[#This Row],[End of Ownership]],NOW())</f>
        <v>1</v>
      </c>
      <c r="N52" s="49">
        <f ca="1">((MIN(DogOwnership[[#This Row],[End of Ownership]],NOW())-ValidateOwnership[[#This Row],[DOG EARLIEST]])/365)*12</f>
        <v>26.597260273972601</v>
      </c>
      <c r="P52">
        <v>51</v>
      </c>
      <c r="Q52">
        <f>COUNTIF(DogOwnership[Dog],P52)</f>
        <v>1</v>
      </c>
    </row>
    <row r="53" spans="1:17">
      <c r="A53">
        <v>52</v>
      </c>
      <c r="B53" s="27">
        <v>9</v>
      </c>
      <c r="C53" s="48">
        <v>41023</v>
      </c>
      <c r="D53" s="3">
        <v>41798</v>
      </c>
      <c r="G53" s="36">
        <f>INDEX(Owners[Date of Birth],DogOwnership[[#This Row],[Dog Owner]])</f>
        <v>29892</v>
      </c>
      <c r="H53" s="37">
        <f ca="1">IF(ISBLANK(INDEX(Owners[Date Of Retirement],DogOwnership[[#This Row],[Dog Owner]]-1)),NOW(),INDEX(Owners[Date Of Retirement],DogOwnership[[#This Row],[Dog Owner]]-1))</f>
        <v>43984.533323611111</v>
      </c>
      <c r="I53" s="37">
        <f>INDEX(Dogs[Date of Birth],DogOwnership[[#This Row],[Dog]])</f>
        <v>41023</v>
      </c>
      <c r="J53" s="38">
        <f ca="1">MIN(NOW(), INDEX(Dogs[Date of Retirement],DogOwnership[[#This Row],[Dog]]),INDEX(Dogs[Date of Disqualification],DogOwnership[[#This Row],[Dog]]))</f>
        <v>42310</v>
      </c>
      <c r="K53" s="29" t="b">
        <f>AND(DogOwnership[[#This Row],[Start of Ownership]]&gt;=DogOwnership!$G53,DogOwnership[[#This Row],[Start of Ownership]]&gt;=DogOwnership!$I53)</f>
        <v>1</v>
      </c>
      <c r="L53" s="29" t="b">
        <f ca="1">AND(DogOwnership[[#This Row],[End of Ownership]]&lt;=ValidateOwnership[[#This Row],[DOG LATEST]],DogOwnership[[#This Row],[End of Ownership]]&lt;=ValidateOwnership[[#This Row],[OWNER LATEST]])</f>
        <v>1</v>
      </c>
      <c r="M53" t="b">
        <f ca="1">DogOwnership[[#This Row],[Start of Ownership]]&lt;MIN(DogOwnership[[#This Row],[End of Ownership]],NOW())</f>
        <v>1</v>
      </c>
      <c r="N53" s="49">
        <f ca="1">((MIN(DogOwnership[[#This Row],[End of Ownership]],NOW())-ValidateOwnership[[#This Row],[DOG EARLIEST]])/365)*12</f>
        <v>25.479452054794521</v>
      </c>
      <c r="P53">
        <v>52</v>
      </c>
      <c r="Q53">
        <f>COUNTIF(DogOwnership[Dog],P53)</f>
        <v>1</v>
      </c>
    </row>
    <row r="54" spans="1:17">
      <c r="A54">
        <v>53</v>
      </c>
      <c r="B54" s="27">
        <v>65</v>
      </c>
      <c r="C54" s="24">
        <v>36529</v>
      </c>
      <c r="G54" s="33">
        <f>INDEX(Owners[Date of Birth],DogOwnership[[#This Row],[Dog Owner]])</f>
        <v>30438</v>
      </c>
      <c r="H54" s="34">
        <f ca="1">IF(ISBLANK(INDEX(Owners[Date Of Retirement],DogOwnership[[#This Row],[Dog Owner]]-1)),NOW(),INDEX(Owners[Date Of Retirement],DogOwnership[[#This Row],[Dog Owner]]-1))</f>
        <v>43984.533323611111</v>
      </c>
      <c r="I54" s="34">
        <f>INDEX(Dogs[Date of Birth],DogOwnership[[#This Row],[Dog]])</f>
        <v>36529</v>
      </c>
      <c r="J54" s="35">
        <f ca="1">MIN(NOW(), INDEX(Dogs[Date of Retirement],DogOwnership[[#This Row],[Dog]]),INDEX(Dogs[Date of Disqualification],DogOwnership[[#This Row],[Dog]]))</f>
        <v>40381</v>
      </c>
      <c r="K54" s="28" t="b">
        <f>AND(DogOwnership[[#This Row],[Start of Ownership]]&gt;=DogOwnership!$G54,DogOwnership[[#This Row],[Start of Ownership]]&gt;=DogOwnership!$I54)</f>
        <v>1</v>
      </c>
      <c r="L54" s="28" t="b">
        <f ca="1">AND(DogOwnership[[#This Row],[End of Ownership]]&lt;=ValidateOwnership[[#This Row],[DOG LATEST]],DogOwnership[[#This Row],[End of Ownership]]&lt;=ValidateOwnership[[#This Row],[OWNER LATEST]])</f>
        <v>1</v>
      </c>
      <c r="M54" t="b">
        <f ca="1">DogOwnership[[#This Row],[Start of Ownership]]&lt;MIN(DogOwnership[[#This Row],[End of Ownership]],NOW())</f>
        <v>1</v>
      </c>
      <c r="N54" s="49">
        <f ca="1">((MIN(DogOwnership[[#This Row],[End of Ownership]],NOW())-ValidateOwnership[[#This Row],[DOG EARLIEST]])/365)*12</f>
        <v>245.11342433789952</v>
      </c>
      <c r="P54">
        <v>53</v>
      </c>
      <c r="Q54">
        <f>COUNTIF(DogOwnership[Dog],P54)</f>
        <v>1</v>
      </c>
    </row>
    <row r="55" spans="1:17">
      <c r="A55">
        <v>54</v>
      </c>
      <c r="B55" s="27">
        <v>40</v>
      </c>
      <c r="C55" s="48">
        <v>39875</v>
      </c>
      <c r="G55" s="36">
        <f>INDEX(Owners[Date of Birth],DogOwnership[[#This Row],[Dog Owner]])</f>
        <v>29950</v>
      </c>
      <c r="H55" s="37">
        <f ca="1">IF(ISBLANK(INDEX(Owners[Date Of Retirement],DogOwnership[[#This Row],[Dog Owner]]-1)),NOW(),INDEX(Owners[Date Of Retirement],DogOwnership[[#This Row],[Dog Owner]]-1))</f>
        <v>40147</v>
      </c>
      <c r="I55" s="37">
        <f>INDEX(Dogs[Date of Birth],DogOwnership[[#This Row],[Dog]])</f>
        <v>39875</v>
      </c>
      <c r="J55" s="38">
        <f ca="1">MIN(NOW(), INDEX(Dogs[Date of Retirement],DogOwnership[[#This Row],[Dog]]),INDEX(Dogs[Date of Disqualification],DogOwnership[[#This Row],[Dog]]))</f>
        <v>41529</v>
      </c>
      <c r="K55" s="29" t="b">
        <f>AND(DogOwnership[[#This Row],[Start of Ownership]]&gt;=DogOwnership!$G55,DogOwnership[[#This Row],[Start of Ownership]]&gt;=DogOwnership!$I55)</f>
        <v>1</v>
      </c>
      <c r="L55" s="29" t="b">
        <f ca="1">AND(DogOwnership[[#This Row],[End of Ownership]]&lt;=ValidateOwnership[[#This Row],[DOG LATEST]],DogOwnership[[#This Row],[End of Ownership]]&lt;=ValidateOwnership[[#This Row],[OWNER LATEST]])</f>
        <v>1</v>
      </c>
      <c r="M55" t="b">
        <f ca="1">DogOwnership[[#This Row],[Start of Ownership]]&lt;MIN(DogOwnership[[#This Row],[End of Ownership]],NOW())</f>
        <v>1</v>
      </c>
      <c r="N55" s="49">
        <f ca="1">((MIN(DogOwnership[[#This Row],[End of Ownership]],NOW())-ValidateOwnership[[#This Row],[DOG EARLIEST]])/365)*12</f>
        <v>135.10794488584474</v>
      </c>
      <c r="P55">
        <v>54</v>
      </c>
      <c r="Q55">
        <f>COUNTIF(DogOwnership[Dog],P55)</f>
        <v>1</v>
      </c>
    </row>
    <row r="56" spans="1:17">
      <c r="A56">
        <v>55</v>
      </c>
      <c r="B56" s="27">
        <v>38</v>
      </c>
      <c r="C56" s="24">
        <v>36581</v>
      </c>
      <c r="D56" s="3">
        <v>37477</v>
      </c>
      <c r="G56" s="33">
        <f>INDEX(Owners[Date of Birth],DogOwnership[[#This Row],[Dog Owner]])</f>
        <v>25617</v>
      </c>
      <c r="H56" s="34">
        <f ca="1">IF(ISBLANK(INDEX(Owners[Date Of Retirement],DogOwnership[[#This Row],[Dog Owner]]-1)),NOW(),INDEX(Owners[Date Of Retirement],DogOwnership[[#This Row],[Dog Owner]]-1))</f>
        <v>43984.533323611111</v>
      </c>
      <c r="I56" s="34">
        <f>INDEX(Dogs[Date of Birth],DogOwnership[[#This Row],[Dog]])</f>
        <v>36581</v>
      </c>
      <c r="J56" s="35">
        <f ca="1">MIN(NOW(), INDEX(Dogs[Date of Retirement],DogOwnership[[#This Row],[Dog]]),INDEX(Dogs[Date of Disqualification],DogOwnership[[#This Row],[Dog]]))</f>
        <v>38255</v>
      </c>
      <c r="K56" s="28" t="b">
        <f>AND(DogOwnership[[#This Row],[Start of Ownership]]&gt;=DogOwnership!$G56,DogOwnership[[#This Row],[Start of Ownership]]&gt;=DogOwnership!$I56)</f>
        <v>1</v>
      </c>
      <c r="L56" s="28" t="b">
        <f ca="1">AND(DogOwnership[[#This Row],[End of Ownership]]&lt;=ValidateOwnership[[#This Row],[DOG LATEST]],DogOwnership[[#This Row],[End of Ownership]]&lt;=ValidateOwnership[[#This Row],[OWNER LATEST]])</f>
        <v>1</v>
      </c>
      <c r="M56" t="b">
        <f ca="1">DogOwnership[[#This Row],[Start of Ownership]]&lt;MIN(DogOwnership[[#This Row],[End of Ownership]],NOW())</f>
        <v>1</v>
      </c>
      <c r="N56" s="49">
        <f ca="1">((MIN(DogOwnership[[#This Row],[End of Ownership]],NOW())-ValidateOwnership[[#This Row],[DOG EARLIEST]])/365)*12</f>
        <v>29.457534246575342</v>
      </c>
      <c r="P56">
        <v>55</v>
      </c>
      <c r="Q56">
        <f>COUNTIF(DogOwnership[Dog],P56)</f>
        <v>1</v>
      </c>
    </row>
    <row r="57" spans="1:17">
      <c r="A57">
        <v>56</v>
      </c>
      <c r="B57" s="27">
        <v>33</v>
      </c>
      <c r="C57" s="48">
        <v>40636</v>
      </c>
      <c r="D57" s="3">
        <v>42591</v>
      </c>
      <c r="G57" s="36">
        <f>INDEX(Owners[Date of Birth],DogOwnership[[#This Row],[Dog Owner]])</f>
        <v>35423</v>
      </c>
      <c r="H57" s="37">
        <f ca="1">IF(ISBLANK(INDEX(Owners[Date Of Retirement],DogOwnership[[#This Row],[Dog Owner]]-1)),NOW(),INDEX(Owners[Date Of Retirement],DogOwnership[[#This Row],[Dog Owner]]-1))</f>
        <v>43984.533323611111</v>
      </c>
      <c r="I57" s="37">
        <f>INDEX(Dogs[Date of Birth],DogOwnership[[#This Row],[Dog]])</f>
        <v>40636</v>
      </c>
      <c r="J57" s="38">
        <f ca="1">MIN(NOW(), INDEX(Dogs[Date of Retirement],DogOwnership[[#This Row],[Dog]]),INDEX(Dogs[Date of Disqualification],DogOwnership[[#This Row],[Dog]]))</f>
        <v>43984.533323611111</v>
      </c>
      <c r="K57" s="29" t="b">
        <f>AND(DogOwnership[[#This Row],[Start of Ownership]]&gt;=DogOwnership!$G57,DogOwnership[[#This Row],[Start of Ownership]]&gt;=DogOwnership!$I57)</f>
        <v>1</v>
      </c>
      <c r="L57" s="29" t="b">
        <f ca="1">AND(DogOwnership[[#This Row],[End of Ownership]]&lt;=ValidateOwnership[[#This Row],[DOG LATEST]],DogOwnership[[#This Row],[End of Ownership]]&lt;=ValidateOwnership[[#This Row],[OWNER LATEST]])</f>
        <v>1</v>
      </c>
      <c r="M57" t="b">
        <f ca="1">DogOwnership[[#This Row],[Start of Ownership]]&lt;MIN(DogOwnership[[#This Row],[End of Ownership]],NOW())</f>
        <v>1</v>
      </c>
      <c r="N57" s="49">
        <f ca="1">((MIN(DogOwnership[[#This Row],[End of Ownership]],NOW())-ValidateOwnership[[#This Row],[DOG EARLIEST]])/365)*12</f>
        <v>64.273972602739718</v>
      </c>
      <c r="P57">
        <v>56</v>
      </c>
      <c r="Q57">
        <f>COUNTIF(DogOwnership[Dog],P57)</f>
        <v>1</v>
      </c>
    </row>
    <row r="58" spans="1:17">
      <c r="A58">
        <v>57</v>
      </c>
      <c r="B58" s="27">
        <v>36</v>
      </c>
      <c r="C58" s="24">
        <v>38490</v>
      </c>
      <c r="D58" s="3">
        <v>39333</v>
      </c>
      <c r="G58" s="33">
        <f>INDEX(Owners[Date of Birth],DogOwnership[[#This Row],[Dog Owner]])</f>
        <v>34148</v>
      </c>
      <c r="H58" s="34">
        <f ca="1">IF(ISBLANK(INDEX(Owners[Date Of Retirement],DogOwnership[[#This Row],[Dog Owner]]-1)),NOW(),INDEX(Owners[Date Of Retirement],DogOwnership[[#This Row],[Dog Owner]]-1))</f>
        <v>43984.533323611111</v>
      </c>
      <c r="I58" s="34">
        <f>INDEX(Dogs[Date of Birth],DogOwnership[[#This Row],[Dog]])</f>
        <v>38490</v>
      </c>
      <c r="J58" s="35">
        <f ca="1">MIN(NOW(), INDEX(Dogs[Date of Retirement],DogOwnership[[#This Row],[Dog]]),INDEX(Dogs[Date of Disqualification],DogOwnership[[#This Row],[Dog]]))</f>
        <v>41433</v>
      </c>
      <c r="K58" s="28" t="b">
        <f>AND(DogOwnership[[#This Row],[Start of Ownership]]&gt;=DogOwnership!$G58,DogOwnership[[#This Row],[Start of Ownership]]&gt;=DogOwnership!$I58)</f>
        <v>1</v>
      </c>
      <c r="L58" s="28" t="b">
        <f ca="1">AND(DogOwnership[[#This Row],[End of Ownership]]&lt;=ValidateOwnership[[#This Row],[DOG LATEST]],DogOwnership[[#This Row],[End of Ownership]]&lt;=ValidateOwnership[[#This Row],[OWNER LATEST]])</f>
        <v>1</v>
      </c>
      <c r="M58" t="b">
        <f ca="1">DogOwnership[[#This Row],[Start of Ownership]]&lt;MIN(DogOwnership[[#This Row],[End of Ownership]],NOW())</f>
        <v>1</v>
      </c>
      <c r="N58" s="49">
        <f ca="1">((MIN(DogOwnership[[#This Row],[End of Ownership]],NOW())-ValidateOwnership[[#This Row],[DOG EARLIEST]])/365)*12</f>
        <v>27.715068493150689</v>
      </c>
      <c r="P58">
        <v>57</v>
      </c>
      <c r="Q58">
        <f>COUNTIF(DogOwnership[Dog],P58)</f>
        <v>2</v>
      </c>
    </row>
    <row r="59" spans="1:17">
      <c r="A59">
        <v>58</v>
      </c>
      <c r="B59" s="27">
        <v>18</v>
      </c>
      <c r="C59" s="48">
        <v>37772</v>
      </c>
      <c r="D59" s="3">
        <v>38928</v>
      </c>
      <c r="G59" s="36">
        <f>INDEX(Owners[Date of Birth],DogOwnership[[#This Row],[Dog Owner]])</f>
        <v>33515</v>
      </c>
      <c r="H59" s="37">
        <f ca="1">IF(ISBLANK(INDEX(Owners[Date Of Retirement],DogOwnership[[#This Row],[Dog Owner]]-1)),NOW(),INDEX(Owners[Date Of Retirement],DogOwnership[[#This Row],[Dog Owner]]-1))</f>
        <v>43984.533323611111</v>
      </c>
      <c r="I59" s="37">
        <f>INDEX(Dogs[Date of Birth],DogOwnership[[#This Row],[Dog]])</f>
        <v>37772</v>
      </c>
      <c r="J59" s="38">
        <f ca="1">MIN(NOW(), INDEX(Dogs[Date of Retirement],DogOwnership[[#This Row],[Dog]]),INDEX(Dogs[Date of Disqualification],DogOwnership[[#This Row],[Dog]]))</f>
        <v>40966</v>
      </c>
      <c r="K59" s="29" t="b">
        <f>AND(DogOwnership[[#This Row],[Start of Ownership]]&gt;=DogOwnership!$G59,DogOwnership[[#This Row],[Start of Ownership]]&gt;=DogOwnership!$I59)</f>
        <v>1</v>
      </c>
      <c r="L59" s="29" t="b">
        <f ca="1">AND(DogOwnership[[#This Row],[End of Ownership]]&lt;=ValidateOwnership[[#This Row],[DOG LATEST]],DogOwnership[[#This Row],[End of Ownership]]&lt;=ValidateOwnership[[#This Row],[OWNER LATEST]])</f>
        <v>1</v>
      </c>
      <c r="M59" t="b">
        <f ca="1">DogOwnership[[#This Row],[Start of Ownership]]&lt;MIN(DogOwnership[[#This Row],[End of Ownership]],NOW())</f>
        <v>1</v>
      </c>
      <c r="N59" s="49">
        <f ca="1">((MIN(DogOwnership[[#This Row],[End of Ownership]],NOW())-ValidateOwnership[[#This Row],[DOG EARLIEST]])/365)*12</f>
        <v>38.005479452054793</v>
      </c>
      <c r="P59">
        <v>58</v>
      </c>
      <c r="Q59">
        <f>COUNTIF(DogOwnership[Dog],P59)</f>
        <v>4</v>
      </c>
    </row>
    <row r="60" spans="1:17">
      <c r="A60">
        <v>59</v>
      </c>
      <c r="B60" s="27">
        <v>71</v>
      </c>
      <c r="C60" s="24">
        <v>39251</v>
      </c>
      <c r="G60" s="33">
        <f>INDEX(Owners[Date of Birth],DogOwnership[[#This Row],[Dog Owner]])</f>
        <v>36124</v>
      </c>
      <c r="H60" s="34">
        <f ca="1">IF(ISBLANK(INDEX(Owners[Date Of Retirement],DogOwnership[[#This Row],[Dog Owner]]-1)),NOW(),INDEX(Owners[Date Of Retirement],DogOwnership[[#This Row],[Dog Owner]]-1))</f>
        <v>41633</v>
      </c>
      <c r="I60" s="34">
        <f>INDEX(Dogs[Date of Birth],DogOwnership[[#This Row],[Dog]])</f>
        <v>39251</v>
      </c>
      <c r="J60" s="35">
        <f ca="1">MIN(NOW(), INDEX(Dogs[Date of Retirement],DogOwnership[[#This Row],[Dog]]),INDEX(Dogs[Date of Disqualification],DogOwnership[[#This Row],[Dog]]))</f>
        <v>42835</v>
      </c>
      <c r="K60" s="28" t="b">
        <f>AND(DogOwnership[[#This Row],[Start of Ownership]]&gt;=DogOwnership!$G60,DogOwnership[[#This Row],[Start of Ownership]]&gt;=DogOwnership!$I60)</f>
        <v>1</v>
      </c>
      <c r="L60" s="28" t="b">
        <f ca="1">AND(DogOwnership[[#This Row],[End of Ownership]]&lt;=ValidateOwnership[[#This Row],[DOG LATEST]],DogOwnership[[#This Row],[End of Ownership]]&lt;=ValidateOwnership[[#This Row],[OWNER LATEST]])</f>
        <v>1</v>
      </c>
      <c r="M60" t="b">
        <f ca="1">DogOwnership[[#This Row],[Start of Ownership]]&lt;MIN(DogOwnership[[#This Row],[End of Ownership]],NOW())</f>
        <v>1</v>
      </c>
      <c r="N60" s="49">
        <f ca="1">((MIN(DogOwnership[[#This Row],[End of Ownership]],NOW())-ValidateOwnership[[#This Row],[DOG EARLIEST]])/365)*12</f>
        <v>155.62301337899544</v>
      </c>
      <c r="P60">
        <v>59</v>
      </c>
      <c r="Q60">
        <f>COUNTIF(DogOwnership[Dog],P60)</f>
        <v>1</v>
      </c>
    </row>
    <row r="61" spans="1:17">
      <c r="A61">
        <v>60</v>
      </c>
      <c r="B61" s="27">
        <v>75</v>
      </c>
      <c r="C61" s="48">
        <v>38379</v>
      </c>
      <c r="G61" s="36">
        <f>INDEX(Owners[Date of Birth],DogOwnership[[#This Row],[Dog Owner]])</f>
        <v>29395</v>
      </c>
      <c r="H61" s="37">
        <f ca="1">IF(ISBLANK(INDEX(Owners[Date Of Retirement],DogOwnership[[#This Row],[Dog Owner]]-1)),NOW(),INDEX(Owners[Date Of Retirement],DogOwnership[[#This Row],[Dog Owner]]-1))</f>
        <v>43984.533323611111</v>
      </c>
      <c r="I61" s="37">
        <f>INDEX(Dogs[Date of Birth],DogOwnership[[#This Row],[Dog]])</f>
        <v>37703</v>
      </c>
      <c r="J61" s="38">
        <f ca="1">MIN(NOW(), INDEX(Dogs[Date of Retirement],DogOwnership[[#This Row],[Dog]]),INDEX(Dogs[Date of Disqualification],DogOwnership[[#This Row],[Dog]]))</f>
        <v>38551</v>
      </c>
      <c r="K61" s="29" t="b">
        <f>AND(DogOwnership[[#This Row],[Start of Ownership]]&gt;=DogOwnership!$G61,DogOwnership[[#This Row],[Start of Ownership]]&gt;=DogOwnership!$I61)</f>
        <v>1</v>
      </c>
      <c r="L61" s="29" t="b">
        <f ca="1">AND(DogOwnership[[#This Row],[End of Ownership]]&lt;=ValidateOwnership[[#This Row],[DOG LATEST]],DogOwnership[[#This Row],[End of Ownership]]&lt;=ValidateOwnership[[#This Row],[OWNER LATEST]])</f>
        <v>1</v>
      </c>
      <c r="M61" t="b">
        <f ca="1">DogOwnership[[#This Row],[Start of Ownership]]&lt;MIN(DogOwnership[[#This Row],[End of Ownership]],NOW())</f>
        <v>1</v>
      </c>
      <c r="N61" s="49">
        <f ca="1">((MIN(DogOwnership[[#This Row],[End of Ownership]],NOW())-ValidateOwnership[[#This Row],[DOG EARLIEST]])/365)*12</f>
        <v>206.51616406392696</v>
      </c>
      <c r="P61">
        <v>60</v>
      </c>
      <c r="Q61">
        <f>COUNTIF(DogOwnership[Dog],P61)</f>
        <v>3</v>
      </c>
    </row>
    <row r="62" spans="1:17">
      <c r="A62">
        <v>61</v>
      </c>
      <c r="B62" s="27">
        <v>17</v>
      </c>
      <c r="C62" s="24">
        <v>43343</v>
      </c>
      <c r="G62" s="33">
        <f>INDEX(Owners[Date of Birth],DogOwnership[[#This Row],[Dog Owner]])</f>
        <v>34524</v>
      </c>
      <c r="H62" s="34">
        <f ca="1">IF(ISBLANK(INDEX(Owners[Date Of Retirement],DogOwnership[[#This Row],[Dog Owner]]-1)),NOW(),INDEX(Owners[Date Of Retirement],DogOwnership[[#This Row],[Dog Owner]]-1))</f>
        <v>43641</v>
      </c>
      <c r="I62" s="34">
        <f>INDEX(Dogs[Date of Birth],DogOwnership[[#This Row],[Dog]])</f>
        <v>43343</v>
      </c>
      <c r="J62" s="35">
        <f ca="1">MIN(NOW(), INDEX(Dogs[Date of Retirement],DogOwnership[[#This Row],[Dog]]),INDEX(Dogs[Date of Disqualification],DogOwnership[[#This Row],[Dog]]))</f>
        <v>43804</v>
      </c>
      <c r="K62" s="28" t="b">
        <f>AND(DogOwnership[[#This Row],[Start of Ownership]]&gt;=DogOwnership!$G62,DogOwnership[[#This Row],[Start of Ownership]]&gt;=DogOwnership!$I62)</f>
        <v>1</v>
      </c>
      <c r="L62" s="28" t="b">
        <f ca="1">AND(DogOwnership[[#This Row],[End of Ownership]]&lt;=ValidateOwnership[[#This Row],[DOG LATEST]],DogOwnership[[#This Row],[End of Ownership]]&lt;=ValidateOwnership[[#This Row],[OWNER LATEST]])</f>
        <v>1</v>
      </c>
      <c r="M62" t="b">
        <f ca="1">DogOwnership[[#This Row],[Start of Ownership]]&lt;MIN(DogOwnership[[#This Row],[End of Ownership]],NOW())</f>
        <v>1</v>
      </c>
      <c r="N62" s="49">
        <f ca="1">((MIN(DogOwnership[[#This Row],[End of Ownership]],NOW())-ValidateOwnership[[#This Row],[DOG EARLIEST]])/365)*12</f>
        <v>21.091506529680363</v>
      </c>
      <c r="P62">
        <v>61</v>
      </c>
      <c r="Q62">
        <f>COUNTIF(DogOwnership[Dog],P62)</f>
        <v>1</v>
      </c>
    </row>
    <row r="63" spans="1:17">
      <c r="A63">
        <v>62</v>
      </c>
      <c r="B63" s="27">
        <v>58</v>
      </c>
      <c r="C63" s="48">
        <v>41402</v>
      </c>
      <c r="D63" s="3">
        <v>41493</v>
      </c>
      <c r="G63" s="36">
        <f>INDEX(Owners[Date of Birth],DogOwnership[[#This Row],[Dog Owner]])</f>
        <v>32800</v>
      </c>
      <c r="H63" s="37">
        <f ca="1">IF(ISBLANK(INDEX(Owners[Date Of Retirement],DogOwnership[[#This Row],[Dog Owner]]-1)),NOW(),INDEX(Owners[Date Of Retirement],DogOwnership[[#This Row],[Dog Owner]]-1))</f>
        <v>43984.533323611111</v>
      </c>
      <c r="I63" s="37">
        <f>INDEX(Dogs[Date of Birth],DogOwnership[[#This Row],[Dog]])</f>
        <v>39221</v>
      </c>
      <c r="J63" s="38">
        <f ca="1">MIN(NOW(), INDEX(Dogs[Date of Retirement],DogOwnership[[#This Row],[Dog]]),INDEX(Dogs[Date of Disqualification],DogOwnership[[#This Row],[Dog]]))</f>
        <v>42120</v>
      </c>
      <c r="K63" s="29" t="b">
        <f>AND(DogOwnership[[#This Row],[Start of Ownership]]&gt;=DogOwnership!$G63,DogOwnership[[#This Row],[Start of Ownership]]&gt;=DogOwnership!$I63)</f>
        <v>1</v>
      </c>
      <c r="L63" s="29" t="b">
        <f ca="1">AND(DogOwnership[[#This Row],[End of Ownership]]&lt;=ValidateOwnership[[#This Row],[DOG LATEST]],DogOwnership[[#This Row],[End of Ownership]]&lt;=ValidateOwnership[[#This Row],[OWNER LATEST]])</f>
        <v>1</v>
      </c>
      <c r="M63" t="b">
        <f ca="1">DogOwnership[[#This Row],[Start of Ownership]]&lt;MIN(DogOwnership[[#This Row],[End of Ownership]],NOW())</f>
        <v>1</v>
      </c>
      <c r="N63" s="49">
        <f ca="1">((MIN(DogOwnership[[#This Row],[End of Ownership]],NOW())-ValidateOwnership[[#This Row],[DOG EARLIEST]])/365)*12</f>
        <v>74.69589041095891</v>
      </c>
      <c r="P63">
        <v>62</v>
      </c>
      <c r="Q63">
        <f>COUNTIF(DogOwnership[Dog],P63)</f>
        <v>1</v>
      </c>
    </row>
    <row r="64" spans="1:17">
      <c r="A64">
        <v>63</v>
      </c>
      <c r="B64" s="27">
        <v>72</v>
      </c>
      <c r="C64" s="24">
        <v>42359</v>
      </c>
      <c r="G64" s="33">
        <f>INDEX(Owners[Date of Birth],DogOwnership[[#This Row],[Dog Owner]])</f>
        <v>30808</v>
      </c>
      <c r="H64" s="34">
        <f ca="1">IF(ISBLANK(INDEX(Owners[Date Of Retirement],DogOwnership[[#This Row],[Dog Owner]]-1)),NOW(),INDEX(Owners[Date Of Retirement],DogOwnership[[#This Row],[Dog Owner]]-1))</f>
        <v>43984.533323611111</v>
      </c>
      <c r="I64" s="34">
        <f>INDEX(Dogs[Date of Birth],DogOwnership[[#This Row],[Dog]])</f>
        <v>42359</v>
      </c>
      <c r="J64" s="35">
        <f ca="1">MIN(NOW(), INDEX(Dogs[Date of Retirement],DogOwnership[[#This Row],[Dog]]),INDEX(Dogs[Date of Disqualification],DogOwnership[[#This Row],[Dog]]))</f>
        <v>43984.533323611111</v>
      </c>
      <c r="K64" s="28" t="b">
        <f>AND(DogOwnership[[#This Row],[Start of Ownership]]&gt;=DogOwnership!$G64,DogOwnership[[#This Row],[Start of Ownership]]&gt;=DogOwnership!$I64)</f>
        <v>1</v>
      </c>
      <c r="L64" s="28" t="b">
        <f ca="1">AND(DogOwnership[[#This Row],[End of Ownership]]&lt;=ValidateOwnership[[#This Row],[DOG LATEST]],DogOwnership[[#This Row],[End of Ownership]]&lt;=ValidateOwnership[[#This Row],[OWNER LATEST]])</f>
        <v>1</v>
      </c>
      <c r="M64" t="b">
        <f ca="1">DogOwnership[[#This Row],[Start of Ownership]]&lt;MIN(DogOwnership[[#This Row],[End of Ownership]],NOW())</f>
        <v>1</v>
      </c>
      <c r="N64" s="49">
        <f ca="1">((MIN(DogOwnership[[#This Row],[End of Ownership]],NOW())-ValidateOwnership[[#This Row],[DOG EARLIEST]])/365)*12</f>
        <v>53.442191461187214</v>
      </c>
      <c r="P64">
        <v>63</v>
      </c>
      <c r="Q64">
        <f>COUNTIF(DogOwnership[Dog],P64)</f>
        <v>1</v>
      </c>
    </row>
    <row r="65" spans="1:17">
      <c r="A65">
        <v>64</v>
      </c>
      <c r="B65" s="27">
        <v>22</v>
      </c>
      <c r="C65" s="48">
        <v>42887</v>
      </c>
      <c r="G65" s="36">
        <f>INDEX(Owners[Date of Birth],DogOwnership[[#This Row],[Dog Owner]])</f>
        <v>33543</v>
      </c>
      <c r="H65" s="37">
        <f ca="1">IF(ISBLANK(INDEX(Owners[Date Of Retirement],DogOwnership[[#This Row],[Dog Owner]]-1)),NOW(),INDEX(Owners[Date Of Retirement],DogOwnership[[#This Row],[Dog Owner]]-1))</f>
        <v>43984.533323611111</v>
      </c>
      <c r="I65" s="37">
        <f>INDEX(Dogs[Date of Birth],DogOwnership[[#This Row],[Dog]])</f>
        <v>40935</v>
      </c>
      <c r="J65" s="38">
        <f ca="1">MIN(NOW(), INDEX(Dogs[Date of Retirement],DogOwnership[[#This Row],[Dog]]),INDEX(Dogs[Date of Disqualification],DogOwnership[[#This Row],[Dog]]))</f>
        <v>43516</v>
      </c>
      <c r="K65" s="29" t="b">
        <f>AND(DogOwnership[[#This Row],[Start of Ownership]]&gt;=DogOwnership!$G65,DogOwnership[[#This Row],[Start of Ownership]]&gt;=DogOwnership!$I65)</f>
        <v>1</v>
      </c>
      <c r="L65" s="29" t="b">
        <f ca="1">AND(DogOwnership[[#This Row],[End of Ownership]]&lt;=ValidateOwnership[[#This Row],[DOG LATEST]],DogOwnership[[#This Row],[End of Ownership]]&lt;=ValidateOwnership[[#This Row],[OWNER LATEST]])</f>
        <v>1</v>
      </c>
      <c r="M65" t="b">
        <f ca="1">DogOwnership[[#This Row],[Start of Ownership]]&lt;MIN(DogOwnership[[#This Row],[End of Ownership]],NOW())</f>
        <v>1</v>
      </c>
      <c r="N65" s="49">
        <f ca="1">((MIN(DogOwnership[[#This Row],[End of Ownership]],NOW())-ValidateOwnership[[#This Row],[DOG EARLIEST]])/365)*12</f>
        <v>100.25862981735159</v>
      </c>
      <c r="P65">
        <v>64</v>
      </c>
      <c r="Q65">
        <f>COUNTIF(DogOwnership[Dog],P65)</f>
        <v>1</v>
      </c>
    </row>
    <row r="66" spans="1:17">
      <c r="A66">
        <v>65</v>
      </c>
      <c r="B66" s="27">
        <v>58</v>
      </c>
      <c r="C66" s="24">
        <v>41493</v>
      </c>
      <c r="G66" s="33">
        <f>INDEX(Owners[Date of Birth],DogOwnership[[#This Row],[Dog Owner]])</f>
        <v>27705</v>
      </c>
      <c r="H66" s="34">
        <f ca="1">IF(ISBLANK(INDEX(Owners[Date Of Retirement],DogOwnership[[#This Row],[Dog Owner]]-1)),NOW(),INDEX(Owners[Date Of Retirement],DogOwnership[[#This Row],[Dog Owner]]-1))</f>
        <v>43984.533323611111</v>
      </c>
      <c r="I66" s="34">
        <f>INDEX(Dogs[Date of Birth],DogOwnership[[#This Row],[Dog]])</f>
        <v>39221</v>
      </c>
      <c r="J66" s="35">
        <f ca="1">MIN(NOW(), INDEX(Dogs[Date of Retirement],DogOwnership[[#This Row],[Dog]]),INDEX(Dogs[Date of Disqualification],DogOwnership[[#This Row],[Dog]]))</f>
        <v>42120</v>
      </c>
      <c r="K66" s="28" t="b">
        <f>AND(DogOwnership[[#This Row],[Start of Ownership]]&gt;=DogOwnership!$G66,DogOwnership[[#This Row],[Start of Ownership]]&gt;=DogOwnership!$I66)</f>
        <v>1</v>
      </c>
      <c r="L66" s="28" t="b">
        <f ca="1">AND(DogOwnership[[#This Row],[End of Ownership]]&lt;=ValidateOwnership[[#This Row],[DOG LATEST]],DogOwnership[[#This Row],[End of Ownership]]&lt;=ValidateOwnership[[#This Row],[OWNER LATEST]])</f>
        <v>1</v>
      </c>
      <c r="M66" t="b">
        <f ca="1">DogOwnership[[#This Row],[Start of Ownership]]&lt;MIN(DogOwnership[[#This Row],[End of Ownership]],NOW())</f>
        <v>1</v>
      </c>
      <c r="N66" s="49">
        <f ca="1">((MIN(DogOwnership[[#This Row],[End of Ownership]],NOW())-ValidateOwnership[[#This Row],[DOG EARLIEST]])/365)*12</f>
        <v>156.60931474885845</v>
      </c>
      <c r="P66">
        <v>65</v>
      </c>
      <c r="Q66">
        <f>COUNTIF(DogOwnership[Dog],P66)</f>
        <v>1</v>
      </c>
    </row>
    <row r="67" spans="1:17">
      <c r="A67">
        <v>66</v>
      </c>
      <c r="B67" s="27">
        <v>77</v>
      </c>
      <c r="C67" s="48">
        <v>40825</v>
      </c>
      <c r="D67" s="3">
        <v>42225</v>
      </c>
      <c r="G67" s="36">
        <f>INDEX(Owners[Date of Birth],DogOwnership[[#This Row],[Dog Owner]])</f>
        <v>33857</v>
      </c>
      <c r="H67" s="37">
        <f ca="1">IF(ISBLANK(INDEX(Owners[Date Of Retirement],DogOwnership[[#This Row],[Dog Owner]]-1)),NOW(),INDEX(Owners[Date Of Retirement],DogOwnership[[#This Row],[Dog Owner]]-1))</f>
        <v>43984.533323611111</v>
      </c>
      <c r="I67" s="37">
        <f>INDEX(Dogs[Date of Birth],DogOwnership[[#This Row],[Dog]])</f>
        <v>40825</v>
      </c>
      <c r="J67" s="38">
        <f ca="1">MIN(NOW(), INDEX(Dogs[Date of Retirement],DogOwnership[[#This Row],[Dog]]),INDEX(Dogs[Date of Disqualification],DogOwnership[[#This Row],[Dog]]))</f>
        <v>43951</v>
      </c>
      <c r="K67" s="29" t="b">
        <f>AND(DogOwnership[[#This Row],[Start of Ownership]]&gt;=DogOwnership!$G67,DogOwnership[[#This Row],[Start of Ownership]]&gt;=DogOwnership!$I67)</f>
        <v>1</v>
      </c>
      <c r="L67" s="29" t="b">
        <f ca="1">AND(DogOwnership[[#This Row],[End of Ownership]]&lt;=ValidateOwnership[[#This Row],[DOG LATEST]],DogOwnership[[#This Row],[End of Ownership]]&lt;=ValidateOwnership[[#This Row],[OWNER LATEST]])</f>
        <v>1</v>
      </c>
      <c r="M67" t="b">
        <f ca="1">DogOwnership[[#This Row],[Start of Ownership]]&lt;MIN(DogOwnership[[#This Row],[End of Ownership]],NOW())</f>
        <v>1</v>
      </c>
      <c r="N67" s="49">
        <f ca="1">((MIN(DogOwnership[[#This Row],[End of Ownership]],NOW())-ValidateOwnership[[#This Row],[DOG EARLIEST]])/365)*12</f>
        <v>46.027397260273972</v>
      </c>
      <c r="P67">
        <v>66</v>
      </c>
      <c r="Q67">
        <f>COUNTIF(DogOwnership[Dog],P67)</f>
        <v>1</v>
      </c>
    </row>
    <row r="68" spans="1:17">
      <c r="A68">
        <v>67</v>
      </c>
      <c r="B68" s="27">
        <v>27</v>
      </c>
      <c r="C68" s="24">
        <v>43255</v>
      </c>
      <c r="G68" s="33">
        <f>INDEX(Owners[Date of Birth],DogOwnership[[#This Row],[Dog Owner]])</f>
        <v>32212</v>
      </c>
      <c r="H68" s="34">
        <f ca="1">IF(ISBLANK(INDEX(Owners[Date Of Retirement],DogOwnership[[#This Row],[Dog Owner]]-1)),NOW(),INDEX(Owners[Date Of Retirement],DogOwnership[[#This Row],[Dog Owner]]-1))</f>
        <v>43984.533323611111</v>
      </c>
      <c r="I68" s="34">
        <f>INDEX(Dogs[Date of Birth],DogOwnership[[#This Row],[Dog]])</f>
        <v>43255</v>
      </c>
      <c r="J68" s="35">
        <f ca="1">MIN(NOW(), INDEX(Dogs[Date of Retirement],DogOwnership[[#This Row],[Dog]]),INDEX(Dogs[Date of Disqualification],DogOwnership[[#This Row],[Dog]]))</f>
        <v>43984.533323611111</v>
      </c>
      <c r="K68" s="28" t="b">
        <f>AND(DogOwnership[[#This Row],[Start of Ownership]]&gt;=DogOwnership!$G68,DogOwnership[[#This Row],[Start of Ownership]]&gt;=DogOwnership!$I68)</f>
        <v>1</v>
      </c>
      <c r="L68" s="28" t="b">
        <f ca="1">AND(DogOwnership[[#This Row],[End of Ownership]]&lt;=ValidateOwnership[[#This Row],[DOG LATEST]],DogOwnership[[#This Row],[End of Ownership]]&lt;=ValidateOwnership[[#This Row],[OWNER LATEST]])</f>
        <v>1</v>
      </c>
      <c r="M68" t="b">
        <f ca="1">DogOwnership[[#This Row],[Start of Ownership]]&lt;MIN(DogOwnership[[#This Row],[End of Ownership]],NOW())</f>
        <v>1</v>
      </c>
      <c r="N68" s="49">
        <f ca="1">((MIN(DogOwnership[[#This Row],[End of Ownership]],NOW())-ValidateOwnership[[#This Row],[DOG EARLIEST]])/365)*12</f>
        <v>23.984657214611868</v>
      </c>
      <c r="P68">
        <v>67</v>
      </c>
      <c r="Q68">
        <f>COUNTIF(DogOwnership[Dog],P68)</f>
        <v>1</v>
      </c>
    </row>
    <row r="69" spans="1:17">
      <c r="A69">
        <v>68</v>
      </c>
      <c r="B69" s="27">
        <v>4</v>
      </c>
      <c r="C69" s="48">
        <v>42842</v>
      </c>
      <c r="G69" s="36">
        <f>INDEX(Owners[Date of Birth],DogOwnership[[#This Row],[Dog Owner]])</f>
        <v>33582</v>
      </c>
      <c r="H69" s="37">
        <f ca="1">IF(ISBLANK(INDEX(Owners[Date Of Retirement],DogOwnership[[#This Row],[Dog Owner]]-1)),NOW(),INDEX(Owners[Date Of Retirement],DogOwnership[[#This Row],[Dog Owner]]-1))</f>
        <v>43050</v>
      </c>
      <c r="I69" s="37">
        <f>INDEX(Dogs[Date of Birth],DogOwnership[[#This Row],[Dog]])</f>
        <v>42842</v>
      </c>
      <c r="J69" s="38">
        <f ca="1">MIN(NOW(), INDEX(Dogs[Date of Retirement],DogOwnership[[#This Row],[Dog]]),INDEX(Dogs[Date of Disqualification],DogOwnership[[#This Row],[Dog]]))</f>
        <v>43984.533323611111</v>
      </c>
      <c r="K69" s="29" t="b">
        <f>AND(DogOwnership[[#This Row],[Start of Ownership]]&gt;=DogOwnership!$G69,DogOwnership[[#This Row],[Start of Ownership]]&gt;=DogOwnership!$I69)</f>
        <v>1</v>
      </c>
      <c r="L69" s="29" t="b">
        <f ca="1">AND(DogOwnership[[#This Row],[End of Ownership]]&lt;=ValidateOwnership[[#This Row],[DOG LATEST]],DogOwnership[[#This Row],[End of Ownership]]&lt;=ValidateOwnership[[#This Row],[OWNER LATEST]])</f>
        <v>1</v>
      </c>
      <c r="M69" t="b">
        <f ca="1">DogOwnership[[#This Row],[Start of Ownership]]&lt;MIN(DogOwnership[[#This Row],[End of Ownership]],NOW())</f>
        <v>1</v>
      </c>
      <c r="N69" s="49">
        <f ca="1">((MIN(DogOwnership[[#This Row],[End of Ownership]],NOW())-ValidateOwnership[[#This Row],[DOG EARLIEST]])/365)*12</f>
        <v>37.562739406392694</v>
      </c>
      <c r="P69">
        <v>68</v>
      </c>
      <c r="Q69">
        <f>COUNTIF(DogOwnership[Dog],P69)</f>
        <v>1</v>
      </c>
    </row>
    <row r="70" spans="1:17">
      <c r="A70">
        <v>69</v>
      </c>
      <c r="B70" s="27">
        <v>59</v>
      </c>
      <c r="C70" s="24">
        <v>41558</v>
      </c>
      <c r="G70" s="33">
        <f>INDEX(Owners[Date of Birth],DogOwnership[[#This Row],[Dog Owner]])</f>
        <v>33389</v>
      </c>
      <c r="H70" s="34">
        <f ca="1">IF(ISBLANK(INDEX(Owners[Date Of Retirement],DogOwnership[[#This Row],[Dog Owner]]-1)),NOW(),INDEX(Owners[Date Of Retirement],DogOwnership[[#This Row],[Dog Owner]]-1))</f>
        <v>43984.533323611111</v>
      </c>
      <c r="I70" s="34">
        <f>INDEX(Dogs[Date of Birth],DogOwnership[[#This Row],[Dog]])</f>
        <v>41558</v>
      </c>
      <c r="J70" s="35">
        <f ca="1">MIN(NOW(), INDEX(Dogs[Date of Retirement],DogOwnership[[#This Row],[Dog]]),INDEX(Dogs[Date of Disqualification],DogOwnership[[#This Row],[Dog]]))</f>
        <v>43984.533323611111</v>
      </c>
      <c r="K70" s="28" t="b">
        <f>AND(DogOwnership[[#This Row],[Start of Ownership]]&gt;=DogOwnership!$G70,DogOwnership[[#This Row],[Start of Ownership]]&gt;=DogOwnership!$I70)</f>
        <v>1</v>
      </c>
      <c r="L70" s="28" t="b">
        <f ca="1">AND(DogOwnership[[#This Row],[End of Ownership]]&lt;=ValidateOwnership[[#This Row],[DOG LATEST]],DogOwnership[[#This Row],[End of Ownership]]&lt;=ValidateOwnership[[#This Row],[OWNER LATEST]])</f>
        <v>1</v>
      </c>
      <c r="M70" t="b">
        <f ca="1">DogOwnership[[#This Row],[Start of Ownership]]&lt;MIN(DogOwnership[[#This Row],[End of Ownership]],NOW())</f>
        <v>1</v>
      </c>
      <c r="N70" s="49">
        <f ca="1">((MIN(DogOwnership[[#This Row],[End of Ownership]],NOW())-ValidateOwnership[[#This Row],[DOG EARLIEST]])/365)*12</f>
        <v>79.776438036529683</v>
      </c>
      <c r="P70">
        <v>69</v>
      </c>
      <c r="Q70">
        <f>COUNTIF(DogOwnership[Dog],P70)</f>
        <v>1</v>
      </c>
    </row>
    <row r="71" spans="1:17">
      <c r="A71">
        <v>70</v>
      </c>
      <c r="B71" s="27">
        <v>60</v>
      </c>
      <c r="C71" s="48">
        <v>37510</v>
      </c>
      <c r="D71" s="3">
        <v>38448</v>
      </c>
      <c r="G71" s="36">
        <f>INDEX(Owners[Date of Birth],DogOwnership[[#This Row],[Dog Owner]])</f>
        <v>34271</v>
      </c>
      <c r="H71" s="37">
        <f ca="1">IF(ISBLANK(INDEX(Owners[Date Of Retirement],DogOwnership[[#This Row],[Dog Owner]]-1)),NOW(),INDEX(Owners[Date Of Retirement],DogOwnership[[#This Row],[Dog Owner]]-1))</f>
        <v>43984.533323611111</v>
      </c>
      <c r="I71" s="37">
        <f>INDEX(Dogs[Date of Birth],DogOwnership[[#This Row],[Dog]])</f>
        <v>37510</v>
      </c>
      <c r="J71" s="38">
        <f ca="1">MIN(NOW(), INDEX(Dogs[Date of Retirement],DogOwnership[[#This Row],[Dog]]),INDEX(Dogs[Date of Disqualification],DogOwnership[[#This Row],[Dog]]))</f>
        <v>40001</v>
      </c>
      <c r="K71" s="29" t="b">
        <f>AND(DogOwnership[[#This Row],[Start of Ownership]]&gt;=DogOwnership!$G71,DogOwnership[[#This Row],[Start of Ownership]]&gt;=DogOwnership!$I71)</f>
        <v>1</v>
      </c>
      <c r="L71" s="29" t="b">
        <f ca="1">AND(DogOwnership[[#This Row],[End of Ownership]]&lt;=ValidateOwnership[[#This Row],[DOG LATEST]],DogOwnership[[#This Row],[End of Ownership]]&lt;=ValidateOwnership[[#This Row],[OWNER LATEST]])</f>
        <v>1</v>
      </c>
      <c r="M71" t="b">
        <f ca="1">DogOwnership[[#This Row],[Start of Ownership]]&lt;MIN(DogOwnership[[#This Row],[End of Ownership]],NOW())</f>
        <v>1</v>
      </c>
      <c r="N71" s="49">
        <f ca="1">((MIN(DogOwnership[[#This Row],[End of Ownership]],NOW())-ValidateOwnership[[#This Row],[DOG EARLIEST]])/365)*12</f>
        <v>30.838356164383562</v>
      </c>
      <c r="P71">
        <v>70</v>
      </c>
      <c r="Q71">
        <f>COUNTIF(DogOwnership[Dog],P71)</f>
        <v>3</v>
      </c>
    </row>
    <row r="72" spans="1:17">
      <c r="A72">
        <v>71</v>
      </c>
      <c r="B72" s="27">
        <v>78</v>
      </c>
      <c r="C72" s="24">
        <v>36672</v>
      </c>
      <c r="G72" s="33">
        <f>INDEX(Owners[Date of Birth],DogOwnership[[#This Row],[Dog Owner]])</f>
        <v>34395</v>
      </c>
      <c r="H72" s="34">
        <f ca="1">IF(ISBLANK(INDEX(Owners[Date Of Retirement],DogOwnership[[#This Row],[Dog Owner]]-1)),NOW(),INDEX(Owners[Date Of Retirement],DogOwnership[[#This Row],[Dog Owner]]-1))</f>
        <v>43984.533323611111</v>
      </c>
      <c r="I72" s="34">
        <f>INDEX(Dogs[Date of Birth],DogOwnership[[#This Row],[Dog]])</f>
        <v>36672</v>
      </c>
      <c r="J72" s="35">
        <f ca="1">MIN(NOW(), INDEX(Dogs[Date of Retirement],DogOwnership[[#This Row],[Dog]]),INDEX(Dogs[Date of Disqualification],DogOwnership[[#This Row],[Dog]]))</f>
        <v>40772</v>
      </c>
      <c r="K72" s="28" t="b">
        <f>AND(DogOwnership[[#This Row],[Start of Ownership]]&gt;=DogOwnership!$G72,DogOwnership[[#This Row],[Start of Ownership]]&gt;=DogOwnership!$I72)</f>
        <v>1</v>
      </c>
      <c r="L72" s="28" t="b">
        <f ca="1">AND(DogOwnership[[#This Row],[End of Ownership]]&lt;=ValidateOwnership[[#This Row],[DOG LATEST]],DogOwnership[[#This Row],[End of Ownership]]&lt;=ValidateOwnership[[#This Row],[OWNER LATEST]])</f>
        <v>1</v>
      </c>
      <c r="M72" t="b">
        <f ca="1">DogOwnership[[#This Row],[Start of Ownership]]&lt;MIN(DogOwnership[[#This Row],[End of Ownership]],NOW())</f>
        <v>1</v>
      </c>
      <c r="N72" s="49">
        <f ca="1">((MIN(DogOwnership[[#This Row],[End of Ownership]],NOW())-ValidateOwnership[[#This Row],[DOG EARLIEST]])/365)*12</f>
        <v>240.41205447488582</v>
      </c>
      <c r="P72">
        <v>71</v>
      </c>
      <c r="Q72">
        <f>COUNTIF(DogOwnership[Dog],P72)</f>
        <v>1</v>
      </c>
    </row>
    <row r="73" spans="1:17">
      <c r="A73">
        <v>72</v>
      </c>
      <c r="B73" s="27">
        <v>15</v>
      </c>
      <c r="C73" s="48">
        <v>37892</v>
      </c>
      <c r="G73" s="36">
        <f>INDEX(Owners[Date of Birth],DogOwnership[[#This Row],[Dog Owner]])</f>
        <v>33794</v>
      </c>
      <c r="H73" s="37">
        <f ca="1">IF(ISBLANK(INDEX(Owners[Date Of Retirement],DogOwnership[[#This Row],[Dog Owner]]-1)),NOW(),INDEX(Owners[Date Of Retirement],DogOwnership[[#This Row],[Dog Owner]]-1))</f>
        <v>43984.533323611111</v>
      </c>
      <c r="I73" s="37">
        <f>INDEX(Dogs[Date of Birth],DogOwnership[[#This Row],[Dog]])</f>
        <v>37892</v>
      </c>
      <c r="J73" s="38">
        <f ca="1">MIN(NOW(), INDEX(Dogs[Date of Retirement],DogOwnership[[#This Row],[Dog]]),INDEX(Dogs[Date of Disqualification],DogOwnership[[#This Row],[Dog]]))</f>
        <v>38937</v>
      </c>
      <c r="K73" s="29" t="b">
        <f>AND(DogOwnership[[#This Row],[Start of Ownership]]&gt;=DogOwnership!$G73,DogOwnership[[#This Row],[Start of Ownership]]&gt;=DogOwnership!$I73)</f>
        <v>1</v>
      </c>
      <c r="L73" s="29" t="b">
        <f ca="1">AND(DogOwnership[[#This Row],[End of Ownership]]&lt;=ValidateOwnership[[#This Row],[DOG LATEST]],DogOwnership[[#This Row],[End of Ownership]]&lt;=ValidateOwnership[[#This Row],[OWNER LATEST]])</f>
        <v>1</v>
      </c>
      <c r="M73" t="b">
        <f ca="1">DogOwnership[[#This Row],[Start of Ownership]]&lt;MIN(DogOwnership[[#This Row],[End of Ownership]],NOW())</f>
        <v>1</v>
      </c>
      <c r="N73" s="49">
        <f ca="1">((MIN(DogOwnership[[#This Row],[End of Ownership]],NOW())-ValidateOwnership[[#This Row],[DOG EARLIEST]])/365)*12</f>
        <v>200.30246543378996</v>
      </c>
      <c r="P73">
        <v>72</v>
      </c>
      <c r="Q73">
        <f>COUNTIF(DogOwnership[Dog],P73)</f>
        <v>1</v>
      </c>
    </row>
    <row r="74" spans="1:17">
      <c r="A74">
        <v>73</v>
      </c>
      <c r="B74" s="27">
        <v>50</v>
      </c>
      <c r="C74" s="24">
        <v>42816</v>
      </c>
      <c r="G74" s="33">
        <f>INDEX(Owners[Date of Birth],DogOwnership[[#This Row],[Dog Owner]])</f>
        <v>35381</v>
      </c>
      <c r="H74" s="34">
        <f ca="1">IF(ISBLANK(INDEX(Owners[Date Of Retirement],DogOwnership[[#This Row],[Dog Owner]]-1)),NOW(),INDEX(Owners[Date Of Retirement],DogOwnership[[#This Row],[Dog Owner]]-1))</f>
        <v>43984.533323611111</v>
      </c>
      <c r="I74" s="34">
        <f>INDEX(Dogs[Date of Birth],DogOwnership[[#This Row],[Dog]])</f>
        <v>42816</v>
      </c>
      <c r="J74" s="35">
        <f ca="1">MIN(NOW(), INDEX(Dogs[Date of Retirement],DogOwnership[[#This Row],[Dog]]),INDEX(Dogs[Date of Disqualification],DogOwnership[[#This Row],[Dog]]))</f>
        <v>43984.533323611111</v>
      </c>
      <c r="K74" s="28" t="b">
        <f>AND(DogOwnership[[#This Row],[Start of Ownership]]&gt;=DogOwnership!$G74,DogOwnership[[#This Row],[Start of Ownership]]&gt;=DogOwnership!$I74)</f>
        <v>1</v>
      </c>
      <c r="L74" s="28" t="b">
        <f ca="1">AND(DogOwnership[[#This Row],[End of Ownership]]&lt;=ValidateOwnership[[#This Row],[DOG LATEST]],DogOwnership[[#This Row],[End of Ownership]]&lt;=ValidateOwnership[[#This Row],[OWNER LATEST]])</f>
        <v>1</v>
      </c>
      <c r="M74" t="b">
        <f ca="1">DogOwnership[[#This Row],[Start of Ownership]]&lt;MIN(DogOwnership[[#This Row],[End of Ownership]],NOW())</f>
        <v>1</v>
      </c>
      <c r="N74" s="49">
        <f ca="1">((MIN(DogOwnership[[#This Row],[End of Ownership]],NOW())-ValidateOwnership[[#This Row],[DOG EARLIEST]])/365)*12</f>
        <v>38.417533926940635</v>
      </c>
      <c r="P74">
        <v>73</v>
      </c>
      <c r="Q74">
        <f>COUNTIF(DogOwnership[Dog],P74)</f>
        <v>1</v>
      </c>
    </row>
    <row r="75" spans="1:17">
      <c r="A75">
        <v>74</v>
      </c>
      <c r="B75" s="27">
        <v>9</v>
      </c>
      <c r="C75" s="48">
        <v>41798</v>
      </c>
      <c r="D75" s="3">
        <v>42103</v>
      </c>
      <c r="G75" s="36">
        <f>INDEX(Owners[Date of Birth],DogOwnership[[#This Row],[Dog Owner]])</f>
        <v>34635</v>
      </c>
      <c r="H75" s="37">
        <f ca="1">IF(ISBLANK(INDEX(Owners[Date Of Retirement],DogOwnership[[#This Row],[Dog Owner]]-1)),NOW(),INDEX(Owners[Date Of Retirement],DogOwnership[[#This Row],[Dog Owner]]-1))</f>
        <v>43365</v>
      </c>
      <c r="I75" s="37">
        <f>INDEX(Dogs[Date of Birth],DogOwnership[[#This Row],[Dog]])</f>
        <v>41023</v>
      </c>
      <c r="J75" s="38">
        <f ca="1">MIN(NOW(), INDEX(Dogs[Date of Retirement],DogOwnership[[#This Row],[Dog]]),INDEX(Dogs[Date of Disqualification],DogOwnership[[#This Row],[Dog]]))</f>
        <v>42310</v>
      </c>
      <c r="K75" s="29" t="b">
        <f>AND(DogOwnership[[#This Row],[Start of Ownership]]&gt;=DogOwnership!$G75,DogOwnership[[#This Row],[Start of Ownership]]&gt;=DogOwnership!$I75)</f>
        <v>1</v>
      </c>
      <c r="L75" s="29" t="b">
        <f ca="1">AND(DogOwnership[[#This Row],[End of Ownership]]&lt;=ValidateOwnership[[#This Row],[DOG LATEST]],DogOwnership[[#This Row],[End of Ownership]]&lt;=ValidateOwnership[[#This Row],[OWNER LATEST]])</f>
        <v>1</v>
      </c>
      <c r="M75" t="b">
        <f ca="1">DogOwnership[[#This Row],[Start of Ownership]]&lt;MIN(DogOwnership[[#This Row],[End of Ownership]],NOW())</f>
        <v>1</v>
      </c>
      <c r="N75" s="49">
        <f ca="1">((MIN(DogOwnership[[#This Row],[End of Ownership]],NOW())-ValidateOwnership[[#This Row],[DOG EARLIEST]])/365)*12</f>
        <v>35.506849315068493</v>
      </c>
      <c r="P75">
        <v>74</v>
      </c>
      <c r="Q75">
        <f>COUNTIF(DogOwnership[Dog],P75)</f>
        <v>1</v>
      </c>
    </row>
    <row r="76" spans="1:17">
      <c r="A76">
        <v>75</v>
      </c>
      <c r="B76" s="27">
        <v>6</v>
      </c>
      <c r="C76" s="25">
        <v>37895</v>
      </c>
      <c r="D76" s="3">
        <v>38341</v>
      </c>
      <c r="G76" s="33">
        <f>INDEX(Owners[Date of Birth],DogOwnership[[#This Row],[Dog Owner]])</f>
        <v>29229</v>
      </c>
      <c r="H76" s="34">
        <f ca="1">IF(ISBLANK(INDEX(Owners[Date Of Retirement],DogOwnership[[#This Row],[Dog Owner]]-1)),NOW(),INDEX(Owners[Date Of Retirement],DogOwnership[[#This Row],[Dog Owner]]-1))</f>
        <v>43984.533323611111</v>
      </c>
      <c r="I76" s="34">
        <f>INDEX(Dogs[Date of Birth],DogOwnership[[#This Row],[Dog]])</f>
        <v>37676</v>
      </c>
      <c r="J76" s="35">
        <f ca="1">MIN(NOW(), INDEX(Dogs[Date of Retirement],DogOwnership[[#This Row],[Dog]]),INDEX(Dogs[Date of Disqualification],DogOwnership[[#This Row],[Dog]]))</f>
        <v>40746</v>
      </c>
      <c r="K76" s="28" t="b">
        <f>AND(DogOwnership[[#This Row],[Start of Ownership]]&gt;=DogOwnership!$G76,DogOwnership[[#This Row],[Start of Ownership]]&gt;=DogOwnership!$I76)</f>
        <v>1</v>
      </c>
      <c r="L76" s="28" t="b">
        <f ca="1">AND(DogOwnership[[#This Row],[End of Ownership]]&lt;=ValidateOwnership[[#This Row],[DOG LATEST]],DogOwnership[[#This Row],[End of Ownership]]&lt;=ValidateOwnership[[#This Row],[OWNER LATEST]])</f>
        <v>1</v>
      </c>
      <c r="M76" t="b">
        <f ca="1">DogOwnership[[#This Row],[Start of Ownership]]&lt;MIN(DogOwnership[[#This Row],[End of Ownership]],NOW())</f>
        <v>1</v>
      </c>
      <c r="N76" s="49">
        <f ca="1">((MIN(DogOwnership[[#This Row],[End of Ownership]],NOW())-ValidateOwnership[[#This Row],[DOG EARLIEST]])/365)*12</f>
        <v>21.863013698630137</v>
      </c>
      <c r="P76">
        <v>75</v>
      </c>
      <c r="Q76">
        <f>COUNTIF(DogOwnership[Dog],P76)</f>
        <v>4</v>
      </c>
    </row>
    <row r="77" spans="1:17">
      <c r="A77">
        <v>76</v>
      </c>
      <c r="B77" s="27">
        <v>77</v>
      </c>
      <c r="C77" s="48">
        <v>42225</v>
      </c>
      <c r="D77" s="3">
        <v>43128</v>
      </c>
      <c r="G77" s="36">
        <f>INDEX(Owners[Date of Birth],DogOwnership[[#This Row],[Dog Owner]])</f>
        <v>33026</v>
      </c>
      <c r="H77" s="37">
        <f ca="1">IF(ISBLANK(INDEX(Owners[Date Of Retirement],DogOwnership[[#This Row],[Dog Owner]]-1)),NOW(),INDEX(Owners[Date Of Retirement],DogOwnership[[#This Row],[Dog Owner]]-1))</f>
        <v>43984.533323611111</v>
      </c>
      <c r="I77" s="37">
        <f>INDEX(Dogs[Date of Birth],DogOwnership[[#This Row],[Dog]])</f>
        <v>40825</v>
      </c>
      <c r="J77" s="38">
        <f ca="1">MIN(NOW(), INDEX(Dogs[Date of Retirement],DogOwnership[[#This Row],[Dog]]),INDEX(Dogs[Date of Disqualification],DogOwnership[[#This Row],[Dog]]))</f>
        <v>43951</v>
      </c>
      <c r="K77" s="29" t="b">
        <f>AND(DogOwnership[[#This Row],[Start of Ownership]]&gt;=DogOwnership!$G77,DogOwnership[[#This Row],[Start of Ownership]]&gt;=DogOwnership!$I77)</f>
        <v>1</v>
      </c>
      <c r="L77" s="29" t="b">
        <f ca="1">AND(DogOwnership[[#This Row],[End of Ownership]]&lt;=ValidateOwnership[[#This Row],[DOG LATEST]],DogOwnership[[#This Row],[End of Ownership]]&lt;=ValidateOwnership[[#This Row],[OWNER LATEST]])</f>
        <v>1</v>
      </c>
      <c r="M77" t="b">
        <f ca="1">DogOwnership[[#This Row],[Start of Ownership]]&lt;MIN(DogOwnership[[#This Row],[End of Ownership]],NOW())</f>
        <v>1</v>
      </c>
      <c r="N77" s="49">
        <f ca="1">((MIN(DogOwnership[[#This Row],[End of Ownership]],NOW())-ValidateOwnership[[#This Row],[DOG EARLIEST]])/365)*12</f>
        <v>75.715068493150682</v>
      </c>
      <c r="P77">
        <v>76</v>
      </c>
      <c r="Q77">
        <f>COUNTIF(DogOwnership[Dog],P77)</f>
        <v>1</v>
      </c>
    </row>
    <row r="78" spans="1:17">
      <c r="A78">
        <v>77</v>
      </c>
      <c r="B78" s="27">
        <v>25</v>
      </c>
      <c r="C78" s="24">
        <v>40373</v>
      </c>
      <c r="G78" s="33">
        <f>INDEX(Owners[Date of Birth],DogOwnership[[#This Row],[Dog Owner]])</f>
        <v>24040</v>
      </c>
      <c r="H78" s="34">
        <f ca="1">IF(ISBLANK(INDEX(Owners[Date Of Retirement],DogOwnership[[#This Row],[Dog Owner]]-1)),NOW(),INDEX(Owners[Date Of Retirement],DogOwnership[[#This Row],[Dog Owner]]-1))</f>
        <v>43984.533323611111</v>
      </c>
      <c r="I78" s="34">
        <f>INDEX(Dogs[Date of Birth],DogOwnership[[#This Row],[Dog]])</f>
        <v>40373</v>
      </c>
      <c r="J78" s="35">
        <f ca="1">MIN(NOW(), INDEX(Dogs[Date of Retirement],DogOwnership[[#This Row],[Dog]]),INDEX(Dogs[Date of Disqualification],DogOwnership[[#This Row],[Dog]]))</f>
        <v>43984.533323611111</v>
      </c>
      <c r="K78" s="28" t="b">
        <f>AND(DogOwnership[[#This Row],[Start of Ownership]]&gt;=DogOwnership!$G78,DogOwnership[[#This Row],[Start of Ownership]]&gt;=DogOwnership!$I78)</f>
        <v>1</v>
      </c>
      <c r="L78" s="28" t="b">
        <f ca="1">AND(DogOwnership[[#This Row],[End of Ownership]]&lt;=ValidateOwnership[[#This Row],[DOG LATEST]],DogOwnership[[#This Row],[End of Ownership]]&lt;=ValidateOwnership[[#This Row],[OWNER LATEST]])</f>
        <v>1</v>
      </c>
      <c r="M78" t="b">
        <f ca="1">DogOwnership[[#This Row],[Start of Ownership]]&lt;MIN(DogOwnership[[#This Row],[End of Ownership]],NOW())</f>
        <v>1</v>
      </c>
      <c r="N78" s="49">
        <f ca="1">((MIN(DogOwnership[[#This Row],[End of Ownership]],NOW())-ValidateOwnership[[#This Row],[DOG EARLIEST]])/365)*12</f>
        <v>118.73534214611871</v>
      </c>
      <c r="P78">
        <v>77</v>
      </c>
      <c r="Q78">
        <f>COUNTIF(DogOwnership[Dog],P78)</f>
        <v>4</v>
      </c>
    </row>
    <row r="79" spans="1:17">
      <c r="A79">
        <v>78</v>
      </c>
      <c r="B79" s="27">
        <v>38</v>
      </c>
      <c r="C79" s="48">
        <v>37477</v>
      </c>
      <c r="D79" s="3">
        <v>38048</v>
      </c>
      <c r="G79" s="36">
        <f>INDEX(Owners[Date of Birth],DogOwnership[[#This Row],[Dog Owner]])</f>
        <v>34746</v>
      </c>
      <c r="H79" s="37">
        <f ca="1">IF(ISBLANK(INDEX(Owners[Date Of Retirement],DogOwnership[[#This Row],[Dog Owner]]-1)),NOW(),INDEX(Owners[Date Of Retirement],DogOwnership[[#This Row],[Dog Owner]]-1))</f>
        <v>43984.533323611111</v>
      </c>
      <c r="I79" s="37">
        <f>INDEX(Dogs[Date of Birth],DogOwnership[[#This Row],[Dog]])</f>
        <v>36581</v>
      </c>
      <c r="J79" s="38">
        <f ca="1">MIN(NOW(), INDEX(Dogs[Date of Retirement],DogOwnership[[#This Row],[Dog]]),INDEX(Dogs[Date of Disqualification],DogOwnership[[#This Row],[Dog]]))</f>
        <v>38255</v>
      </c>
      <c r="K79" s="29" t="b">
        <f>AND(DogOwnership[[#This Row],[Start of Ownership]]&gt;=DogOwnership!$G79,DogOwnership[[#This Row],[Start of Ownership]]&gt;=DogOwnership!$I79)</f>
        <v>1</v>
      </c>
      <c r="L79" s="29" t="b">
        <f ca="1">AND(DogOwnership[[#This Row],[End of Ownership]]&lt;=ValidateOwnership[[#This Row],[DOG LATEST]],DogOwnership[[#This Row],[End of Ownership]]&lt;=ValidateOwnership[[#This Row],[OWNER LATEST]])</f>
        <v>1</v>
      </c>
      <c r="M79" t="b">
        <f ca="1">DogOwnership[[#This Row],[Start of Ownership]]&lt;MIN(DogOwnership[[#This Row],[End of Ownership]],NOW())</f>
        <v>1</v>
      </c>
      <c r="N79" s="49">
        <f ca="1">((MIN(DogOwnership[[#This Row],[End of Ownership]],NOW())-ValidateOwnership[[#This Row],[DOG EARLIEST]])/365)*12</f>
        <v>48.230136986301368</v>
      </c>
      <c r="P79">
        <v>78</v>
      </c>
      <c r="Q79">
        <f>COUNTIF(DogOwnership[Dog],P79)</f>
        <v>1</v>
      </c>
    </row>
    <row r="80" spans="1:17">
      <c r="A80">
        <v>79</v>
      </c>
      <c r="B80" s="27">
        <v>7</v>
      </c>
      <c r="C80" s="24">
        <v>40129</v>
      </c>
      <c r="G80" s="33">
        <f>INDEX(Owners[Date of Birth],DogOwnership[[#This Row],[Dog Owner]])</f>
        <v>35646</v>
      </c>
      <c r="H80" s="34">
        <f ca="1">IF(ISBLANK(INDEX(Owners[Date Of Retirement],DogOwnership[[#This Row],[Dog Owner]]-1)),NOW(),INDEX(Owners[Date Of Retirement],DogOwnership[[#This Row],[Dog Owner]]-1))</f>
        <v>43984.533323611111</v>
      </c>
      <c r="I80" s="34">
        <f>INDEX(Dogs[Date of Birth],DogOwnership[[#This Row],[Dog]])</f>
        <v>37386</v>
      </c>
      <c r="J80" s="35">
        <f ca="1">MIN(NOW(), INDEX(Dogs[Date of Retirement],DogOwnership[[#This Row],[Dog]]),INDEX(Dogs[Date of Disqualification],DogOwnership[[#This Row],[Dog]]))</f>
        <v>40658</v>
      </c>
      <c r="K80" s="28" t="b">
        <f>AND(DogOwnership[[#This Row],[Start of Ownership]]&gt;=DogOwnership!$G80,DogOwnership[[#This Row],[Start of Ownership]]&gt;=DogOwnership!$I80)</f>
        <v>1</v>
      </c>
      <c r="L80" s="28" t="b">
        <f ca="1">AND(DogOwnership[[#This Row],[End of Ownership]]&lt;=ValidateOwnership[[#This Row],[DOG LATEST]],DogOwnership[[#This Row],[End of Ownership]]&lt;=ValidateOwnership[[#This Row],[OWNER LATEST]])</f>
        <v>1</v>
      </c>
      <c r="M80" t="b">
        <f ca="1">DogOwnership[[#This Row],[Start of Ownership]]&lt;MIN(DogOwnership[[#This Row],[End of Ownership]],NOW())</f>
        <v>1</v>
      </c>
      <c r="N80" s="49">
        <f ca="1">((MIN(DogOwnership[[#This Row],[End of Ownership]],NOW())-ValidateOwnership[[#This Row],[DOG EARLIEST]])/365)*12</f>
        <v>216.93808187214611</v>
      </c>
      <c r="P80">
        <v>79</v>
      </c>
      <c r="Q80">
        <f>COUNTIF(DogOwnership[Dog],P80)</f>
        <v>2</v>
      </c>
    </row>
    <row r="81" spans="1:17">
      <c r="A81">
        <v>80</v>
      </c>
      <c r="B81" s="27">
        <v>14</v>
      </c>
      <c r="C81" s="48">
        <v>40649</v>
      </c>
      <c r="G81" s="36">
        <f>INDEX(Owners[Date of Birth],DogOwnership[[#This Row],[Dog Owner]])</f>
        <v>24512</v>
      </c>
      <c r="H81" s="37">
        <f ca="1">IF(ISBLANK(INDEX(Owners[Date Of Retirement],DogOwnership[[#This Row],[Dog Owner]]-1)),NOW(),INDEX(Owners[Date Of Retirement],DogOwnership[[#This Row],[Dog Owner]]-1))</f>
        <v>43984.533323611111</v>
      </c>
      <c r="I81" s="37">
        <f>INDEX(Dogs[Date of Birth],DogOwnership[[#This Row],[Dog]])</f>
        <v>40649</v>
      </c>
      <c r="J81" s="38">
        <f ca="1">MIN(NOW(), INDEX(Dogs[Date of Retirement],DogOwnership[[#This Row],[Dog]]),INDEX(Dogs[Date of Disqualification],DogOwnership[[#This Row],[Dog]]))</f>
        <v>43984.533323611111</v>
      </c>
      <c r="K81" s="29" t="b">
        <f>AND(DogOwnership[[#This Row],[Start of Ownership]]&gt;=DogOwnership!$G81,DogOwnership[[#This Row],[Start of Ownership]]&gt;=DogOwnership!$I81)</f>
        <v>1</v>
      </c>
      <c r="L81" s="29" t="b">
        <f ca="1">AND(DogOwnership[[#This Row],[End of Ownership]]&lt;=ValidateOwnership[[#This Row],[DOG LATEST]],DogOwnership[[#This Row],[End of Ownership]]&lt;=ValidateOwnership[[#This Row],[OWNER LATEST]])</f>
        <v>1</v>
      </c>
      <c r="M81" t="b">
        <f ca="1">DogOwnership[[#This Row],[Start of Ownership]]&lt;MIN(DogOwnership[[#This Row],[End of Ownership]],NOW())</f>
        <v>1</v>
      </c>
      <c r="N81" s="49">
        <f ca="1">((MIN(DogOwnership[[#This Row],[End of Ownership]],NOW())-ValidateOwnership[[#This Row],[DOG EARLIEST]])/365)*12</f>
        <v>109.661369543379</v>
      </c>
      <c r="P81">
        <v>80</v>
      </c>
      <c r="Q81">
        <f>COUNTIF(DogOwnership[Dog],P81)</f>
        <v>0</v>
      </c>
    </row>
    <row r="82" spans="1:17">
      <c r="A82">
        <v>81</v>
      </c>
      <c r="B82" s="27">
        <v>46</v>
      </c>
      <c r="C82" s="24">
        <v>40335</v>
      </c>
      <c r="G82" s="33">
        <f>INDEX(Owners[Date of Birth],DogOwnership[[#This Row],[Dog Owner]])</f>
        <v>33225</v>
      </c>
      <c r="H82" s="34">
        <f ca="1">IF(ISBLANK(INDEX(Owners[Date Of Retirement],DogOwnership[[#This Row],[Dog Owner]]-1)),NOW(),INDEX(Owners[Date Of Retirement],DogOwnership[[#This Row],[Dog Owner]]-1))</f>
        <v>43984.533323611111</v>
      </c>
      <c r="I82" s="34">
        <f>INDEX(Dogs[Date of Birth],DogOwnership[[#This Row],[Dog]])</f>
        <v>40335</v>
      </c>
      <c r="J82" s="35">
        <f ca="1">MIN(NOW(), INDEX(Dogs[Date of Retirement],DogOwnership[[#This Row],[Dog]]),INDEX(Dogs[Date of Disqualification],DogOwnership[[#This Row],[Dog]]))</f>
        <v>43493</v>
      </c>
      <c r="K82" s="28" t="b">
        <f>AND(DogOwnership[[#This Row],[Start of Ownership]]&gt;=DogOwnership!$G82,DogOwnership[[#This Row],[Start of Ownership]]&gt;=DogOwnership!$I82)</f>
        <v>1</v>
      </c>
      <c r="L82" s="28" t="b">
        <f ca="1">AND(DogOwnership[[#This Row],[End of Ownership]]&lt;=ValidateOwnership[[#This Row],[DOG LATEST]],DogOwnership[[#This Row],[End of Ownership]]&lt;=ValidateOwnership[[#This Row],[OWNER LATEST]])</f>
        <v>1</v>
      </c>
      <c r="M82" t="b">
        <f ca="1">DogOwnership[[#This Row],[Start of Ownership]]&lt;MIN(DogOwnership[[#This Row],[End of Ownership]],NOW())</f>
        <v>1</v>
      </c>
      <c r="N82" s="49">
        <f ca="1">((MIN(DogOwnership[[#This Row],[End of Ownership]],NOW())-ValidateOwnership[[#This Row],[DOG EARLIEST]])/365)*12</f>
        <v>119.98465721461187</v>
      </c>
    </row>
    <row r="83" spans="1:17">
      <c r="A83">
        <v>82</v>
      </c>
      <c r="B83" s="27">
        <v>70</v>
      </c>
      <c r="C83" s="48">
        <v>39240</v>
      </c>
      <c r="D83" s="3">
        <v>40172</v>
      </c>
      <c r="G83" s="36">
        <f>INDEX(Owners[Date of Birth],DogOwnership[[#This Row],[Dog Owner]])</f>
        <v>24643</v>
      </c>
      <c r="H83" s="37">
        <f ca="1">IF(ISBLANK(INDEX(Owners[Date Of Retirement],DogOwnership[[#This Row],[Dog Owner]]-1)),NOW(),INDEX(Owners[Date Of Retirement],DogOwnership[[#This Row],[Dog Owner]]-1))</f>
        <v>43984.533323611111</v>
      </c>
      <c r="I83" s="37">
        <f>INDEX(Dogs[Date of Birth],DogOwnership[[#This Row],[Dog]])</f>
        <v>37926</v>
      </c>
      <c r="J83" s="38">
        <f ca="1">MIN(NOW(), INDEX(Dogs[Date of Retirement],DogOwnership[[#This Row],[Dog]]),INDEX(Dogs[Date of Disqualification],DogOwnership[[#This Row],[Dog]]))</f>
        <v>41599</v>
      </c>
      <c r="K83" s="29" t="b">
        <f>AND(DogOwnership[[#This Row],[Start of Ownership]]&gt;=DogOwnership!$G83,DogOwnership[[#This Row],[Start of Ownership]]&gt;=DogOwnership!$I83)</f>
        <v>1</v>
      </c>
      <c r="L83" s="29" t="b">
        <f ca="1">AND(DogOwnership[[#This Row],[End of Ownership]]&lt;=ValidateOwnership[[#This Row],[DOG LATEST]],DogOwnership[[#This Row],[End of Ownership]]&lt;=ValidateOwnership[[#This Row],[OWNER LATEST]])</f>
        <v>1</v>
      </c>
      <c r="M83" t="b">
        <f ca="1">DogOwnership[[#This Row],[Start of Ownership]]&lt;MIN(DogOwnership[[#This Row],[End of Ownership]],NOW())</f>
        <v>1</v>
      </c>
      <c r="N83" s="49">
        <f ca="1">((MIN(DogOwnership[[#This Row],[End of Ownership]],NOW())-ValidateOwnership[[#This Row],[DOG EARLIEST]])/365)*12</f>
        <v>73.841095890410969</v>
      </c>
    </row>
    <row r="84" spans="1:17">
      <c r="A84">
        <v>83</v>
      </c>
      <c r="B84" s="27">
        <v>47</v>
      </c>
      <c r="C84" s="24">
        <v>36704</v>
      </c>
      <c r="G84" s="33">
        <f>INDEX(Owners[Date of Birth],DogOwnership[[#This Row],[Dog Owner]])</f>
        <v>33211</v>
      </c>
      <c r="H84" s="34">
        <f ca="1">IF(ISBLANK(INDEX(Owners[Date Of Retirement],DogOwnership[[#This Row],[Dog Owner]]-1)),NOW(),INDEX(Owners[Date Of Retirement],DogOwnership[[#This Row],[Dog Owner]]-1))</f>
        <v>43984.533323611111</v>
      </c>
      <c r="I84" s="34">
        <f>INDEX(Dogs[Date of Birth],DogOwnership[[#This Row],[Dog]])</f>
        <v>36704</v>
      </c>
      <c r="J84" s="35">
        <f ca="1">MIN(NOW(), INDEX(Dogs[Date of Retirement],DogOwnership[[#This Row],[Dog]]),INDEX(Dogs[Date of Disqualification],DogOwnership[[#This Row],[Dog]]))</f>
        <v>40266</v>
      </c>
      <c r="K84" s="28" t="b">
        <f>AND(DogOwnership[[#This Row],[Start of Ownership]]&gt;=DogOwnership!$G84,DogOwnership[[#This Row],[Start of Ownership]]&gt;=DogOwnership!$I84)</f>
        <v>1</v>
      </c>
      <c r="L84" s="28" t="b">
        <f ca="1">AND(DogOwnership[[#This Row],[End of Ownership]]&lt;=ValidateOwnership[[#This Row],[DOG LATEST]],DogOwnership[[#This Row],[End of Ownership]]&lt;=ValidateOwnership[[#This Row],[OWNER LATEST]])</f>
        <v>1</v>
      </c>
      <c r="M84" t="b">
        <f ca="1">DogOwnership[[#This Row],[Start of Ownership]]&lt;MIN(DogOwnership[[#This Row],[End of Ownership]],NOW())</f>
        <v>1</v>
      </c>
      <c r="N84" s="49">
        <f ca="1">((MIN(DogOwnership[[#This Row],[End of Ownership]],NOW())-ValidateOwnership[[#This Row],[DOG EARLIEST]])/365)*12</f>
        <v>239.35999968036526</v>
      </c>
    </row>
    <row r="85" spans="1:17">
      <c r="A85">
        <v>84</v>
      </c>
      <c r="B85" s="27">
        <v>52</v>
      </c>
      <c r="C85" s="48">
        <v>41909</v>
      </c>
      <c r="G85" s="36">
        <f>INDEX(Owners[Date of Birth],DogOwnership[[#This Row],[Dog Owner]])</f>
        <v>25420</v>
      </c>
      <c r="H85" s="37">
        <f ca="1">IF(ISBLANK(INDEX(Owners[Date Of Retirement],DogOwnership[[#This Row],[Dog Owner]]-1)),NOW(),INDEX(Owners[Date Of Retirement],DogOwnership[[#This Row],[Dog Owner]]-1))</f>
        <v>43984.533323611111</v>
      </c>
      <c r="I85" s="37">
        <f>INDEX(Dogs[Date of Birth],DogOwnership[[#This Row],[Dog]])</f>
        <v>41909</v>
      </c>
      <c r="J85" s="38">
        <f ca="1">MIN(NOW(), INDEX(Dogs[Date of Retirement],DogOwnership[[#This Row],[Dog]]),INDEX(Dogs[Date of Disqualification],DogOwnership[[#This Row],[Dog]]))</f>
        <v>43984.533323611111</v>
      </c>
      <c r="K85" s="29" t="b">
        <f>AND(DogOwnership[[#This Row],[Start of Ownership]]&gt;=DogOwnership!$G85,DogOwnership[[#This Row],[Start of Ownership]]&gt;=DogOwnership!$I85)</f>
        <v>1</v>
      </c>
      <c r="L85" s="29" t="b">
        <f ca="1">AND(DogOwnership[[#This Row],[End of Ownership]]&lt;=ValidateOwnership[[#This Row],[DOG LATEST]],DogOwnership[[#This Row],[End of Ownership]]&lt;=ValidateOwnership[[#This Row],[OWNER LATEST]])</f>
        <v>1</v>
      </c>
      <c r="M85" t="b">
        <f ca="1">DogOwnership[[#This Row],[Start of Ownership]]&lt;MIN(DogOwnership[[#This Row],[End of Ownership]],NOW())</f>
        <v>1</v>
      </c>
      <c r="N85" s="49">
        <f ca="1">((MIN(DogOwnership[[#This Row],[End of Ownership]],NOW())-ValidateOwnership[[#This Row],[DOG EARLIEST]])/365)*12</f>
        <v>68.236712009132418</v>
      </c>
    </row>
    <row r="86" spans="1:17">
      <c r="A86">
        <v>85</v>
      </c>
      <c r="B86" s="27">
        <v>49</v>
      </c>
      <c r="C86" s="24">
        <v>39964</v>
      </c>
      <c r="D86" s="3">
        <v>41011</v>
      </c>
      <c r="G86" s="33">
        <f>INDEX(Owners[Date of Birth],DogOwnership[[#This Row],[Dog Owner]])</f>
        <v>35831</v>
      </c>
      <c r="H86" s="34">
        <f ca="1">IF(ISBLANK(INDEX(Owners[Date Of Retirement],DogOwnership[[#This Row],[Dog Owner]]-1)),NOW(),INDEX(Owners[Date Of Retirement],DogOwnership[[#This Row],[Dog Owner]]-1))</f>
        <v>43984.533323611111</v>
      </c>
      <c r="I86" s="34">
        <f>INDEX(Dogs[Date of Birth],DogOwnership[[#This Row],[Dog]])</f>
        <v>39964</v>
      </c>
      <c r="J86" s="35">
        <f ca="1">MIN(NOW(), INDEX(Dogs[Date of Retirement],DogOwnership[[#This Row],[Dog]]),INDEX(Dogs[Date of Disqualification],DogOwnership[[#This Row],[Dog]]))</f>
        <v>41810</v>
      </c>
      <c r="K86" s="28" t="b">
        <f>AND(DogOwnership[[#This Row],[Start of Ownership]]&gt;=DogOwnership!$G86,DogOwnership[[#This Row],[Start of Ownership]]&gt;=DogOwnership!$I86)</f>
        <v>1</v>
      </c>
      <c r="L86" s="28" t="b">
        <f ca="1">AND(DogOwnership[[#This Row],[End of Ownership]]&lt;=ValidateOwnership[[#This Row],[DOG LATEST]],DogOwnership[[#This Row],[End of Ownership]]&lt;=ValidateOwnership[[#This Row],[OWNER LATEST]])</f>
        <v>1</v>
      </c>
      <c r="M86" t="b">
        <f ca="1">DogOwnership[[#This Row],[Start of Ownership]]&lt;MIN(DogOwnership[[#This Row],[End of Ownership]],NOW())</f>
        <v>1</v>
      </c>
      <c r="N86" s="49">
        <f ca="1">((MIN(DogOwnership[[#This Row],[End of Ownership]],NOW())-ValidateOwnership[[#This Row],[DOG EARLIEST]])/365)*12</f>
        <v>34.421917808219177</v>
      </c>
    </row>
    <row r="87" spans="1:17">
      <c r="A87">
        <v>86</v>
      </c>
      <c r="B87" s="27">
        <v>8</v>
      </c>
      <c r="C87" s="48">
        <v>43195</v>
      </c>
      <c r="D87" s="3">
        <v>43864</v>
      </c>
      <c r="G87" s="36">
        <f>INDEX(Owners[Date of Birth],DogOwnership[[#This Row],[Dog Owner]])</f>
        <v>23922</v>
      </c>
      <c r="H87" s="37">
        <f ca="1">IF(ISBLANK(INDEX(Owners[Date Of Retirement],DogOwnership[[#This Row],[Dog Owner]]-1)),NOW(),INDEX(Owners[Date Of Retirement],DogOwnership[[#This Row],[Dog Owner]]-1))</f>
        <v>43984.533323611111</v>
      </c>
      <c r="I87" s="37">
        <f>INDEX(Dogs[Date of Birth],DogOwnership[[#This Row],[Dog]])</f>
        <v>41882</v>
      </c>
      <c r="J87" s="38">
        <f ca="1">MIN(NOW(), INDEX(Dogs[Date of Retirement],DogOwnership[[#This Row],[Dog]]),INDEX(Dogs[Date of Disqualification],DogOwnership[[#This Row],[Dog]]))</f>
        <v>43984.533323611111</v>
      </c>
      <c r="K87" s="29" t="b">
        <f>AND(DogOwnership[[#This Row],[Start of Ownership]]&gt;=DogOwnership!$G87,DogOwnership[[#This Row],[Start of Ownership]]&gt;=DogOwnership!$I87)</f>
        <v>1</v>
      </c>
      <c r="L87" s="29" t="b">
        <f ca="1">AND(DogOwnership[[#This Row],[End of Ownership]]&lt;=ValidateOwnership[[#This Row],[DOG LATEST]],DogOwnership[[#This Row],[End of Ownership]]&lt;=ValidateOwnership[[#This Row],[OWNER LATEST]])</f>
        <v>1</v>
      </c>
      <c r="M87" t="b">
        <f ca="1">DogOwnership[[#This Row],[Start of Ownership]]&lt;MIN(DogOwnership[[#This Row],[End of Ownership]],NOW())</f>
        <v>1</v>
      </c>
      <c r="N87" s="49">
        <f ca="1">((MIN(DogOwnership[[#This Row],[End of Ownership]],NOW())-ValidateOwnership[[#This Row],[DOG EARLIEST]])/365)*12</f>
        <v>65.161643835616431</v>
      </c>
    </row>
    <row r="88" spans="1:17">
      <c r="A88">
        <v>87</v>
      </c>
      <c r="B88" s="27">
        <v>57</v>
      </c>
      <c r="C88" s="24">
        <v>38810</v>
      </c>
      <c r="D88" s="3">
        <v>39734</v>
      </c>
      <c r="G88" s="33">
        <f>INDEX(Owners[Date of Birth],DogOwnership[[#This Row],[Dog Owner]])</f>
        <v>33162</v>
      </c>
      <c r="H88" s="34">
        <f ca="1">IF(ISBLANK(INDEX(Owners[Date Of Retirement],DogOwnership[[#This Row],[Dog Owner]]-1)),NOW(),INDEX(Owners[Date Of Retirement],DogOwnership[[#This Row],[Dog Owner]]-1))</f>
        <v>43984.533323611111</v>
      </c>
      <c r="I88" s="34">
        <f>INDEX(Dogs[Date of Birth],DogOwnership[[#This Row],[Dog]])</f>
        <v>38810</v>
      </c>
      <c r="J88" s="35">
        <f ca="1">MIN(NOW(), INDEX(Dogs[Date of Retirement],DogOwnership[[#This Row],[Dog]]),INDEX(Dogs[Date of Disqualification],DogOwnership[[#This Row],[Dog]]))</f>
        <v>39822</v>
      </c>
      <c r="K88" s="28" t="b">
        <f>AND(DogOwnership[[#This Row],[Start of Ownership]]&gt;=DogOwnership!$G88,DogOwnership[[#This Row],[Start of Ownership]]&gt;=DogOwnership!$I88)</f>
        <v>1</v>
      </c>
      <c r="L88" s="28" t="b">
        <f ca="1">AND(DogOwnership[[#This Row],[End of Ownership]]&lt;=ValidateOwnership[[#This Row],[DOG LATEST]],DogOwnership[[#This Row],[End of Ownership]]&lt;=ValidateOwnership[[#This Row],[OWNER LATEST]])</f>
        <v>1</v>
      </c>
      <c r="M88" t="b">
        <f ca="1">DogOwnership[[#This Row],[Start of Ownership]]&lt;MIN(DogOwnership[[#This Row],[End of Ownership]],NOW())</f>
        <v>1</v>
      </c>
      <c r="N88" s="49">
        <f ca="1">((MIN(DogOwnership[[#This Row],[End of Ownership]],NOW())-ValidateOwnership[[#This Row],[DOG EARLIEST]])/365)*12</f>
        <v>30.37808219178082</v>
      </c>
    </row>
    <row r="89" spans="1:17">
      <c r="A89">
        <v>88</v>
      </c>
      <c r="B89" s="27">
        <v>55</v>
      </c>
      <c r="C89" s="48">
        <v>40331</v>
      </c>
      <c r="G89" s="36">
        <f>INDEX(Owners[Date of Birth],DogOwnership[[#This Row],[Dog Owner]])</f>
        <v>24410</v>
      </c>
      <c r="H89" s="37">
        <f ca="1">IF(ISBLANK(INDEX(Owners[Date Of Retirement],DogOwnership[[#This Row],[Dog Owner]]-1)),NOW(),INDEX(Owners[Date Of Retirement],DogOwnership[[#This Row],[Dog Owner]]-1))</f>
        <v>43984.533323611111</v>
      </c>
      <c r="I89" s="37">
        <f>INDEX(Dogs[Date of Birth],DogOwnership[[#This Row],[Dog]])</f>
        <v>40331</v>
      </c>
      <c r="J89" s="38">
        <f ca="1">MIN(NOW(), INDEX(Dogs[Date of Retirement],DogOwnership[[#This Row],[Dog]]),INDEX(Dogs[Date of Disqualification],DogOwnership[[#This Row],[Dog]]))</f>
        <v>40948</v>
      </c>
      <c r="K89" s="29" t="b">
        <f>AND(DogOwnership[[#This Row],[Start of Ownership]]&gt;=DogOwnership!$G89,DogOwnership[[#This Row],[Start of Ownership]]&gt;=DogOwnership!$I89)</f>
        <v>1</v>
      </c>
      <c r="L89" s="29" t="b">
        <f ca="1">AND(DogOwnership[[#This Row],[End of Ownership]]&lt;=ValidateOwnership[[#This Row],[DOG LATEST]],DogOwnership[[#This Row],[End of Ownership]]&lt;=ValidateOwnership[[#This Row],[OWNER LATEST]])</f>
        <v>1</v>
      </c>
      <c r="M89" t="b">
        <f ca="1">DogOwnership[[#This Row],[Start of Ownership]]&lt;MIN(DogOwnership[[#This Row],[End of Ownership]],NOW())</f>
        <v>1</v>
      </c>
      <c r="N89" s="49">
        <f ca="1">((MIN(DogOwnership[[#This Row],[End of Ownership]],NOW())-ValidateOwnership[[#This Row],[DOG EARLIEST]])/365)*12</f>
        <v>120.11616406392693</v>
      </c>
    </row>
    <row r="90" spans="1:17">
      <c r="A90">
        <v>89</v>
      </c>
      <c r="B90" s="27">
        <v>35</v>
      </c>
      <c r="C90" s="24">
        <v>40506</v>
      </c>
      <c r="G90" s="33">
        <f>INDEX(Owners[Date of Birth],DogOwnership[[#This Row],[Dog Owner]])</f>
        <v>25437</v>
      </c>
      <c r="H90" s="34">
        <f ca="1">IF(ISBLANK(INDEX(Owners[Date Of Retirement],DogOwnership[[#This Row],[Dog Owner]]-1)),NOW(),INDEX(Owners[Date Of Retirement],DogOwnership[[#This Row],[Dog Owner]]-1))</f>
        <v>41131</v>
      </c>
      <c r="I90" s="34">
        <f>INDEX(Dogs[Date of Birth],DogOwnership[[#This Row],[Dog]])</f>
        <v>40506</v>
      </c>
      <c r="J90" s="35">
        <f ca="1">MIN(NOW(), INDEX(Dogs[Date of Retirement],DogOwnership[[#This Row],[Dog]]),INDEX(Dogs[Date of Disqualification],DogOwnership[[#This Row],[Dog]]))</f>
        <v>43984.533323611111</v>
      </c>
      <c r="K90" s="28" t="b">
        <f>AND(DogOwnership[[#This Row],[Start of Ownership]]&gt;=DogOwnership!$G90,DogOwnership[[#This Row],[Start of Ownership]]&gt;=DogOwnership!$I90)</f>
        <v>1</v>
      </c>
      <c r="L90" s="28" t="b">
        <f ca="1">AND(DogOwnership[[#This Row],[End of Ownership]]&lt;=ValidateOwnership[[#This Row],[DOG LATEST]],DogOwnership[[#This Row],[End of Ownership]]&lt;=ValidateOwnership[[#This Row],[OWNER LATEST]])</f>
        <v>1</v>
      </c>
      <c r="M90" t="b">
        <f ca="1">DogOwnership[[#This Row],[Start of Ownership]]&lt;MIN(DogOwnership[[#This Row],[End of Ownership]],NOW())</f>
        <v>1</v>
      </c>
      <c r="N90" s="49">
        <f ca="1">((MIN(DogOwnership[[#This Row],[End of Ownership]],NOW())-ValidateOwnership[[#This Row],[DOG EARLIEST]])/365)*12</f>
        <v>114.36273940639268</v>
      </c>
    </row>
    <row r="91" spans="1:17">
      <c r="A91">
        <v>90</v>
      </c>
      <c r="B91" s="27">
        <v>44</v>
      </c>
      <c r="C91" s="48">
        <v>40124</v>
      </c>
      <c r="G91" s="36">
        <f>INDEX(Owners[Date of Birth],DogOwnership[[#This Row],[Dog Owner]])</f>
        <v>36138</v>
      </c>
      <c r="H91" s="37">
        <f ca="1">IF(ISBLANK(INDEX(Owners[Date Of Retirement],DogOwnership[[#This Row],[Dog Owner]]-1)),NOW(),INDEX(Owners[Date Of Retirement],DogOwnership[[#This Row],[Dog Owner]]-1))</f>
        <v>40285</v>
      </c>
      <c r="I91" s="37">
        <f>INDEX(Dogs[Date of Birth],DogOwnership[[#This Row],[Dog]])</f>
        <v>40124</v>
      </c>
      <c r="J91" s="38">
        <f ca="1">MIN(NOW(), INDEX(Dogs[Date of Retirement],DogOwnership[[#This Row],[Dog]]),INDEX(Dogs[Date of Disqualification],DogOwnership[[#This Row],[Dog]]))</f>
        <v>41737</v>
      </c>
      <c r="K91" s="29" t="b">
        <f>AND(DogOwnership[[#This Row],[Start of Ownership]]&gt;=DogOwnership!$G91,DogOwnership[[#This Row],[Start of Ownership]]&gt;=DogOwnership!$I91)</f>
        <v>1</v>
      </c>
      <c r="L91" s="29" t="b">
        <f ca="1">AND(DogOwnership[[#This Row],[End of Ownership]]&lt;=ValidateOwnership[[#This Row],[DOG LATEST]],DogOwnership[[#This Row],[End of Ownership]]&lt;=ValidateOwnership[[#This Row],[OWNER LATEST]])</f>
        <v>1</v>
      </c>
      <c r="M91" t="b">
        <f ca="1">DogOwnership[[#This Row],[Start of Ownership]]&lt;MIN(DogOwnership[[#This Row],[End of Ownership]],NOW())</f>
        <v>1</v>
      </c>
      <c r="N91" s="49">
        <f ca="1">((MIN(DogOwnership[[#This Row],[End of Ownership]],NOW())-ValidateOwnership[[#This Row],[DOG EARLIEST]])/365)*12</f>
        <v>126.92164351598174</v>
      </c>
    </row>
    <row r="92" spans="1:17">
      <c r="A92">
        <v>91</v>
      </c>
      <c r="B92" s="27">
        <v>12</v>
      </c>
      <c r="C92" s="24">
        <v>42144</v>
      </c>
      <c r="G92" s="33">
        <f>INDEX(Owners[Date of Birth],DogOwnership[[#This Row],[Dog Owner]])</f>
        <v>25256</v>
      </c>
      <c r="H92" s="34">
        <f ca="1">IF(ISBLANK(INDEX(Owners[Date Of Retirement],DogOwnership[[#This Row],[Dog Owner]]-1)),NOW(),INDEX(Owners[Date Of Retirement],DogOwnership[[#This Row],[Dog Owner]]-1))</f>
        <v>43984.533323611111</v>
      </c>
      <c r="I92" s="34">
        <f>INDEX(Dogs[Date of Birth],DogOwnership[[#This Row],[Dog]])</f>
        <v>42144</v>
      </c>
      <c r="J92" s="35">
        <f ca="1">MIN(NOW(), INDEX(Dogs[Date of Retirement],DogOwnership[[#This Row],[Dog]]),INDEX(Dogs[Date of Disqualification],DogOwnership[[#This Row],[Dog]]))</f>
        <v>43984.533323611111</v>
      </c>
      <c r="K92" s="28" t="b">
        <f>AND(DogOwnership[[#This Row],[Start of Ownership]]&gt;=DogOwnership!$G92,DogOwnership[[#This Row],[Start of Ownership]]&gt;=DogOwnership!$I92)</f>
        <v>1</v>
      </c>
      <c r="L92" s="28" t="b">
        <f ca="1">AND(DogOwnership[[#This Row],[End of Ownership]]&lt;=ValidateOwnership[[#This Row],[DOG LATEST]],DogOwnership[[#This Row],[End of Ownership]]&lt;=ValidateOwnership[[#This Row],[OWNER LATEST]])</f>
        <v>1</v>
      </c>
      <c r="M92" t="b">
        <f ca="1">DogOwnership[[#This Row],[Start of Ownership]]&lt;MIN(DogOwnership[[#This Row],[End of Ownership]],NOW())</f>
        <v>1</v>
      </c>
      <c r="N92" s="49">
        <f ca="1">((MIN(DogOwnership[[#This Row],[End of Ownership]],NOW())-ValidateOwnership[[#This Row],[DOG EARLIEST]])/365)*12</f>
        <v>60.510684611872136</v>
      </c>
    </row>
    <row r="93" spans="1:17">
      <c r="A93">
        <v>92</v>
      </c>
      <c r="B93" s="27">
        <v>70</v>
      </c>
      <c r="C93" s="48">
        <v>37926</v>
      </c>
      <c r="D93" s="3">
        <v>39240</v>
      </c>
      <c r="G93" s="36">
        <f>INDEX(Owners[Date of Birth],DogOwnership[[#This Row],[Dog Owner]])</f>
        <v>36727</v>
      </c>
      <c r="H93" s="37">
        <f ca="1">IF(ISBLANK(INDEX(Owners[Date Of Retirement],DogOwnership[[#This Row],[Dog Owner]]-1)),NOW(),INDEX(Owners[Date Of Retirement],DogOwnership[[#This Row],[Dog Owner]]-1))</f>
        <v>39240</v>
      </c>
      <c r="I93" s="37">
        <f>INDEX(Dogs[Date of Birth],DogOwnership[[#This Row],[Dog]])</f>
        <v>37926</v>
      </c>
      <c r="J93" s="38">
        <f ca="1">MIN(NOW(), INDEX(Dogs[Date of Retirement],DogOwnership[[#This Row],[Dog]]),INDEX(Dogs[Date of Disqualification],DogOwnership[[#This Row],[Dog]]))</f>
        <v>41599</v>
      </c>
      <c r="K93" s="29" t="b">
        <f>AND(DogOwnership[[#This Row],[Start of Ownership]]&gt;=DogOwnership!$G93,DogOwnership[[#This Row],[Start of Ownership]]&gt;=DogOwnership!$I93)</f>
        <v>1</v>
      </c>
      <c r="L93" s="29" t="b">
        <f ca="1">AND(DogOwnership[[#This Row],[End of Ownership]]&lt;=ValidateOwnership[[#This Row],[DOG LATEST]],DogOwnership[[#This Row],[End of Ownership]]&lt;=ValidateOwnership[[#This Row],[OWNER LATEST]])</f>
        <v>1</v>
      </c>
      <c r="M93" t="b">
        <f ca="1">DogOwnership[[#This Row],[Start of Ownership]]&lt;MIN(DogOwnership[[#This Row],[End of Ownership]],NOW())</f>
        <v>1</v>
      </c>
      <c r="N93" s="49">
        <f ca="1">((MIN(DogOwnership[[#This Row],[End of Ownership]],NOW())-ValidateOwnership[[#This Row],[DOG EARLIEST]])/365)*12</f>
        <v>43.2</v>
      </c>
    </row>
    <row r="94" spans="1:17">
      <c r="A94">
        <v>93</v>
      </c>
      <c r="B94" s="27">
        <v>54</v>
      </c>
      <c r="C94" s="24">
        <v>42676</v>
      </c>
      <c r="G94" s="33">
        <f>INDEX(Owners[Date of Birth],DogOwnership[[#This Row],[Dog Owner]])</f>
        <v>36303</v>
      </c>
      <c r="H94" s="34">
        <f ca="1">IF(ISBLANK(INDEX(Owners[Date Of Retirement],DogOwnership[[#This Row],[Dog Owner]]-1)),NOW(),INDEX(Owners[Date Of Retirement],DogOwnership[[#This Row],[Dog Owner]]-1))</f>
        <v>43984.533323611111</v>
      </c>
      <c r="I94" s="34">
        <f>INDEX(Dogs[Date of Birth],DogOwnership[[#This Row],[Dog]])</f>
        <v>42676</v>
      </c>
      <c r="J94" s="35">
        <f ca="1">MIN(NOW(), INDEX(Dogs[Date of Retirement],DogOwnership[[#This Row],[Dog]]),INDEX(Dogs[Date of Disqualification],DogOwnership[[#This Row],[Dog]]))</f>
        <v>43984.533323611111</v>
      </c>
      <c r="K94" s="28" t="b">
        <f>AND(DogOwnership[[#This Row],[Start of Ownership]]&gt;=DogOwnership!$G94,DogOwnership[[#This Row],[Start of Ownership]]&gt;=DogOwnership!$I94)</f>
        <v>1</v>
      </c>
      <c r="L94" s="28" t="b">
        <f ca="1">AND(DogOwnership[[#This Row],[End of Ownership]]&lt;=ValidateOwnership[[#This Row],[DOG LATEST]],DogOwnership[[#This Row],[End of Ownership]]&lt;=ValidateOwnership[[#This Row],[OWNER LATEST]])</f>
        <v>1</v>
      </c>
      <c r="M94" t="b">
        <f ca="1">DogOwnership[[#This Row],[Start of Ownership]]&lt;MIN(DogOwnership[[#This Row],[End of Ownership]],NOW())</f>
        <v>1</v>
      </c>
      <c r="N94" s="49">
        <f ca="1">((MIN(DogOwnership[[#This Row],[End of Ownership]],NOW())-ValidateOwnership[[#This Row],[DOG EARLIEST]])/365)*12</f>
        <v>43.020273652968029</v>
      </c>
    </row>
    <row r="95" spans="1:17">
      <c r="A95">
        <v>94</v>
      </c>
      <c r="B95" s="27">
        <v>60</v>
      </c>
      <c r="C95" s="48">
        <v>38448</v>
      </c>
      <c r="D95" s="3">
        <v>39302</v>
      </c>
      <c r="G95" s="36">
        <f>INDEX(Owners[Date of Birth],DogOwnership[[#This Row],[Dog Owner]])</f>
        <v>25464</v>
      </c>
      <c r="H95" s="37">
        <f ca="1">IF(ISBLANK(INDEX(Owners[Date Of Retirement],DogOwnership[[#This Row],[Dog Owner]]-1)),NOW(),INDEX(Owners[Date Of Retirement],DogOwnership[[#This Row],[Dog Owner]]-1))</f>
        <v>43984.533323611111</v>
      </c>
      <c r="I95" s="37">
        <f>INDEX(Dogs[Date of Birth],DogOwnership[[#This Row],[Dog]])</f>
        <v>37510</v>
      </c>
      <c r="J95" s="38">
        <f ca="1">MIN(NOW(), INDEX(Dogs[Date of Retirement],DogOwnership[[#This Row],[Dog]]),INDEX(Dogs[Date of Disqualification],DogOwnership[[#This Row],[Dog]]))</f>
        <v>40001</v>
      </c>
      <c r="K95" s="29" t="b">
        <f>AND(DogOwnership[[#This Row],[Start of Ownership]]&gt;=DogOwnership!$G95,DogOwnership[[#This Row],[Start of Ownership]]&gt;=DogOwnership!$I95)</f>
        <v>1</v>
      </c>
      <c r="L95" s="29" t="b">
        <f ca="1">AND(DogOwnership[[#This Row],[End of Ownership]]&lt;=ValidateOwnership[[#This Row],[DOG LATEST]],DogOwnership[[#This Row],[End of Ownership]]&lt;=ValidateOwnership[[#This Row],[OWNER LATEST]])</f>
        <v>1</v>
      </c>
      <c r="M95" t="b">
        <f ca="1">DogOwnership[[#This Row],[Start of Ownership]]&lt;MIN(DogOwnership[[#This Row],[End of Ownership]],NOW())</f>
        <v>1</v>
      </c>
      <c r="N95" s="49">
        <f ca="1">((MIN(DogOwnership[[#This Row],[End of Ownership]],NOW())-ValidateOwnership[[#This Row],[DOG EARLIEST]])/365)*12</f>
        <v>58.915068493150685</v>
      </c>
    </row>
    <row r="96" spans="1:17">
      <c r="A96">
        <v>95</v>
      </c>
      <c r="B96" s="27">
        <v>26</v>
      </c>
      <c r="C96" s="24">
        <v>41662</v>
      </c>
      <c r="D96" s="3">
        <v>42168</v>
      </c>
      <c r="G96" s="33">
        <f>INDEX(Owners[Date of Birth],DogOwnership[[#This Row],[Dog Owner]])</f>
        <v>36745</v>
      </c>
      <c r="H96" s="34">
        <f ca="1">IF(ISBLANK(INDEX(Owners[Date Of Retirement],DogOwnership[[#This Row],[Dog Owner]]-1)),NOW(),INDEX(Owners[Date Of Retirement],DogOwnership[[#This Row],[Dog Owner]]-1))</f>
        <v>43984.533323611111</v>
      </c>
      <c r="I96" s="34">
        <f>INDEX(Dogs[Date of Birth],DogOwnership[[#This Row],[Dog]])</f>
        <v>40898</v>
      </c>
      <c r="J96" s="35">
        <f ca="1">MIN(NOW(), INDEX(Dogs[Date of Retirement],DogOwnership[[#This Row],[Dog]]),INDEX(Dogs[Date of Disqualification],DogOwnership[[#This Row],[Dog]]))</f>
        <v>42667</v>
      </c>
      <c r="K96" s="28" t="b">
        <f>AND(DogOwnership[[#This Row],[Start of Ownership]]&gt;=DogOwnership!$G96,DogOwnership[[#This Row],[Start of Ownership]]&gt;=DogOwnership!$I96)</f>
        <v>1</v>
      </c>
      <c r="L96" s="28" t="b">
        <f ca="1">AND(DogOwnership[[#This Row],[End of Ownership]]&lt;=ValidateOwnership[[#This Row],[DOG LATEST]],DogOwnership[[#This Row],[End of Ownership]]&lt;=ValidateOwnership[[#This Row],[OWNER LATEST]])</f>
        <v>1</v>
      </c>
      <c r="M96" t="b">
        <f ca="1">DogOwnership[[#This Row],[Start of Ownership]]&lt;MIN(DogOwnership[[#This Row],[End of Ownership]],NOW())</f>
        <v>1</v>
      </c>
      <c r="N96" s="49">
        <f ca="1">((MIN(DogOwnership[[#This Row],[End of Ownership]],NOW())-ValidateOwnership[[#This Row],[DOG EARLIEST]])/365)*12</f>
        <v>41.753424657534246</v>
      </c>
    </row>
    <row r="97" spans="1:14">
      <c r="A97">
        <v>96</v>
      </c>
      <c r="B97" s="27">
        <v>53</v>
      </c>
      <c r="C97" s="48">
        <v>40039</v>
      </c>
      <c r="G97" s="36">
        <f>INDEX(Owners[Date of Birth],DogOwnership[[#This Row],[Dog Owner]])</f>
        <v>25715</v>
      </c>
      <c r="H97" s="37">
        <f ca="1">IF(ISBLANK(INDEX(Owners[Date Of Retirement],DogOwnership[[#This Row],[Dog Owner]]-1)),NOW(),INDEX(Owners[Date Of Retirement],DogOwnership[[#This Row],[Dog Owner]]-1))</f>
        <v>43984.533323611111</v>
      </c>
      <c r="I97" s="37">
        <f>INDEX(Dogs[Date of Birth],DogOwnership[[#This Row],[Dog]])</f>
        <v>40039</v>
      </c>
      <c r="J97" s="38">
        <f ca="1">MIN(NOW(), INDEX(Dogs[Date of Retirement],DogOwnership[[#This Row],[Dog]]),INDEX(Dogs[Date of Disqualification],DogOwnership[[#This Row],[Dog]]))</f>
        <v>43365</v>
      </c>
      <c r="K97" s="29" t="b">
        <f>AND(DogOwnership[[#This Row],[Start of Ownership]]&gt;=DogOwnership!$G97,DogOwnership[[#This Row],[Start of Ownership]]&gt;=DogOwnership!$I97)</f>
        <v>1</v>
      </c>
      <c r="L97" s="29" t="b">
        <f ca="1">AND(DogOwnership[[#This Row],[End of Ownership]]&lt;=ValidateOwnership[[#This Row],[DOG LATEST]],DogOwnership[[#This Row],[End of Ownership]]&lt;=ValidateOwnership[[#This Row],[OWNER LATEST]])</f>
        <v>1</v>
      </c>
      <c r="M97" t="b">
        <f ca="1">DogOwnership[[#This Row],[Start of Ownership]]&lt;MIN(DogOwnership[[#This Row],[End of Ownership]],NOW())</f>
        <v>1</v>
      </c>
      <c r="N97" s="49">
        <f ca="1">((MIN(DogOwnership[[#This Row],[End of Ownership]],NOW())-ValidateOwnership[[#This Row],[DOG EARLIEST]])/365)*12</f>
        <v>129.71616406392695</v>
      </c>
    </row>
    <row r="98" spans="1:14">
      <c r="A98">
        <v>97</v>
      </c>
      <c r="B98" s="27">
        <v>26</v>
      </c>
      <c r="C98" s="24">
        <v>42168</v>
      </c>
      <c r="G98" s="33">
        <f>INDEX(Owners[Date of Birth],DogOwnership[[#This Row],[Dog Owner]])</f>
        <v>33555</v>
      </c>
      <c r="H98" s="34">
        <f ca="1">IF(ISBLANK(INDEX(Owners[Date Of Retirement],DogOwnership[[#This Row],[Dog Owner]]-1)),NOW(),INDEX(Owners[Date Of Retirement],DogOwnership[[#This Row],[Dog Owner]]-1))</f>
        <v>43984.533323611111</v>
      </c>
      <c r="I98" s="34">
        <f>INDEX(Dogs[Date of Birth],DogOwnership[[#This Row],[Dog]])</f>
        <v>40898</v>
      </c>
      <c r="J98" s="35">
        <f ca="1">MIN(NOW(), INDEX(Dogs[Date of Retirement],DogOwnership[[#This Row],[Dog]]),INDEX(Dogs[Date of Disqualification],DogOwnership[[#This Row],[Dog]]))</f>
        <v>42667</v>
      </c>
      <c r="K98" s="28" t="b">
        <f>AND(DogOwnership[[#This Row],[Start of Ownership]]&gt;=DogOwnership!$G98,DogOwnership[[#This Row],[Start of Ownership]]&gt;=DogOwnership!$I98)</f>
        <v>1</v>
      </c>
      <c r="L98" s="28" t="b">
        <f ca="1">AND(DogOwnership[[#This Row],[End of Ownership]]&lt;=ValidateOwnership[[#This Row],[DOG LATEST]],DogOwnership[[#This Row],[End of Ownership]]&lt;=ValidateOwnership[[#This Row],[OWNER LATEST]])</f>
        <v>1</v>
      </c>
      <c r="M98" t="b">
        <f ca="1">DogOwnership[[#This Row],[Start of Ownership]]&lt;MIN(DogOwnership[[#This Row],[End of Ownership]],NOW())</f>
        <v>1</v>
      </c>
      <c r="N98" s="49">
        <f ca="1">((MIN(DogOwnership[[#This Row],[End of Ownership]],NOW())-ValidateOwnership[[#This Row],[DOG EARLIEST]])/365)*12</f>
        <v>101.47506817351598</v>
      </c>
    </row>
    <row r="99" spans="1:14">
      <c r="A99">
        <v>98</v>
      </c>
      <c r="B99" s="27">
        <v>10</v>
      </c>
      <c r="C99" s="48">
        <v>38415</v>
      </c>
      <c r="D99" s="3">
        <v>39669</v>
      </c>
      <c r="G99" s="36">
        <f>INDEX(Owners[Date of Birth],DogOwnership[[#This Row],[Dog Owner]])</f>
        <v>36543</v>
      </c>
      <c r="H99" s="37">
        <f ca="1">IF(ISBLANK(INDEX(Owners[Date Of Retirement],DogOwnership[[#This Row],[Dog Owner]]-1)),NOW(),INDEX(Owners[Date Of Retirement],DogOwnership[[#This Row],[Dog Owner]]-1))</f>
        <v>43984.533323611111</v>
      </c>
      <c r="I99" s="37">
        <f>INDEX(Dogs[Date of Birth],DogOwnership[[#This Row],[Dog]])</f>
        <v>38415</v>
      </c>
      <c r="J99" s="38">
        <f ca="1">MIN(NOW(), INDEX(Dogs[Date of Retirement],DogOwnership[[#This Row],[Dog]]),INDEX(Dogs[Date of Disqualification],DogOwnership[[#This Row],[Dog]]))</f>
        <v>40994</v>
      </c>
      <c r="K99" s="29" t="b">
        <f>AND(DogOwnership[[#This Row],[Start of Ownership]]&gt;=DogOwnership!$G99,DogOwnership[[#This Row],[Start of Ownership]]&gt;=DogOwnership!$I99)</f>
        <v>1</v>
      </c>
      <c r="L99" s="29" t="b">
        <f ca="1">AND(DogOwnership[[#This Row],[End of Ownership]]&lt;=ValidateOwnership[[#This Row],[DOG LATEST]],DogOwnership[[#This Row],[End of Ownership]]&lt;=ValidateOwnership[[#This Row],[OWNER LATEST]])</f>
        <v>1</v>
      </c>
      <c r="M99" t="b">
        <f ca="1">DogOwnership[[#This Row],[Start of Ownership]]&lt;MIN(DogOwnership[[#This Row],[End of Ownership]],NOW())</f>
        <v>1</v>
      </c>
      <c r="N99" s="49">
        <f ca="1">((MIN(DogOwnership[[#This Row],[End of Ownership]],NOW())-ValidateOwnership[[#This Row],[DOG EARLIEST]])/365)*12</f>
        <v>41.227397260273975</v>
      </c>
    </row>
    <row r="100" spans="1:14">
      <c r="A100">
        <v>99</v>
      </c>
      <c r="B100" s="27">
        <v>32</v>
      </c>
      <c r="C100" s="24">
        <v>41569</v>
      </c>
      <c r="D100" s="3"/>
      <c r="G100" s="33">
        <f>INDEX(Owners[Date of Birth],DogOwnership[[#This Row],[Dog Owner]])</f>
        <v>36641</v>
      </c>
      <c r="H100" s="34">
        <f ca="1">IF(ISBLANK(INDEX(Owners[Date Of Retirement],DogOwnership[[#This Row],[Dog Owner]]-1)),NOW(),INDEX(Owners[Date Of Retirement],DogOwnership[[#This Row],[Dog Owner]]-1))</f>
        <v>43984.533323611111</v>
      </c>
      <c r="I100" s="34">
        <f>INDEX(Dogs[Date of Birth],DogOwnership[[#This Row],[Dog]])</f>
        <v>41569</v>
      </c>
      <c r="J100" s="35">
        <f ca="1">MIN(NOW(), INDEX(Dogs[Date of Retirement],DogOwnership[[#This Row],[Dog]]),INDEX(Dogs[Date of Disqualification],DogOwnership[[#This Row],[Dog]]))</f>
        <v>43012</v>
      </c>
      <c r="K100" s="28" t="b">
        <f>AND(DogOwnership[[#This Row],[Start of Ownership]]&gt;=DogOwnership!$G100,DogOwnership[[#This Row],[Start of Ownership]]&gt;=DogOwnership!$I100)</f>
        <v>1</v>
      </c>
      <c r="L100" s="28" t="b">
        <f ca="1">AND(DogOwnership[[#This Row],[End of Ownership]]&lt;=ValidateOwnership[[#This Row],[DOG LATEST]],DogOwnership[[#This Row],[End of Ownership]]&lt;=ValidateOwnership[[#This Row],[OWNER LATEST]])</f>
        <v>1</v>
      </c>
      <c r="M100" t="b">
        <f ca="1">DogOwnership[[#This Row],[Start of Ownership]]&lt;MIN(DogOwnership[[#This Row],[End of Ownership]],NOW())</f>
        <v>1</v>
      </c>
      <c r="N100" s="49">
        <f ca="1">((MIN(DogOwnership[[#This Row],[End of Ownership]],NOW())-ValidateOwnership[[#This Row],[DOG EARLIEST]])/365)*12</f>
        <v>79.414794200913235</v>
      </c>
    </row>
    <row r="101" spans="1:14">
      <c r="A101" s="27">
        <v>88</v>
      </c>
      <c r="B101" s="27">
        <v>77</v>
      </c>
      <c r="C101" s="48">
        <v>43128</v>
      </c>
      <c r="D101" s="3">
        <v>43784</v>
      </c>
      <c r="G101" s="36">
        <f>INDEX(Owners[Date of Birth],DogOwnership[[#This Row],[Dog Owner]])</f>
        <v>24410</v>
      </c>
      <c r="H101" s="37">
        <f ca="1">IF(ISBLANK(INDEX(Owners[Date Of Retirement],DogOwnership[[#This Row],[Dog Owner]]-1)),NOW(),INDEX(Owners[Date Of Retirement],DogOwnership[[#This Row],[Dog Owner]]-1))</f>
        <v>43984.533323611111</v>
      </c>
      <c r="I101" s="37">
        <f>INDEX(Dogs[Date of Birth],DogOwnership[[#This Row],[Dog]])</f>
        <v>40825</v>
      </c>
      <c r="J101" s="38">
        <f ca="1">MIN(NOW(), INDEX(Dogs[Date of Retirement],DogOwnership[[#This Row],[Dog]]),INDEX(Dogs[Date of Disqualification],DogOwnership[[#This Row],[Dog]]))</f>
        <v>43951</v>
      </c>
      <c r="K101" s="31" t="b">
        <f>AND(DogOwnership[[#This Row],[Start of Ownership]]&gt;=DogOwnership!$G101,DogOwnership[[#This Row],[Start of Ownership]]&gt;=DogOwnership!$I101)</f>
        <v>1</v>
      </c>
      <c r="L101" s="29" t="b">
        <f ca="1">AND(DogOwnership[[#This Row],[End of Ownership]]&lt;=ValidateOwnership[[#This Row],[DOG LATEST]],DogOwnership[[#This Row],[End of Ownership]]&lt;=ValidateOwnership[[#This Row],[OWNER LATEST]])</f>
        <v>1</v>
      </c>
      <c r="M101" t="b">
        <f ca="1">DogOwnership[[#This Row],[Start of Ownership]]&lt;MIN(DogOwnership[[#This Row],[End of Ownership]],NOW())</f>
        <v>1</v>
      </c>
      <c r="N101" s="49">
        <f ca="1">((MIN(DogOwnership[[#This Row],[End of Ownership]],NOW())-ValidateOwnership[[#This Row],[DOG EARLIEST]])/365)*12</f>
        <v>97.282191780821904</v>
      </c>
    </row>
    <row r="102" spans="1:14">
      <c r="A102" s="27">
        <v>70</v>
      </c>
      <c r="B102" s="27">
        <v>6</v>
      </c>
      <c r="C102" s="24">
        <v>38341</v>
      </c>
      <c r="G102" s="33">
        <f>INDEX(Owners[Date of Birth],DogOwnership[[#This Row],[Dog Owner]])</f>
        <v>34271</v>
      </c>
      <c r="H102" s="34">
        <f ca="1">IF(ISBLANK(INDEX(Owners[Date Of Retirement],DogOwnership[[#This Row],[Dog Owner]]-1)),NOW(),INDEX(Owners[Date Of Retirement],DogOwnership[[#This Row],[Dog Owner]]-1))</f>
        <v>43984.533323611111</v>
      </c>
      <c r="I102" s="34">
        <f>INDEX(Dogs[Date of Birth],DogOwnership[[#This Row],[Dog]])</f>
        <v>37676</v>
      </c>
      <c r="J102" s="35">
        <f ca="1">MIN(NOW(), INDEX(Dogs[Date of Retirement],DogOwnership[[#This Row],[Dog]]),INDEX(Dogs[Date of Disqualification],DogOwnership[[#This Row],[Dog]]))</f>
        <v>40746</v>
      </c>
      <c r="K102" s="32" t="b">
        <f>AND(DogOwnership[[#This Row],[Start of Ownership]]&gt;=DogOwnership!$G102,DogOwnership[[#This Row],[Start of Ownership]]&gt;=DogOwnership!$I102)</f>
        <v>1</v>
      </c>
      <c r="L102" s="28" t="b">
        <f ca="1">AND(DogOwnership[[#This Row],[End of Ownership]]&lt;=ValidateOwnership[[#This Row],[DOG LATEST]],DogOwnership[[#This Row],[End of Ownership]]&lt;=ValidateOwnership[[#This Row],[OWNER LATEST]])</f>
        <v>1</v>
      </c>
      <c r="M102" t="b">
        <f ca="1">DogOwnership[[#This Row],[Start of Ownership]]&lt;MIN(DogOwnership[[#This Row],[End of Ownership]],NOW())</f>
        <v>1</v>
      </c>
      <c r="N102" s="49">
        <f ca="1">((MIN(DogOwnership[[#This Row],[End of Ownership]],NOW())-ValidateOwnership[[#This Row],[DOG EARLIEST]])/365)*12</f>
        <v>207.40383529680366</v>
      </c>
    </row>
    <row r="103" spans="1:14">
      <c r="A103" s="27">
        <v>48</v>
      </c>
      <c r="B103" s="27">
        <v>70</v>
      </c>
      <c r="C103" s="48">
        <v>40172</v>
      </c>
      <c r="G103" s="36">
        <f>INDEX(Owners[Date of Birth],DogOwnership[[#This Row],[Dog Owner]])</f>
        <v>32987</v>
      </c>
      <c r="H103" s="37">
        <f ca="1">IF(ISBLANK(INDEX(Owners[Date Of Retirement],DogOwnership[[#This Row],[Dog Owner]]-1)),NOW(),INDEX(Owners[Date Of Retirement],DogOwnership[[#This Row],[Dog Owner]]-1))</f>
        <v>43984.533323611111</v>
      </c>
      <c r="I103" s="37">
        <f>INDEX(Dogs[Date of Birth],DogOwnership[[#This Row],[Dog]])</f>
        <v>37926</v>
      </c>
      <c r="J103" s="38">
        <f ca="1">MIN(NOW(), INDEX(Dogs[Date of Retirement],DogOwnership[[#This Row],[Dog]]),INDEX(Dogs[Date of Disqualification],DogOwnership[[#This Row],[Dog]]))</f>
        <v>41599</v>
      </c>
      <c r="K103" s="31" t="b">
        <f>AND(DogOwnership[[#This Row],[Start of Ownership]]&gt;=DogOwnership!$G103,DogOwnership[[#This Row],[Start of Ownership]]&gt;=DogOwnership!$I103)</f>
        <v>1</v>
      </c>
      <c r="L103" s="29" t="b">
        <f ca="1">AND(DogOwnership[[#This Row],[End of Ownership]]&lt;=ValidateOwnership[[#This Row],[DOG LATEST]],DogOwnership[[#This Row],[End of Ownership]]&lt;=ValidateOwnership[[#This Row],[OWNER LATEST]])</f>
        <v>1</v>
      </c>
      <c r="M103" t="b">
        <f ca="1">DogOwnership[[#This Row],[Start of Ownership]]&lt;MIN(DogOwnership[[#This Row],[End of Ownership]],NOW())</f>
        <v>1</v>
      </c>
      <c r="N103" s="49">
        <f ca="1">((MIN(DogOwnership[[#This Row],[End of Ownership]],NOW())-ValidateOwnership[[#This Row],[DOG EARLIEST]])/365)*12</f>
        <v>199.18465721461186</v>
      </c>
    </row>
    <row r="104" spans="1:14">
      <c r="A104" s="27">
        <v>9</v>
      </c>
      <c r="B104" s="27">
        <v>79</v>
      </c>
      <c r="C104" s="24">
        <v>37937</v>
      </c>
      <c r="G104" s="33">
        <f>INDEX(Owners[Date of Birth],DogOwnership[[#This Row],[Dog Owner]])</f>
        <v>35998</v>
      </c>
      <c r="H104" s="34">
        <f ca="1">IF(ISBLANK(INDEX(Owners[Date Of Retirement],DogOwnership[[#This Row],[Dog Owner]]-1)),NOW(),INDEX(Owners[Date Of Retirement],DogOwnership[[#This Row],[Dog Owner]]-1))</f>
        <v>43984.533323611111</v>
      </c>
      <c r="I104" s="34">
        <f>INDEX(Dogs[Date of Birth],DogOwnership[[#This Row],[Dog]])</f>
        <v>37663</v>
      </c>
      <c r="J104" s="35">
        <f ca="1">MIN(NOW(), INDEX(Dogs[Date of Retirement],DogOwnership[[#This Row],[Dog]]),INDEX(Dogs[Date of Disqualification],DogOwnership[[#This Row],[Dog]]))</f>
        <v>38339</v>
      </c>
      <c r="K104" s="32" t="b">
        <f>AND(DogOwnership[[#This Row],[Start of Ownership]]&gt;=DogOwnership!$G104,DogOwnership[[#This Row],[Start of Ownership]]&gt;=DogOwnership!$I104)</f>
        <v>1</v>
      </c>
      <c r="L104" s="28" t="b">
        <f ca="1">AND(DogOwnership[[#This Row],[End of Ownership]]&lt;=ValidateOwnership[[#This Row],[DOG LATEST]],DogOwnership[[#This Row],[End of Ownership]]&lt;=ValidateOwnership[[#This Row],[OWNER LATEST]])</f>
        <v>1</v>
      </c>
      <c r="M104" t="b">
        <f ca="1">DogOwnership[[#This Row],[Start of Ownership]]&lt;MIN(DogOwnership[[#This Row],[End of Ownership]],NOW())</f>
        <v>1</v>
      </c>
      <c r="N104" s="49">
        <f ca="1">((MIN(DogOwnership[[#This Row],[End of Ownership]],NOW())-ValidateOwnership[[#This Row],[DOG EARLIEST]])/365)*12</f>
        <v>207.83123255707764</v>
      </c>
    </row>
    <row r="105" spans="1:14">
      <c r="A105" s="27">
        <v>73</v>
      </c>
      <c r="B105" s="27">
        <v>8</v>
      </c>
      <c r="C105" s="48">
        <v>43864</v>
      </c>
      <c r="G105" s="36">
        <f>INDEX(Owners[Date of Birth],DogOwnership[[#This Row],[Dog Owner]])</f>
        <v>35381</v>
      </c>
      <c r="H105" s="37">
        <f ca="1">IF(ISBLANK(INDEX(Owners[Date Of Retirement],DogOwnership[[#This Row],[Dog Owner]]-1)),NOW(),INDEX(Owners[Date Of Retirement],DogOwnership[[#This Row],[Dog Owner]]-1))</f>
        <v>43984.533323611111</v>
      </c>
      <c r="I105" s="37">
        <f>INDEX(Dogs[Date of Birth],DogOwnership[[#This Row],[Dog]])</f>
        <v>41882</v>
      </c>
      <c r="J105" s="38">
        <f ca="1">MIN(NOW(), INDEX(Dogs[Date of Retirement],DogOwnership[[#This Row],[Dog]]),INDEX(Dogs[Date of Disqualification],DogOwnership[[#This Row],[Dog]]))</f>
        <v>43984.533323611111</v>
      </c>
      <c r="K105" s="31" t="b">
        <f>AND(DogOwnership[[#This Row],[Start of Ownership]]&gt;=DogOwnership!$G105,DogOwnership[[#This Row],[Start of Ownership]]&gt;=DogOwnership!$I105)</f>
        <v>1</v>
      </c>
      <c r="L105" s="29" t="b">
        <f ca="1">AND(DogOwnership[[#This Row],[End of Ownership]]&lt;=ValidateOwnership[[#This Row],[DOG LATEST]],DogOwnership[[#This Row],[End of Ownership]]&lt;=ValidateOwnership[[#This Row],[OWNER LATEST]])</f>
        <v>1</v>
      </c>
      <c r="M105" t="b">
        <f ca="1">DogOwnership[[#This Row],[Start of Ownership]]&lt;MIN(DogOwnership[[#This Row],[End of Ownership]],NOW())</f>
        <v>1</v>
      </c>
      <c r="N105" s="49">
        <f ca="1">((MIN(DogOwnership[[#This Row],[End of Ownership]],NOW())-ValidateOwnership[[#This Row],[DOG EARLIEST]])/365)*12</f>
        <v>69.124383242009131</v>
      </c>
    </row>
    <row r="106" spans="1:14">
      <c r="A106" s="27">
        <v>47</v>
      </c>
      <c r="B106" s="27">
        <v>38</v>
      </c>
      <c r="C106" s="24">
        <v>38048</v>
      </c>
      <c r="G106" s="33">
        <f>INDEX(Owners[Date of Birth],DogOwnership[[#This Row],[Dog Owner]])</f>
        <v>30785</v>
      </c>
      <c r="H106" s="34">
        <f ca="1">IF(ISBLANK(INDEX(Owners[Date Of Retirement],DogOwnership[[#This Row],[Dog Owner]]-1)),NOW(),INDEX(Owners[Date Of Retirement],DogOwnership[[#This Row],[Dog Owner]]-1))</f>
        <v>43984.533323611111</v>
      </c>
      <c r="I106" s="34">
        <f>INDEX(Dogs[Date of Birth],DogOwnership[[#This Row],[Dog]])</f>
        <v>36581</v>
      </c>
      <c r="J106" s="35">
        <f ca="1">MIN(NOW(), INDEX(Dogs[Date of Retirement],DogOwnership[[#This Row],[Dog]]),INDEX(Dogs[Date of Disqualification],DogOwnership[[#This Row],[Dog]]))</f>
        <v>38255</v>
      </c>
      <c r="K106" s="32" t="b">
        <f>AND(DogOwnership[[#This Row],[Start of Ownership]]&gt;=DogOwnership!$G106,DogOwnership[[#This Row],[Start of Ownership]]&gt;=DogOwnership!$I106)</f>
        <v>1</v>
      </c>
      <c r="L106" s="28" t="b">
        <f ca="1">AND(DogOwnership[[#This Row],[End of Ownership]]&lt;=ValidateOwnership[[#This Row],[DOG LATEST]],DogOwnership[[#This Row],[End of Ownership]]&lt;=ValidateOwnership[[#This Row],[OWNER LATEST]])</f>
        <v>1</v>
      </c>
      <c r="M106" t="b">
        <f ca="1">DogOwnership[[#This Row],[Start of Ownership]]&lt;MIN(DogOwnership[[#This Row],[End of Ownership]],NOW())</f>
        <v>1</v>
      </c>
      <c r="N106" s="49">
        <f ca="1">((MIN(DogOwnership[[#This Row],[End of Ownership]],NOW())-ValidateOwnership[[#This Row],[DOG EARLIEST]])/365)*12</f>
        <v>243.40383529680366</v>
      </c>
    </row>
    <row r="107" spans="1:14">
      <c r="A107" s="27">
        <v>27</v>
      </c>
      <c r="B107" s="27">
        <v>23</v>
      </c>
      <c r="C107" s="48">
        <v>43195</v>
      </c>
      <c r="G107" s="36">
        <f>INDEX(Owners[Date of Birth],DogOwnership[[#This Row],[Dog Owner]])</f>
        <v>28344</v>
      </c>
      <c r="H107" s="37">
        <f ca="1">IF(ISBLANK(INDEX(Owners[Date Of Retirement],DogOwnership[[#This Row],[Dog Owner]]-1)),NOW(),INDEX(Owners[Date Of Retirement],DogOwnership[[#This Row],[Dog Owner]]-1))</f>
        <v>43984.533323611111</v>
      </c>
      <c r="I107" s="37">
        <f>INDEX(Dogs[Date of Birth],DogOwnership[[#This Row],[Dog]])</f>
        <v>40958</v>
      </c>
      <c r="J107" s="38">
        <f ca="1">MIN(NOW(), INDEX(Dogs[Date of Retirement],DogOwnership[[#This Row],[Dog]]),INDEX(Dogs[Date of Disqualification],DogOwnership[[#This Row],[Dog]]))</f>
        <v>43984.533323611111</v>
      </c>
      <c r="K107" s="31" t="b">
        <f>AND(DogOwnership[[#This Row],[Start of Ownership]]&gt;=DogOwnership!$G107,DogOwnership[[#This Row],[Start of Ownership]]&gt;=DogOwnership!$I107)</f>
        <v>1</v>
      </c>
      <c r="L107" s="29" t="b">
        <f ca="1">AND(DogOwnership[[#This Row],[End of Ownership]]&lt;=ValidateOwnership[[#This Row],[DOG LATEST]],DogOwnership[[#This Row],[End of Ownership]]&lt;=ValidateOwnership[[#This Row],[OWNER LATEST]])</f>
        <v>1</v>
      </c>
      <c r="M107" t="b">
        <f ca="1">DogOwnership[[#This Row],[Start of Ownership]]&lt;MIN(DogOwnership[[#This Row],[End of Ownership]],NOW())</f>
        <v>1</v>
      </c>
      <c r="N107" s="49">
        <f ca="1">((MIN(DogOwnership[[#This Row],[End of Ownership]],NOW())-ValidateOwnership[[#This Row],[DOG EARLIEST]])/365)*12</f>
        <v>99.502465433789951</v>
      </c>
    </row>
    <row r="108" spans="1:14">
      <c r="A108" s="27">
        <v>49</v>
      </c>
      <c r="B108" s="27">
        <v>9</v>
      </c>
      <c r="C108" s="24">
        <v>42103</v>
      </c>
      <c r="G108" s="33">
        <f>INDEX(Owners[Date of Birth],DogOwnership[[#This Row],[Dog Owner]])</f>
        <v>33216</v>
      </c>
      <c r="H108" s="34">
        <f ca="1">IF(ISBLANK(INDEX(Owners[Date Of Retirement],DogOwnership[[#This Row],[Dog Owner]]-1)),NOW(),INDEX(Owners[Date Of Retirement],DogOwnership[[#This Row],[Dog Owner]]-1))</f>
        <v>43984.533323611111</v>
      </c>
      <c r="I108" s="34">
        <f>INDEX(Dogs[Date of Birth],DogOwnership[[#This Row],[Dog]])</f>
        <v>41023</v>
      </c>
      <c r="J108" s="35">
        <f ca="1">MIN(NOW(), INDEX(Dogs[Date of Retirement],DogOwnership[[#This Row],[Dog]]),INDEX(Dogs[Date of Disqualification],DogOwnership[[#This Row],[Dog]]))</f>
        <v>42310</v>
      </c>
      <c r="K108" s="32" t="b">
        <f>AND(DogOwnership[[#This Row],[Start of Ownership]]&gt;=DogOwnership!$G108,DogOwnership[[#This Row],[Start of Ownership]]&gt;=DogOwnership!$I108)</f>
        <v>1</v>
      </c>
      <c r="L108" s="28" t="b">
        <f ca="1">AND(DogOwnership[[#This Row],[End of Ownership]]&lt;=ValidateOwnership[[#This Row],[DOG LATEST]],DogOwnership[[#This Row],[End of Ownership]]&lt;=ValidateOwnership[[#This Row],[OWNER LATEST]])</f>
        <v>1</v>
      </c>
      <c r="M108" t="b">
        <f ca="1">DogOwnership[[#This Row],[Start of Ownership]]&lt;MIN(DogOwnership[[#This Row],[End of Ownership]],NOW())</f>
        <v>1</v>
      </c>
      <c r="N108" s="49">
        <f ca="1">((MIN(DogOwnership[[#This Row],[End of Ownership]],NOW())-ValidateOwnership[[#This Row],[DOG EARLIEST]])/365)*12</f>
        <v>97.365479132420091</v>
      </c>
    </row>
    <row r="109" spans="1:14">
      <c r="A109" s="27">
        <v>78</v>
      </c>
      <c r="B109" s="27">
        <v>31</v>
      </c>
      <c r="C109" s="3">
        <v>38391</v>
      </c>
      <c r="G109" s="36">
        <f>INDEX(Owners[Date of Birth],DogOwnership[[#This Row],[Dog Owner]])</f>
        <v>34746</v>
      </c>
      <c r="H109" s="37">
        <f ca="1">IF(ISBLANK(INDEX(Owners[Date Of Retirement],DogOwnership[[#This Row],[Dog Owner]]-1)),NOW(),INDEX(Owners[Date Of Retirement],DogOwnership[[#This Row],[Dog Owner]]-1))</f>
        <v>43984.533323611111</v>
      </c>
      <c r="I109" s="37">
        <f>INDEX(Dogs[Date of Birth],DogOwnership[[#This Row],[Dog]])</f>
        <v>36841</v>
      </c>
      <c r="J109" s="38">
        <f ca="1">MIN(NOW(), INDEX(Dogs[Date of Retirement],DogOwnership[[#This Row],[Dog]]),INDEX(Dogs[Date of Disqualification],DogOwnership[[#This Row],[Dog]]))</f>
        <v>39901</v>
      </c>
      <c r="K109" s="31" t="b">
        <f>AND(DogOwnership[[#This Row],[Start of Ownership]]&gt;=DogOwnership!$G109,DogOwnership[[#This Row],[Start of Ownership]]&gt;=DogOwnership!$I109)</f>
        <v>1</v>
      </c>
      <c r="L109" s="29" t="b">
        <f ca="1">AND(DogOwnership[[#This Row],[End of Ownership]]&lt;=ValidateOwnership[[#This Row],[DOG LATEST]],DogOwnership[[#This Row],[End of Ownership]]&lt;=ValidateOwnership[[#This Row],[OWNER LATEST]])</f>
        <v>1</v>
      </c>
      <c r="M109" t="b">
        <f ca="1">DogOwnership[[#This Row],[Start of Ownership]]&lt;MIN(DogOwnership[[#This Row],[End of Ownership]],NOW())</f>
        <v>1</v>
      </c>
      <c r="N109" s="49">
        <f ca="1">((MIN(DogOwnership[[#This Row],[End of Ownership]],NOW())-ValidateOwnership[[#This Row],[DOG EARLIEST]])/365)*12</f>
        <v>234.8558900913242</v>
      </c>
    </row>
    <row r="110" spans="1:14">
      <c r="A110" s="27">
        <v>93</v>
      </c>
      <c r="B110" s="27">
        <v>43</v>
      </c>
      <c r="C110" s="3">
        <v>40317</v>
      </c>
      <c r="G110" s="33">
        <f>INDEX(Owners[Date of Birth],DogOwnership[[#This Row],[Dog Owner]])</f>
        <v>36303</v>
      </c>
      <c r="H110" s="34">
        <f ca="1">IF(ISBLANK(INDEX(Owners[Date Of Retirement],DogOwnership[[#This Row],[Dog Owner]]-1)),NOW(),INDEX(Owners[Date Of Retirement],DogOwnership[[#This Row],[Dog Owner]]-1))</f>
        <v>43984.533323611111</v>
      </c>
      <c r="I110" s="34">
        <f>INDEX(Dogs[Date of Birth],DogOwnership[[#This Row],[Dog]])</f>
        <v>39508</v>
      </c>
      <c r="J110" s="35">
        <f ca="1">MIN(NOW(), INDEX(Dogs[Date of Retirement],DogOwnership[[#This Row],[Dog]]),INDEX(Dogs[Date of Disqualification],DogOwnership[[#This Row],[Dog]]))</f>
        <v>41050</v>
      </c>
      <c r="K110" s="32" t="b">
        <f>AND(DogOwnership[[#This Row],[Start of Ownership]]&gt;=DogOwnership!$G110,DogOwnership[[#This Row],[Start of Ownership]]&gt;=DogOwnership!$I110)</f>
        <v>1</v>
      </c>
      <c r="L110" s="28" t="b">
        <f ca="1">AND(DogOwnership[[#This Row],[End of Ownership]]&lt;=ValidateOwnership[[#This Row],[DOG LATEST]],DogOwnership[[#This Row],[End of Ownership]]&lt;=ValidateOwnership[[#This Row],[OWNER LATEST]])</f>
        <v>1</v>
      </c>
      <c r="M110" t="b">
        <f ca="1">DogOwnership[[#This Row],[Start of Ownership]]&lt;MIN(DogOwnership[[#This Row],[End of Ownership]],NOW())</f>
        <v>1</v>
      </c>
      <c r="N110" s="49">
        <f ca="1">((MIN(DogOwnership[[#This Row],[End of Ownership]],NOW())-ValidateOwnership[[#This Row],[DOG EARLIEST]])/365)*12</f>
        <v>147.17369831050229</v>
      </c>
    </row>
    <row r="111" spans="1:14">
      <c r="A111" s="27">
        <v>23</v>
      </c>
      <c r="B111" s="27">
        <v>36</v>
      </c>
      <c r="C111" s="48">
        <v>39333</v>
      </c>
      <c r="D111" s="3">
        <v>39764</v>
      </c>
      <c r="G111" s="36">
        <f>INDEX(Owners[Date of Birth],DogOwnership[[#This Row],[Dog Owner]])</f>
        <v>28228</v>
      </c>
      <c r="H111" s="37">
        <f ca="1">IF(ISBLANK(INDEX(Owners[Date Of Retirement],DogOwnership[[#This Row],[Dog Owner]]-1)),NOW(),INDEX(Owners[Date Of Retirement],DogOwnership[[#This Row],[Dog Owner]]-1))</f>
        <v>43984.533323611111</v>
      </c>
      <c r="I111" s="37">
        <f>INDEX(Dogs[Date of Birth],DogOwnership[[#This Row],[Dog]])</f>
        <v>38490</v>
      </c>
      <c r="J111" s="38">
        <f ca="1">MIN(NOW(), INDEX(Dogs[Date of Retirement],DogOwnership[[#This Row],[Dog]]),INDEX(Dogs[Date of Disqualification],DogOwnership[[#This Row],[Dog]]))</f>
        <v>41433</v>
      </c>
      <c r="K111" s="31" t="b">
        <f>AND(DogOwnership[[#This Row],[Start of Ownership]]&gt;=DogOwnership!$G111,DogOwnership[[#This Row],[Start of Ownership]]&gt;=DogOwnership!$I111)</f>
        <v>1</v>
      </c>
      <c r="L111" s="29" t="b">
        <f ca="1">AND(DogOwnership[[#This Row],[End of Ownership]]&lt;=ValidateOwnership[[#This Row],[DOG LATEST]],DogOwnership[[#This Row],[End of Ownership]]&lt;=ValidateOwnership[[#This Row],[OWNER LATEST]])</f>
        <v>1</v>
      </c>
      <c r="M111" t="b">
        <f ca="1">DogOwnership[[#This Row],[Start of Ownership]]&lt;MIN(DogOwnership[[#This Row],[End of Ownership]],NOW())</f>
        <v>1</v>
      </c>
      <c r="N111" s="49">
        <f ca="1">((MIN(DogOwnership[[#This Row],[End of Ownership]],NOW())-ValidateOwnership[[#This Row],[DOG EARLIEST]])/365)*12</f>
        <v>41.884931506849313</v>
      </c>
    </row>
    <row r="112" spans="1:14">
      <c r="A112" s="27">
        <v>46</v>
      </c>
      <c r="B112" s="27">
        <v>18</v>
      </c>
      <c r="C112" s="3">
        <v>38928</v>
      </c>
      <c r="G112" s="33">
        <f>INDEX(Owners[Date of Birth],DogOwnership[[#This Row],[Dog Owner]])</f>
        <v>27535</v>
      </c>
      <c r="H112" s="34">
        <f ca="1">IF(ISBLANK(INDEX(Owners[Date Of Retirement],DogOwnership[[#This Row],[Dog Owner]]-1)),NOW(),INDEX(Owners[Date Of Retirement],DogOwnership[[#This Row],[Dog Owner]]-1))</f>
        <v>43984.533323611111</v>
      </c>
      <c r="I112" s="34">
        <f>INDEX(Dogs[Date of Birth],DogOwnership[[#This Row],[Dog]])</f>
        <v>37772</v>
      </c>
      <c r="J112" s="35">
        <f ca="1">MIN(NOW(), INDEX(Dogs[Date of Retirement],DogOwnership[[#This Row],[Dog]]),INDEX(Dogs[Date of Disqualification],DogOwnership[[#This Row],[Dog]]))</f>
        <v>40966</v>
      </c>
      <c r="K112" s="32" t="b">
        <f>AND(DogOwnership[[#This Row],[Start of Ownership]]&gt;=DogOwnership!$G112,DogOwnership[[#This Row],[Start of Ownership]]&gt;=DogOwnership!$I112)</f>
        <v>1</v>
      </c>
      <c r="L112" s="28" t="b">
        <f ca="1">AND(DogOwnership[[#This Row],[End of Ownership]]&lt;=ValidateOwnership[[#This Row],[DOG LATEST]],DogOwnership[[#This Row],[End of Ownership]]&lt;=ValidateOwnership[[#This Row],[OWNER LATEST]])</f>
        <v>1</v>
      </c>
      <c r="M112" t="b">
        <f ca="1">DogOwnership[[#This Row],[Start of Ownership]]&lt;MIN(DogOwnership[[#This Row],[End of Ownership]],NOW())</f>
        <v>1</v>
      </c>
      <c r="N112" s="49">
        <f ca="1">((MIN(DogOwnership[[#This Row],[End of Ownership]],NOW())-ValidateOwnership[[#This Row],[DOG EARLIEST]])/365)*12</f>
        <v>204.24767091324199</v>
      </c>
    </row>
    <row r="113" spans="1:14">
      <c r="A113" s="27">
        <v>81</v>
      </c>
      <c r="B113" s="27">
        <v>39</v>
      </c>
      <c r="C113" s="3">
        <v>40347</v>
      </c>
      <c r="G113" s="36">
        <f>INDEX(Owners[Date of Birth],DogOwnership[[#This Row],[Dog Owner]])</f>
        <v>33225</v>
      </c>
      <c r="H113" s="37">
        <f ca="1">IF(ISBLANK(INDEX(Owners[Date Of Retirement],DogOwnership[[#This Row],[Dog Owner]]-1)),NOW(),INDEX(Owners[Date Of Retirement],DogOwnership[[#This Row],[Dog Owner]]-1))</f>
        <v>43984.533323611111</v>
      </c>
      <c r="I113" s="37">
        <f>INDEX(Dogs[Date of Birth],DogOwnership[[#This Row],[Dog]])</f>
        <v>40159</v>
      </c>
      <c r="J113" s="38">
        <f ca="1">MIN(NOW(), INDEX(Dogs[Date of Retirement],DogOwnership[[#This Row],[Dog]]),INDEX(Dogs[Date of Disqualification],DogOwnership[[#This Row],[Dog]]))</f>
        <v>40366</v>
      </c>
      <c r="K113" s="31" t="b">
        <f>AND(DogOwnership[[#This Row],[Start of Ownership]]&gt;=DogOwnership!$G113,DogOwnership[[#This Row],[Start of Ownership]]&gt;=DogOwnership!$I113)</f>
        <v>1</v>
      </c>
      <c r="L113" s="29" t="b">
        <f ca="1">AND(DogOwnership[[#This Row],[End of Ownership]]&lt;=ValidateOwnership[[#This Row],[DOG LATEST]],DogOwnership[[#This Row],[End of Ownership]]&lt;=ValidateOwnership[[#This Row],[OWNER LATEST]])</f>
        <v>1</v>
      </c>
      <c r="M113" t="b">
        <f ca="1">DogOwnership[[#This Row],[Start of Ownership]]&lt;MIN(DogOwnership[[#This Row],[End of Ownership]],NOW())</f>
        <v>1</v>
      </c>
      <c r="N113" s="49">
        <f ca="1">((MIN(DogOwnership[[#This Row],[End of Ownership]],NOW())-ValidateOwnership[[#This Row],[DOG EARLIEST]])/365)*12</f>
        <v>125.77095858447487</v>
      </c>
    </row>
    <row r="114" spans="1:14">
      <c r="A114" s="27">
        <v>99</v>
      </c>
      <c r="B114" s="27">
        <v>33</v>
      </c>
      <c r="C114" s="3">
        <v>42591</v>
      </c>
      <c r="G114" s="33">
        <f>INDEX(Owners[Date of Birth],DogOwnership[[#This Row],[Dog Owner]])</f>
        <v>36641</v>
      </c>
      <c r="H114" s="34">
        <f ca="1">IF(ISBLANK(INDEX(Owners[Date Of Retirement],DogOwnership[[#This Row],[Dog Owner]]-1)),NOW(),INDEX(Owners[Date Of Retirement],DogOwnership[[#This Row],[Dog Owner]]-1))</f>
        <v>43984.533323611111</v>
      </c>
      <c r="I114" s="34">
        <f>INDEX(Dogs[Date of Birth],DogOwnership[[#This Row],[Dog]])</f>
        <v>40636</v>
      </c>
      <c r="J114" s="35">
        <f ca="1">MIN(NOW(), INDEX(Dogs[Date of Retirement],DogOwnership[[#This Row],[Dog]]),INDEX(Dogs[Date of Disqualification],DogOwnership[[#This Row],[Dog]]))</f>
        <v>43984.533323611111</v>
      </c>
      <c r="K114" s="32" t="b">
        <f>AND(DogOwnership[[#This Row],[Start of Ownership]]&gt;=DogOwnership!$G114,DogOwnership[[#This Row],[Start of Ownership]]&gt;=DogOwnership!$I114)</f>
        <v>1</v>
      </c>
      <c r="L114" s="28" t="b">
        <f ca="1">AND(DogOwnership[[#This Row],[End of Ownership]]&lt;=ValidateOwnership[[#This Row],[DOG LATEST]],DogOwnership[[#This Row],[End of Ownership]]&lt;=ValidateOwnership[[#This Row],[OWNER LATEST]])</f>
        <v>1</v>
      </c>
      <c r="M114" t="b">
        <f ca="1">DogOwnership[[#This Row],[Start of Ownership]]&lt;MIN(DogOwnership[[#This Row],[End of Ownership]],NOW())</f>
        <v>1</v>
      </c>
      <c r="N114" s="49">
        <f ca="1">((MIN(DogOwnership[[#This Row],[End of Ownership]],NOW())-ValidateOwnership[[#This Row],[DOG EARLIEST]])/365)*12</f>
        <v>110.08876680365297</v>
      </c>
    </row>
    <row r="115" spans="1:14">
      <c r="A115" s="27">
        <v>53</v>
      </c>
      <c r="B115" s="27">
        <v>60</v>
      </c>
      <c r="C115" s="48">
        <v>39302</v>
      </c>
      <c r="G115" s="36">
        <f>INDEX(Owners[Date of Birth],DogOwnership[[#This Row],[Dog Owner]])</f>
        <v>30438</v>
      </c>
      <c r="H115" s="37">
        <f ca="1">IF(ISBLANK(INDEX(Owners[Date Of Retirement],DogOwnership[[#This Row],[Dog Owner]]-1)),NOW(),INDEX(Owners[Date Of Retirement],DogOwnership[[#This Row],[Dog Owner]]-1))</f>
        <v>43984.533323611111</v>
      </c>
      <c r="I115" s="37">
        <f>INDEX(Dogs[Date of Birth],DogOwnership[[#This Row],[Dog]])</f>
        <v>37510</v>
      </c>
      <c r="J115" s="38">
        <f ca="1">MIN(NOW(), INDEX(Dogs[Date of Retirement],DogOwnership[[#This Row],[Dog]]),INDEX(Dogs[Date of Disqualification],DogOwnership[[#This Row],[Dog]]))</f>
        <v>40001</v>
      </c>
      <c r="K115" s="31" t="b">
        <f>AND(DogOwnership[[#This Row],[Start of Ownership]]&gt;=DogOwnership!$G115,DogOwnership[[#This Row],[Start of Ownership]]&gt;=DogOwnership!$I115)</f>
        <v>1</v>
      </c>
      <c r="L115" s="29" t="b">
        <f ca="1">AND(DogOwnership[[#This Row],[End of Ownership]]&lt;=ValidateOwnership[[#This Row],[DOG LATEST]],DogOwnership[[#This Row],[End of Ownership]]&lt;=ValidateOwnership[[#This Row],[OWNER LATEST]])</f>
        <v>1</v>
      </c>
      <c r="M115" t="b">
        <f ca="1">DogOwnership[[#This Row],[Start of Ownership]]&lt;MIN(DogOwnership[[#This Row],[End of Ownership]],NOW())</f>
        <v>1</v>
      </c>
      <c r="N115" s="49">
        <f ca="1">((MIN(DogOwnership[[#This Row],[End of Ownership]],NOW())-ValidateOwnership[[#This Row],[DOG EARLIEST]])/365)*12</f>
        <v>212.86136954337897</v>
      </c>
    </row>
    <row r="116" spans="1:14">
      <c r="A116" s="27">
        <v>19</v>
      </c>
      <c r="B116" s="27">
        <v>10</v>
      </c>
      <c r="C116" s="24">
        <v>39669</v>
      </c>
      <c r="G116" s="33">
        <f>INDEX(Owners[Date of Birth],DogOwnership[[#This Row],[Dog Owner]])</f>
        <v>34228</v>
      </c>
      <c r="H116" s="34">
        <f ca="1">IF(ISBLANK(INDEX(Owners[Date Of Retirement],DogOwnership[[#This Row],[Dog Owner]]-1)),NOW(),INDEX(Owners[Date Of Retirement],DogOwnership[[#This Row],[Dog Owner]]-1))</f>
        <v>43984.533323611111</v>
      </c>
      <c r="I116" s="34">
        <f>INDEX(Dogs[Date of Birth],DogOwnership[[#This Row],[Dog]])</f>
        <v>38415</v>
      </c>
      <c r="J116" s="35">
        <f ca="1">MIN(NOW(), INDEX(Dogs[Date of Retirement],DogOwnership[[#This Row],[Dog]]),INDEX(Dogs[Date of Disqualification],DogOwnership[[#This Row],[Dog]]))</f>
        <v>40994</v>
      </c>
      <c r="K116" s="32" t="b">
        <f>AND(DogOwnership[[#This Row],[Start of Ownership]]&gt;=DogOwnership!$G116,DogOwnership[[#This Row],[Start of Ownership]]&gt;=DogOwnership!$I116)</f>
        <v>1</v>
      </c>
      <c r="L116" s="28" t="b">
        <f ca="1">AND(DogOwnership[[#This Row],[End of Ownership]]&lt;=ValidateOwnership[[#This Row],[DOG LATEST]],DogOwnership[[#This Row],[End of Ownership]]&lt;=ValidateOwnership[[#This Row],[OWNER LATEST]])</f>
        <v>1</v>
      </c>
      <c r="M116" t="b">
        <f ca="1">DogOwnership[[#This Row],[Start of Ownership]]&lt;MIN(DogOwnership[[#This Row],[End of Ownership]],NOW())</f>
        <v>1</v>
      </c>
      <c r="N116" s="49">
        <f ca="1">((MIN(DogOwnership[[#This Row],[End of Ownership]],NOW())-ValidateOwnership[[#This Row],[DOG EARLIEST]])/365)*12</f>
        <v>183.10794488584474</v>
      </c>
    </row>
    <row r="117" spans="1:14">
      <c r="A117" s="27">
        <v>43</v>
      </c>
      <c r="B117" s="27">
        <v>36</v>
      </c>
      <c r="C117" s="48">
        <v>39764</v>
      </c>
      <c r="G117" s="36">
        <f>INDEX(Owners[Date of Birth],DogOwnership[[#This Row],[Dog Owner]])</f>
        <v>36743</v>
      </c>
      <c r="H117" s="37">
        <f ca="1">IF(ISBLANK(INDEX(Owners[Date Of Retirement],DogOwnership[[#This Row],[Dog Owner]]-1)),NOW(),INDEX(Owners[Date Of Retirement],DogOwnership[[#This Row],[Dog Owner]]-1))</f>
        <v>43984.533323611111</v>
      </c>
      <c r="I117" s="37">
        <f>INDEX(Dogs[Date of Birth],DogOwnership[[#This Row],[Dog]])</f>
        <v>38490</v>
      </c>
      <c r="J117" s="38">
        <f ca="1">MIN(NOW(), INDEX(Dogs[Date of Retirement],DogOwnership[[#This Row],[Dog]]),INDEX(Dogs[Date of Disqualification],DogOwnership[[#This Row],[Dog]]))</f>
        <v>41433</v>
      </c>
      <c r="K117" s="31" t="b">
        <f>AND(DogOwnership[[#This Row],[Start of Ownership]]&gt;=DogOwnership!$G117,DogOwnership[[#This Row],[Start of Ownership]]&gt;=DogOwnership!$I117)</f>
        <v>1</v>
      </c>
      <c r="L117" s="29" t="b">
        <f ca="1">AND(DogOwnership[[#This Row],[End of Ownership]]&lt;=ValidateOwnership[[#This Row],[DOG LATEST]],DogOwnership[[#This Row],[End of Ownership]]&lt;=ValidateOwnership[[#This Row],[OWNER LATEST]])</f>
        <v>1</v>
      </c>
      <c r="M117" t="b">
        <f ca="1">DogOwnership[[#This Row],[Start of Ownership]]&lt;MIN(DogOwnership[[#This Row],[End of Ownership]],NOW())</f>
        <v>1</v>
      </c>
      <c r="N117" s="49">
        <f ca="1">((MIN(DogOwnership[[#This Row],[End of Ownership]],NOW())-ValidateOwnership[[#This Row],[DOG EARLIEST]])/365)*12</f>
        <v>180.64219146118722</v>
      </c>
    </row>
    <row r="118" spans="1:14">
      <c r="A118" s="27">
        <v>36</v>
      </c>
      <c r="B118" s="27">
        <v>57</v>
      </c>
      <c r="C118" s="24">
        <v>39734</v>
      </c>
      <c r="G118" s="33">
        <f>INDEX(Owners[Date of Birth],DogOwnership[[#This Row],[Dog Owner]])</f>
        <v>31217</v>
      </c>
      <c r="H118" s="34">
        <f ca="1">IF(ISBLANK(INDEX(Owners[Date Of Retirement],DogOwnership[[#This Row],[Dog Owner]]-1)),NOW(),INDEX(Owners[Date Of Retirement],DogOwnership[[#This Row],[Dog Owner]]-1))</f>
        <v>43984.533323611111</v>
      </c>
      <c r="I118" s="34">
        <f>INDEX(Dogs[Date of Birth],DogOwnership[[#This Row],[Dog]])</f>
        <v>38810</v>
      </c>
      <c r="J118" s="35">
        <f ca="1">MIN(NOW(), INDEX(Dogs[Date of Retirement],DogOwnership[[#This Row],[Dog]]),INDEX(Dogs[Date of Disqualification],DogOwnership[[#This Row],[Dog]]))</f>
        <v>39822</v>
      </c>
      <c r="K118" s="32" t="b">
        <f>AND(DogOwnership[[#This Row],[Start of Ownership]]&gt;=DogOwnership!$G118,DogOwnership[[#This Row],[Start of Ownership]]&gt;=DogOwnership!$I118)</f>
        <v>1</v>
      </c>
      <c r="L118" s="28" t="b">
        <f ca="1">AND(DogOwnership[[#This Row],[End of Ownership]]&lt;=ValidateOwnership[[#This Row],[DOG LATEST]],DogOwnership[[#This Row],[End of Ownership]]&lt;=ValidateOwnership[[#This Row],[OWNER LATEST]])</f>
        <v>1</v>
      </c>
      <c r="M118" t="b">
        <f ca="1">DogOwnership[[#This Row],[Start of Ownership]]&lt;MIN(DogOwnership[[#This Row],[End of Ownership]],NOW())</f>
        <v>1</v>
      </c>
      <c r="N118" s="49">
        <f ca="1">((MIN(DogOwnership[[#This Row],[End of Ownership]],NOW())-ValidateOwnership[[#This Row],[DOG EARLIEST]])/365)*12</f>
        <v>170.12164351598173</v>
      </c>
    </row>
    <row r="119" spans="1:14">
      <c r="A119" s="27">
        <v>4</v>
      </c>
      <c r="B119" s="27">
        <v>49</v>
      </c>
      <c r="C119" s="3">
        <v>41011</v>
      </c>
      <c r="G119" s="36">
        <f>INDEX(Owners[Date of Birth],DogOwnership[[#This Row],[Dog Owner]])</f>
        <v>27001</v>
      </c>
      <c r="H119" s="37">
        <f ca="1">IF(ISBLANK(INDEX(Owners[Date Of Retirement],DogOwnership[[#This Row],[Dog Owner]]-1)),NOW(),INDEX(Owners[Date Of Retirement],DogOwnership[[#This Row],[Dog Owner]]-1))</f>
        <v>43984.533323611111</v>
      </c>
      <c r="I119" s="37">
        <f>INDEX(Dogs[Date of Birth],DogOwnership[[#This Row],[Dog]])</f>
        <v>39964</v>
      </c>
      <c r="J119" s="38">
        <f ca="1">MIN(NOW(), INDEX(Dogs[Date of Retirement],DogOwnership[[#This Row],[Dog]]),INDEX(Dogs[Date of Disqualification],DogOwnership[[#This Row],[Dog]]))</f>
        <v>41810</v>
      </c>
      <c r="K119" s="31" t="b">
        <f>AND(DogOwnership[[#This Row],[Start of Ownership]]&gt;=DogOwnership!$G119,DogOwnership[[#This Row],[Start of Ownership]]&gt;=DogOwnership!$I119)</f>
        <v>1</v>
      </c>
      <c r="L119" s="29" t="b">
        <f ca="1">AND(DogOwnership[[#This Row],[End of Ownership]]&lt;=ValidateOwnership[[#This Row],[DOG LATEST]],DogOwnership[[#This Row],[End of Ownership]]&lt;=ValidateOwnership[[#This Row],[OWNER LATEST]])</f>
        <v>1</v>
      </c>
      <c r="M119" t="b">
        <f ca="1">DogOwnership[[#This Row],[Start of Ownership]]&lt;MIN(DogOwnership[[#This Row],[End of Ownership]],NOW())</f>
        <v>1</v>
      </c>
      <c r="N119" s="49">
        <f ca="1">((MIN(DogOwnership[[#This Row],[End of Ownership]],NOW())-ValidateOwnership[[#This Row],[DOG EARLIEST]])/365)*12</f>
        <v>132.18191748858447</v>
      </c>
    </row>
    <row r="120" spans="1:14">
      <c r="A120" s="27">
        <v>4</v>
      </c>
      <c r="B120" s="27">
        <v>77</v>
      </c>
      <c r="C120" s="24">
        <v>43784</v>
      </c>
      <c r="G120" s="39">
        <f>INDEX(Owners[Date of Birth],DogOwnership[[#This Row],[Dog Owner]])</f>
        <v>27001</v>
      </c>
      <c r="H120" s="24">
        <f ca="1">IF(ISBLANK(INDEX(Owners[Date Of Retirement],DogOwnership[[#This Row],[Dog Owner]]-1)),NOW(),INDEX(Owners[Date Of Retirement],DogOwnership[[#This Row],[Dog Owner]]-1))</f>
        <v>43984.533323611111</v>
      </c>
      <c r="I120" s="24">
        <f>INDEX(Dogs[Date of Birth],DogOwnership[[#This Row],[Dog]])</f>
        <v>40825</v>
      </c>
      <c r="J120" s="40">
        <f ca="1">MIN(NOW(), INDEX(Dogs[Date of Retirement],DogOwnership[[#This Row],[Dog]]),INDEX(Dogs[Date of Disqualification],DogOwnership[[#This Row],[Dog]]))</f>
        <v>43951</v>
      </c>
      <c r="K120" s="32" t="b">
        <f>AND(DogOwnership[[#This Row],[Start of Ownership]]&gt;=DogOwnership!$G120,DogOwnership[[#This Row],[Start of Ownership]]&gt;=DogOwnership!$I120)</f>
        <v>1</v>
      </c>
      <c r="L120" s="28" t="b">
        <f ca="1">AND(DogOwnership[[#This Row],[End of Ownership]]&lt;=ValidateOwnership[[#This Row],[DOG LATEST]],DogOwnership[[#This Row],[End of Ownership]]&lt;=ValidateOwnership[[#This Row],[OWNER LATEST]])</f>
        <v>1</v>
      </c>
      <c r="M120" t="b">
        <f ca="1">DogOwnership[[#This Row],[Start of Ownership]]&lt;MIN(DogOwnership[[#This Row],[End of Ownership]],NOW())</f>
        <v>1</v>
      </c>
      <c r="N120" s="49">
        <f ca="1">((MIN(DogOwnership[[#This Row],[End of Ownership]],NOW())-ValidateOwnership[[#This Row],[DOG EARLIEST]])/365)*12</f>
        <v>103.87506817351598</v>
      </c>
    </row>
    <row r="121" spans="1:14">
      <c r="K121">
        <f>COUNTIF(ValidateOwnership[Start Valid],"FALSE")</f>
        <v>0</v>
      </c>
      <c r="L121">
        <f ca="1">COUNTIF(ValidateOwnership[End Valid],"FALSE")</f>
        <v>0</v>
      </c>
      <c r="M121">
        <f ca="1">COUNTIF(ValidateOwnership[Start Before End],"FALSE")</f>
        <v>0</v>
      </c>
    </row>
  </sheetData>
  <phoneticPr fontId="3" type="noConversion"/>
  <conditionalFormatting sqref="K2:L14 K16:L120 K15">
    <cfRule type="cellIs" dxfId="14" priority="6" operator="equal">
      <formula>FALSE</formula>
    </cfRule>
  </conditionalFormatting>
  <conditionalFormatting sqref="B2:B120">
    <cfRule type="duplicateValues" dxfId="13" priority="2"/>
  </conditionalFormatting>
  <conditionalFormatting sqref="N2:N120">
    <cfRule type="cellIs" dxfId="12" priority="1" operator="lessThan">
      <formula>6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3055-C608-4DA6-9EFF-9D2AF0F9A3A6}">
  <dimension ref="A1:S82"/>
  <sheetViews>
    <sheetView topLeftCell="A61" workbookViewId="0">
      <selection activeCell="A2" sqref="A2:L81"/>
    </sheetView>
  </sheetViews>
  <sheetFormatPr defaultRowHeight="15"/>
  <cols>
    <col min="1" max="1" width="9.140625" style="5"/>
    <col min="2" max="2" width="7.140625" style="5" bestFit="1" customWidth="1"/>
    <col min="3" max="3" width="14.5703125" style="5" bestFit="1" customWidth="1"/>
    <col min="4" max="4" width="13.5703125" style="5" bestFit="1" customWidth="1"/>
    <col min="5" max="5" width="14.42578125" style="5" bestFit="1" customWidth="1"/>
    <col min="6" max="6" width="20.5703125" style="5" bestFit="1" customWidth="1"/>
    <col min="7" max="7" width="9.85546875" style="5" bestFit="1" customWidth="1"/>
    <col min="8" max="8" width="23.42578125" style="5" bestFit="1" customWidth="1"/>
    <col min="9" max="9" width="12.28515625" style="5" bestFit="1" customWidth="1"/>
    <col min="10" max="10" width="24.42578125" style="5" bestFit="1" customWidth="1"/>
    <col min="11" max="11" width="26.28515625" style="5" bestFit="1" customWidth="1"/>
    <col min="12" max="12" width="8.5703125" style="5" bestFit="1" customWidth="1"/>
    <col min="13" max="13" width="2.85546875" style="5" customWidth="1"/>
    <col min="14" max="14" width="8.5703125" style="5" bestFit="1" customWidth="1"/>
    <col min="15" max="15" width="11.140625" style="5" customWidth="1"/>
    <col min="16" max="16" width="11.5703125" style="5" customWidth="1"/>
    <col min="17" max="17" width="28.140625" style="5" bestFit="1" customWidth="1"/>
    <col min="18" max="18" width="10.42578125" style="5" bestFit="1" customWidth="1"/>
    <col min="19" max="19" width="10.140625" style="5" bestFit="1" customWidth="1"/>
    <col min="20" max="16384" width="9.140625" style="5"/>
  </cols>
  <sheetData>
    <row r="1" spans="1:19">
      <c r="A1" s="1" t="s">
        <v>0</v>
      </c>
      <c r="B1" s="1" t="s">
        <v>444</v>
      </c>
      <c r="C1" s="1" t="s">
        <v>452</v>
      </c>
      <c r="D1" s="1" t="s">
        <v>453</v>
      </c>
      <c r="E1" s="1" t="s">
        <v>354</v>
      </c>
      <c r="F1" s="1" t="s">
        <v>445</v>
      </c>
      <c r="G1" s="1" t="s">
        <v>352</v>
      </c>
      <c r="H1" s="1" t="s">
        <v>447</v>
      </c>
      <c r="I1" s="1" t="s">
        <v>446</v>
      </c>
      <c r="J1" s="1" t="s">
        <v>449</v>
      </c>
      <c r="K1" s="1" t="s">
        <v>448</v>
      </c>
      <c r="L1" s="1" t="s">
        <v>65</v>
      </c>
      <c r="N1" s="5" t="s">
        <v>468</v>
      </c>
      <c r="O1" s="5" t="s">
        <v>469</v>
      </c>
      <c r="P1" s="5" t="s">
        <v>470</v>
      </c>
      <c r="Q1" s="5" t="s">
        <v>471</v>
      </c>
    </row>
    <row r="2" spans="1:19">
      <c r="A2" s="5" t="s">
        <v>365</v>
      </c>
      <c r="B2" s="8" t="s">
        <v>450</v>
      </c>
      <c r="C2" s="9">
        <v>2.4</v>
      </c>
      <c r="D2" s="10">
        <f>ROUND(SQRT(Dogs[[#This Row],[Weight (kgs)]])/SQRT(22)*50, 1)</f>
        <v>16.5</v>
      </c>
      <c r="E2" s="6">
        <v>40072</v>
      </c>
      <c r="F2" s="4">
        <v>41515</v>
      </c>
      <c r="G2" s="5" t="b">
        <f>NOT(ISBLANK(Dogs[[#This Row],[Date of Retirement]]))</f>
        <v>1</v>
      </c>
      <c r="H2" s="3"/>
      <c r="I2" s="5" t="b">
        <f>NOT(ISBLANK(Dogs[[#This Row],[Date Of Championship]]))</f>
        <v>0</v>
      </c>
      <c r="K2" s="5" t="b">
        <f>NOT(ISBLANK(Dogs[[#This Row],[Date of Disqualification]]))</f>
        <v>0</v>
      </c>
      <c r="L2" s="5">
        <v>32</v>
      </c>
      <c r="N2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4</v>
      </c>
      <c r="O2" s="5" t="b">
        <f ca="1">N2&gt;10</f>
        <v>0</v>
      </c>
      <c r="P2" s="5" t="b">
        <f ca="1">N2&lt;3</f>
        <v>0</v>
      </c>
      <c r="Q2" s="5" t="str">
        <f>INDEX(Breeds[Name],Dogs[[#This Row],[Breed]])</f>
        <v>Chihuahua</v>
      </c>
    </row>
    <row r="3" spans="1:19">
      <c r="A3" s="5" t="s">
        <v>366</v>
      </c>
      <c r="B3" s="8" t="s">
        <v>450</v>
      </c>
      <c r="C3" s="9">
        <v>10</v>
      </c>
      <c r="D3" s="10">
        <f>ROUND(SQRT(Dogs[[#This Row],[Weight (kgs)]])/SQRT(22)*50, 1)</f>
        <v>33.700000000000003</v>
      </c>
      <c r="E3" s="6">
        <v>39273</v>
      </c>
      <c r="F3" s="4">
        <v>40493</v>
      </c>
      <c r="G3" s="5" t="b">
        <f>NOT(ISBLANK(Dogs[[#This Row],[Date of Retirement]]))</f>
        <v>1</v>
      </c>
      <c r="H3" s="3"/>
      <c r="I3" s="5" t="b">
        <f>NOT(ISBLANK(Dogs[[#This Row],[Date Of Championship]]))</f>
        <v>0</v>
      </c>
      <c r="K3" s="5" t="b">
        <f>NOT(ISBLANK(Dogs[[#This Row],[Date of Disqualification]]))</f>
        <v>0</v>
      </c>
      <c r="L3" s="5">
        <v>5</v>
      </c>
      <c r="N3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3</v>
      </c>
      <c r="O3" s="5" t="b">
        <f t="shared" ref="O3:O66" ca="1" si="0">N3&gt;10</f>
        <v>0</v>
      </c>
      <c r="P3" s="5" t="b">
        <f t="shared" ref="P3:P66" ca="1" si="1">N3&lt;3</f>
        <v>0</v>
      </c>
      <c r="Q3" s="5" t="str">
        <f>INDEX(Breeds[Name],Dogs[[#This Row],[Breed]])</f>
        <v>Beagle</v>
      </c>
    </row>
    <row r="4" spans="1:19">
      <c r="A4" s="5" t="s">
        <v>367</v>
      </c>
      <c r="B4" s="8" t="s">
        <v>451</v>
      </c>
      <c r="C4" s="9">
        <v>26.6</v>
      </c>
      <c r="D4" s="10">
        <f>ROUND(SQRT(Dogs[[#This Row],[Weight (kgs)]])/SQRT(22)*50, 1)</f>
        <v>55</v>
      </c>
      <c r="E4" s="6">
        <v>39337</v>
      </c>
      <c r="F4" s="4">
        <v>40778</v>
      </c>
      <c r="G4" s="5" t="b">
        <f>NOT(ISBLANK(Dogs[[#This Row],[Date of Retirement]]))</f>
        <v>1</v>
      </c>
      <c r="H4" s="3"/>
      <c r="I4" s="5" t="b">
        <f>NOT(ISBLANK(Dogs[[#This Row],[Date Of Championship]]))</f>
        <v>0</v>
      </c>
      <c r="K4" s="5" t="b">
        <f>NOT(ISBLANK(Dogs[[#This Row],[Date of Disqualification]]))</f>
        <v>0</v>
      </c>
      <c r="L4" s="5">
        <v>2</v>
      </c>
      <c r="N4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4</v>
      </c>
      <c r="O4" s="5" t="b">
        <f t="shared" ca="1" si="0"/>
        <v>0</v>
      </c>
      <c r="P4" s="5" t="b">
        <f t="shared" ca="1" si="1"/>
        <v>0</v>
      </c>
      <c r="Q4" s="5" t="str">
        <f>INDEX(Breeds[Name],Dogs[[#This Row],[Breed]])</f>
        <v>German Shepherd</v>
      </c>
    </row>
    <row r="5" spans="1:19">
      <c r="A5" s="5" t="s">
        <v>368</v>
      </c>
      <c r="B5" s="8" t="s">
        <v>450</v>
      </c>
      <c r="C5" s="9">
        <v>35.700000000000003</v>
      </c>
      <c r="D5" s="10">
        <f>ROUND(SQRT(Dogs[[#This Row],[Weight (kgs)]])/SQRT(22)*50, 1)</f>
        <v>63.7</v>
      </c>
      <c r="E5" s="6">
        <v>42842</v>
      </c>
      <c r="G5" s="5" t="b">
        <f>NOT(ISBLANK(Dogs[[#This Row],[Date of Retirement]]))</f>
        <v>0</v>
      </c>
      <c r="H5" s="3"/>
      <c r="I5" s="5" t="b">
        <f>NOT(ISBLANK(Dogs[[#This Row],[Date Of Championship]]))</f>
        <v>0</v>
      </c>
      <c r="K5" s="5" t="b">
        <f>NOT(ISBLANK(Dogs[[#This Row],[Date of Disqualification]]))</f>
        <v>0</v>
      </c>
      <c r="L5" s="5">
        <v>1</v>
      </c>
      <c r="N5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3</v>
      </c>
      <c r="O5" s="5" t="b">
        <f t="shared" ca="1" si="0"/>
        <v>0</v>
      </c>
      <c r="P5" s="5" t="b">
        <f t="shared" ca="1" si="1"/>
        <v>0</v>
      </c>
      <c r="Q5" s="5" t="str">
        <f>INDEX(Breeds[Name],Dogs[[#This Row],[Breed]])</f>
        <v>Labrador Retriever</v>
      </c>
    </row>
    <row r="6" spans="1:19">
      <c r="A6" s="5" t="s">
        <v>369</v>
      </c>
      <c r="B6" s="8" t="s">
        <v>450</v>
      </c>
      <c r="C6" s="9">
        <v>30.7</v>
      </c>
      <c r="D6" s="10">
        <f>ROUND(SQRT(Dogs[[#This Row],[Weight (kgs)]])/SQRT(22)*50, 1)</f>
        <v>59.1</v>
      </c>
      <c r="E6" s="6">
        <v>43473</v>
      </c>
      <c r="G6" s="5" t="b">
        <f>NOT(ISBLANK(Dogs[[#This Row],[Date of Retirement]]))</f>
        <v>0</v>
      </c>
      <c r="H6" s="3"/>
      <c r="I6" s="5" t="b">
        <f>NOT(ISBLANK(Dogs[[#This Row],[Date Of Championship]]))</f>
        <v>0</v>
      </c>
      <c r="K6" s="5" t="b">
        <f>NOT(ISBLANK(Dogs[[#This Row],[Date of Disqualification]]))</f>
        <v>0</v>
      </c>
      <c r="L6" s="5">
        <v>6</v>
      </c>
      <c r="N6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1</v>
      </c>
      <c r="O6" s="5" t="b">
        <f t="shared" ca="1" si="0"/>
        <v>0</v>
      </c>
      <c r="P6" s="5" t="b">
        <f t="shared" ca="1" si="1"/>
        <v>1</v>
      </c>
      <c r="Q6" s="5" t="str">
        <f>INDEX(Breeds[Name],Dogs[[#This Row],[Breed]])</f>
        <v>Poodle</v>
      </c>
    </row>
    <row r="7" spans="1:19">
      <c r="A7" s="5" t="s">
        <v>370</v>
      </c>
      <c r="B7" s="8" t="s">
        <v>450</v>
      </c>
      <c r="C7" s="9">
        <v>75.2</v>
      </c>
      <c r="D7" s="10">
        <f>ROUND(SQRT(Dogs[[#This Row],[Weight (kgs)]])/SQRT(22)*50, 1)</f>
        <v>92.4</v>
      </c>
      <c r="E7" s="6">
        <v>37676</v>
      </c>
      <c r="F7" s="4"/>
      <c r="G7" s="5" t="b">
        <f>NOT(ISBLANK(Dogs[[#This Row],[Date of Retirement]]))</f>
        <v>0</v>
      </c>
      <c r="H7" s="3"/>
      <c r="I7" s="5" t="b">
        <f>NOT(ISBLANK(Dogs[[#This Row],[Date Of Championship]]))</f>
        <v>0</v>
      </c>
      <c r="J7" s="4">
        <v>40746</v>
      </c>
      <c r="K7" s="5" t="b">
        <f>NOT(ISBLANK(Dogs[[#This Row],[Date of Disqualification]]))</f>
        <v>1</v>
      </c>
      <c r="L7" s="5">
        <v>15</v>
      </c>
      <c r="N7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8</v>
      </c>
      <c r="O7" s="5" t="b">
        <f t="shared" ca="1" si="0"/>
        <v>0</v>
      </c>
      <c r="P7" s="5" t="b">
        <f t="shared" ca="1" si="1"/>
        <v>0</v>
      </c>
      <c r="Q7" s="5" t="str">
        <f>INDEX(Breeds[Name],Dogs[[#This Row],[Breed]])</f>
        <v>Great Dane</v>
      </c>
    </row>
    <row r="8" spans="1:19">
      <c r="A8" s="5" t="s">
        <v>371</v>
      </c>
      <c r="B8" s="8" t="s">
        <v>450</v>
      </c>
      <c r="C8" s="9">
        <v>26.6</v>
      </c>
      <c r="D8" s="10">
        <f>ROUND(SQRT(Dogs[[#This Row],[Weight (kgs)]])/SQRT(22)*50, 1)</f>
        <v>55</v>
      </c>
      <c r="E8" s="6">
        <v>37386</v>
      </c>
      <c r="F8" s="4">
        <v>40658</v>
      </c>
      <c r="G8" s="5" t="b">
        <f>NOT(ISBLANK(Dogs[[#This Row],[Date of Retirement]]))</f>
        <v>1</v>
      </c>
      <c r="H8" s="3"/>
      <c r="I8" s="5" t="b">
        <f>NOT(ISBLANK(Dogs[[#This Row],[Date Of Championship]]))</f>
        <v>0</v>
      </c>
      <c r="K8" s="5" t="b">
        <f>NOT(ISBLANK(Dogs[[#This Row],[Date of Disqualification]]))</f>
        <v>0</v>
      </c>
      <c r="L8" s="5">
        <v>13</v>
      </c>
      <c r="N8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9</v>
      </c>
      <c r="O8" s="5" t="b">
        <f t="shared" ca="1" si="0"/>
        <v>0</v>
      </c>
      <c r="P8" s="5" t="b">
        <f t="shared" ca="1" si="1"/>
        <v>0</v>
      </c>
      <c r="Q8" s="5" t="str">
        <f>INDEX(Breeds[Name],Dogs[[#This Row],[Breed]])</f>
        <v>Siberian Husky</v>
      </c>
    </row>
    <row r="9" spans="1:19">
      <c r="A9" s="5" t="s">
        <v>372</v>
      </c>
      <c r="B9" s="8" t="s">
        <v>451</v>
      </c>
      <c r="C9" s="9">
        <v>25.7</v>
      </c>
      <c r="D9" s="10">
        <f>ROUND(SQRT(Dogs[[#This Row],[Weight (kgs)]])/SQRT(22)*50, 1)</f>
        <v>54</v>
      </c>
      <c r="E9" s="6">
        <v>41882</v>
      </c>
      <c r="G9" s="5" t="b">
        <f>NOT(ISBLANK(Dogs[[#This Row],[Date of Retirement]]))</f>
        <v>0</v>
      </c>
      <c r="H9" s="3"/>
      <c r="I9" s="5" t="b">
        <f>NOT(ISBLANK(Dogs[[#This Row],[Date Of Championship]]))</f>
        <v>0</v>
      </c>
      <c r="K9" s="5" t="b">
        <f>NOT(ISBLANK(Dogs[[#This Row],[Date of Disqualification]]))</f>
        <v>0</v>
      </c>
      <c r="L9" s="5">
        <v>3</v>
      </c>
      <c r="N9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6</v>
      </c>
      <c r="O9" s="5" t="b">
        <f t="shared" ca="1" si="0"/>
        <v>0</v>
      </c>
      <c r="P9" s="5" t="b">
        <f t="shared" ca="1" si="1"/>
        <v>0</v>
      </c>
      <c r="Q9" s="5" t="str">
        <f>INDEX(Breeds[Name],Dogs[[#This Row],[Breed]])</f>
        <v>Golden Retriever</v>
      </c>
    </row>
    <row r="10" spans="1:19">
      <c r="A10" s="5" t="s">
        <v>373</v>
      </c>
      <c r="B10" s="8" t="s">
        <v>450</v>
      </c>
      <c r="C10" s="9">
        <v>2.8</v>
      </c>
      <c r="D10" s="10">
        <f>ROUND(SQRT(Dogs[[#This Row],[Weight (kgs)]])/SQRT(22)*50, 1)</f>
        <v>17.8</v>
      </c>
      <c r="E10" s="6">
        <v>41023</v>
      </c>
      <c r="F10" s="4">
        <v>42310</v>
      </c>
      <c r="G10" s="5" t="b">
        <f>NOT(ISBLANK(Dogs[[#This Row],[Date of Retirement]]))</f>
        <v>1</v>
      </c>
      <c r="H10" s="3"/>
      <c r="I10" s="5" t="b">
        <f>NOT(ISBLANK(Dogs[[#This Row],[Date Of Championship]]))</f>
        <v>0</v>
      </c>
      <c r="K10" s="5" t="b">
        <f>NOT(ISBLANK(Dogs[[#This Row],[Date of Disqualification]]))</f>
        <v>0</v>
      </c>
      <c r="L10" s="5">
        <v>9</v>
      </c>
      <c r="N10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3</v>
      </c>
      <c r="O10" s="5" t="b">
        <f t="shared" ca="1" si="0"/>
        <v>0</v>
      </c>
      <c r="P10" s="5" t="b">
        <f t="shared" ca="1" si="1"/>
        <v>0</v>
      </c>
      <c r="Q10" s="5" t="str">
        <f>INDEX(Breeds[Name],Dogs[[#This Row],[Breed]])</f>
        <v>Yorksire Terrier</v>
      </c>
      <c r="S10" s="24"/>
    </row>
    <row r="11" spans="1:19">
      <c r="A11" s="5" t="s">
        <v>374</v>
      </c>
      <c r="B11" s="8" t="s">
        <v>451</v>
      </c>
      <c r="C11" s="9">
        <v>20.8</v>
      </c>
      <c r="D11" s="10">
        <f>ROUND(SQRT(Dogs[[#This Row],[Weight (kgs)]])/SQRT(22)*50, 1)</f>
        <v>48.6</v>
      </c>
      <c r="E11" s="6">
        <v>38415</v>
      </c>
      <c r="F11" s="4">
        <v>40994</v>
      </c>
      <c r="G11" s="5" t="b">
        <f>NOT(ISBLANK(Dogs[[#This Row],[Date of Retirement]]))</f>
        <v>1</v>
      </c>
      <c r="H11" s="3">
        <v>41326</v>
      </c>
      <c r="I11" s="5" t="b">
        <f>NOT(ISBLANK(Dogs[[#This Row],[Date Of Championship]]))</f>
        <v>1</v>
      </c>
      <c r="K11" s="5" t="b">
        <f>NOT(ISBLANK(Dogs[[#This Row],[Date of Disqualification]]))</f>
        <v>0</v>
      </c>
      <c r="L11" s="5">
        <v>14</v>
      </c>
      <c r="N11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7</v>
      </c>
      <c r="O11" s="5" t="b">
        <f t="shared" ca="1" si="0"/>
        <v>0</v>
      </c>
      <c r="P11" s="5" t="b">
        <f t="shared" ca="1" si="1"/>
        <v>0</v>
      </c>
      <c r="Q11" s="5" t="str">
        <f>INDEX(Breeds[Name],Dogs[[#This Row],[Breed]])</f>
        <v>Australian Shepherd</v>
      </c>
    </row>
    <row r="12" spans="1:19">
      <c r="A12" s="5" t="s">
        <v>375</v>
      </c>
      <c r="B12" s="8" t="s">
        <v>451</v>
      </c>
      <c r="C12" s="9">
        <v>40.4</v>
      </c>
      <c r="D12" s="10">
        <f>ROUND(SQRT(Dogs[[#This Row],[Weight (kgs)]])/SQRT(22)*50, 1)</f>
        <v>67.8</v>
      </c>
      <c r="E12" s="6">
        <v>37450</v>
      </c>
      <c r="G12" s="5" t="b">
        <f>NOT(ISBLANK(Dogs[[#This Row],[Date of Retirement]]))</f>
        <v>0</v>
      </c>
      <c r="H12" s="3"/>
      <c r="I12" s="5" t="b">
        <f>NOT(ISBLANK(Dogs[[#This Row],[Date Of Championship]]))</f>
        <v>0</v>
      </c>
      <c r="J12" s="24">
        <v>41139</v>
      </c>
      <c r="K12" s="5" t="b">
        <f>NOT(ISBLANK(Dogs[[#This Row],[Date of Disqualification]]))</f>
        <v>1</v>
      </c>
      <c r="L12" s="5">
        <v>7</v>
      </c>
      <c r="N12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10</v>
      </c>
      <c r="O12" s="5" t="b">
        <f t="shared" ca="1" si="0"/>
        <v>0</v>
      </c>
      <c r="P12" s="5" t="b">
        <f t="shared" ca="1" si="1"/>
        <v>0</v>
      </c>
      <c r="Q12" s="5" t="str">
        <f>INDEX(Breeds[Name],Dogs[[#This Row],[Breed]])</f>
        <v>Rottweiler</v>
      </c>
    </row>
    <row r="13" spans="1:19">
      <c r="A13" s="5" t="s">
        <v>376</v>
      </c>
      <c r="B13" s="8" t="s">
        <v>450</v>
      </c>
      <c r="C13" s="9">
        <v>42.5</v>
      </c>
      <c r="D13" s="10">
        <f>ROUND(SQRT(Dogs[[#This Row],[Weight (kgs)]])/SQRT(22)*50, 1)</f>
        <v>69.5</v>
      </c>
      <c r="E13" s="6">
        <v>42144</v>
      </c>
      <c r="G13" s="5" t="b">
        <f>NOT(ISBLANK(Dogs[[#This Row],[Date of Retirement]]))</f>
        <v>0</v>
      </c>
      <c r="H13" s="3"/>
      <c r="I13" s="5" t="b">
        <f>NOT(ISBLANK(Dogs[[#This Row],[Date Of Championship]]))</f>
        <v>0</v>
      </c>
      <c r="K13" s="5" t="b">
        <f>NOT(ISBLANK(Dogs[[#This Row],[Date of Disqualification]]))</f>
        <v>0</v>
      </c>
      <c r="L13" s="5">
        <v>16</v>
      </c>
      <c r="N13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5</v>
      </c>
      <c r="O13" s="5" t="b">
        <f t="shared" ca="1" si="0"/>
        <v>0</v>
      </c>
      <c r="P13" s="5" t="b">
        <f t="shared" ca="1" si="1"/>
        <v>0</v>
      </c>
      <c r="Q13" s="5" t="str">
        <f>INDEX(Breeds[Name],Dogs[[#This Row],[Breed]])</f>
        <v>Doberman Pinschers</v>
      </c>
    </row>
    <row r="14" spans="1:19">
      <c r="A14" s="5" t="s">
        <v>377</v>
      </c>
      <c r="B14" s="8" t="s">
        <v>451</v>
      </c>
      <c r="C14" s="9">
        <v>22.1</v>
      </c>
      <c r="D14" s="10">
        <f>ROUND(SQRT(Dogs[[#This Row],[Weight (kgs)]])/SQRT(22)*50, 1)</f>
        <v>50.1</v>
      </c>
      <c r="E14" s="6">
        <v>41504</v>
      </c>
      <c r="G14" s="5" t="b">
        <f>NOT(ISBLANK(Dogs[[#This Row],[Date of Retirement]]))</f>
        <v>0</v>
      </c>
      <c r="H14" s="3">
        <v>43156</v>
      </c>
      <c r="I14" s="5" t="b">
        <f>NOT(ISBLANK(Dogs[[#This Row],[Date Of Championship]]))</f>
        <v>1</v>
      </c>
      <c r="K14" s="5" t="b">
        <f>NOT(ISBLANK(Dogs[[#This Row],[Date of Disqualification]]))</f>
        <v>0</v>
      </c>
      <c r="L14" s="5">
        <v>8</v>
      </c>
      <c r="N14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7</v>
      </c>
      <c r="O14" s="5" t="b">
        <f t="shared" ca="1" si="0"/>
        <v>0</v>
      </c>
      <c r="P14" s="5" t="b">
        <f t="shared" ca="1" si="1"/>
        <v>0</v>
      </c>
      <c r="Q14" s="5" t="str">
        <f>INDEX(Breeds[Name],Dogs[[#This Row],[Breed]])</f>
        <v>German Shorthaired Pointer</v>
      </c>
    </row>
    <row r="15" spans="1:19">
      <c r="A15" s="5" t="s">
        <v>378</v>
      </c>
      <c r="B15" s="8" t="s">
        <v>450</v>
      </c>
      <c r="C15" s="9">
        <v>89</v>
      </c>
      <c r="D15" s="10">
        <f>ROUND(SQRT(Dogs[[#This Row],[Weight (kgs)]])/SQRT(22)*50, 1)</f>
        <v>100.6</v>
      </c>
      <c r="E15" s="6">
        <v>40649</v>
      </c>
      <c r="G15" s="5" t="b">
        <f>NOT(ISBLANK(Dogs[[#This Row],[Date of Retirement]]))</f>
        <v>0</v>
      </c>
      <c r="H15" s="3"/>
      <c r="I15" s="5" t="b">
        <f>NOT(ISBLANK(Dogs[[#This Row],[Date Of Championship]]))</f>
        <v>0</v>
      </c>
      <c r="K15" s="5" t="b">
        <f>NOT(ISBLANK(Dogs[[#This Row],[Date of Disqualification]]))</f>
        <v>0</v>
      </c>
      <c r="L15" s="5">
        <v>28</v>
      </c>
      <c r="N15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9</v>
      </c>
      <c r="O15" s="5" t="b">
        <f t="shared" ca="1" si="0"/>
        <v>0</v>
      </c>
      <c r="P15" s="5" t="b">
        <f t="shared" ca="1" si="1"/>
        <v>0</v>
      </c>
      <c r="Q15" s="5" t="str">
        <f>INDEX(Breeds[Name],Dogs[[#This Row],[Breed]])</f>
        <v>Mastiff</v>
      </c>
    </row>
    <row r="16" spans="1:19">
      <c r="A16" s="5" t="s">
        <v>379</v>
      </c>
      <c r="B16" s="8" t="s">
        <v>451</v>
      </c>
      <c r="C16" s="9">
        <v>15.4</v>
      </c>
      <c r="D16" s="10">
        <f>ROUND(SQRT(Dogs[[#This Row],[Weight (kgs)]])/SQRT(22)*50, 1)</f>
        <v>41.8</v>
      </c>
      <c r="E16" s="6">
        <v>37892</v>
      </c>
      <c r="F16" s="6">
        <v>38937</v>
      </c>
      <c r="G16" s="5" t="b">
        <f>NOT(ISBLANK(Dogs[[#This Row],[Date of Retirement]]))</f>
        <v>1</v>
      </c>
      <c r="H16" s="3"/>
      <c r="I16" s="5" t="b">
        <f>NOT(ISBLANK(Dogs[[#This Row],[Date Of Championship]]))</f>
        <v>0</v>
      </c>
      <c r="K16" s="5" t="b">
        <f>NOT(ISBLANK(Dogs[[#This Row],[Date of Disqualification]]))</f>
        <v>0</v>
      </c>
      <c r="L16" s="5">
        <v>25</v>
      </c>
      <c r="N16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3</v>
      </c>
      <c r="O16" s="5" t="b">
        <f t="shared" ca="1" si="0"/>
        <v>0</v>
      </c>
      <c r="P16" s="5" t="b">
        <f t="shared" ca="1" si="1"/>
        <v>0</v>
      </c>
      <c r="Q16" s="5" t="str">
        <f>INDEX(Breeds[Name],Dogs[[#This Row],[Breed]])</f>
        <v>Brittany</v>
      </c>
    </row>
    <row r="17" spans="1:17">
      <c r="A17" s="5" t="s">
        <v>380</v>
      </c>
      <c r="B17" s="8" t="s">
        <v>451</v>
      </c>
      <c r="C17" s="9">
        <v>61.7</v>
      </c>
      <c r="D17" s="10">
        <f>ROUND(SQRT(Dogs[[#This Row],[Weight (kgs)]])/SQRT(22)*50, 1)</f>
        <v>83.7</v>
      </c>
      <c r="E17" s="6">
        <v>39553</v>
      </c>
      <c r="F17" s="4">
        <v>42158</v>
      </c>
      <c r="G17" s="5" t="b">
        <f>NOT(ISBLANK(Dogs[[#This Row],[Date of Retirement]]))</f>
        <v>1</v>
      </c>
      <c r="H17" s="3">
        <v>43501</v>
      </c>
      <c r="I17" s="5" t="b">
        <f>NOT(ISBLANK(Dogs[[#This Row],[Date Of Championship]]))</f>
        <v>1</v>
      </c>
      <c r="K17" s="5" t="b">
        <f>NOT(ISBLANK(Dogs[[#This Row],[Date of Disqualification]]))</f>
        <v>0</v>
      </c>
      <c r="L17" s="5">
        <v>47</v>
      </c>
      <c r="N17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7</v>
      </c>
      <c r="O17" s="5" t="b">
        <f t="shared" ca="1" si="0"/>
        <v>0</v>
      </c>
      <c r="P17" s="5" t="b">
        <f t="shared" ca="1" si="1"/>
        <v>0</v>
      </c>
      <c r="Q17" s="5" t="str">
        <f>INDEX(Breeds[Name],Dogs[[#This Row],[Breed]])</f>
        <v>St. Bernard</v>
      </c>
    </row>
    <row r="18" spans="1:17">
      <c r="A18" s="5" t="s">
        <v>381</v>
      </c>
      <c r="B18" s="8" t="s">
        <v>450</v>
      </c>
      <c r="C18" s="9">
        <v>12</v>
      </c>
      <c r="D18" s="10">
        <f>ROUND(SQRT(Dogs[[#This Row],[Weight (kgs)]])/SQRT(22)*50, 1)</f>
        <v>36.9</v>
      </c>
      <c r="E18" s="6">
        <v>43343</v>
      </c>
      <c r="G18" s="5" t="b">
        <f>NOT(ISBLANK(Dogs[[#This Row],[Date of Retirement]]))</f>
        <v>0</v>
      </c>
      <c r="H18" s="3"/>
      <c r="I18" s="5" t="b">
        <f>NOT(ISBLANK(Dogs[[#This Row],[Date Of Championship]]))</f>
        <v>0</v>
      </c>
      <c r="J18" s="4">
        <v>43804</v>
      </c>
      <c r="K18" s="5" t="b">
        <f>NOT(ISBLANK(Dogs[[#This Row],[Date of Disqualification]]))</f>
        <v>1</v>
      </c>
      <c r="L18" s="5">
        <v>4</v>
      </c>
      <c r="N18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1</v>
      </c>
      <c r="O18" s="5" t="b">
        <f t="shared" ca="1" si="0"/>
        <v>0</v>
      </c>
      <c r="P18" s="5" t="b">
        <f t="shared" ca="1" si="1"/>
        <v>1</v>
      </c>
      <c r="Q18" s="5" t="str">
        <f>INDEX(Breeds[Name],Dogs[[#This Row],[Breed]])</f>
        <v>French Bulldog</v>
      </c>
    </row>
    <row r="19" spans="1:17">
      <c r="A19" s="5" t="s">
        <v>382</v>
      </c>
      <c r="B19" s="8" t="s">
        <v>450</v>
      </c>
      <c r="C19" s="9">
        <v>34.700000000000003</v>
      </c>
      <c r="D19" s="10">
        <f>ROUND(SQRT(Dogs[[#This Row],[Weight (kgs)]])/SQRT(22)*50, 1)</f>
        <v>62.8</v>
      </c>
      <c r="E19" s="6">
        <v>37772</v>
      </c>
      <c r="F19" s="4">
        <v>40966</v>
      </c>
      <c r="G19" s="5" t="b">
        <f>NOT(ISBLANK(Dogs[[#This Row],[Date of Retirement]]))</f>
        <v>1</v>
      </c>
      <c r="H19" s="3"/>
      <c r="I19" s="5" t="b">
        <f>NOT(ISBLANK(Dogs[[#This Row],[Date Of Championship]]))</f>
        <v>0</v>
      </c>
      <c r="K19" s="5" t="b">
        <f>NOT(ISBLANK(Dogs[[#This Row],[Date of Disqualification]]))</f>
        <v>0</v>
      </c>
      <c r="L19" s="5">
        <v>10</v>
      </c>
      <c r="N19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9</v>
      </c>
      <c r="O19" s="5" t="b">
        <f t="shared" ca="1" si="0"/>
        <v>0</v>
      </c>
      <c r="P19" s="5" t="b">
        <f t="shared" ca="1" si="1"/>
        <v>0</v>
      </c>
      <c r="Q19" s="5" t="str">
        <f>INDEX(Breeds[Name],Dogs[[#This Row],[Breed]])</f>
        <v>Boxer</v>
      </c>
    </row>
    <row r="20" spans="1:17">
      <c r="A20" s="5" t="s">
        <v>383</v>
      </c>
      <c r="B20" s="8" t="s">
        <v>451</v>
      </c>
      <c r="C20" s="9">
        <v>8.5</v>
      </c>
      <c r="D20" s="10">
        <f>ROUND(SQRT(Dogs[[#This Row],[Weight (kgs)]])/SQRT(22)*50, 1)</f>
        <v>31.1</v>
      </c>
      <c r="E20" s="6">
        <v>37729</v>
      </c>
      <c r="F20" s="6">
        <v>41555</v>
      </c>
      <c r="G20" s="5" t="b">
        <f>NOT(ISBLANK(Dogs[[#This Row],[Date of Retirement]]))</f>
        <v>1</v>
      </c>
      <c r="H20" s="3"/>
      <c r="I20" s="5" t="b">
        <f>NOT(ISBLANK(Dogs[[#This Row],[Date Of Championship]]))</f>
        <v>0</v>
      </c>
      <c r="K20" s="5" t="b">
        <f>NOT(ISBLANK(Dogs[[#This Row],[Date of Disqualification]]))</f>
        <v>0</v>
      </c>
      <c r="L20" s="5">
        <v>11</v>
      </c>
      <c r="N20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10</v>
      </c>
      <c r="O20" s="5" t="b">
        <f t="shared" ca="1" si="0"/>
        <v>0</v>
      </c>
      <c r="P20" s="5" t="b">
        <f t="shared" ca="1" si="1"/>
        <v>0</v>
      </c>
      <c r="Q20" s="5" t="str">
        <f>INDEX(Breeds[Name],Dogs[[#This Row],[Breed]])</f>
        <v>Dachshund</v>
      </c>
    </row>
    <row r="21" spans="1:17">
      <c r="A21" s="5" t="s">
        <v>384</v>
      </c>
      <c r="B21" s="8" t="s">
        <v>451</v>
      </c>
      <c r="C21" s="9">
        <v>6.1</v>
      </c>
      <c r="D21" s="10">
        <f>ROUND(SQRT(Dogs[[#This Row],[Weight (kgs)]])/SQRT(22)*50, 1)</f>
        <v>26.3</v>
      </c>
      <c r="E21" s="6">
        <v>38095</v>
      </c>
      <c r="F21" s="6">
        <v>39758</v>
      </c>
      <c r="G21" s="5" t="b">
        <f>NOT(ISBLANK(Dogs[[#This Row],[Date of Retirement]]))</f>
        <v>1</v>
      </c>
      <c r="H21" s="3"/>
      <c r="I21" s="5" t="b">
        <f>NOT(ISBLANK(Dogs[[#This Row],[Date Of Championship]]))</f>
        <v>0</v>
      </c>
      <c r="K21" s="5" t="b">
        <f>NOT(ISBLANK(Dogs[[#This Row],[Date of Disqualification]]))</f>
        <v>0</v>
      </c>
      <c r="L21" s="5">
        <v>17</v>
      </c>
      <c r="N21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4</v>
      </c>
      <c r="O21" s="5" t="b">
        <f t="shared" ca="1" si="0"/>
        <v>0</v>
      </c>
      <c r="P21" s="5" t="b">
        <f t="shared" ca="1" si="1"/>
        <v>0</v>
      </c>
      <c r="Q21" s="5" t="str">
        <f>INDEX(Breeds[Name],Dogs[[#This Row],[Breed]])</f>
        <v>Cavalier King Charles Spaniel</v>
      </c>
    </row>
    <row r="22" spans="1:17">
      <c r="A22" s="5" t="s">
        <v>385</v>
      </c>
      <c r="B22" s="8" t="s">
        <v>450</v>
      </c>
      <c r="C22" s="9">
        <v>6.5</v>
      </c>
      <c r="D22" s="10">
        <f>ROUND(SQRT(Dogs[[#This Row],[Weight (kgs)]])/SQRT(22)*50, 1)</f>
        <v>27.2</v>
      </c>
      <c r="E22" s="6">
        <v>42628</v>
      </c>
      <c r="G22" s="5" t="b">
        <f>NOT(ISBLANK(Dogs[[#This Row],[Date of Retirement]]))</f>
        <v>0</v>
      </c>
      <c r="H22" s="3"/>
      <c r="I22" s="5" t="b">
        <f>NOT(ISBLANK(Dogs[[#This Row],[Date Of Championship]]))</f>
        <v>0</v>
      </c>
      <c r="K22" s="5" t="b">
        <f>NOT(ISBLANK(Dogs[[#This Row],[Date of Disqualification]]))</f>
        <v>0</v>
      </c>
      <c r="L22" s="5">
        <v>20</v>
      </c>
      <c r="N22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4</v>
      </c>
      <c r="O22" s="5" t="b">
        <f t="shared" ca="1" si="0"/>
        <v>0</v>
      </c>
      <c r="P22" s="5" t="b">
        <f t="shared" ca="1" si="1"/>
        <v>0</v>
      </c>
      <c r="Q22" s="5" t="str">
        <f>INDEX(Breeds[Name],Dogs[[#This Row],[Breed]])</f>
        <v>Boston Terrier</v>
      </c>
    </row>
    <row r="23" spans="1:17">
      <c r="A23" s="5" t="s">
        <v>386</v>
      </c>
      <c r="B23" s="8" t="s">
        <v>450</v>
      </c>
      <c r="C23" s="9">
        <v>45</v>
      </c>
      <c r="D23" s="10">
        <f>ROUND(SQRT(Dogs[[#This Row],[Weight (kgs)]])/SQRT(22)*50, 1)</f>
        <v>71.5</v>
      </c>
      <c r="E23" s="6">
        <v>40935</v>
      </c>
      <c r="F23" s="4">
        <v>43516</v>
      </c>
      <c r="G23" s="5" t="b">
        <f>NOT(ISBLANK(Dogs[[#This Row],[Date of Retirement]]))</f>
        <v>1</v>
      </c>
      <c r="H23" s="3"/>
      <c r="I23" s="5" t="b">
        <f>NOT(ISBLANK(Dogs[[#This Row],[Date Of Championship]]))</f>
        <v>0</v>
      </c>
      <c r="K23" s="5" t="b">
        <f>NOT(ISBLANK(Dogs[[#This Row],[Date of Disqualification]]))</f>
        <v>0</v>
      </c>
      <c r="L23" s="5">
        <v>21</v>
      </c>
      <c r="N23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7</v>
      </c>
      <c r="O23" s="5" t="b">
        <f t="shared" ca="1" si="0"/>
        <v>0</v>
      </c>
      <c r="P23" s="5" t="b">
        <f t="shared" ca="1" si="1"/>
        <v>0</v>
      </c>
      <c r="Q23" s="5" t="str">
        <f>INDEX(Breeds[Name],Dogs[[#This Row],[Breed]])</f>
        <v>Bernese Mountain Dog</v>
      </c>
    </row>
    <row r="24" spans="1:17">
      <c r="A24" s="5" t="s">
        <v>387</v>
      </c>
      <c r="B24" s="8" t="s">
        <v>451</v>
      </c>
      <c r="C24" s="9">
        <v>61</v>
      </c>
      <c r="D24" s="10">
        <f>ROUND(SQRT(Dogs[[#This Row],[Weight (kgs)]])/SQRT(22)*50, 1)</f>
        <v>83.3</v>
      </c>
      <c r="E24" s="6">
        <v>40958</v>
      </c>
      <c r="G24" s="5" t="b">
        <f>NOT(ISBLANK(Dogs[[#This Row],[Date of Retirement]]))</f>
        <v>0</v>
      </c>
      <c r="H24" s="3"/>
      <c r="I24" s="5" t="b">
        <f>NOT(ISBLANK(Dogs[[#This Row],[Date Of Championship]]))</f>
        <v>0</v>
      </c>
      <c r="K24" s="5" t="b">
        <f>NOT(ISBLANK(Dogs[[#This Row],[Date of Disqualification]]))</f>
        <v>0</v>
      </c>
      <c r="L24" s="5">
        <v>47</v>
      </c>
      <c r="N24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8</v>
      </c>
      <c r="O24" s="5" t="b">
        <f t="shared" ca="1" si="0"/>
        <v>0</v>
      </c>
      <c r="P24" s="5" t="b">
        <f t="shared" ca="1" si="1"/>
        <v>0</v>
      </c>
      <c r="Q24" s="5" t="str">
        <f>INDEX(Breeds[Name],Dogs[[#This Row],[Breed]])</f>
        <v>St. Bernard</v>
      </c>
    </row>
    <row r="25" spans="1:17">
      <c r="A25" s="5" t="s">
        <v>388</v>
      </c>
      <c r="B25" s="8" t="s">
        <v>450</v>
      </c>
      <c r="C25" s="9">
        <v>3.9</v>
      </c>
      <c r="D25" s="10">
        <f>ROUND(SQRT(Dogs[[#This Row],[Weight (kgs)]])/SQRT(22)*50, 1)</f>
        <v>21.1</v>
      </c>
      <c r="E25" s="6">
        <v>36852</v>
      </c>
      <c r="F25" s="6">
        <v>39259</v>
      </c>
      <c r="G25" s="5" t="b">
        <f>NOT(ISBLANK(Dogs[[#This Row],[Date of Retirement]]))</f>
        <v>1</v>
      </c>
      <c r="H25" s="3"/>
      <c r="I25" s="5" t="b">
        <f>NOT(ISBLANK(Dogs[[#This Row],[Date Of Championship]]))</f>
        <v>0</v>
      </c>
      <c r="J25" s="4"/>
      <c r="K25" s="5" t="b">
        <f>NOT(ISBLANK(Dogs[[#This Row],[Date of Disqualification]]))</f>
        <v>0</v>
      </c>
      <c r="L25" s="5">
        <v>19</v>
      </c>
      <c r="N25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7</v>
      </c>
      <c r="O25" s="5" t="b">
        <f t="shared" ca="1" si="0"/>
        <v>0</v>
      </c>
      <c r="P25" s="5" t="b">
        <f t="shared" ca="1" si="1"/>
        <v>0</v>
      </c>
      <c r="Q25" s="5" t="str">
        <f>INDEX(Breeds[Name],Dogs[[#This Row],[Breed]])</f>
        <v>Shih Tzu</v>
      </c>
    </row>
    <row r="26" spans="1:17">
      <c r="A26" s="5" t="s">
        <v>389</v>
      </c>
      <c r="B26" s="8" t="s">
        <v>451</v>
      </c>
      <c r="C26" s="9">
        <v>2.9</v>
      </c>
      <c r="D26" s="10">
        <f>ROUND(SQRT(Dogs[[#This Row],[Weight (kgs)]])/SQRT(22)*50, 1)</f>
        <v>18.2</v>
      </c>
      <c r="E26" s="6">
        <v>40373</v>
      </c>
      <c r="G26" s="5" t="b">
        <f>NOT(ISBLANK(Dogs[[#This Row],[Date of Retirement]]))</f>
        <v>0</v>
      </c>
      <c r="H26" s="3"/>
      <c r="I26" s="5" t="b">
        <f>NOT(ISBLANK(Dogs[[#This Row],[Date Of Championship]]))</f>
        <v>0</v>
      </c>
      <c r="K26" s="5" t="b">
        <f>NOT(ISBLANK(Dogs[[#This Row],[Date of Disqualification]]))</f>
        <v>0</v>
      </c>
      <c r="L26" s="5">
        <v>36</v>
      </c>
      <c r="N26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10</v>
      </c>
      <c r="O26" s="5" t="b">
        <f t="shared" ca="1" si="0"/>
        <v>0</v>
      </c>
      <c r="P26" s="5" t="b">
        <f t="shared" ca="1" si="1"/>
        <v>0</v>
      </c>
      <c r="Q26" s="5" t="str">
        <f>INDEX(Breeds[Name],Dogs[[#This Row],[Breed]])</f>
        <v>Maltese</v>
      </c>
    </row>
    <row r="27" spans="1:17">
      <c r="A27" s="5" t="s">
        <v>390</v>
      </c>
      <c r="B27" s="8" t="s">
        <v>451</v>
      </c>
      <c r="C27" s="9">
        <v>21.5</v>
      </c>
      <c r="D27" s="10">
        <f>ROUND(SQRT(Dogs[[#This Row],[Weight (kgs)]])/SQRT(22)*50, 1)</f>
        <v>49.4</v>
      </c>
      <c r="E27" s="6">
        <v>40898</v>
      </c>
      <c r="F27" s="4">
        <v>42667</v>
      </c>
      <c r="G27" s="5" t="b">
        <f>NOT(ISBLANK(Dogs[[#This Row],[Date of Retirement]]))</f>
        <v>1</v>
      </c>
      <c r="H27" s="3"/>
      <c r="I27" s="5" t="b">
        <f>NOT(ISBLANK(Dogs[[#This Row],[Date Of Championship]]))</f>
        <v>0</v>
      </c>
      <c r="K27" s="5" t="b">
        <f>NOT(ISBLANK(Dogs[[#This Row],[Date of Disqualification]]))</f>
        <v>0</v>
      </c>
      <c r="L27" s="5">
        <v>49</v>
      </c>
      <c r="N27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5</v>
      </c>
      <c r="O27" s="5" t="b">
        <f t="shared" ca="1" si="0"/>
        <v>0</v>
      </c>
      <c r="P27" s="5" t="b">
        <f t="shared" ca="1" si="1"/>
        <v>0</v>
      </c>
      <c r="Q27" s="5" t="str">
        <f>INDEX(Breeds[Name],Dogs[[#This Row],[Breed]])</f>
        <v>Portuguese Water Dog</v>
      </c>
    </row>
    <row r="28" spans="1:17">
      <c r="A28" s="5" t="s">
        <v>391</v>
      </c>
      <c r="B28" s="8" t="s">
        <v>451</v>
      </c>
      <c r="C28" s="9">
        <v>40.200000000000003</v>
      </c>
      <c r="D28" s="10">
        <f>ROUND(SQRT(Dogs[[#This Row],[Weight (kgs)]])/SQRT(22)*50, 1)</f>
        <v>67.599999999999994</v>
      </c>
      <c r="E28" s="6">
        <v>43255</v>
      </c>
      <c r="G28" s="5" t="b">
        <f>NOT(ISBLANK(Dogs[[#This Row],[Date of Retirement]]))</f>
        <v>0</v>
      </c>
      <c r="H28" s="3"/>
      <c r="I28" s="5" t="b">
        <f>NOT(ISBLANK(Dogs[[#This Row],[Date Of Championship]]))</f>
        <v>0</v>
      </c>
      <c r="K28" s="5" t="b">
        <f>NOT(ISBLANK(Dogs[[#This Row],[Date of Disqualification]]))</f>
        <v>0</v>
      </c>
      <c r="L28" s="5">
        <v>48</v>
      </c>
      <c r="N28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2</v>
      </c>
      <c r="O28" s="5" t="b">
        <f t="shared" ca="1" si="0"/>
        <v>0</v>
      </c>
      <c r="P28" s="5" t="b">
        <f t="shared" ca="1" si="1"/>
        <v>1</v>
      </c>
      <c r="Q28" s="5" t="str">
        <f>INDEX(Breeds[Name],Dogs[[#This Row],[Breed]])</f>
        <v>Bloodhound</v>
      </c>
    </row>
    <row r="29" spans="1:17">
      <c r="A29" s="5" t="s">
        <v>392</v>
      </c>
      <c r="B29" s="8" t="s">
        <v>451</v>
      </c>
      <c r="C29" s="9">
        <v>24.8</v>
      </c>
      <c r="D29" s="10">
        <f>ROUND(SQRT(Dogs[[#This Row],[Weight (kgs)]])/SQRT(22)*50, 1)</f>
        <v>53.1</v>
      </c>
      <c r="E29" s="6">
        <v>42994</v>
      </c>
      <c r="G29" s="5" t="b">
        <f>NOT(ISBLANK(Dogs[[#This Row],[Date of Retirement]]))</f>
        <v>0</v>
      </c>
      <c r="H29" s="3"/>
      <c r="I29" s="5" t="b">
        <f>NOT(ISBLANK(Dogs[[#This Row],[Date Of Championship]]))</f>
        <v>0</v>
      </c>
      <c r="K29" s="5" t="b">
        <f>NOT(ISBLANK(Dogs[[#This Row],[Date of Disqualification]]))</f>
        <v>0</v>
      </c>
      <c r="L29" s="5">
        <v>2</v>
      </c>
      <c r="N29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3</v>
      </c>
      <c r="O29" s="5" t="b">
        <f t="shared" ca="1" si="0"/>
        <v>0</v>
      </c>
      <c r="P29" s="5" t="b">
        <f t="shared" ca="1" si="1"/>
        <v>0</v>
      </c>
      <c r="Q29" s="5" t="str">
        <f>INDEX(Breeds[Name],Dogs[[#This Row],[Breed]])</f>
        <v>German Shepherd</v>
      </c>
    </row>
    <row r="30" spans="1:17">
      <c r="A30" s="5" t="s">
        <v>393</v>
      </c>
      <c r="B30" s="8" t="s">
        <v>450</v>
      </c>
      <c r="C30" s="9">
        <v>10.1</v>
      </c>
      <c r="D30" s="10">
        <f>ROUND(SQRT(Dogs[[#This Row],[Weight (kgs)]])/SQRT(22)*50, 1)</f>
        <v>33.9</v>
      </c>
      <c r="E30" s="6">
        <v>41465</v>
      </c>
      <c r="G30" s="5" t="b">
        <f>NOT(ISBLANK(Dogs[[#This Row],[Date of Retirement]]))</f>
        <v>0</v>
      </c>
      <c r="H30" s="3"/>
      <c r="I30" s="5" t="b">
        <f>NOT(ISBLANK(Dogs[[#This Row],[Date Of Championship]]))</f>
        <v>0</v>
      </c>
      <c r="K30" s="5" t="b">
        <f>NOT(ISBLANK(Dogs[[#This Row],[Date of Disqualification]]))</f>
        <v>0</v>
      </c>
      <c r="L30" s="5">
        <v>43</v>
      </c>
      <c r="N30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7</v>
      </c>
      <c r="O30" s="5" t="b">
        <f t="shared" ca="1" si="0"/>
        <v>0</v>
      </c>
      <c r="P30" s="5" t="b">
        <f t="shared" ca="1" si="1"/>
        <v>0</v>
      </c>
      <c r="Q30" s="5" t="str">
        <f>INDEX(Breeds[Name],Dogs[[#This Row],[Breed]])</f>
        <v>Shiba Inu</v>
      </c>
    </row>
    <row r="31" spans="1:17">
      <c r="A31" s="5" t="s">
        <v>394</v>
      </c>
      <c r="B31" s="8" t="s">
        <v>450</v>
      </c>
      <c r="C31" s="9">
        <v>10.6</v>
      </c>
      <c r="D31" s="10">
        <f>ROUND(SQRT(Dogs[[#This Row],[Weight (kgs)]])/SQRT(22)*50, 1)</f>
        <v>34.700000000000003</v>
      </c>
      <c r="E31" s="6">
        <v>37905</v>
      </c>
      <c r="F31" s="6">
        <v>39560</v>
      </c>
      <c r="G31" s="5" t="b">
        <f>NOT(ISBLANK(Dogs[[#This Row],[Date of Retirement]]))</f>
        <v>1</v>
      </c>
      <c r="H31" s="3"/>
      <c r="I31" s="5" t="b">
        <f>NOT(ISBLANK(Dogs[[#This Row],[Date Of Championship]]))</f>
        <v>0</v>
      </c>
      <c r="K31" s="5" t="b">
        <f>NOT(ISBLANK(Dogs[[#This Row],[Date of Disqualification]]))</f>
        <v>0</v>
      </c>
      <c r="L31" s="5">
        <v>43</v>
      </c>
      <c r="N31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5</v>
      </c>
      <c r="O31" s="5" t="b">
        <f t="shared" ca="1" si="0"/>
        <v>0</v>
      </c>
      <c r="P31" s="5" t="b">
        <f t="shared" ca="1" si="1"/>
        <v>0</v>
      </c>
      <c r="Q31" s="5" t="str">
        <f>INDEX(Breeds[Name],Dogs[[#This Row],[Breed]])</f>
        <v>Shiba Inu</v>
      </c>
    </row>
    <row r="32" spans="1:17">
      <c r="A32" s="5" t="s">
        <v>395</v>
      </c>
      <c r="B32" s="8" t="s">
        <v>451</v>
      </c>
      <c r="C32" s="9">
        <v>27.8</v>
      </c>
      <c r="D32" s="10">
        <f>ROUND(SQRT(Dogs[[#This Row],[Weight (kgs)]])/SQRT(22)*50, 1)</f>
        <v>56.2</v>
      </c>
      <c r="E32" s="6">
        <v>36841</v>
      </c>
      <c r="F32" s="6">
        <v>39901</v>
      </c>
      <c r="G32" s="5" t="b">
        <f>NOT(ISBLANK(Dogs[[#This Row],[Date of Retirement]]))</f>
        <v>1</v>
      </c>
      <c r="H32" s="3"/>
      <c r="I32" s="5" t="b">
        <f>NOT(ISBLANK(Dogs[[#This Row],[Date Of Championship]]))</f>
        <v>0</v>
      </c>
      <c r="J32" s="4"/>
      <c r="K32" s="5" t="b">
        <f>NOT(ISBLANK(Dogs[[#This Row],[Date of Disqualification]]))</f>
        <v>0</v>
      </c>
      <c r="L32" s="5">
        <v>1</v>
      </c>
      <c r="N32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9</v>
      </c>
      <c r="O32" s="5" t="b">
        <f t="shared" ca="1" si="0"/>
        <v>0</v>
      </c>
      <c r="P32" s="5" t="b">
        <f t="shared" ca="1" si="1"/>
        <v>0</v>
      </c>
      <c r="Q32" s="5" t="str">
        <f>INDEX(Breeds[Name],Dogs[[#This Row],[Breed]])</f>
        <v>Labrador Retriever</v>
      </c>
    </row>
    <row r="33" spans="1:17">
      <c r="A33" s="5" t="s">
        <v>396</v>
      </c>
      <c r="B33" s="8" t="s">
        <v>450</v>
      </c>
      <c r="C33" s="9">
        <v>56.1</v>
      </c>
      <c r="D33" s="10">
        <f>ROUND(SQRT(Dogs[[#This Row],[Weight (kgs)]])/SQRT(22)*50, 1)</f>
        <v>79.8</v>
      </c>
      <c r="E33" s="6">
        <v>41569</v>
      </c>
      <c r="F33" s="4">
        <v>43012</v>
      </c>
      <c r="G33" s="5" t="b">
        <f>NOT(ISBLANK(Dogs[[#This Row],[Date of Retirement]]))</f>
        <v>1</v>
      </c>
      <c r="H33" s="3"/>
      <c r="I33" s="5" t="b">
        <f>NOT(ISBLANK(Dogs[[#This Row],[Date Of Championship]]))</f>
        <v>0</v>
      </c>
      <c r="K33" s="5" t="b">
        <f>NOT(ISBLANK(Dogs[[#This Row],[Date of Disqualification]]))</f>
        <v>0</v>
      </c>
      <c r="L33" s="5">
        <v>7</v>
      </c>
      <c r="N33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4</v>
      </c>
      <c r="O33" s="5" t="b">
        <f t="shared" ca="1" si="0"/>
        <v>0</v>
      </c>
      <c r="P33" s="5" t="b">
        <f t="shared" ca="1" si="1"/>
        <v>0</v>
      </c>
      <c r="Q33" s="5" t="str">
        <f>INDEX(Breeds[Name],Dogs[[#This Row],[Breed]])</f>
        <v>Rottweiler</v>
      </c>
    </row>
    <row r="34" spans="1:17">
      <c r="A34" s="5" t="s">
        <v>397</v>
      </c>
      <c r="B34" s="8" t="s">
        <v>451</v>
      </c>
      <c r="C34" s="9">
        <v>5.4</v>
      </c>
      <c r="D34" s="10">
        <f>ROUND(SQRT(Dogs[[#This Row],[Weight (kgs)]])/SQRT(22)*50, 1)</f>
        <v>24.8</v>
      </c>
      <c r="E34" s="6">
        <v>40636</v>
      </c>
      <c r="G34" s="5" t="b">
        <f>NOT(ISBLANK(Dogs[[#This Row],[Date of Retirement]]))</f>
        <v>0</v>
      </c>
      <c r="H34" s="3"/>
      <c r="I34" s="5" t="b">
        <f>NOT(ISBLANK(Dogs[[#This Row],[Date Of Championship]]))</f>
        <v>0</v>
      </c>
      <c r="K34" s="5" t="b">
        <f>NOT(ISBLANK(Dogs[[#This Row],[Date of Disqualification]]))</f>
        <v>0</v>
      </c>
      <c r="L34" s="5">
        <v>23</v>
      </c>
      <c r="N34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9</v>
      </c>
      <c r="O34" s="5" t="b">
        <f t="shared" ca="1" si="0"/>
        <v>0</v>
      </c>
      <c r="P34" s="5" t="b">
        <f t="shared" ca="1" si="1"/>
        <v>0</v>
      </c>
      <c r="Q34" s="5" t="str">
        <f>INDEX(Breeds[Name],Dogs[[#This Row],[Breed]])</f>
        <v>Havanese</v>
      </c>
    </row>
    <row r="35" spans="1:17">
      <c r="A35" s="5" t="s">
        <v>442</v>
      </c>
      <c r="B35" s="8" t="s">
        <v>451</v>
      </c>
      <c r="C35" s="9">
        <v>12.6</v>
      </c>
      <c r="D35" s="10">
        <f>ROUND(SQRT(Dogs[[#This Row],[Weight (kgs)]])/SQRT(22)*50, 1)</f>
        <v>37.799999999999997</v>
      </c>
      <c r="E35" s="6">
        <v>42893</v>
      </c>
      <c r="G35" s="5" t="b">
        <f>NOT(ISBLANK(Dogs[[#This Row],[Date of Retirement]]))</f>
        <v>0</v>
      </c>
      <c r="H35" s="3"/>
      <c r="I35" s="5" t="b">
        <f>NOT(ISBLANK(Dogs[[#This Row],[Date Of Championship]]))</f>
        <v>0</v>
      </c>
      <c r="K35" s="5" t="b">
        <f>NOT(ISBLANK(Dogs[[#This Row],[Date of Disqualification]]))</f>
        <v>0</v>
      </c>
      <c r="L35" s="5">
        <v>12</v>
      </c>
      <c r="N35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3</v>
      </c>
      <c r="O35" s="5" t="b">
        <f t="shared" ca="1" si="0"/>
        <v>0</v>
      </c>
      <c r="P35" s="5" t="b">
        <f t="shared" ca="1" si="1"/>
        <v>0</v>
      </c>
      <c r="Q35" s="5" t="str">
        <f>INDEX(Breeds[Name],Dogs[[#This Row],[Breed]])</f>
        <v>Pembroke Welsh Corgi</v>
      </c>
    </row>
    <row r="36" spans="1:17">
      <c r="A36" s="5" t="s">
        <v>399</v>
      </c>
      <c r="B36" s="8" t="s">
        <v>451</v>
      </c>
      <c r="C36" s="9">
        <v>30.2</v>
      </c>
      <c r="D36" s="10">
        <f>ROUND(SQRT(Dogs[[#This Row],[Weight (kgs)]])/SQRT(22)*50, 1)</f>
        <v>58.6</v>
      </c>
      <c r="E36" s="6">
        <v>40506</v>
      </c>
      <c r="G36" s="5" t="b">
        <f>NOT(ISBLANK(Dogs[[#This Row],[Date of Retirement]]))</f>
        <v>0</v>
      </c>
      <c r="H36" s="3">
        <v>41875</v>
      </c>
      <c r="I36" s="5" t="b">
        <f>NOT(ISBLANK(Dogs[[#This Row],[Date Of Championship]]))</f>
        <v>1</v>
      </c>
      <c r="K36" s="5" t="b">
        <f>NOT(ISBLANK(Dogs[[#This Row],[Date of Disqualification]]))</f>
        <v>0</v>
      </c>
      <c r="L36" s="5">
        <v>46</v>
      </c>
      <c r="N36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10</v>
      </c>
      <c r="O36" s="5" t="b">
        <f t="shared" ca="1" si="0"/>
        <v>0</v>
      </c>
      <c r="P36" s="5" t="b">
        <f t="shared" ca="1" si="1"/>
        <v>0</v>
      </c>
      <c r="Q36" s="5" t="str">
        <f>INDEX(Breeds[Name],Dogs[[#This Row],[Breed]])</f>
        <v>Akita Inu</v>
      </c>
    </row>
    <row r="37" spans="1:17">
      <c r="A37" s="5" t="s">
        <v>400</v>
      </c>
      <c r="B37" s="8" t="s">
        <v>451</v>
      </c>
      <c r="C37" s="9">
        <v>7.5</v>
      </c>
      <c r="D37" s="10">
        <f>ROUND(SQRT(Dogs[[#This Row],[Weight (kgs)]])/SQRT(22)*50, 1)</f>
        <v>29.2</v>
      </c>
      <c r="E37" s="6">
        <v>38490</v>
      </c>
      <c r="F37" s="6">
        <v>41433</v>
      </c>
      <c r="G37" s="5" t="b">
        <f>NOT(ISBLANK(Dogs[[#This Row],[Date of Retirement]]))</f>
        <v>1</v>
      </c>
      <c r="H37" s="3"/>
      <c r="I37" s="5" t="b">
        <f>NOT(ISBLANK(Dogs[[#This Row],[Date Of Championship]]))</f>
        <v>0</v>
      </c>
      <c r="K37" s="5" t="b">
        <f>NOT(ISBLANK(Dogs[[#This Row],[Date of Disqualification]]))</f>
        <v>0</v>
      </c>
      <c r="L37" s="5">
        <v>18</v>
      </c>
      <c r="N37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8</v>
      </c>
      <c r="O37" s="5" t="b">
        <f t="shared" ca="1" si="0"/>
        <v>0</v>
      </c>
      <c r="P37" s="5" t="b">
        <f t="shared" ca="1" si="1"/>
        <v>0</v>
      </c>
      <c r="Q37" s="5" t="str">
        <f>INDEX(Breeds[Name],Dogs[[#This Row],[Breed]])</f>
        <v>Miniature Schnauzer</v>
      </c>
    </row>
    <row r="38" spans="1:17">
      <c r="A38" s="5" t="s">
        <v>401</v>
      </c>
      <c r="B38" s="8" t="s">
        <v>450</v>
      </c>
      <c r="C38" s="9">
        <v>22.2</v>
      </c>
      <c r="D38" s="10">
        <f>ROUND(SQRT(Dogs[[#This Row],[Weight (kgs)]])/SQRT(22)*50, 1)</f>
        <v>50.2</v>
      </c>
      <c r="E38" s="6">
        <v>40023</v>
      </c>
      <c r="F38" s="6">
        <v>41842</v>
      </c>
      <c r="G38" s="5" t="b">
        <f>NOT(ISBLANK(Dogs[[#This Row],[Date of Retirement]]))</f>
        <v>1</v>
      </c>
      <c r="H38" s="3"/>
      <c r="I38" s="5" t="b">
        <f>NOT(ISBLANK(Dogs[[#This Row],[Date Of Championship]]))</f>
        <v>0</v>
      </c>
      <c r="K38" s="5" t="b">
        <f>NOT(ISBLANK(Dogs[[#This Row],[Date of Disqualification]]))</f>
        <v>0</v>
      </c>
      <c r="L38" s="5">
        <v>26</v>
      </c>
      <c r="N38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5</v>
      </c>
      <c r="O38" s="5" t="b">
        <f t="shared" ca="1" si="0"/>
        <v>0</v>
      </c>
      <c r="P38" s="5" t="b">
        <f t="shared" ca="1" si="1"/>
        <v>0</v>
      </c>
      <c r="Q38" s="5" t="str">
        <f>INDEX(Breeds[Name],Dogs[[#This Row],[Breed]])</f>
        <v>English Springer Spaniel</v>
      </c>
    </row>
    <row r="39" spans="1:17">
      <c r="A39" s="5" t="s">
        <v>402</v>
      </c>
      <c r="B39" s="8" t="s">
        <v>450</v>
      </c>
      <c r="C39" s="9">
        <v>35.700000000000003</v>
      </c>
      <c r="D39" s="10">
        <f>ROUND(SQRT(Dogs[[#This Row],[Weight (kgs)]])/SQRT(22)*50, 1)</f>
        <v>63.7</v>
      </c>
      <c r="E39" s="6">
        <v>36581</v>
      </c>
      <c r="F39" s="6">
        <v>38255</v>
      </c>
      <c r="G39" s="5" t="b">
        <f>NOT(ISBLANK(Dogs[[#This Row],[Date of Retirement]]))</f>
        <v>1</v>
      </c>
      <c r="H39" s="3">
        <v>42049</v>
      </c>
      <c r="I39" s="5" t="b">
        <f>NOT(ISBLANK(Dogs[[#This Row],[Date Of Championship]]))</f>
        <v>1</v>
      </c>
      <c r="K39" s="5" t="b">
        <f>NOT(ISBLANK(Dogs[[#This Row],[Date of Disqualification]]))</f>
        <v>0</v>
      </c>
      <c r="L39" s="5">
        <v>46</v>
      </c>
      <c r="N39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4</v>
      </c>
      <c r="O39" s="5" t="b">
        <f t="shared" ca="1" si="0"/>
        <v>0</v>
      </c>
      <c r="P39" s="5" t="b">
        <f t="shared" ca="1" si="1"/>
        <v>0</v>
      </c>
      <c r="Q39" s="5" t="str">
        <f>INDEX(Breeds[Name],Dogs[[#This Row],[Breed]])</f>
        <v>Akita Inu</v>
      </c>
    </row>
    <row r="40" spans="1:17">
      <c r="A40" s="5" t="s">
        <v>403</v>
      </c>
      <c r="B40" s="8" t="s">
        <v>450</v>
      </c>
      <c r="C40" s="9">
        <v>31.6</v>
      </c>
      <c r="D40" s="10">
        <f>ROUND(SQRT(Dogs[[#This Row],[Weight (kgs)]])/SQRT(22)*50, 1)</f>
        <v>59.9</v>
      </c>
      <c r="E40" s="6">
        <v>40159</v>
      </c>
      <c r="F40" s="4"/>
      <c r="G40" s="5" t="b">
        <f>NOT(ISBLANK(Dogs[[#This Row],[Date of Retirement]]))</f>
        <v>0</v>
      </c>
      <c r="H40" s="3"/>
      <c r="I40" s="5" t="b">
        <f>NOT(ISBLANK(Dogs[[#This Row],[Date Of Championship]]))</f>
        <v>0</v>
      </c>
      <c r="J40" s="4">
        <v>40366</v>
      </c>
      <c r="K40" s="5" t="b">
        <f>NOT(ISBLANK(Dogs[[#This Row],[Date of Disqualification]]))</f>
        <v>1</v>
      </c>
      <c r="L40" s="5">
        <v>44</v>
      </c>
      <c r="N40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1</v>
      </c>
      <c r="O40" s="5" t="b">
        <f t="shared" ca="1" si="0"/>
        <v>0</v>
      </c>
      <c r="P40" s="5" t="b">
        <f t="shared" ca="1" si="1"/>
        <v>1</v>
      </c>
      <c r="Q40" s="5" t="str">
        <f>INDEX(Breeds[Name],Dogs[[#This Row],[Breed]])</f>
        <v>Chesapeake Bay Retriever</v>
      </c>
    </row>
    <row r="41" spans="1:17">
      <c r="A41" s="5" t="s">
        <v>443</v>
      </c>
      <c r="B41" s="8" t="s">
        <v>450</v>
      </c>
      <c r="C41" s="9">
        <v>7.4</v>
      </c>
      <c r="D41" s="10">
        <f>ROUND(SQRT(Dogs[[#This Row],[Weight (kgs)]])/SQRT(22)*50, 1)</f>
        <v>29</v>
      </c>
      <c r="E41" s="6">
        <v>39875</v>
      </c>
      <c r="F41" s="4">
        <v>41529</v>
      </c>
      <c r="G41" s="5" t="b">
        <f>NOT(ISBLANK(Dogs[[#This Row],[Date of Retirement]]))</f>
        <v>1</v>
      </c>
      <c r="H41" s="3"/>
      <c r="I41" s="5" t="b">
        <f>NOT(ISBLANK(Dogs[[#This Row],[Date Of Championship]]))</f>
        <v>0</v>
      </c>
      <c r="K41" s="5" t="b">
        <f>NOT(ISBLANK(Dogs[[#This Row],[Date of Disqualification]]))</f>
        <v>0</v>
      </c>
      <c r="L41" s="5">
        <v>45</v>
      </c>
      <c r="N41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4</v>
      </c>
      <c r="O41" s="5" t="b">
        <f t="shared" ca="1" si="0"/>
        <v>0</v>
      </c>
      <c r="P41" s="5" t="b">
        <f t="shared" ca="1" si="1"/>
        <v>0</v>
      </c>
      <c r="Q41" s="5" t="str">
        <f>INDEX(Breeds[Name],Dogs[[#This Row],[Breed]])</f>
        <v>Bichon Frise</v>
      </c>
    </row>
    <row r="42" spans="1:17">
      <c r="A42" s="5" t="s">
        <v>405</v>
      </c>
      <c r="B42" s="8" t="s">
        <v>451</v>
      </c>
      <c r="C42" s="9">
        <v>10</v>
      </c>
      <c r="D42" s="10">
        <f>ROUND(SQRT(Dogs[[#This Row],[Weight (kgs)]])/SQRT(22)*50, 1)</f>
        <v>33.700000000000003</v>
      </c>
      <c r="E42" s="6">
        <v>36951</v>
      </c>
      <c r="F42" s="6">
        <v>39080</v>
      </c>
      <c r="G42" s="5" t="b">
        <f>NOT(ISBLANK(Dogs[[#This Row],[Date of Retirement]]))</f>
        <v>1</v>
      </c>
      <c r="H42" s="3"/>
      <c r="I42" s="5" t="b">
        <f>NOT(ISBLANK(Dogs[[#This Row],[Date Of Championship]]))</f>
        <v>0</v>
      </c>
      <c r="K42" s="5" t="b">
        <f>NOT(ISBLANK(Dogs[[#This Row],[Date of Disqualification]]))</f>
        <v>0</v>
      </c>
      <c r="L42" s="5">
        <v>29</v>
      </c>
      <c r="N42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5</v>
      </c>
      <c r="O42" s="5" t="b">
        <f t="shared" ca="1" si="0"/>
        <v>0</v>
      </c>
      <c r="P42" s="5" t="b">
        <f t="shared" ca="1" si="1"/>
        <v>0</v>
      </c>
      <c r="Q42" s="5" t="str">
        <f>INDEX(Breeds[Name],Dogs[[#This Row],[Breed]])</f>
        <v>Cocker Spaniel</v>
      </c>
    </row>
    <row r="43" spans="1:17">
      <c r="A43" s="5" t="s">
        <v>406</v>
      </c>
      <c r="B43" s="8" t="s">
        <v>450</v>
      </c>
      <c r="C43" s="9">
        <v>26.5</v>
      </c>
      <c r="D43" s="10">
        <f>ROUND(SQRT(Dogs[[#This Row],[Weight (kgs)]])/SQRT(22)*50, 1)</f>
        <v>54.9</v>
      </c>
      <c r="E43" s="6">
        <v>40432</v>
      </c>
      <c r="F43" s="6">
        <v>41683</v>
      </c>
      <c r="G43" s="5" t="b">
        <f>NOT(ISBLANK(Dogs[[#This Row],[Date of Retirement]]))</f>
        <v>1</v>
      </c>
      <c r="H43" s="3"/>
      <c r="I43" s="5" t="b">
        <f>NOT(ISBLANK(Dogs[[#This Row],[Date Of Championship]]))</f>
        <v>0</v>
      </c>
      <c r="K43" s="5" t="b">
        <f>NOT(ISBLANK(Dogs[[#This Row],[Date of Disqualification]]))</f>
        <v>0</v>
      </c>
      <c r="L43" s="5">
        <v>30</v>
      </c>
      <c r="N43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4</v>
      </c>
      <c r="O43" s="5" t="b">
        <f t="shared" ca="1" si="0"/>
        <v>0</v>
      </c>
      <c r="P43" s="5" t="b">
        <f t="shared" ca="1" si="1"/>
        <v>0</v>
      </c>
      <c r="Q43" s="5" t="str">
        <f>INDEX(Breeds[Name],Dogs[[#This Row],[Breed]])</f>
        <v>Vizslas</v>
      </c>
    </row>
    <row r="44" spans="1:17">
      <c r="A44" s="5" t="s">
        <v>407</v>
      </c>
      <c r="B44" s="8" t="s">
        <v>451</v>
      </c>
      <c r="C44" s="9">
        <v>10.3</v>
      </c>
      <c r="D44" s="10">
        <f>ROUND(SQRT(Dogs[[#This Row],[Weight (kgs)]])/SQRT(22)*50, 1)</f>
        <v>34.200000000000003</v>
      </c>
      <c r="E44" s="6">
        <v>39508</v>
      </c>
      <c r="F44" s="6">
        <v>41050</v>
      </c>
      <c r="G44" s="5" t="b">
        <f>NOT(ISBLANK(Dogs[[#This Row],[Date of Retirement]]))</f>
        <v>1</v>
      </c>
      <c r="H44" s="3"/>
      <c r="I44" s="5" t="b">
        <f>NOT(ISBLANK(Dogs[[#This Row],[Date Of Championship]]))</f>
        <v>0</v>
      </c>
      <c r="K44" s="5" t="b">
        <f>NOT(ISBLANK(Dogs[[#This Row],[Date of Disqualification]]))</f>
        <v>0</v>
      </c>
      <c r="L44" s="5">
        <v>33</v>
      </c>
      <c r="N44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4</v>
      </c>
      <c r="O44" s="5" t="b">
        <f t="shared" ca="1" si="0"/>
        <v>0</v>
      </c>
      <c r="P44" s="5" t="b">
        <f t="shared" ca="1" si="1"/>
        <v>0</v>
      </c>
      <c r="Q44" s="5" t="str">
        <f>INDEX(Breeds[Name],Dogs[[#This Row],[Breed]])</f>
        <v>Miniature American Shepherd</v>
      </c>
    </row>
    <row r="45" spans="1:17">
      <c r="A45" s="5" t="s">
        <v>408</v>
      </c>
      <c r="B45" s="8" t="s">
        <v>450</v>
      </c>
      <c r="C45" s="9">
        <v>12</v>
      </c>
      <c r="D45" s="10">
        <f>ROUND(SQRT(Dogs[[#This Row],[Weight (kgs)]])/SQRT(22)*50, 1)</f>
        <v>36.9</v>
      </c>
      <c r="E45" s="6">
        <v>40124</v>
      </c>
      <c r="F45" s="6">
        <v>41737</v>
      </c>
      <c r="G45" s="5" t="b">
        <f>NOT(ISBLANK(Dogs[[#This Row],[Date of Retirement]]))</f>
        <v>1</v>
      </c>
      <c r="H45" s="3"/>
      <c r="I45" s="5" t="b">
        <f>NOT(ISBLANK(Dogs[[#This Row],[Date Of Championship]]))</f>
        <v>0</v>
      </c>
      <c r="K45" s="5" t="b">
        <f>NOT(ISBLANK(Dogs[[#This Row],[Date of Disqualification]]))</f>
        <v>0</v>
      </c>
      <c r="L45" s="5">
        <v>31</v>
      </c>
      <c r="N45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5</v>
      </c>
      <c r="O45" s="5" t="b">
        <f t="shared" ca="1" si="0"/>
        <v>0</v>
      </c>
      <c r="P45" s="5" t="b">
        <f t="shared" ca="1" si="1"/>
        <v>0</v>
      </c>
      <c r="Q45" s="5" t="str">
        <f>INDEX(Breeds[Name],Dogs[[#This Row],[Breed]])</f>
        <v>Cane Corso</v>
      </c>
    </row>
    <row r="46" spans="1:17">
      <c r="A46" s="5" t="s">
        <v>138</v>
      </c>
      <c r="B46" s="8" t="s">
        <v>450</v>
      </c>
      <c r="C46" s="9">
        <v>61.6</v>
      </c>
      <c r="D46" s="10">
        <f>ROUND(SQRT(Dogs[[#This Row],[Weight (kgs)]])/SQRT(22)*50, 1)</f>
        <v>83.7</v>
      </c>
      <c r="E46" s="6">
        <v>40086</v>
      </c>
      <c r="F46" s="4">
        <v>41586</v>
      </c>
      <c r="G46" s="5" t="b">
        <f>NOT(ISBLANK(Dogs[[#This Row],[Date of Retirement]]))</f>
        <v>1</v>
      </c>
      <c r="H46" s="3"/>
      <c r="I46" s="5" t="b">
        <f>NOT(ISBLANK(Dogs[[#This Row],[Date Of Championship]]))</f>
        <v>0</v>
      </c>
      <c r="K46" s="5" t="b">
        <f>NOT(ISBLANK(Dogs[[#This Row],[Date of Disqualification]]))</f>
        <v>0</v>
      </c>
      <c r="L46" s="8">
        <v>39</v>
      </c>
      <c r="N46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4</v>
      </c>
      <c r="O46" s="5" t="b">
        <f t="shared" ca="1" si="0"/>
        <v>0</v>
      </c>
      <c r="P46" s="5" t="b">
        <f t="shared" ca="1" si="1"/>
        <v>0</v>
      </c>
      <c r="Q46" s="5" t="str">
        <f>INDEX(Breeds[Name],Dogs[[#This Row],[Breed]])</f>
        <v>Newfoundland</v>
      </c>
    </row>
    <row r="47" spans="1:17">
      <c r="A47" s="5" t="s">
        <v>409</v>
      </c>
      <c r="B47" s="8" t="s">
        <v>450</v>
      </c>
      <c r="C47" s="9">
        <v>101</v>
      </c>
      <c r="D47" s="10">
        <f>ROUND(SQRT(Dogs[[#This Row],[Weight (kgs)]])/SQRT(22)*50, 1)</f>
        <v>107.1</v>
      </c>
      <c r="E47" s="6">
        <v>40335</v>
      </c>
      <c r="F47" s="6">
        <v>43493</v>
      </c>
      <c r="G47" s="5" t="b">
        <f>NOT(ISBLANK(Dogs[[#This Row],[Date of Retirement]]))</f>
        <v>1</v>
      </c>
      <c r="H47" s="3"/>
      <c r="I47" s="5" t="b">
        <f>NOT(ISBLANK(Dogs[[#This Row],[Date Of Championship]]))</f>
        <v>0</v>
      </c>
      <c r="K47" s="5" t="b">
        <f>NOT(ISBLANK(Dogs[[#This Row],[Date of Disqualification]]))</f>
        <v>0</v>
      </c>
      <c r="L47" s="5">
        <v>28</v>
      </c>
      <c r="N47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9</v>
      </c>
      <c r="O47" s="5" t="b">
        <f t="shared" ca="1" si="0"/>
        <v>0</v>
      </c>
      <c r="P47" s="5" t="b">
        <f t="shared" ca="1" si="1"/>
        <v>0</v>
      </c>
      <c r="Q47" s="5" t="str">
        <f>INDEX(Breeds[Name],Dogs[[#This Row],[Breed]])</f>
        <v>Mastiff</v>
      </c>
    </row>
    <row r="48" spans="1:17">
      <c r="A48" s="5" t="s">
        <v>410</v>
      </c>
      <c r="B48" s="8" t="s">
        <v>450</v>
      </c>
      <c r="C48" s="9">
        <v>7</v>
      </c>
      <c r="D48" s="10">
        <f>ROUND(SQRT(Dogs[[#This Row],[Weight (kgs)]])/SQRT(22)*50, 1)</f>
        <v>28.2</v>
      </c>
      <c r="E48" s="6">
        <v>36704</v>
      </c>
      <c r="G48" s="5" t="b">
        <f>NOT(ISBLANK(Dogs[[#This Row],[Date of Retirement]]))</f>
        <v>0</v>
      </c>
      <c r="H48" s="3"/>
      <c r="I48" s="5" t="b">
        <f>NOT(ISBLANK(Dogs[[#This Row],[Date Of Championship]]))</f>
        <v>0</v>
      </c>
      <c r="J48" s="6">
        <v>40266</v>
      </c>
      <c r="K48" s="5" t="b">
        <f>NOT(ISBLANK(Dogs[[#This Row],[Date of Disqualification]]))</f>
        <v>1</v>
      </c>
      <c r="L48" s="5">
        <v>27</v>
      </c>
      <c r="N48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10</v>
      </c>
      <c r="O48" s="5" t="b">
        <f t="shared" ca="1" si="0"/>
        <v>0</v>
      </c>
      <c r="P48" s="5" t="b">
        <f t="shared" ca="1" si="1"/>
        <v>0</v>
      </c>
      <c r="Q48" s="5" t="str">
        <f>INDEX(Breeds[Name],Dogs[[#This Row],[Breed]])</f>
        <v>Pug</v>
      </c>
    </row>
    <row r="49" spans="1:17">
      <c r="A49" s="5" t="s">
        <v>411</v>
      </c>
      <c r="B49" s="8" t="s">
        <v>451</v>
      </c>
      <c r="C49" s="9">
        <v>9.6999999999999993</v>
      </c>
      <c r="D49" s="10">
        <f>ROUND(SQRT(Dogs[[#This Row],[Weight (kgs)]])/SQRT(22)*50, 1)</f>
        <v>33.200000000000003</v>
      </c>
      <c r="E49" s="6">
        <v>38088</v>
      </c>
      <c r="F49" s="6">
        <v>39475</v>
      </c>
      <c r="G49" s="5" t="b">
        <f>NOT(ISBLANK(Dogs[[#This Row],[Date of Retirement]]))</f>
        <v>1</v>
      </c>
      <c r="H49" s="3"/>
      <c r="I49" s="5" t="b">
        <f>NOT(ISBLANK(Dogs[[#This Row],[Date Of Championship]]))</f>
        <v>0</v>
      </c>
      <c r="K49" s="5" t="b">
        <f>NOT(ISBLANK(Dogs[[#This Row],[Date of Disqualification]]))</f>
        <v>0</v>
      </c>
      <c r="L49" s="8">
        <v>11</v>
      </c>
      <c r="N49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4</v>
      </c>
      <c r="O49" s="5" t="b">
        <f t="shared" ca="1" si="0"/>
        <v>0</v>
      </c>
      <c r="P49" s="5" t="b">
        <f t="shared" ca="1" si="1"/>
        <v>0</v>
      </c>
      <c r="Q49" s="5" t="str">
        <f>INDEX(Breeds[Name],Dogs[[#This Row],[Breed]])</f>
        <v>Dachshund</v>
      </c>
    </row>
    <row r="50" spans="1:17">
      <c r="A50" s="5" t="s">
        <v>412</v>
      </c>
      <c r="B50" s="8" t="s">
        <v>451</v>
      </c>
      <c r="C50" s="9">
        <v>22.6</v>
      </c>
      <c r="D50" s="10">
        <f>ROUND(SQRT(Dogs[[#This Row],[Weight (kgs)]])/SQRT(22)*50, 1)</f>
        <v>50.7</v>
      </c>
      <c r="E50" s="6">
        <v>39964</v>
      </c>
      <c r="F50" s="4">
        <v>41810</v>
      </c>
      <c r="G50" s="5" t="b">
        <f>NOT(ISBLANK(Dogs[[#This Row],[Date of Retirement]]))</f>
        <v>1</v>
      </c>
      <c r="H50" s="3"/>
      <c r="I50" s="5" t="b">
        <f>NOT(ISBLANK(Dogs[[#This Row],[Date Of Championship]]))</f>
        <v>0</v>
      </c>
      <c r="K50" s="5" t="b">
        <f>NOT(ISBLANK(Dogs[[#This Row],[Date of Disqualification]]))</f>
        <v>0</v>
      </c>
      <c r="L50" s="5">
        <v>42</v>
      </c>
      <c r="N50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5</v>
      </c>
      <c r="O50" s="5" t="b">
        <f t="shared" ca="1" si="0"/>
        <v>0</v>
      </c>
      <c r="P50" s="5" t="b">
        <f t="shared" ca="1" si="1"/>
        <v>0</v>
      </c>
      <c r="Q50" s="5" t="str">
        <f>INDEX(Breeds[Name],Dogs[[#This Row],[Breed]])</f>
        <v>Belgian Malinois</v>
      </c>
    </row>
    <row r="51" spans="1:17">
      <c r="A51" s="5" t="s">
        <v>413</v>
      </c>
      <c r="B51" s="8" t="s">
        <v>451</v>
      </c>
      <c r="C51" s="9">
        <v>5.4</v>
      </c>
      <c r="D51" s="10">
        <f>ROUND(SQRT(Dogs[[#This Row],[Weight (kgs)]])/SQRT(22)*50, 1)</f>
        <v>24.8</v>
      </c>
      <c r="E51" s="6">
        <v>42816</v>
      </c>
      <c r="G51" s="5" t="b">
        <f>NOT(ISBLANK(Dogs[[#This Row],[Date of Retirement]]))</f>
        <v>0</v>
      </c>
      <c r="H51" s="3"/>
      <c r="I51" s="5" t="b">
        <f>NOT(ISBLANK(Dogs[[#This Row],[Date Of Championship]]))</f>
        <v>0</v>
      </c>
      <c r="K51" s="5" t="b">
        <f>NOT(ISBLANK(Dogs[[#This Row],[Date of Disqualification]]))</f>
        <v>0</v>
      </c>
      <c r="L51" s="8">
        <v>20</v>
      </c>
      <c r="N51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3</v>
      </c>
      <c r="O51" s="5" t="b">
        <f t="shared" ca="1" si="0"/>
        <v>0</v>
      </c>
      <c r="P51" s="5" t="b">
        <f t="shared" ca="1" si="1"/>
        <v>0</v>
      </c>
      <c r="Q51" s="5" t="str">
        <f>INDEX(Breeds[Name],Dogs[[#This Row],[Breed]])</f>
        <v>Boston Terrier</v>
      </c>
    </row>
    <row r="52" spans="1:17">
      <c r="A52" s="5" t="s">
        <v>414</v>
      </c>
      <c r="B52" s="8" t="s">
        <v>451</v>
      </c>
      <c r="C52" s="9">
        <v>7.3</v>
      </c>
      <c r="D52" s="10">
        <f>ROUND(SQRT(Dogs[[#This Row],[Weight (kgs)]])/SQRT(22)*50, 1)</f>
        <v>28.8</v>
      </c>
      <c r="E52" s="6">
        <v>37979</v>
      </c>
      <c r="F52" s="6">
        <v>41112</v>
      </c>
      <c r="G52" s="5" t="b">
        <f>NOT(ISBLANK(Dogs[[#This Row],[Date of Retirement]]))</f>
        <v>1</v>
      </c>
      <c r="H52" s="3"/>
      <c r="I52" s="5" t="b">
        <f>NOT(ISBLANK(Dogs[[#This Row],[Date Of Championship]]))</f>
        <v>0</v>
      </c>
      <c r="K52" s="5" t="b">
        <f>NOT(ISBLANK(Dogs[[#This Row],[Date of Disqualification]]))</f>
        <v>0</v>
      </c>
      <c r="L52" s="5">
        <v>24</v>
      </c>
      <c r="N52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9</v>
      </c>
      <c r="O52" s="5" t="b">
        <f t="shared" ca="1" si="0"/>
        <v>0</v>
      </c>
      <c r="P52" s="5" t="b">
        <f t="shared" ca="1" si="1"/>
        <v>0</v>
      </c>
      <c r="Q52" s="5" t="str">
        <f>INDEX(Breeds[Name],Dogs[[#This Row],[Breed]])</f>
        <v>Shetland Sheepdog</v>
      </c>
    </row>
    <row r="53" spans="1:17">
      <c r="A53" s="5" t="s">
        <v>415</v>
      </c>
      <c r="B53" s="8" t="s">
        <v>450</v>
      </c>
      <c r="C53" s="9">
        <v>11</v>
      </c>
      <c r="D53" s="10">
        <f>ROUND(SQRT(Dogs[[#This Row],[Weight (kgs)]])/SQRT(22)*50, 1)</f>
        <v>35.4</v>
      </c>
      <c r="E53" s="6">
        <v>41909</v>
      </c>
      <c r="G53" s="5" t="b">
        <f>NOT(ISBLANK(Dogs[[#This Row],[Date of Retirement]]))</f>
        <v>0</v>
      </c>
      <c r="H53" s="3"/>
      <c r="I53" s="5" t="b">
        <f>NOT(ISBLANK(Dogs[[#This Row],[Date Of Championship]]))</f>
        <v>0</v>
      </c>
      <c r="K53" s="5" t="b">
        <f>NOT(ISBLANK(Dogs[[#This Row],[Date of Disqualification]]))</f>
        <v>0</v>
      </c>
      <c r="L53" s="8">
        <v>4</v>
      </c>
      <c r="N53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6</v>
      </c>
      <c r="O53" s="5" t="b">
        <f t="shared" ca="1" si="0"/>
        <v>0</v>
      </c>
      <c r="P53" s="5" t="b">
        <f t="shared" ca="1" si="1"/>
        <v>0</v>
      </c>
      <c r="Q53" s="5" t="str">
        <f>INDEX(Breeds[Name],Dogs[[#This Row],[Breed]])</f>
        <v>French Bulldog</v>
      </c>
    </row>
    <row r="54" spans="1:17">
      <c r="A54" s="5" t="s">
        <v>398</v>
      </c>
      <c r="B54" s="8" t="s">
        <v>451</v>
      </c>
      <c r="C54" s="9">
        <v>25.1</v>
      </c>
      <c r="D54" s="10">
        <f>ROUND(SQRT(Dogs[[#This Row],[Weight (kgs)]])/SQRT(22)*50, 1)</f>
        <v>53.4</v>
      </c>
      <c r="E54" s="6">
        <v>40039</v>
      </c>
      <c r="F54" s="4">
        <v>43365</v>
      </c>
      <c r="G54" s="5" t="b">
        <f>NOT(ISBLANK(Dogs[[#This Row],[Date of Retirement]]))</f>
        <v>1</v>
      </c>
      <c r="H54" s="3"/>
      <c r="I54" s="5" t="b">
        <f>NOT(ISBLANK(Dogs[[#This Row],[Date Of Championship]]))</f>
        <v>0</v>
      </c>
      <c r="K54" s="5" t="b">
        <f>NOT(ISBLANK(Dogs[[#This Row],[Date of Disqualification]]))</f>
        <v>0</v>
      </c>
      <c r="L54" s="5">
        <v>38</v>
      </c>
      <c r="N54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9</v>
      </c>
      <c r="O54" s="5" t="b">
        <f t="shared" ca="1" si="0"/>
        <v>0</v>
      </c>
      <c r="P54" s="5" t="b">
        <f t="shared" ca="1" si="1"/>
        <v>0</v>
      </c>
      <c r="Q54" s="5" t="str">
        <f>INDEX(Breeds[Name],Dogs[[#This Row],[Breed]])</f>
        <v>Basset Hound</v>
      </c>
    </row>
    <row r="55" spans="1:17">
      <c r="A55" s="5" t="s">
        <v>416</v>
      </c>
      <c r="B55" s="8" t="s">
        <v>451</v>
      </c>
      <c r="C55" s="9">
        <v>69.8</v>
      </c>
      <c r="D55" s="10">
        <f>ROUND(SQRT(Dogs[[#This Row],[Weight (kgs)]])/SQRT(22)*50, 1)</f>
        <v>89.1</v>
      </c>
      <c r="E55" s="6">
        <v>42676</v>
      </c>
      <c r="G55" s="5" t="b">
        <f>NOT(ISBLANK(Dogs[[#This Row],[Date of Retirement]]))</f>
        <v>0</v>
      </c>
      <c r="H55" s="3"/>
      <c r="I55" s="5" t="b">
        <f>NOT(ISBLANK(Dogs[[#This Row],[Date Of Championship]]))</f>
        <v>0</v>
      </c>
      <c r="K55" s="5" t="b">
        <f>NOT(ISBLANK(Dogs[[#This Row],[Date of Disqualification]]))</f>
        <v>0</v>
      </c>
      <c r="L55" s="5">
        <v>28</v>
      </c>
      <c r="N55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4</v>
      </c>
      <c r="O55" s="5" t="b">
        <f t="shared" ca="1" si="0"/>
        <v>0</v>
      </c>
      <c r="P55" s="5" t="b">
        <f t="shared" ca="1" si="1"/>
        <v>0</v>
      </c>
      <c r="Q55" s="5" t="str">
        <f>INDEX(Breeds[Name],Dogs[[#This Row],[Breed]])</f>
        <v>Mastiff</v>
      </c>
    </row>
    <row r="56" spans="1:17">
      <c r="A56" s="5" t="s">
        <v>417</v>
      </c>
      <c r="B56" s="8" t="s">
        <v>451</v>
      </c>
      <c r="C56" s="9">
        <v>3.5</v>
      </c>
      <c r="D56" s="10">
        <f>ROUND(SQRT(Dogs[[#This Row],[Weight (kgs)]])/SQRT(22)*50, 1)</f>
        <v>19.899999999999999</v>
      </c>
      <c r="E56" s="6">
        <v>40331</v>
      </c>
      <c r="G56" s="5" t="b">
        <f>NOT(ISBLANK(Dogs[[#This Row],[Date of Retirement]]))</f>
        <v>0</v>
      </c>
      <c r="H56" s="3"/>
      <c r="I56" s="5" t="b">
        <f>NOT(ISBLANK(Dogs[[#This Row],[Date Of Championship]]))</f>
        <v>0</v>
      </c>
      <c r="J56" s="4">
        <v>40948</v>
      </c>
      <c r="K56" s="5" t="b">
        <f>NOT(ISBLANK(Dogs[[#This Row],[Date of Disqualification]]))</f>
        <v>1</v>
      </c>
      <c r="L56" s="8">
        <v>9</v>
      </c>
      <c r="N56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2</v>
      </c>
      <c r="O56" s="5" t="b">
        <f t="shared" ca="1" si="0"/>
        <v>0</v>
      </c>
      <c r="P56" s="5" t="b">
        <f t="shared" ca="1" si="1"/>
        <v>1</v>
      </c>
      <c r="Q56" s="5" t="str">
        <f>INDEX(Breeds[Name],Dogs[[#This Row],[Breed]])</f>
        <v>Yorksire Terrier</v>
      </c>
    </row>
    <row r="57" spans="1:17">
      <c r="A57" s="5" t="s">
        <v>418</v>
      </c>
      <c r="B57" s="8" t="s">
        <v>450</v>
      </c>
      <c r="C57" s="9">
        <v>19.399999999999999</v>
      </c>
      <c r="D57" s="10">
        <f>ROUND(SQRT(Dogs[[#This Row],[Weight (kgs)]])/SQRT(22)*50, 1)</f>
        <v>47</v>
      </c>
      <c r="E57" s="6">
        <v>42548</v>
      </c>
      <c r="G57" s="5" t="b">
        <f>NOT(ISBLANK(Dogs[[#This Row],[Date of Retirement]]))</f>
        <v>0</v>
      </c>
      <c r="H57" s="3"/>
      <c r="I57" s="5" t="b">
        <f>NOT(ISBLANK(Dogs[[#This Row],[Date Of Championship]]))</f>
        <v>0</v>
      </c>
      <c r="K57" s="5" t="b">
        <f>NOT(ISBLANK(Dogs[[#This Row],[Date of Disqualification]]))</f>
        <v>0</v>
      </c>
      <c r="L57" s="5">
        <v>34</v>
      </c>
      <c r="N57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4</v>
      </c>
      <c r="O57" s="5" t="b">
        <f t="shared" ca="1" si="0"/>
        <v>0</v>
      </c>
      <c r="P57" s="5" t="b">
        <f t="shared" ca="1" si="1"/>
        <v>0</v>
      </c>
      <c r="Q57" s="5" t="str">
        <f>INDEX(Breeds[Name],Dogs[[#This Row],[Breed]])</f>
        <v>Border Collie</v>
      </c>
    </row>
    <row r="58" spans="1:17">
      <c r="A58" s="5" t="s">
        <v>419</v>
      </c>
      <c r="B58" s="8" t="s">
        <v>450</v>
      </c>
      <c r="C58" s="9">
        <v>35</v>
      </c>
      <c r="D58" s="10">
        <f>ROUND(SQRT(Dogs[[#This Row],[Weight (kgs)]])/SQRT(22)*50, 1)</f>
        <v>63.1</v>
      </c>
      <c r="E58" s="6">
        <v>38810</v>
      </c>
      <c r="F58" s="6">
        <v>39822</v>
      </c>
      <c r="G58" s="5" t="b">
        <f>NOT(ISBLANK(Dogs[[#This Row],[Date of Retirement]]))</f>
        <v>1</v>
      </c>
      <c r="H58" s="3"/>
      <c r="I58" s="5" t="b">
        <f>NOT(ISBLANK(Dogs[[#This Row],[Date Of Championship]]))</f>
        <v>0</v>
      </c>
      <c r="K58" s="5" t="b">
        <f>NOT(ISBLANK(Dogs[[#This Row],[Date of Disqualification]]))</f>
        <v>0</v>
      </c>
      <c r="L58" s="5">
        <v>35</v>
      </c>
      <c r="N58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3</v>
      </c>
      <c r="O58" s="5" t="b">
        <f t="shared" ca="1" si="0"/>
        <v>0</v>
      </c>
      <c r="P58" s="5" t="b">
        <f t="shared" ca="1" si="1"/>
        <v>0</v>
      </c>
      <c r="Q58" s="5" t="str">
        <f>INDEX(Breeds[Name],Dogs[[#This Row],[Breed]])</f>
        <v>Weimarnaer</v>
      </c>
    </row>
    <row r="59" spans="1:17">
      <c r="A59" s="5" t="s">
        <v>420</v>
      </c>
      <c r="B59" s="8" t="s">
        <v>450</v>
      </c>
      <c r="C59" s="9">
        <v>19.2</v>
      </c>
      <c r="D59" s="10">
        <f>ROUND(SQRT(Dogs[[#This Row],[Weight (kgs)]])/SQRT(22)*50, 1)</f>
        <v>46.7</v>
      </c>
      <c r="E59" s="6">
        <v>39221</v>
      </c>
      <c r="F59" s="6">
        <v>42120</v>
      </c>
      <c r="G59" s="5" t="b">
        <f>NOT(ISBLANK(Dogs[[#This Row],[Date of Retirement]]))</f>
        <v>1</v>
      </c>
      <c r="H59" s="3"/>
      <c r="I59" s="5" t="b">
        <f>NOT(ISBLANK(Dogs[[#This Row],[Date Of Championship]]))</f>
        <v>0</v>
      </c>
      <c r="K59" s="5" t="b">
        <f>NOT(ISBLANK(Dogs[[#This Row],[Date of Disqualification]]))</f>
        <v>0</v>
      </c>
      <c r="L59" s="8">
        <v>49</v>
      </c>
      <c r="N59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8</v>
      </c>
      <c r="O59" s="5" t="b">
        <f t="shared" ca="1" si="0"/>
        <v>0</v>
      </c>
      <c r="P59" s="5" t="b">
        <f t="shared" ca="1" si="1"/>
        <v>0</v>
      </c>
      <c r="Q59" s="5" t="str">
        <f>INDEX(Breeds[Name],Dogs[[#This Row],[Breed]])</f>
        <v>Portuguese Water Dog</v>
      </c>
    </row>
    <row r="60" spans="1:17">
      <c r="A60" s="5" t="s">
        <v>421</v>
      </c>
      <c r="B60" s="8" t="s">
        <v>450</v>
      </c>
      <c r="C60" s="9">
        <v>2</v>
      </c>
      <c r="D60" s="10">
        <f>ROUND(SQRT(Dogs[[#This Row],[Weight (kgs)]])/SQRT(22)*50, 1)</f>
        <v>15.1</v>
      </c>
      <c r="E60" s="6">
        <v>41558</v>
      </c>
      <c r="G60" s="5" t="b">
        <f>NOT(ISBLANK(Dogs[[#This Row],[Date of Retirement]]))</f>
        <v>0</v>
      </c>
      <c r="H60" s="3"/>
      <c r="I60" s="5" t="b">
        <f>NOT(ISBLANK(Dogs[[#This Row],[Date Of Championship]]))</f>
        <v>0</v>
      </c>
      <c r="K60" s="5" t="b">
        <f>NOT(ISBLANK(Dogs[[#This Row],[Date of Disqualification]]))</f>
        <v>0</v>
      </c>
      <c r="L60" s="5">
        <v>22</v>
      </c>
      <c r="N60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7</v>
      </c>
      <c r="O60" s="5" t="b">
        <f t="shared" ca="1" si="0"/>
        <v>0</v>
      </c>
      <c r="P60" s="5" t="b">
        <f t="shared" ca="1" si="1"/>
        <v>0</v>
      </c>
      <c r="Q60" s="5" t="str">
        <f>INDEX(Breeds[Name],Dogs[[#This Row],[Breed]])</f>
        <v>Pomeranian</v>
      </c>
    </row>
    <row r="61" spans="1:17">
      <c r="A61" s="5" t="s">
        <v>422</v>
      </c>
      <c r="B61" s="8" t="s">
        <v>451</v>
      </c>
      <c r="C61" s="9">
        <v>7.6</v>
      </c>
      <c r="D61" s="10">
        <f>ROUND(SQRT(Dogs[[#This Row],[Weight (kgs)]])/SQRT(22)*50, 1)</f>
        <v>29.4</v>
      </c>
      <c r="E61" s="6">
        <v>37510</v>
      </c>
      <c r="F61" s="6">
        <v>40001</v>
      </c>
      <c r="G61" s="5" t="b">
        <f>NOT(ISBLANK(Dogs[[#This Row],[Date of Retirement]]))</f>
        <v>1</v>
      </c>
      <c r="H61" s="3"/>
      <c r="I61" s="5" t="b">
        <f>NOT(ISBLANK(Dogs[[#This Row],[Date Of Championship]]))</f>
        <v>0</v>
      </c>
      <c r="K61" s="5" t="b">
        <f>NOT(ISBLANK(Dogs[[#This Row],[Date of Disqualification]]))</f>
        <v>0</v>
      </c>
      <c r="L61" s="5">
        <v>41</v>
      </c>
      <c r="N61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7</v>
      </c>
      <c r="O61" s="5" t="b">
        <f t="shared" ca="1" si="0"/>
        <v>0</v>
      </c>
      <c r="P61" s="5" t="b">
        <f t="shared" ca="1" si="1"/>
        <v>0</v>
      </c>
      <c r="Q61" s="5" t="str">
        <f>INDEX(Breeds[Name],Dogs[[#This Row],[Breed]])</f>
        <v>West Highland White Terrier</v>
      </c>
    </row>
    <row r="62" spans="1:17">
      <c r="A62" s="5" t="s">
        <v>423</v>
      </c>
      <c r="B62" s="8" t="s">
        <v>450</v>
      </c>
      <c r="C62" s="9">
        <v>84.2</v>
      </c>
      <c r="D62" s="10">
        <f>ROUND(SQRT(Dogs[[#This Row],[Weight (kgs)]])/SQRT(22)*50, 1)</f>
        <v>97.8</v>
      </c>
      <c r="E62" s="6">
        <v>39795</v>
      </c>
      <c r="F62" s="4">
        <v>43240</v>
      </c>
      <c r="G62" s="5" t="b">
        <f>NOT(ISBLANK(Dogs[[#This Row],[Date of Retirement]]))</f>
        <v>1</v>
      </c>
      <c r="H62" s="3"/>
      <c r="I62" s="5" t="b">
        <f>NOT(ISBLANK(Dogs[[#This Row],[Date Of Championship]]))</f>
        <v>0</v>
      </c>
      <c r="K62" s="5" t="b">
        <f>NOT(ISBLANK(Dogs[[#This Row],[Date of Disqualification]]))</f>
        <v>0</v>
      </c>
      <c r="L62" s="5">
        <v>28</v>
      </c>
      <c r="N62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10</v>
      </c>
      <c r="O62" s="5" t="b">
        <f t="shared" ca="1" si="0"/>
        <v>0</v>
      </c>
      <c r="P62" s="5" t="b">
        <f t="shared" ca="1" si="1"/>
        <v>0</v>
      </c>
      <c r="Q62" s="5" t="str">
        <f>INDEX(Breeds[Name],Dogs[[#This Row],[Breed]])</f>
        <v>Mastiff</v>
      </c>
    </row>
    <row r="63" spans="1:17">
      <c r="A63" s="5" t="s">
        <v>424</v>
      </c>
      <c r="B63" s="8" t="s">
        <v>451</v>
      </c>
      <c r="C63" s="9">
        <v>40.5</v>
      </c>
      <c r="D63" s="10">
        <f>ROUND(SQRT(Dogs[[#This Row],[Weight (kgs)]])/SQRT(22)*50, 1)</f>
        <v>67.8</v>
      </c>
      <c r="E63" s="6">
        <v>42817</v>
      </c>
      <c r="G63" s="5" t="b">
        <f>NOT(ISBLANK(Dogs[[#This Row],[Date of Retirement]]))</f>
        <v>0</v>
      </c>
      <c r="H63" s="3"/>
      <c r="I63" s="5" t="b">
        <f>NOT(ISBLANK(Dogs[[#This Row],[Date Of Championship]]))</f>
        <v>0</v>
      </c>
      <c r="K63" s="5" t="b">
        <f>NOT(ISBLANK(Dogs[[#This Row],[Date of Disqualification]]))</f>
        <v>0</v>
      </c>
      <c r="L63" s="8">
        <v>21</v>
      </c>
      <c r="N63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3</v>
      </c>
      <c r="O63" s="5" t="b">
        <f t="shared" ca="1" si="0"/>
        <v>0</v>
      </c>
      <c r="P63" s="5" t="b">
        <f t="shared" ca="1" si="1"/>
        <v>0</v>
      </c>
      <c r="Q63" s="5" t="str">
        <f>INDEX(Breeds[Name],Dogs[[#This Row],[Breed]])</f>
        <v>Bernese Mountain Dog</v>
      </c>
    </row>
    <row r="64" spans="1:17">
      <c r="A64" s="5" t="s">
        <v>425</v>
      </c>
      <c r="B64" s="8" t="s">
        <v>451</v>
      </c>
      <c r="C64" s="9">
        <v>46.3</v>
      </c>
      <c r="D64" s="10">
        <f>ROUND(SQRT(Dogs[[#This Row],[Weight (kgs)]])/SQRT(22)*50, 1)</f>
        <v>72.5</v>
      </c>
      <c r="E64" s="6">
        <v>41362</v>
      </c>
      <c r="G64" s="5" t="b">
        <f>NOT(ISBLANK(Dogs[[#This Row],[Date of Retirement]]))</f>
        <v>0</v>
      </c>
      <c r="H64" s="3"/>
      <c r="I64" s="5" t="b">
        <f>NOT(ISBLANK(Dogs[[#This Row],[Date Of Championship]]))</f>
        <v>0</v>
      </c>
      <c r="K64" s="5" t="b">
        <f>NOT(ISBLANK(Dogs[[#This Row],[Date of Disqualification]]))</f>
        <v>0</v>
      </c>
      <c r="L64" s="5">
        <v>39</v>
      </c>
      <c r="N64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7</v>
      </c>
      <c r="O64" s="5" t="b">
        <f t="shared" ca="1" si="0"/>
        <v>0</v>
      </c>
      <c r="P64" s="5" t="b">
        <f t="shared" ca="1" si="1"/>
        <v>0</v>
      </c>
      <c r="Q64" s="5" t="str">
        <f>INDEX(Breeds[Name],Dogs[[#This Row],[Breed]])</f>
        <v>Newfoundland</v>
      </c>
    </row>
    <row r="65" spans="1:17">
      <c r="A65" s="5" t="s">
        <v>426</v>
      </c>
      <c r="B65" s="8" t="s">
        <v>451</v>
      </c>
      <c r="C65" s="9">
        <v>2.5</v>
      </c>
      <c r="D65" s="10">
        <f>ROUND(SQRT(Dogs[[#This Row],[Weight (kgs)]])/SQRT(22)*50, 1)</f>
        <v>16.899999999999999</v>
      </c>
      <c r="E65" s="6">
        <v>43703</v>
      </c>
      <c r="G65" s="5" t="b">
        <f>NOT(ISBLANK(Dogs[[#This Row],[Date of Retirement]]))</f>
        <v>0</v>
      </c>
      <c r="H65" s="3"/>
      <c r="I65" s="5" t="b">
        <f>NOT(ISBLANK(Dogs[[#This Row],[Date Of Championship]]))</f>
        <v>0</v>
      </c>
      <c r="K65" s="5" t="b">
        <f>NOT(ISBLANK(Dogs[[#This Row],[Date of Disqualification]]))</f>
        <v>0</v>
      </c>
      <c r="L65" s="5">
        <v>36</v>
      </c>
      <c r="N65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1</v>
      </c>
      <c r="O65" s="5" t="b">
        <f t="shared" ca="1" si="0"/>
        <v>0</v>
      </c>
      <c r="P65" s="5" t="b">
        <f t="shared" ca="1" si="1"/>
        <v>1</v>
      </c>
      <c r="Q65" s="5" t="str">
        <f>INDEX(Breeds[Name],Dogs[[#This Row],[Breed]])</f>
        <v>Maltese</v>
      </c>
    </row>
    <row r="66" spans="1:17">
      <c r="A66" s="5" t="s">
        <v>427</v>
      </c>
      <c r="B66" s="8" t="s">
        <v>451</v>
      </c>
      <c r="C66" s="9">
        <v>25.6</v>
      </c>
      <c r="D66" s="10">
        <f>ROUND(SQRT(Dogs[[#This Row],[Weight (kgs)]])/SQRT(22)*50, 1)</f>
        <v>53.9</v>
      </c>
      <c r="E66" s="6">
        <v>36529</v>
      </c>
      <c r="F66" s="6"/>
      <c r="G66" s="5" t="b">
        <f>NOT(ISBLANK(Dogs[[#This Row],[Date of Retirement]]))</f>
        <v>0</v>
      </c>
      <c r="H66" s="3"/>
      <c r="I66" s="5" t="b">
        <f>NOT(ISBLANK(Dogs[[#This Row],[Date Of Championship]]))</f>
        <v>0</v>
      </c>
      <c r="J66" s="4">
        <v>40381</v>
      </c>
      <c r="K66" s="5" t="b">
        <f>NOT(ISBLANK(Dogs[[#This Row],[Date of Disqualification]]))</f>
        <v>1</v>
      </c>
      <c r="L66" s="5">
        <v>37</v>
      </c>
      <c r="N66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10</v>
      </c>
      <c r="O66" s="5" t="b">
        <f t="shared" ca="1" si="0"/>
        <v>0</v>
      </c>
      <c r="P66" s="5" t="b">
        <f t="shared" ca="1" si="1"/>
        <v>0</v>
      </c>
      <c r="Q66" s="5" t="str">
        <f>INDEX(Breeds[Name],Dogs[[#This Row],[Breed]])</f>
        <v>Collie</v>
      </c>
    </row>
    <row r="67" spans="1:17">
      <c r="A67" s="5" t="s">
        <v>404</v>
      </c>
      <c r="B67" s="8" t="s">
        <v>451</v>
      </c>
      <c r="C67" s="9">
        <v>8.3000000000000007</v>
      </c>
      <c r="D67" s="10">
        <f>ROUND(SQRT(Dogs[[#This Row],[Weight (kgs)]])/SQRT(22)*50, 1)</f>
        <v>30.7</v>
      </c>
      <c r="E67" s="6">
        <v>39214</v>
      </c>
      <c r="F67" s="6">
        <v>39508</v>
      </c>
      <c r="G67" s="5" t="b">
        <f>NOT(ISBLANK(Dogs[[#This Row],[Date of Retirement]]))</f>
        <v>1</v>
      </c>
      <c r="H67" s="3"/>
      <c r="I67" s="5" t="b">
        <f>NOT(ISBLANK(Dogs[[#This Row],[Date Of Championship]]))</f>
        <v>0</v>
      </c>
      <c r="K67" s="5" t="b">
        <f>NOT(ISBLANK(Dogs[[#This Row],[Date of Disqualification]]))</f>
        <v>0</v>
      </c>
      <c r="L67" s="8">
        <v>43</v>
      </c>
      <c r="N67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1</v>
      </c>
      <c r="O67" s="5" t="b">
        <f t="shared" ref="O67:O81" ca="1" si="2">N67&gt;10</f>
        <v>0</v>
      </c>
      <c r="P67" s="5" t="b">
        <f t="shared" ref="P67:P81" ca="1" si="3">N67&lt;3</f>
        <v>1</v>
      </c>
      <c r="Q67" s="5" t="str">
        <f>INDEX(Breeds[Name],Dogs[[#This Row],[Breed]])</f>
        <v>Shiba Inu</v>
      </c>
    </row>
    <row r="68" spans="1:17">
      <c r="A68" s="5" t="s">
        <v>428</v>
      </c>
      <c r="B68" s="8" t="s">
        <v>450</v>
      </c>
      <c r="C68" s="9">
        <v>81.3</v>
      </c>
      <c r="D68" s="10">
        <f>ROUND(SQRT(Dogs[[#This Row],[Weight (kgs)]])/SQRT(22)*50, 1)</f>
        <v>96.1</v>
      </c>
      <c r="E68" s="6">
        <v>36740</v>
      </c>
      <c r="F68" s="6">
        <v>39942</v>
      </c>
      <c r="G68" s="5" t="b">
        <f>NOT(ISBLANK(Dogs[[#This Row],[Date of Retirement]]))</f>
        <v>1</v>
      </c>
      <c r="H68" s="3">
        <v>41326</v>
      </c>
      <c r="I68" s="5" t="b">
        <f>NOT(ISBLANK(Dogs[[#This Row],[Date Of Championship]]))</f>
        <v>1</v>
      </c>
      <c r="K68" s="5" t="b">
        <f>NOT(ISBLANK(Dogs[[#This Row],[Date of Disqualification]]))</f>
        <v>0</v>
      </c>
      <c r="L68" s="5">
        <v>47</v>
      </c>
      <c r="N68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9</v>
      </c>
      <c r="O68" s="5" t="b">
        <f t="shared" ca="1" si="2"/>
        <v>0</v>
      </c>
      <c r="P68" s="5" t="b">
        <f t="shared" ca="1" si="3"/>
        <v>0</v>
      </c>
      <c r="Q68" s="5" t="str">
        <f>INDEX(Breeds[Name],Dogs[[#This Row],[Breed]])</f>
        <v>St. Bernard</v>
      </c>
    </row>
    <row r="69" spans="1:17">
      <c r="A69" s="5" t="s">
        <v>429</v>
      </c>
      <c r="B69" s="8" t="s">
        <v>451</v>
      </c>
      <c r="C69" s="9">
        <v>25</v>
      </c>
      <c r="D69" s="10">
        <f>ROUND(SQRT(Dogs[[#This Row],[Weight (kgs)]])/SQRT(22)*50, 1)</f>
        <v>53.3</v>
      </c>
      <c r="E69" s="6">
        <v>40745</v>
      </c>
      <c r="F69" s="4">
        <v>43606</v>
      </c>
      <c r="G69" s="5" t="b">
        <f>NOT(ISBLANK(Dogs[[#This Row],[Date of Retirement]]))</f>
        <v>1</v>
      </c>
      <c r="H69" s="3"/>
      <c r="I69" s="5" t="b">
        <f>NOT(ISBLANK(Dogs[[#This Row],[Date Of Championship]]))</f>
        <v>0</v>
      </c>
      <c r="K69" s="5" t="b">
        <f>NOT(ISBLANK(Dogs[[#This Row],[Date of Disqualification]]))</f>
        <v>0</v>
      </c>
      <c r="L69" s="8">
        <v>38</v>
      </c>
      <c r="N69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8</v>
      </c>
      <c r="O69" s="5" t="b">
        <f t="shared" ca="1" si="2"/>
        <v>0</v>
      </c>
      <c r="P69" s="5" t="b">
        <f t="shared" ca="1" si="3"/>
        <v>0</v>
      </c>
      <c r="Q69" s="5" t="str">
        <f>INDEX(Breeds[Name],Dogs[[#This Row],[Breed]])</f>
        <v>Basset Hound</v>
      </c>
    </row>
    <row r="70" spans="1:17">
      <c r="A70" s="5" t="s">
        <v>430</v>
      </c>
      <c r="B70" s="8" t="s">
        <v>451</v>
      </c>
      <c r="C70" s="9">
        <v>33</v>
      </c>
      <c r="D70" s="10">
        <f>ROUND(SQRT(Dogs[[#This Row],[Weight (kgs)]])/SQRT(22)*50, 1)</f>
        <v>61.2</v>
      </c>
      <c r="E70" s="6">
        <v>37699</v>
      </c>
      <c r="F70" s="6">
        <v>39628</v>
      </c>
      <c r="G70" s="5" t="b">
        <f>NOT(ISBLANK(Dogs[[#This Row],[Date of Retirement]]))</f>
        <v>1</v>
      </c>
      <c r="H70" s="3"/>
      <c r="I70" s="5" t="b">
        <f>NOT(ISBLANK(Dogs[[#This Row],[Date Of Championship]]))</f>
        <v>0</v>
      </c>
      <c r="K70" s="5" t="b">
        <f>NOT(ISBLANK(Dogs[[#This Row],[Date of Disqualification]]))</f>
        <v>0</v>
      </c>
      <c r="L70" s="5">
        <v>40</v>
      </c>
      <c r="N70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5</v>
      </c>
      <c r="O70" s="5" t="b">
        <f t="shared" ca="1" si="2"/>
        <v>0</v>
      </c>
      <c r="P70" s="5" t="b">
        <f t="shared" ca="1" si="3"/>
        <v>0</v>
      </c>
      <c r="Q70" s="5" t="str">
        <f>INDEX(Breeds[Name],Dogs[[#This Row],[Breed]])</f>
        <v>Rhodesian Ridgeback</v>
      </c>
    </row>
    <row r="71" spans="1:17">
      <c r="A71" s="5" t="s">
        <v>431</v>
      </c>
      <c r="B71" s="8" t="s">
        <v>450</v>
      </c>
      <c r="C71" s="9">
        <v>8.5</v>
      </c>
      <c r="D71" s="10">
        <f>ROUND(SQRT(Dogs[[#This Row],[Weight (kgs)]])/SQRT(22)*50, 1)</f>
        <v>31.1</v>
      </c>
      <c r="E71" s="6">
        <v>37926</v>
      </c>
      <c r="F71" s="6"/>
      <c r="G71" s="5" t="b">
        <f>NOT(ISBLANK(Dogs[[#This Row],[Date of Retirement]]))</f>
        <v>0</v>
      </c>
      <c r="H71" s="3"/>
      <c r="I71" s="5" t="b">
        <f>NOT(ISBLANK(Dogs[[#This Row],[Date Of Championship]]))</f>
        <v>0</v>
      </c>
      <c r="J71" s="4">
        <v>41599</v>
      </c>
      <c r="K71" s="5" t="b">
        <f>NOT(ISBLANK(Dogs[[#This Row],[Date of Disqualification]]))</f>
        <v>1</v>
      </c>
      <c r="L71" s="8">
        <v>24</v>
      </c>
      <c r="N71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10</v>
      </c>
      <c r="O71" s="5" t="b">
        <f t="shared" ca="1" si="2"/>
        <v>0</v>
      </c>
      <c r="P71" s="5" t="b">
        <f t="shared" ca="1" si="3"/>
        <v>0</v>
      </c>
      <c r="Q71" s="5" t="str">
        <f>INDEX(Breeds[Name],Dogs[[#This Row],[Breed]])</f>
        <v>Shetland Sheepdog</v>
      </c>
    </row>
    <row r="72" spans="1:17">
      <c r="A72" s="5" t="s">
        <v>432</v>
      </c>
      <c r="B72" s="8" t="s">
        <v>451</v>
      </c>
      <c r="C72" s="9">
        <v>36</v>
      </c>
      <c r="D72" s="10">
        <f>ROUND(SQRT(Dogs[[#This Row],[Weight (kgs)]])/SQRT(22)*50, 1)</f>
        <v>64</v>
      </c>
      <c r="E72" s="6">
        <v>39251</v>
      </c>
      <c r="F72" s="6">
        <v>42835</v>
      </c>
      <c r="G72" s="5" t="b">
        <f>NOT(ISBLANK(Dogs[[#This Row],[Date of Retirement]]))</f>
        <v>1</v>
      </c>
      <c r="H72" s="3"/>
      <c r="I72" s="5" t="b">
        <f>NOT(ISBLANK(Dogs[[#This Row],[Date Of Championship]]))</f>
        <v>0</v>
      </c>
      <c r="K72" s="5" t="b">
        <f>NOT(ISBLANK(Dogs[[#This Row],[Date of Disqualification]]))</f>
        <v>0</v>
      </c>
      <c r="L72" s="5">
        <v>21</v>
      </c>
      <c r="N72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10</v>
      </c>
      <c r="O72" s="5" t="b">
        <f t="shared" ca="1" si="2"/>
        <v>0</v>
      </c>
      <c r="P72" s="5" t="b">
        <f t="shared" ca="1" si="3"/>
        <v>0</v>
      </c>
      <c r="Q72" s="5" t="str">
        <f>INDEX(Breeds[Name],Dogs[[#This Row],[Breed]])</f>
        <v>Bernese Mountain Dog</v>
      </c>
    </row>
    <row r="73" spans="1:17">
      <c r="A73" s="5" t="s">
        <v>433</v>
      </c>
      <c r="B73" s="8" t="s">
        <v>451</v>
      </c>
      <c r="C73" s="9">
        <v>58.6</v>
      </c>
      <c r="D73" s="10">
        <f>ROUND(SQRT(Dogs[[#This Row],[Weight (kgs)]])/SQRT(22)*50, 1)</f>
        <v>81.599999999999994</v>
      </c>
      <c r="E73" s="6">
        <v>42359</v>
      </c>
      <c r="G73" s="5" t="b">
        <f>NOT(ISBLANK(Dogs[[#This Row],[Date of Retirement]]))</f>
        <v>0</v>
      </c>
      <c r="H73" s="3"/>
      <c r="I73" s="5" t="b">
        <f>NOT(ISBLANK(Dogs[[#This Row],[Date Of Championship]]))</f>
        <v>0</v>
      </c>
      <c r="K73" s="5" t="b">
        <f>NOT(ISBLANK(Dogs[[#This Row],[Date of Disqualification]]))</f>
        <v>0</v>
      </c>
      <c r="L73" s="5">
        <v>47</v>
      </c>
      <c r="N73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5</v>
      </c>
      <c r="O73" s="5" t="b">
        <f t="shared" ca="1" si="2"/>
        <v>0</v>
      </c>
      <c r="P73" s="5" t="b">
        <f t="shared" ca="1" si="3"/>
        <v>0</v>
      </c>
      <c r="Q73" s="5" t="str">
        <f>INDEX(Breeds[Name],Dogs[[#This Row],[Breed]])</f>
        <v>St. Bernard</v>
      </c>
    </row>
    <row r="74" spans="1:17">
      <c r="A74" s="5" t="s">
        <v>434</v>
      </c>
      <c r="B74" s="8" t="s">
        <v>451</v>
      </c>
      <c r="C74" s="9">
        <v>12.2</v>
      </c>
      <c r="D74" s="10">
        <f>ROUND(SQRT(Dogs[[#This Row],[Weight (kgs)]])/SQRT(22)*50, 1)</f>
        <v>37.200000000000003</v>
      </c>
      <c r="E74" s="6">
        <v>41061</v>
      </c>
      <c r="F74" s="4">
        <v>42951</v>
      </c>
      <c r="G74" s="5" t="b">
        <f>NOT(ISBLANK(Dogs[[#This Row],[Date of Retirement]]))</f>
        <v>1</v>
      </c>
      <c r="H74" s="3"/>
      <c r="I74" s="5" t="b">
        <f>NOT(ISBLANK(Dogs[[#This Row],[Date Of Championship]]))</f>
        <v>0</v>
      </c>
      <c r="K74" s="5" t="b">
        <f>NOT(ISBLANK(Dogs[[#This Row],[Date of Disqualification]]))</f>
        <v>0</v>
      </c>
      <c r="L74" s="8">
        <v>33</v>
      </c>
      <c r="N74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5</v>
      </c>
      <c r="O74" s="5" t="b">
        <f t="shared" ca="1" si="2"/>
        <v>0</v>
      </c>
      <c r="P74" s="5" t="b">
        <f t="shared" ca="1" si="3"/>
        <v>0</v>
      </c>
      <c r="Q74" s="5" t="str">
        <f>INDEX(Breeds[Name],Dogs[[#This Row],[Breed]])</f>
        <v>Miniature American Shepherd</v>
      </c>
    </row>
    <row r="75" spans="1:17">
      <c r="A75" s="5" t="s">
        <v>435</v>
      </c>
      <c r="B75" s="8" t="s">
        <v>450</v>
      </c>
      <c r="C75" s="9">
        <v>76.599999999999994</v>
      </c>
      <c r="D75" s="10">
        <f>ROUND(SQRT(Dogs[[#This Row],[Weight (kgs)]])/SQRT(22)*50, 1)</f>
        <v>93.3</v>
      </c>
      <c r="E75" s="6">
        <v>37619</v>
      </c>
      <c r="F75" s="6">
        <v>39878</v>
      </c>
      <c r="G75" s="5" t="b">
        <f>NOT(ISBLANK(Dogs[[#This Row],[Date of Retirement]]))</f>
        <v>1</v>
      </c>
      <c r="H75" s="3">
        <v>42564</v>
      </c>
      <c r="I75" s="5" t="b">
        <f>NOT(ISBLANK(Dogs[[#This Row],[Date Of Championship]]))</f>
        <v>1</v>
      </c>
      <c r="K75" s="5" t="b">
        <f>NOT(ISBLANK(Dogs[[#This Row],[Date of Disqualification]]))</f>
        <v>0</v>
      </c>
      <c r="L75" s="8">
        <v>47</v>
      </c>
      <c r="N75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7</v>
      </c>
      <c r="O75" s="5" t="b">
        <f t="shared" ca="1" si="2"/>
        <v>0</v>
      </c>
      <c r="P75" s="5" t="b">
        <f t="shared" ca="1" si="3"/>
        <v>0</v>
      </c>
      <c r="Q75" s="5" t="str">
        <f>INDEX(Breeds[Name],Dogs[[#This Row],[Breed]])</f>
        <v>St. Bernard</v>
      </c>
    </row>
    <row r="76" spans="1:17">
      <c r="A76" s="5" t="s">
        <v>436</v>
      </c>
      <c r="B76" s="8" t="s">
        <v>451</v>
      </c>
      <c r="C76" s="9">
        <v>22.1</v>
      </c>
      <c r="D76" s="10">
        <f>ROUND(SQRT(Dogs[[#This Row],[Weight (kgs)]])/SQRT(22)*50, 1)</f>
        <v>50.1</v>
      </c>
      <c r="E76" s="6">
        <v>37703</v>
      </c>
      <c r="F76" s="6">
        <v>38551</v>
      </c>
      <c r="G76" s="5" t="b">
        <f>NOT(ISBLANK(Dogs[[#This Row],[Date of Retirement]]))</f>
        <v>1</v>
      </c>
      <c r="H76" s="3"/>
      <c r="I76" s="5" t="b">
        <f>NOT(ISBLANK(Dogs[[#This Row],[Date Of Championship]]))</f>
        <v>0</v>
      </c>
      <c r="K76" s="5" t="b">
        <f>NOT(ISBLANK(Dogs[[#This Row],[Date of Disqualification]]))</f>
        <v>0</v>
      </c>
      <c r="L76" s="8">
        <v>14</v>
      </c>
      <c r="N76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2</v>
      </c>
      <c r="O76" s="5" t="b">
        <f t="shared" ca="1" si="2"/>
        <v>0</v>
      </c>
      <c r="P76" s="5" t="b">
        <f t="shared" ca="1" si="3"/>
        <v>1</v>
      </c>
      <c r="Q76" s="5" t="str">
        <f>INDEX(Breeds[Name],Dogs[[#This Row],[Breed]])</f>
        <v>Australian Shepherd</v>
      </c>
    </row>
    <row r="77" spans="1:17">
      <c r="A77" s="5" t="s">
        <v>437</v>
      </c>
      <c r="B77" s="8" t="s">
        <v>451</v>
      </c>
      <c r="C77" s="9">
        <v>23.8</v>
      </c>
      <c r="D77" s="10">
        <f>ROUND(SQRT(Dogs[[#This Row],[Weight (kgs)]])/SQRT(22)*50, 1)</f>
        <v>52</v>
      </c>
      <c r="E77" s="6">
        <v>37527</v>
      </c>
      <c r="F77" s="4">
        <v>40364</v>
      </c>
      <c r="G77" s="5" t="b">
        <f>NOT(ISBLANK(Dogs[[#This Row],[Date of Retirement]]))</f>
        <v>1</v>
      </c>
      <c r="H77" s="3"/>
      <c r="I77" s="5" t="b">
        <f>NOT(ISBLANK(Dogs[[#This Row],[Date Of Championship]]))</f>
        <v>0</v>
      </c>
      <c r="K77" s="5" t="b">
        <f>NOT(ISBLANK(Dogs[[#This Row],[Date of Disqualification]]))</f>
        <v>0</v>
      </c>
      <c r="L77" s="8">
        <v>42</v>
      </c>
      <c r="N77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8</v>
      </c>
      <c r="O77" s="5" t="b">
        <f t="shared" ca="1" si="2"/>
        <v>0</v>
      </c>
      <c r="P77" s="5" t="b">
        <f t="shared" ca="1" si="3"/>
        <v>0</v>
      </c>
      <c r="Q77" s="5" t="str">
        <f>INDEX(Breeds[Name],Dogs[[#This Row],[Breed]])</f>
        <v>Belgian Malinois</v>
      </c>
    </row>
    <row r="78" spans="1:17">
      <c r="A78" s="5" t="s">
        <v>438</v>
      </c>
      <c r="B78" s="8" t="s">
        <v>451</v>
      </c>
      <c r="C78" s="9">
        <v>1.5</v>
      </c>
      <c r="D78" s="10">
        <f>ROUND(SQRT(Dogs[[#This Row],[Weight (kgs)]])/SQRT(22)*50, 1)</f>
        <v>13.1</v>
      </c>
      <c r="E78" s="6">
        <v>40825</v>
      </c>
      <c r="F78" s="7">
        <v>43951</v>
      </c>
      <c r="G78" s="5" t="b">
        <f>NOT(ISBLANK(Dogs[[#This Row],[Date of Retirement]]))</f>
        <v>1</v>
      </c>
      <c r="H78" s="3"/>
      <c r="I78" s="5" t="b">
        <f>NOT(ISBLANK(Dogs[[#This Row],[Date Of Championship]]))</f>
        <v>0</v>
      </c>
      <c r="K78" s="5" t="b">
        <f>NOT(ISBLANK(Dogs[[#This Row],[Date of Disqualification]]))</f>
        <v>0</v>
      </c>
      <c r="L78" s="8">
        <v>32</v>
      </c>
      <c r="N78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9</v>
      </c>
      <c r="O78" s="5" t="b">
        <f t="shared" ca="1" si="2"/>
        <v>0</v>
      </c>
      <c r="P78" s="5" t="b">
        <f t="shared" ca="1" si="3"/>
        <v>0</v>
      </c>
      <c r="Q78" s="5" t="str">
        <f>INDEX(Breeds[Name],Dogs[[#This Row],[Breed]])</f>
        <v>Chihuahua</v>
      </c>
    </row>
    <row r="79" spans="1:17">
      <c r="A79" s="5" t="s">
        <v>439</v>
      </c>
      <c r="B79" s="8" t="s">
        <v>450</v>
      </c>
      <c r="C79" s="9">
        <v>23.8</v>
      </c>
      <c r="D79" s="10">
        <f>ROUND(SQRT(Dogs[[#This Row],[Weight (kgs)]])/SQRT(22)*50, 1)</f>
        <v>52</v>
      </c>
      <c r="E79" s="6">
        <v>36672</v>
      </c>
      <c r="F79" s="6">
        <v>40772</v>
      </c>
      <c r="G79" s="5" t="b">
        <f>NOT(ISBLANK(Dogs[[#This Row],[Date of Retirement]]))</f>
        <v>1</v>
      </c>
      <c r="H79" s="3"/>
      <c r="I79" s="5" t="b">
        <f>NOT(ISBLANK(Dogs[[#This Row],[Date Of Championship]]))</f>
        <v>0</v>
      </c>
      <c r="K79" s="5" t="b">
        <f>NOT(ISBLANK(Dogs[[#This Row],[Date of Disqualification]]))</f>
        <v>0</v>
      </c>
      <c r="L79" s="8">
        <v>26</v>
      </c>
      <c r="N79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11</v>
      </c>
      <c r="O79" s="5" t="b">
        <f t="shared" ca="1" si="2"/>
        <v>1</v>
      </c>
      <c r="P79" s="5" t="b">
        <f t="shared" ca="1" si="3"/>
        <v>0</v>
      </c>
      <c r="Q79" s="5" t="str">
        <f>INDEX(Breeds[Name],Dogs[[#This Row],[Breed]])</f>
        <v>English Springer Spaniel</v>
      </c>
    </row>
    <row r="80" spans="1:17">
      <c r="A80" s="5" t="s">
        <v>440</v>
      </c>
      <c r="B80" s="8" t="s">
        <v>450</v>
      </c>
      <c r="C80" s="9">
        <v>34.700000000000003</v>
      </c>
      <c r="D80" s="10">
        <f>ROUND(SQRT(Dogs[[#This Row],[Weight (kgs)]])/SQRT(22)*50, 1)</f>
        <v>62.8</v>
      </c>
      <c r="E80" s="6">
        <v>37663</v>
      </c>
      <c r="F80" s="6">
        <v>38339</v>
      </c>
      <c r="G80" s="5" t="b">
        <f>NOT(ISBLANK(Dogs[[#This Row],[Date of Retirement]]))</f>
        <v>1</v>
      </c>
      <c r="H80" s="3"/>
      <c r="I80" s="5" t="b">
        <f>NOT(ISBLANK(Dogs[[#This Row],[Date Of Championship]]))</f>
        <v>0</v>
      </c>
      <c r="K80" s="5" t="b">
        <f>NOT(ISBLANK(Dogs[[#This Row],[Date of Disqualification]]))</f>
        <v>0</v>
      </c>
      <c r="L80" s="8">
        <v>44</v>
      </c>
      <c r="N80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1</v>
      </c>
      <c r="O80" s="5" t="b">
        <f t="shared" ca="1" si="2"/>
        <v>0</v>
      </c>
      <c r="P80" s="5" t="b">
        <f t="shared" ca="1" si="3"/>
        <v>1</v>
      </c>
      <c r="Q80" s="5" t="str">
        <f>INDEX(Breeds[Name],Dogs[[#This Row],[Breed]])</f>
        <v>Chesapeake Bay Retriever</v>
      </c>
    </row>
    <row r="81" spans="1:17">
      <c r="A81" s="5" t="s">
        <v>441</v>
      </c>
      <c r="B81" s="8" t="s">
        <v>451</v>
      </c>
      <c r="C81" s="9">
        <v>1.7</v>
      </c>
      <c r="D81" s="10">
        <f>ROUND(SQRT(Dogs[[#This Row],[Weight (kgs)]])/SQRT(22)*50, 1)</f>
        <v>13.9</v>
      </c>
      <c r="E81" s="6">
        <v>39205</v>
      </c>
      <c r="F81" s="6">
        <v>40589</v>
      </c>
      <c r="G81" s="5" t="b">
        <f>NOT(ISBLANK(Dogs[[#This Row],[Date of Retirement]]))</f>
        <v>1</v>
      </c>
      <c r="H81" s="3">
        <v>42935</v>
      </c>
      <c r="I81" s="5" t="b">
        <f>NOT(ISBLANK(Dogs[[#This Row],[Date Of Championship]]))</f>
        <v>1</v>
      </c>
      <c r="K81" s="5" t="b">
        <f>NOT(ISBLANK(Dogs[[#This Row],[Date of Disqualification]]))</f>
        <v>0</v>
      </c>
      <c r="L81" s="8">
        <v>22</v>
      </c>
      <c r="N81" s="11">
        <f ca="1">YEAR(IF(ISBLANK(Dogs[[#This Row],[Date of Retirement]]),IF(ISBLANK(Dogs[[#This Row],[Date of Disqualification]]),NOW(),Dogs[[#This Row],[Date of Disqualification]]),Dogs[[#This Row],[Date of Retirement]]))-YEAR(Dogs[[#This Row],[Date of Birth]])</f>
        <v>4</v>
      </c>
      <c r="O81" s="5" t="b">
        <f t="shared" ca="1" si="2"/>
        <v>0</v>
      </c>
      <c r="P81" s="5" t="b">
        <f t="shared" ca="1" si="3"/>
        <v>0</v>
      </c>
      <c r="Q81" s="5" t="str">
        <f>INDEX(Breeds[Name],Dogs[[#This Row],[Breed]])</f>
        <v>Pomeranian</v>
      </c>
    </row>
    <row r="82" spans="1:17">
      <c r="Q82" s="11"/>
    </row>
  </sheetData>
  <conditionalFormatting sqref="O2:O81">
    <cfRule type="cellIs" dxfId="11" priority="10" operator="equal">
      <formula>TRUE</formula>
    </cfRule>
  </conditionalFormatting>
  <conditionalFormatting sqref="P2:P81">
    <cfRule type="cellIs" dxfId="10" priority="9" operator="equal">
      <formula>TRUE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4B79-DCCE-42B6-B2E0-0B1FA1C119FC}">
  <dimension ref="A1:N103"/>
  <sheetViews>
    <sheetView tabSelected="1" workbookViewId="0">
      <selection activeCell="A7" sqref="A7"/>
    </sheetView>
  </sheetViews>
  <sheetFormatPr defaultRowHeight="15"/>
  <cols>
    <col min="2" max="2" width="14.28515625" bestFit="1" customWidth="1"/>
    <col min="3" max="3" width="7.5703125" bestFit="1" customWidth="1"/>
    <col min="4" max="5" width="14.28515625" customWidth="1"/>
    <col min="6" max="7" width="18.5703125" customWidth="1"/>
    <col min="8" max="11" width="18.85546875" customWidth="1"/>
    <col min="12" max="13" width="14.28515625" customWidth="1"/>
    <col min="14" max="14" width="31.28515625" bestFit="1" customWidth="1"/>
    <col min="15" max="15" width="17.85546875" bestFit="1" customWidth="1"/>
    <col min="16" max="16" width="11.42578125" customWidth="1"/>
    <col min="17" max="17" width="10.28515625" customWidth="1"/>
    <col min="18" max="18" width="17.5703125" customWidth="1"/>
    <col min="19" max="19" width="19.140625" bestFit="1" customWidth="1"/>
  </cols>
  <sheetData>
    <row r="1" spans="1:14">
      <c r="A1" t="s">
        <v>475</v>
      </c>
      <c r="B1" t="s">
        <v>478</v>
      </c>
      <c r="C1" t="s">
        <v>481</v>
      </c>
      <c r="D1" t="s">
        <v>482</v>
      </c>
      <c r="F1" t="s">
        <v>486</v>
      </c>
      <c r="G1" t="s">
        <v>487</v>
      </c>
      <c r="H1" s="15" t="s">
        <v>483</v>
      </c>
      <c r="I1" s="23" t="s">
        <v>488</v>
      </c>
      <c r="L1" t="s">
        <v>478</v>
      </c>
      <c r="M1" t="s">
        <v>479</v>
      </c>
      <c r="N1" t="s">
        <v>480</v>
      </c>
    </row>
    <row r="2" spans="1:14">
      <c r="A2" s="27">
        <v>67</v>
      </c>
      <c r="B2">
        <v>1</v>
      </c>
      <c r="C2">
        <v>1</v>
      </c>
      <c r="D2" t="s">
        <v>485</v>
      </c>
      <c r="F2" s="51">
        <f>ROUND(((INDEX(DogShows[End Date],DogShowDetails[[#This Row],[Dog Show ID]])-INDEX(Dogs[Date of Birth],DogShowDetails[[#This Row],[Dog Id]]))/360)*12,0)</f>
        <v>153</v>
      </c>
      <c r="G2" s="51" t="b">
        <f>INDEX(Dogs[Date of Retirement],DogShowDetails[[#This Row],[Dog Id]])&lt;INDEX(DogShows[Start Date],DogShowDetails[[#This Row],[Dog Show ID]])</f>
        <v>1</v>
      </c>
      <c r="H2" s="28" t="b">
        <f>NOT(AND(NOT(ISBLANK(DogShowDetails[[#This Row],[Rank]])), DogShowDetails[[#This Row],[Disqualified]] = "Yes"))</f>
        <v>1</v>
      </c>
      <c r="I2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L2">
        <v>1</v>
      </c>
      <c r="M2" t="str">
        <f>INDEX(DogShows[Name],L2)</f>
        <v>American Kennel Club</v>
      </c>
      <c r="N2">
        <f>COUNTIF(DogShowDetails[Dog Show ID],ValidateDogShowDetails[[#This Row],[Dog Show ID]])</f>
        <v>18</v>
      </c>
    </row>
    <row r="3" spans="1:14">
      <c r="A3" s="27">
        <v>7</v>
      </c>
      <c r="B3">
        <v>1</v>
      </c>
      <c r="C3">
        <v>2</v>
      </c>
      <c r="D3" t="s">
        <v>485</v>
      </c>
      <c r="F3" s="51">
        <f>ROUND(((INDEX(DogShows[End Date],DogShowDetails[[#This Row],[Dog Show ID]])-INDEX(Dogs[Date of Birth],DogShowDetails[[#This Row],[Dog Id]]))/360)*12,0)</f>
        <v>131</v>
      </c>
      <c r="G3" s="51" t="b">
        <f>INDEX(Dogs[Date of Retirement],DogShowDetails[[#This Row],[Dog Id]])&lt;INDEX(DogShows[Start Date],DogShowDetails[[#This Row],[Dog Show ID]])</f>
        <v>1</v>
      </c>
      <c r="H3" s="29" t="b">
        <f>NOT(AND(NOT(ISBLANK(DogShowDetails[[#This Row],[Rank]])), DogShowDetails[[#This Row],[Disqualified]] = "Yes"))</f>
        <v>1</v>
      </c>
      <c r="I3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L3">
        <v>2</v>
      </c>
      <c r="M3" t="str">
        <f>INDEX(DogShows[Name],L3)</f>
        <v>Canadian Kennel Club</v>
      </c>
      <c r="N3">
        <f>COUNTIF(DogShowDetails[Dog Show ID],ValidateDogShowDetails[[#This Row],[Dog Show ID]])</f>
        <v>16</v>
      </c>
    </row>
    <row r="4" spans="1:14">
      <c r="A4" s="27">
        <v>25</v>
      </c>
      <c r="B4">
        <v>1</v>
      </c>
      <c r="C4">
        <v>3</v>
      </c>
      <c r="D4" t="s">
        <v>485</v>
      </c>
      <c r="F4" s="51">
        <f>ROUND(((INDEX(DogShows[End Date],DogShowDetails[[#This Row],[Dog Show ID]])-INDEX(Dogs[Date of Birth],DogShowDetails[[#This Row],[Dog Id]]))/360)*12,0)</f>
        <v>32</v>
      </c>
      <c r="G4" s="51" t="b">
        <f>INDEX(Dogs[Date of Retirement],DogShowDetails[[#This Row],[Dog Id]])&lt;INDEX(DogShows[Start Date],DogShowDetails[[#This Row],[Dog Show ID]])</f>
        <v>1</v>
      </c>
      <c r="H4" s="28" t="b">
        <f>NOT(AND(NOT(ISBLANK(DogShowDetails[[#This Row],[Rank]])), DogShowDetails[[#This Row],[Disqualified]] = "Yes"))</f>
        <v>1</v>
      </c>
      <c r="I4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L4">
        <v>3</v>
      </c>
      <c r="M4" t="str">
        <f>INDEX(DogShows[Name],L4)</f>
        <v>New Zealand Kennel Club</v>
      </c>
      <c r="N4">
        <f>COUNTIF(DogShowDetails[Dog Show ID],ValidateDogShowDetails[[#This Row],[Dog Show ID]])</f>
        <v>12</v>
      </c>
    </row>
    <row r="5" spans="1:14">
      <c r="A5" s="27">
        <v>14</v>
      </c>
      <c r="B5">
        <v>1</v>
      </c>
      <c r="C5">
        <v>4</v>
      </c>
      <c r="D5" t="s">
        <v>485</v>
      </c>
      <c r="F5" s="51">
        <f>ROUND(((INDEX(DogShows[End Date],DogShowDetails[[#This Row],[Dog Show ID]])-INDEX(Dogs[Date of Birth],DogShowDetails[[#This Row],[Dog Id]]))/360)*12,0)</f>
        <v>23</v>
      </c>
      <c r="G5" s="51" t="b">
        <f>INDEX(Dogs[Date of Retirement],DogShowDetails[[#This Row],[Dog Id]])&lt;INDEX(DogShows[Start Date],DogShowDetails[[#This Row],[Dog Show ID]])</f>
        <v>1</v>
      </c>
      <c r="H5" s="29" t="b">
        <f>NOT(AND(NOT(ISBLANK(DogShowDetails[[#This Row],[Rank]])), DogShowDetails[[#This Row],[Disqualified]] = "Yes"))</f>
        <v>1</v>
      </c>
      <c r="I5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L5">
        <v>4</v>
      </c>
      <c r="M5" t="str">
        <f>INDEX(DogShows[Name],L5)</f>
        <v>World Canine Organization</v>
      </c>
      <c r="N5">
        <f>COUNTIF(DogShowDetails[Dog Show ID],ValidateDogShowDetails[[#This Row],[Dog Show ID]])</f>
        <v>18</v>
      </c>
    </row>
    <row r="6" spans="1:14">
      <c r="A6" s="27">
        <v>70</v>
      </c>
      <c r="B6">
        <v>1</v>
      </c>
      <c r="C6">
        <v>5</v>
      </c>
      <c r="D6" t="s">
        <v>485</v>
      </c>
      <c r="F6" s="51">
        <f>ROUND(((INDEX(DogShows[End Date],DogShowDetails[[#This Row],[Dog Show ID]])-INDEX(Dogs[Date of Birth],DogShowDetails[[#This Row],[Dog Id]]))/360)*12,0)</f>
        <v>113</v>
      </c>
      <c r="G6" s="51" t="b">
        <f>INDEX(Dogs[Date of Retirement],DogShowDetails[[#This Row],[Dog Id]])&lt;INDEX(DogShows[Start Date],DogShowDetails[[#This Row],[Dog Show ID]])</f>
        <v>1</v>
      </c>
      <c r="H6" s="28" t="b">
        <f>NOT(AND(NOT(ISBLANK(DogShowDetails[[#This Row],[Rank]])), DogShowDetails[[#This Row],[Disqualified]] = "Yes"))</f>
        <v>1</v>
      </c>
      <c r="I6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L6">
        <v>5</v>
      </c>
      <c r="M6" t="str">
        <f>INDEX(DogShows[Name],L6)</f>
        <v>United Kennel Club</v>
      </c>
      <c r="N6">
        <f>COUNTIF(DogShowDetails[Dog Show ID],ValidateDogShowDetails[[#This Row],[Dog Show ID]])</f>
        <v>15</v>
      </c>
    </row>
    <row r="7" spans="1:14">
      <c r="A7" s="27">
        <v>60</v>
      </c>
      <c r="B7">
        <v>1</v>
      </c>
      <c r="C7">
        <v>6</v>
      </c>
      <c r="D7" t="s">
        <v>485</v>
      </c>
      <c r="F7" s="51">
        <f>ROUND(((INDEX(DogShows[End Date],DogShowDetails[[#This Row],[Dog Show ID]])-INDEX(Dogs[Date of Birth],DogShowDetails[[#This Row],[Dog Id]]))/360)*12,0)</f>
        <v>127</v>
      </c>
      <c r="G7" s="51" t="b">
        <f>INDEX(Dogs[Date of Retirement],DogShowDetails[[#This Row],[Dog Id]])&lt;INDEX(DogShows[Start Date],DogShowDetails[[#This Row],[Dog Show ID]])</f>
        <v>1</v>
      </c>
      <c r="H7" s="29" t="b">
        <f>NOT(AND(NOT(ISBLANK(DogShowDetails[[#This Row],[Rank]])), DogShowDetails[[#This Row],[Disqualified]] = "Yes"))</f>
        <v>1</v>
      </c>
      <c r="I7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L7">
        <v>6</v>
      </c>
      <c r="M7" t="str">
        <f>INDEX(DogShows[Name],L7)</f>
        <v>Australian National Kennel Coucil</v>
      </c>
      <c r="N7">
        <f>COUNTIF(DogShowDetails[Dog Show ID],ValidateDogShowDetails[[#This Row],[Dog Show ID]])</f>
        <v>14</v>
      </c>
    </row>
    <row r="8" spans="1:14">
      <c r="A8" s="27">
        <v>3</v>
      </c>
      <c r="B8">
        <v>1</v>
      </c>
      <c r="C8">
        <v>7</v>
      </c>
      <c r="D8" t="s">
        <v>485</v>
      </c>
      <c r="F8" s="51">
        <f>ROUND(((INDEX(DogShows[End Date],DogShowDetails[[#This Row],[Dog Show ID]])-INDEX(Dogs[Date of Birth],DogShowDetails[[#This Row],[Dog Id]]))/360)*12,0)</f>
        <v>66</v>
      </c>
      <c r="G8" s="51" t="b">
        <f>INDEX(Dogs[Date of Retirement],DogShowDetails[[#This Row],[Dog Id]])&lt;INDEX(DogShows[Start Date],DogShowDetails[[#This Row],[Dog Show ID]])</f>
        <v>1</v>
      </c>
      <c r="H8" s="28" t="b">
        <f>NOT(AND(NOT(ISBLANK(DogShowDetails[[#This Row],[Rank]])), DogShowDetails[[#This Row],[Disqualified]] = "Yes"))</f>
        <v>1</v>
      </c>
      <c r="I8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L8">
        <v>7</v>
      </c>
      <c r="M8" t="str">
        <f>INDEX(DogShows[Name],L8)</f>
        <v>The Kennel Club</v>
      </c>
      <c r="N8">
        <f>COUNTIF(DogShowDetails[Dog Show ID],ValidateDogShowDetails[[#This Row],[Dog Show ID]])</f>
        <v>9</v>
      </c>
    </row>
    <row r="9" spans="1:14">
      <c r="A9" s="27">
        <v>39</v>
      </c>
      <c r="B9">
        <v>1</v>
      </c>
      <c r="C9">
        <v>8</v>
      </c>
      <c r="D9" t="s">
        <v>485</v>
      </c>
      <c r="F9" s="51">
        <f>ROUND(((INDEX(DogShows[End Date],DogShowDetails[[#This Row],[Dog Show ID]])-INDEX(Dogs[Date of Birth],DogShowDetails[[#This Row],[Dog Id]]))/360)*12,0)</f>
        <v>39</v>
      </c>
      <c r="G9" s="51" t="b">
        <f>INDEX(Dogs[Date of Retirement],DogShowDetails[[#This Row],[Dog Id]])&lt;INDEX(DogShows[Start Date],DogShowDetails[[#This Row],[Dog Show ID]])</f>
        <v>1</v>
      </c>
      <c r="H9" s="29" t="b">
        <f>NOT(AND(NOT(ISBLANK(DogShowDetails[[#This Row],[Rank]])), DogShowDetails[[#This Row],[Disqualified]] = "Yes"))</f>
        <v>1</v>
      </c>
      <c r="I9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10" spans="1:14">
      <c r="A10" s="27">
        <v>30</v>
      </c>
      <c r="B10">
        <v>1</v>
      </c>
      <c r="C10">
        <v>9</v>
      </c>
      <c r="D10" t="s">
        <v>485</v>
      </c>
      <c r="F10" s="51">
        <f>ROUND(((INDEX(DogShows[End Date],DogShowDetails[[#This Row],[Dog Show ID]])-INDEX(Dogs[Date of Birth],DogShowDetails[[#This Row],[Dog Id]]))/360)*12,0)</f>
        <v>114</v>
      </c>
      <c r="G10" s="51" t="b">
        <f>INDEX(Dogs[Date of Retirement],DogShowDetails[[#This Row],[Dog Id]])&lt;INDEX(DogShows[Start Date],DogShowDetails[[#This Row],[Dog Show ID]])</f>
        <v>1</v>
      </c>
      <c r="H10" s="28" t="b">
        <f>NOT(AND(NOT(ISBLANK(DogShowDetails[[#This Row],[Rank]])), DogShowDetails[[#This Row],[Disqualified]] = "Yes"))</f>
        <v>1</v>
      </c>
      <c r="I10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11" spans="1:14">
      <c r="A11" s="27">
        <v>10</v>
      </c>
      <c r="B11">
        <v>1</v>
      </c>
      <c r="C11">
        <v>10</v>
      </c>
      <c r="D11" t="s">
        <v>485</v>
      </c>
      <c r="F11" s="51">
        <f>ROUND(((INDEX(DogShows[End Date],DogShowDetails[[#This Row],[Dog Show ID]])-INDEX(Dogs[Date of Birth],DogShowDetails[[#This Row],[Dog Id]]))/360)*12,0)</f>
        <v>97</v>
      </c>
      <c r="G11" s="51" t="b">
        <f>INDEX(Dogs[Date of Retirement],DogShowDetails[[#This Row],[Dog Id]])&lt;INDEX(DogShows[Start Date],DogShowDetails[[#This Row],[Dog Show ID]])</f>
        <v>1</v>
      </c>
      <c r="H11" s="29" t="b">
        <f>NOT(AND(NOT(ISBLANK(DogShowDetails[[#This Row],[Rank]])), DogShowDetails[[#This Row],[Disqualified]] = "Yes"))</f>
        <v>1</v>
      </c>
      <c r="I11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12" spans="1:14">
      <c r="A12" s="27">
        <v>66</v>
      </c>
      <c r="B12">
        <v>1</v>
      </c>
      <c r="C12">
        <v>11</v>
      </c>
      <c r="D12" t="s">
        <v>485</v>
      </c>
      <c r="F12" s="51">
        <f>ROUND(((INDEX(DogShows[End Date],DogShowDetails[[#This Row],[Dog Show ID]])-INDEX(Dogs[Date of Birth],DogShowDetails[[#This Row],[Dog Id]]))/360)*12,0)</f>
        <v>70</v>
      </c>
      <c r="G12" s="51" t="b">
        <f>INDEX(Dogs[Date of Retirement],DogShowDetails[[#This Row],[Dog Id]])&lt;INDEX(DogShows[Start Date],DogShowDetails[[#This Row],[Dog Show ID]])</f>
        <v>1</v>
      </c>
      <c r="H12" s="28" t="b">
        <f>NOT(AND(NOT(ISBLANK(DogShowDetails[[#This Row],[Rank]])), DogShowDetails[[#This Row],[Disqualified]] = "Yes"))</f>
        <v>1</v>
      </c>
      <c r="I12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13" spans="1:14">
      <c r="A13" s="27">
        <v>48</v>
      </c>
      <c r="B13">
        <v>1</v>
      </c>
      <c r="C13">
        <v>12</v>
      </c>
      <c r="D13" t="s">
        <v>485</v>
      </c>
      <c r="F13" s="51">
        <f>ROUND(((INDEX(DogShows[End Date],DogShowDetails[[#This Row],[Dog Show ID]])-INDEX(Dogs[Date of Birth],DogShowDetails[[#This Row],[Dog Id]]))/360)*12,0)</f>
        <v>108</v>
      </c>
      <c r="G13" s="51" t="b">
        <f>INDEX(Dogs[Date of Retirement],DogShowDetails[[#This Row],[Dog Id]])&lt;INDEX(DogShows[Start Date],DogShowDetails[[#This Row],[Dog Show ID]])</f>
        <v>1</v>
      </c>
      <c r="H13" s="29" t="b">
        <f>NOT(AND(NOT(ISBLANK(DogShowDetails[[#This Row],[Rank]])), DogShowDetails[[#This Row],[Disqualified]] = "Yes"))</f>
        <v>1</v>
      </c>
      <c r="I13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14" spans="1:14">
      <c r="A14" s="27">
        <v>20</v>
      </c>
      <c r="B14">
        <v>1</v>
      </c>
      <c r="C14">
        <v>13</v>
      </c>
      <c r="D14" t="s">
        <v>485</v>
      </c>
      <c r="F14" s="51">
        <f>ROUND(((INDEX(DogShows[End Date],DogShowDetails[[#This Row],[Dog Show ID]])-INDEX(Dogs[Date of Birth],DogShowDetails[[#This Row],[Dog Id]]))/360)*12,0)</f>
        <v>108</v>
      </c>
      <c r="G14" s="51" t="b">
        <f>INDEX(Dogs[Date of Retirement],DogShowDetails[[#This Row],[Dog Id]])&lt;INDEX(DogShows[Start Date],DogShowDetails[[#This Row],[Dog Show ID]])</f>
        <v>1</v>
      </c>
      <c r="H14" s="28" t="b">
        <f>NOT(AND(NOT(ISBLANK(DogShowDetails[[#This Row],[Rank]])), DogShowDetails[[#This Row],[Disqualified]] = "Yes"))</f>
        <v>1</v>
      </c>
      <c r="I14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15" spans="1:14">
      <c r="A15" s="27">
        <v>31</v>
      </c>
      <c r="B15">
        <v>1</v>
      </c>
      <c r="C15">
        <v>14</v>
      </c>
      <c r="D15" t="s">
        <v>485</v>
      </c>
      <c r="F15" s="51">
        <f>ROUND(((INDEX(DogShows[End Date],DogShowDetails[[#This Row],[Dog Show ID]])-INDEX(Dogs[Date of Birth],DogShowDetails[[#This Row],[Dog Id]]))/360)*12,0)</f>
        <v>150</v>
      </c>
      <c r="G15" s="51" t="b">
        <f>INDEX(Dogs[Date of Retirement],DogShowDetails[[#This Row],[Dog Id]])&lt;INDEX(DogShows[Start Date],DogShowDetails[[#This Row],[Dog Show ID]])</f>
        <v>1</v>
      </c>
      <c r="H15" s="29" t="b">
        <f>NOT(AND(NOT(ISBLANK(DogShowDetails[[#This Row],[Rank]])), DogShowDetails[[#This Row],[Disqualified]] = "Yes"))</f>
        <v>1</v>
      </c>
      <c r="I15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16" spans="1:14">
      <c r="A16" s="27">
        <v>41</v>
      </c>
      <c r="B16">
        <v>1</v>
      </c>
      <c r="C16">
        <v>15</v>
      </c>
      <c r="D16" t="s">
        <v>485</v>
      </c>
      <c r="F16" s="51">
        <f>ROUND(((INDEX(DogShows[End Date],DogShowDetails[[#This Row],[Dog Show ID]])-INDEX(Dogs[Date of Birth],DogShowDetails[[#This Row],[Dog Id]]))/360)*12,0)</f>
        <v>146</v>
      </c>
      <c r="G16" s="51" t="b">
        <f>INDEX(Dogs[Date of Retirement],DogShowDetails[[#This Row],[Dog Id]])&lt;INDEX(DogShows[Start Date],DogShowDetails[[#This Row],[Dog Show ID]])</f>
        <v>1</v>
      </c>
      <c r="H16" s="28" t="b">
        <f>NOT(AND(NOT(ISBLANK(DogShowDetails[[#This Row],[Rank]])), DogShowDetails[[#This Row],[Disqualified]] = "Yes"))</f>
        <v>1</v>
      </c>
      <c r="I16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17" spans="1:13">
      <c r="A17" s="27">
        <v>51</v>
      </c>
      <c r="B17">
        <v>1</v>
      </c>
      <c r="D17" t="s">
        <v>484</v>
      </c>
      <c r="F17" s="51">
        <f>ROUND(((INDEX(DogShows[End Date],DogShowDetails[[#This Row],[Dog Show ID]])-INDEX(Dogs[Date of Birth],DogShowDetails[[#This Row],[Dog Id]]))/360)*12,0)</f>
        <v>112</v>
      </c>
      <c r="G17" s="51" t="b">
        <f>INDEX(Dogs[Date of Retirement],DogShowDetails[[#This Row],[Dog Id]])&lt;INDEX(DogShows[Start Date],DogShowDetails[[#This Row],[Dog Show ID]])</f>
        <v>1</v>
      </c>
      <c r="H17" s="29" t="b">
        <f>NOT(AND(NOT(ISBLANK(DogShowDetails[[#This Row],[Rank]])), DogShowDetails[[#This Row],[Disqualified]] = "Yes"))</f>
        <v>1</v>
      </c>
      <c r="I17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18" spans="1:13">
      <c r="A18" s="27">
        <v>78</v>
      </c>
      <c r="B18">
        <v>1</v>
      </c>
      <c r="D18" t="s">
        <v>484</v>
      </c>
      <c r="F18" s="51">
        <f>ROUND(((INDEX(DogShows[End Date],DogShowDetails[[#This Row],[Dog Show ID]])-INDEX(Dogs[Date of Birth],DogShowDetails[[#This Row],[Dog Id]]))/360)*12,0)</f>
        <v>155</v>
      </c>
      <c r="G18" s="51" t="b">
        <f>INDEX(Dogs[Date of Retirement],DogShowDetails[[#This Row],[Dog Id]])&lt;INDEX(DogShows[Start Date],DogShowDetails[[#This Row],[Dog Show ID]])</f>
        <v>1</v>
      </c>
      <c r="H18" s="28" t="b">
        <f>NOT(AND(NOT(ISBLANK(DogShowDetails[[#This Row],[Rank]])), DogShowDetails[[#This Row],[Disqualified]] = "Yes"))</f>
        <v>1</v>
      </c>
      <c r="I18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19" spans="1:13">
      <c r="A19" s="27">
        <v>55</v>
      </c>
      <c r="B19">
        <v>1</v>
      </c>
      <c r="D19" t="s">
        <v>484</v>
      </c>
      <c r="F19" s="51">
        <f>ROUND(((INDEX(DogShows[End Date],DogShowDetails[[#This Row],[Dog Show ID]])-INDEX(Dogs[Date of Birth],DogShowDetails[[#This Row],[Dog Id]]))/360)*12,0)</f>
        <v>33</v>
      </c>
      <c r="G19" s="51" t="b">
        <f>INDEX(Dogs[Date of Retirement],DogShowDetails[[#This Row],[Dog Id]])&lt;INDEX(DogShows[Start Date],DogShowDetails[[#This Row],[Dog Show ID]])</f>
        <v>1</v>
      </c>
      <c r="H19" s="29" t="b">
        <f>NOT(AND(NOT(ISBLANK(DogShowDetails[[#This Row],[Rank]])), DogShowDetails[[#This Row],[Disqualified]] = "Yes"))</f>
        <v>1</v>
      </c>
      <c r="I19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20" spans="1:13">
      <c r="A20" s="27">
        <v>38</v>
      </c>
      <c r="B20">
        <v>2</v>
      </c>
      <c r="C20">
        <v>1</v>
      </c>
      <c r="D20" t="s">
        <v>485</v>
      </c>
      <c r="F20" s="51">
        <f>ROUND(((INDEX(DogShows[End Date],DogShowDetails[[#This Row],[Dog Show ID]])-INDEX(Dogs[Date of Birth],DogShowDetails[[#This Row],[Dog Id]]))/360)*12,0)</f>
        <v>182</v>
      </c>
      <c r="G20" s="51" t="b">
        <f>INDEX(Dogs[Date of Retirement],DogShowDetails[[#This Row],[Dog Id]])&lt;INDEX(DogShows[Start Date],DogShowDetails[[#This Row],[Dog Show ID]])</f>
        <v>1</v>
      </c>
      <c r="H20" s="28" t="b">
        <f>NOT(AND(NOT(ISBLANK(DogShowDetails[[#This Row],[Rank]])), DogShowDetails[[#This Row],[Disqualified]] = "Yes"))</f>
        <v>1</v>
      </c>
      <c r="I20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21" spans="1:13">
      <c r="A21" s="27">
        <v>70</v>
      </c>
      <c r="B21">
        <v>2</v>
      </c>
      <c r="C21">
        <v>2</v>
      </c>
      <c r="D21" t="s">
        <v>485</v>
      </c>
      <c r="F21" s="51">
        <f>ROUND(((INDEX(DogShows[End Date],DogShowDetails[[#This Row],[Dog Show ID]])-INDEX(Dogs[Date of Birth],DogShowDetails[[#This Row],[Dog Id]]))/360)*12,0)</f>
        <v>137</v>
      </c>
      <c r="G21" s="51" t="b">
        <f>INDEX(Dogs[Date of Retirement],DogShowDetails[[#This Row],[Dog Id]])&lt;INDEX(DogShows[Start Date],DogShowDetails[[#This Row],[Dog Show ID]])</f>
        <v>1</v>
      </c>
      <c r="H21" s="29" t="b">
        <f>NOT(AND(NOT(ISBLANK(DogShowDetails[[#This Row],[Rank]])), DogShowDetails[[#This Row],[Disqualified]] = "Yes"))</f>
        <v>1</v>
      </c>
      <c r="I21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22" spans="1:13">
      <c r="A22" s="27">
        <v>40</v>
      </c>
      <c r="B22">
        <v>2</v>
      </c>
      <c r="C22">
        <v>3</v>
      </c>
      <c r="D22" t="s">
        <v>485</v>
      </c>
      <c r="F22" s="51">
        <f>ROUND(((INDEX(DogShows[End Date],DogShowDetails[[#This Row],[Dog Show ID]])-INDEX(Dogs[Date of Birth],DogShowDetails[[#This Row],[Dog Id]]))/360)*12,0)</f>
        <v>72</v>
      </c>
      <c r="G22" s="51" t="b">
        <f>INDEX(Dogs[Date of Retirement],DogShowDetails[[#This Row],[Dog Id]])&lt;INDEX(DogShows[Start Date],DogShowDetails[[#This Row],[Dog Show ID]])</f>
        <v>1</v>
      </c>
      <c r="H22" s="28" t="b">
        <f>NOT(AND(NOT(ISBLANK(DogShowDetails[[#This Row],[Rank]])), DogShowDetails[[#This Row],[Disqualified]] = "Yes"))</f>
        <v>1</v>
      </c>
      <c r="I22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22" s="27"/>
    </row>
    <row r="23" spans="1:13">
      <c r="A23" s="27">
        <v>13</v>
      </c>
      <c r="B23">
        <v>2</v>
      </c>
      <c r="C23">
        <v>4</v>
      </c>
      <c r="D23" t="s">
        <v>485</v>
      </c>
      <c r="F23" s="51">
        <f>ROUND(((INDEX(DogShows[End Date],DogShowDetails[[#This Row],[Dog Show ID]])-INDEX(Dogs[Date of Birth],DogShowDetails[[#This Row],[Dog Id]]))/360)*12,0)</f>
        <v>18</v>
      </c>
      <c r="G23" s="51" t="b">
        <f>INDEX(Dogs[Date of Retirement],DogShowDetails[[#This Row],[Dog Id]])&lt;INDEX(DogShows[Start Date],DogShowDetails[[#This Row],[Dog Show ID]])</f>
        <v>1</v>
      </c>
      <c r="H23" s="29" t="b">
        <f>NOT(AND(NOT(ISBLANK(DogShowDetails[[#This Row],[Rank]])), DogShowDetails[[#This Row],[Disqualified]] = "Yes"))</f>
        <v>1</v>
      </c>
      <c r="I23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23" s="27"/>
    </row>
    <row r="24" spans="1:13">
      <c r="A24" s="27">
        <v>18</v>
      </c>
      <c r="B24">
        <v>2</v>
      </c>
      <c r="C24">
        <v>5</v>
      </c>
      <c r="D24" t="s">
        <v>485</v>
      </c>
      <c r="F24" s="51">
        <f>ROUND(((INDEX(DogShows[End Date],DogShowDetails[[#This Row],[Dog Show ID]])-INDEX(Dogs[Date of Birth],DogShowDetails[[#This Row],[Dog Id]]))/360)*12,0)</f>
        <v>143</v>
      </c>
      <c r="G24" s="51" t="b">
        <f>INDEX(Dogs[Date of Retirement],DogShowDetails[[#This Row],[Dog Id]])&lt;INDEX(DogShows[Start Date],DogShowDetails[[#This Row],[Dog Show ID]])</f>
        <v>1</v>
      </c>
      <c r="H24" s="28" t="b">
        <f>NOT(AND(NOT(ISBLANK(DogShowDetails[[#This Row],[Rank]])), DogShowDetails[[#This Row],[Disqualified]] = "Yes"))</f>
        <v>1</v>
      </c>
      <c r="I24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24" s="27"/>
    </row>
    <row r="25" spans="1:13">
      <c r="A25" s="27">
        <v>23</v>
      </c>
      <c r="B25">
        <v>2</v>
      </c>
      <c r="C25">
        <v>6</v>
      </c>
      <c r="D25" t="s">
        <v>485</v>
      </c>
      <c r="F25" s="51">
        <f>ROUND(((INDEX(DogShows[End Date],DogShowDetails[[#This Row],[Dog Show ID]])-INDEX(Dogs[Date of Birth],DogShowDetails[[#This Row],[Dog Id]]))/360)*12,0)</f>
        <v>36</v>
      </c>
      <c r="G25" s="51" t="b">
        <f>INDEX(Dogs[Date of Retirement],DogShowDetails[[#This Row],[Dog Id]])&lt;INDEX(DogShows[Start Date],DogShowDetails[[#This Row],[Dog Show ID]])</f>
        <v>1</v>
      </c>
      <c r="H25" s="29" t="b">
        <f>NOT(AND(NOT(ISBLANK(DogShowDetails[[#This Row],[Rank]])), DogShowDetails[[#This Row],[Disqualified]] = "Yes"))</f>
        <v>1</v>
      </c>
      <c r="I25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25" s="27"/>
    </row>
    <row r="26" spans="1:13">
      <c r="A26" s="27">
        <v>55</v>
      </c>
      <c r="B26">
        <v>2</v>
      </c>
      <c r="C26">
        <v>7</v>
      </c>
      <c r="D26" t="s">
        <v>485</v>
      </c>
      <c r="F26" s="51">
        <f>ROUND(((INDEX(DogShows[End Date],DogShowDetails[[#This Row],[Dog Show ID]])-INDEX(Dogs[Date of Birth],DogShowDetails[[#This Row],[Dog Id]]))/360)*12,0)</f>
        <v>57</v>
      </c>
      <c r="G26" s="51" t="b">
        <f>INDEX(Dogs[Date of Retirement],DogShowDetails[[#This Row],[Dog Id]])&lt;INDEX(DogShows[Start Date],DogShowDetails[[#This Row],[Dog Show ID]])</f>
        <v>1</v>
      </c>
      <c r="H26" s="28" t="b">
        <f>NOT(AND(NOT(ISBLANK(DogShowDetails[[#This Row],[Rank]])), DogShowDetails[[#This Row],[Disqualified]] = "Yes"))</f>
        <v>1</v>
      </c>
      <c r="I26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26" s="27"/>
    </row>
    <row r="27" spans="1:13">
      <c r="A27" s="27">
        <v>19</v>
      </c>
      <c r="B27">
        <v>2</v>
      </c>
      <c r="C27">
        <v>8</v>
      </c>
      <c r="D27" t="s">
        <v>485</v>
      </c>
      <c r="F27" s="51">
        <f>ROUND(((INDEX(DogShows[End Date],DogShowDetails[[#This Row],[Dog Show ID]])-INDEX(Dogs[Date of Birth],DogShowDetails[[#This Row],[Dog Id]]))/360)*12,0)</f>
        <v>144</v>
      </c>
      <c r="G27" s="51" t="b">
        <f>INDEX(Dogs[Date of Retirement],DogShowDetails[[#This Row],[Dog Id]])&lt;INDEX(DogShows[Start Date],DogShowDetails[[#This Row],[Dog Show ID]])</f>
        <v>1</v>
      </c>
      <c r="H27" s="29" t="b">
        <f>NOT(AND(NOT(ISBLANK(DogShowDetails[[#This Row],[Rank]])), DogShowDetails[[#This Row],[Disqualified]] = "Yes"))</f>
        <v>1</v>
      </c>
      <c r="I27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27" s="27"/>
    </row>
    <row r="28" spans="1:13">
      <c r="A28" s="27">
        <v>43</v>
      </c>
      <c r="B28">
        <v>2</v>
      </c>
      <c r="C28">
        <v>9</v>
      </c>
      <c r="D28" t="s">
        <v>485</v>
      </c>
      <c r="F28" s="51">
        <f>ROUND(((INDEX(DogShows[End Date],DogShowDetails[[#This Row],[Dog Show ID]])-INDEX(Dogs[Date of Birth],DogShowDetails[[#This Row],[Dog Id]]))/360)*12,0)</f>
        <v>85</v>
      </c>
      <c r="G28" s="51" t="b">
        <f>INDEX(Dogs[Date of Retirement],DogShowDetails[[#This Row],[Dog Id]])&lt;INDEX(DogShows[Start Date],DogShowDetails[[#This Row],[Dog Show ID]])</f>
        <v>1</v>
      </c>
      <c r="H28" s="28" t="b">
        <f>NOT(AND(NOT(ISBLANK(DogShowDetails[[#This Row],[Rank]])), DogShowDetails[[#This Row],[Disqualified]] = "Yes"))</f>
        <v>1</v>
      </c>
      <c r="I28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28" s="27"/>
    </row>
    <row r="29" spans="1:13">
      <c r="A29" s="27">
        <v>47</v>
      </c>
      <c r="B29">
        <v>2</v>
      </c>
      <c r="C29">
        <v>10</v>
      </c>
      <c r="D29" t="s">
        <v>485</v>
      </c>
      <c r="F29" s="51">
        <f>ROUND(((INDEX(DogShows[End Date],DogShowDetails[[#This Row],[Dog Show ID]])-INDEX(Dogs[Date of Birth],DogShowDetails[[#This Row],[Dog Id]]))/360)*12,0)</f>
        <v>178</v>
      </c>
      <c r="G29" s="51" t="b">
        <f>INDEX(Dogs[Date of Retirement],DogShowDetails[[#This Row],[Dog Id]])&lt;INDEX(DogShows[Start Date],DogShowDetails[[#This Row],[Dog Show ID]])</f>
        <v>1</v>
      </c>
      <c r="H29" s="29" t="b">
        <f>NOT(AND(NOT(ISBLANK(DogShowDetails[[#This Row],[Rank]])), DogShowDetails[[#This Row],[Disqualified]] = "Yes"))</f>
        <v>1</v>
      </c>
      <c r="I29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29" s="27"/>
    </row>
    <row r="30" spans="1:13">
      <c r="A30" s="27">
        <v>60</v>
      </c>
      <c r="B30">
        <v>2</v>
      </c>
      <c r="C30">
        <v>11</v>
      </c>
      <c r="D30" t="s">
        <v>485</v>
      </c>
      <c r="F30" s="51">
        <f>ROUND(((INDEX(DogShows[End Date],DogShowDetails[[#This Row],[Dog Show ID]])-INDEX(Dogs[Date of Birth],DogShowDetails[[#This Row],[Dog Id]]))/360)*12,0)</f>
        <v>151</v>
      </c>
      <c r="G30" s="51" t="b">
        <f>INDEX(Dogs[Date of Retirement],DogShowDetails[[#This Row],[Dog Id]])&lt;INDEX(DogShows[Start Date],DogShowDetails[[#This Row],[Dog Show ID]])</f>
        <v>1</v>
      </c>
      <c r="H30" s="28" t="b">
        <f>NOT(AND(NOT(ISBLANK(DogShowDetails[[#This Row],[Rank]])), DogShowDetails[[#This Row],[Disqualified]] = "Yes"))</f>
        <v>1</v>
      </c>
      <c r="I30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30" s="27"/>
    </row>
    <row r="31" spans="1:13">
      <c r="A31" s="27">
        <v>8</v>
      </c>
      <c r="B31">
        <v>2</v>
      </c>
      <c r="D31" t="s">
        <v>484</v>
      </c>
      <c r="F31" s="51">
        <f>ROUND(((INDEX(DogShows[End Date],DogShowDetails[[#This Row],[Dog Show ID]])-INDEX(Dogs[Date of Birth],DogShowDetails[[#This Row],[Dog Id]]))/360)*12,0)</f>
        <v>6</v>
      </c>
      <c r="G31" s="51" t="b">
        <f>INDEX(Dogs[Date of Retirement],DogShowDetails[[#This Row],[Dog Id]])&lt;INDEX(DogShows[Start Date],DogShowDetails[[#This Row],[Dog Show ID]])</f>
        <v>1</v>
      </c>
      <c r="H31" s="29" t="b">
        <f>NOT(AND(NOT(ISBLANK(DogShowDetails[[#This Row],[Rank]])), DogShowDetails[[#This Row],[Disqualified]] = "Yes"))</f>
        <v>1</v>
      </c>
      <c r="I31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31" s="27"/>
    </row>
    <row r="32" spans="1:13">
      <c r="A32" s="27">
        <v>65</v>
      </c>
      <c r="B32">
        <v>2</v>
      </c>
      <c r="D32" t="s">
        <v>484</v>
      </c>
      <c r="F32" s="51">
        <f>ROUND(((INDEX(DogShows[End Date],DogShowDetails[[#This Row],[Dog Show ID]])-INDEX(Dogs[Date of Birth],DogShowDetails[[#This Row],[Dog Id]]))/360)*12,0)</f>
        <v>184</v>
      </c>
      <c r="G32" s="51" t="b">
        <f>INDEX(Dogs[Date of Retirement],DogShowDetails[[#This Row],[Dog Id]])&lt;INDEX(DogShows[Start Date],DogShowDetails[[#This Row],[Dog Show ID]])</f>
        <v>1</v>
      </c>
      <c r="H32" s="28" t="b">
        <f>NOT(AND(NOT(ISBLANK(DogShowDetails[[#This Row],[Rank]])), DogShowDetails[[#This Row],[Disqualified]] = "Yes"))</f>
        <v>1</v>
      </c>
      <c r="I32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33" spans="1:13">
      <c r="A33" s="27">
        <v>57</v>
      </c>
      <c r="B33">
        <v>2</v>
      </c>
      <c r="D33" t="s">
        <v>484</v>
      </c>
      <c r="F33" s="51">
        <f>ROUND(((INDEX(DogShows[End Date],DogShowDetails[[#This Row],[Dog Show ID]])-INDEX(Dogs[Date of Birth],DogShowDetails[[#This Row],[Dog Id]]))/360)*12,0)</f>
        <v>108</v>
      </c>
      <c r="G33" s="51" t="b">
        <f>INDEX(Dogs[Date of Retirement],DogShowDetails[[#This Row],[Dog Id]])&lt;INDEX(DogShows[Start Date],DogShowDetails[[#This Row],[Dog Show ID]])</f>
        <v>1</v>
      </c>
      <c r="H33" s="29" t="b">
        <f>NOT(AND(NOT(ISBLANK(DogShowDetails[[#This Row],[Rank]])), DogShowDetails[[#This Row],[Disqualified]] = "Yes"))</f>
        <v>1</v>
      </c>
      <c r="I33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34" spans="1:13">
      <c r="A34" s="27">
        <v>69</v>
      </c>
      <c r="B34">
        <v>2</v>
      </c>
      <c r="D34" t="s">
        <v>484</v>
      </c>
      <c r="F34" s="51">
        <f>ROUND(((INDEX(DogShows[End Date],DogShowDetails[[#This Row],[Dog Show ID]])-INDEX(Dogs[Date of Birth],DogShowDetails[[#This Row],[Dog Id]]))/360)*12,0)</f>
        <v>145</v>
      </c>
      <c r="G34" s="51" t="b">
        <f>INDEX(Dogs[Date of Retirement],DogShowDetails[[#This Row],[Dog Id]])&lt;INDEX(DogShows[Start Date],DogShowDetails[[#This Row],[Dog Show ID]])</f>
        <v>1</v>
      </c>
      <c r="H34" s="28" t="b">
        <f>NOT(AND(NOT(ISBLANK(DogShowDetails[[#This Row],[Rank]])), DogShowDetails[[#This Row],[Disqualified]] = "Yes"))</f>
        <v>1</v>
      </c>
      <c r="I34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35" spans="1:13">
      <c r="A35" s="27">
        <v>1</v>
      </c>
      <c r="B35">
        <v>2</v>
      </c>
      <c r="D35" t="s">
        <v>484</v>
      </c>
      <c r="F35" s="51">
        <f>ROUND(((INDEX(DogShows[End Date],DogShowDetails[[#This Row],[Dog Show ID]])-INDEX(Dogs[Date of Birth],DogShowDetails[[#This Row],[Dog Id]]))/360)*12,0)</f>
        <v>66</v>
      </c>
      <c r="G35" s="51" t="b">
        <f>INDEX(Dogs[Date of Retirement],DogShowDetails[[#This Row],[Dog Id]])&lt;INDEX(DogShows[Start Date],DogShowDetails[[#This Row],[Dog Show ID]])</f>
        <v>1</v>
      </c>
      <c r="H35" s="29" t="b">
        <f>NOT(AND(NOT(ISBLANK(DogShowDetails[[#This Row],[Rank]])), DogShowDetails[[#This Row],[Disqualified]] = "Yes"))</f>
        <v>1</v>
      </c>
      <c r="I35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36" spans="1:13">
      <c r="A36" s="27">
        <v>35</v>
      </c>
      <c r="B36">
        <v>3</v>
      </c>
      <c r="C36">
        <v>1</v>
      </c>
      <c r="D36" t="s">
        <v>485</v>
      </c>
      <c r="F36" s="51">
        <f>ROUND(((INDEX(DogShows[End Date],DogShowDetails[[#This Row],[Dog Show ID]])-INDEX(Dogs[Date of Birth],DogShowDetails[[#This Row],[Dog Id]]))/360)*12,0)</f>
        <v>46</v>
      </c>
      <c r="G36" s="51" t="b">
        <f>INDEX(Dogs[Date of Retirement],DogShowDetails[[#This Row],[Dog Id]])&lt;INDEX(DogShows[Start Date],DogShowDetails[[#This Row],[Dog Show ID]])</f>
        <v>1</v>
      </c>
      <c r="H36" s="28" t="b">
        <f>NOT(AND(NOT(ISBLANK(DogShowDetails[[#This Row],[Rank]])), DogShowDetails[[#This Row],[Disqualified]] = "Yes"))</f>
        <v>1</v>
      </c>
      <c r="I36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37" spans="1:13">
      <c r="A37" s="27">
        <v>36</v>
      </c>
      <c r="B37">
        <v>3</v>
      </c>
      <c r="C37">
        <v>2</v>
      </c>
      <c r="D37" t="s">
        <v>485</v>
      </c>
      <c r="F37" s="51">
        <f>ROUND(((INDEX(DogShows[End Date],DogShowDetails[[#This Row],[Dog Show ID]])-INDEX(Dogs[Date of Birth],DogShowDetails[[#This Row],[Dog Id]]))/360)*12,0)</f>
        <v>113</v>
      </c>
      <c r="G37" s="51" t="b">
        <f>INDEX(Dogs[Date of Retirement],DogShowDetails[[#This Row],[Dog Id]])&lt;INDEX(DogShows[Start Date],DogShowDetails[[#This Row],[Dog Show ID]])</f>
        <v>1</v>
      </c>
      <c r="H37" s="29" t="b">
        <f>NOT(AND(NOT(ISBLANK(DogShowDetails[[#This Row],[Rank]])), DogShowDetails[[#This Row],[Disqualified]] = "Yes"))</f>
        <v>1</v>
      </c>
      <c r="I37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38" spans="1:13">
      <c r="A38" s="27">
        <v>45</v>
      </c>
      <c r="B38">
        <v>3</v>
      </c>
      <c r="C38">
        <v>3</v>
      </c>
      <c r="D38" t="s">
        <v>485</v>
      </c>
      <c r="F38" s="51">
        <f>ROUND(((INDEX(DogShows[End Date],DogShowDetails[[#This Row],[Dog Show ID]])-INDEX(Dogs[Date of Birth],DogShowDetails[[#This Row],[Dog Id]]))/360)*12,0)</f>
        <v>60</v>
      </c>
      <c r="G38" s="51" t="b">
        <f>INDEX(Dogs[Date of Retirement],DogShowDetails[[#This Row],[Dog Id]])&lt;INDEX(DogShows[Start Date],DogShowDetails[[#This Row],[Dog Show ID]])</f>
        <v>1</v>
      </c>
      <c r="H38" s="28" t="b">
        <f>NOT(AND(NOT(ISBLANK(DogShowDetails[[#This Row],[Rank]])), DogShowDetails[[#This Row],[Disqualified]] = "Yes"))</f>
        <v>1</v>
      </c>
      <c r="I38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39" spans="1:13">
      <c r="A39" s="27">
        <v>42</v>
      </c>
      <c r="B39">
        <v>3</v>
      </c>
      <c r="C39">
        <v>4</v>
      </c>
      <c r="D39" t="s">
        <v>485</v>
      </c>
      <c r="F39" s="51">
        <f>ROUND(((INDEX(DogShows[End Date],DogShowDetails[[#This Row],[Dog Show ID]])-INDEX(Dogs[Date of Birth],DogShowDetails[[#This Row],[Dog Id]]))/360)*12,0)</f>
        <v>48</v>
      </c>
      <c r="G39" s="51" t="b">
        <f>INDEX(Dogs[Date of Retirement],DogShowDetails[[#This Row],[Dog Id]])&lt;INDEX(DogShows[Start Date],DogShowDetails[[#This Row],[Dog Show ID]])</f>
        <v>1</v>
      </c>
      <c r="H39" s="29" t="b">
        <f>NOT(AND(NOT(ISBLANK(DogShowDetails[[#This Row],[Rank]])), DogShowDetails[[#This Row],[Disqualified]] = "Yes"))</f>
        <v>1</v>
      </c>
      <c r="I39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40" spans="1:13">
      <c r="A40" s="27">
        <v>33</v>
      </c>
      <c r="B40">
        <v>3</v>
      </c>
      <c r="C40">
        <v>5</v>
      </c>
      <c r="D40" t="s">
        <v>485</v>
      </c>
      <c r="F40" s="51">
        <f>ROUND(((INDEX(DogShows[End Date],DogShowDetails[[#This Row],[Dog Show ID]])-INDEX(Dogs[Date of Birth],DogShowDetails[[#This Row],[Dog Id]]))/360)*12,0)</f>
        <v>41</v>
      </c>
      <c r="G40" s="51" t="b">
        <f>INDEX(Dogs[Date of Retirement],DogShowDetails[[#This Row],[Dog Id]])&lt;INDEX(DogShows[Start Date],DogShowDetails[[#This Row],[Dog Show ID]])</f>
        <v>1</v>
      </c>
      <c r="H40" s="28" t="b">
        <f>NOT(AND(NOT(ISBLANK(DogShowDetails[[#This Row],[Rank]])), DogShowDetails[[#This Row],[Disqualified]] = "Yes"))</f>
        <v>1</v>
      </c>
      <c r="I40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40" s="27"/>
    </row>
    <row r="41" spans="1:13">
      <c r="A41" s="27">
        <v>31</v>
      </c>
      <c r="B41">
        <v>3</v>
      </c>
      <c r="C41">
        <v>6</v>
      </c>
      <c r="D41" t="s">
        <v>485</v>
      </c>
      <c r="F41" s="51">
        <f>ROUND(((INDEX(DogShows[End Date],DogShowDetails[[#This Row],[Dog Show ID]])-INDEX(Dogs[Date of Birth],DogShowDetails[[#This Row],[Dog Id]]))/360)*12,0)</f>
        <v>168</v>
      </c>
      <c r="G41" s="51" t="b">
        <f>INDEX(Dogs[Date of Retirement],DogShowDetails[[#This Row],[Dog Id]])&lt;INDEX(DogShows[Start Date],DogShowDetails[[#This Row],[Dog Show ID]])</f>
        <v>1</v>
      </c>
      <c r="H41" s="29" t="b">
        <f>NOT(AND(NOT(ISBLANK(DogShowDetails[[#This Row],[Rank]])), DogShowDetails[[#This Row],[Disqualified]] = "Yes"))</f>
        <v>1</v>
      </c>
      <c r="I41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42" spans="1:13">
      <c r="A42" s="27">
        <v>20</v>
      </c>
      <c r="B42">
        <v>3</v>
      </c>
      <c r="C42">
        <v>7</v>
      </c>
      <c r="D42" t="s">
        <v>485</v>
      </c>
      <c r="F42" s="51">
        <f>ROUND(((INDEX(DogShows[End Date],DogShowDetails[[#This Row],[Dog Show ID]])-INDEX(Dogs[Date of Birth],DogShowDetails[[#This Row],[Dog Id]]))/360)*12,0)</f>
        <v>126</v>
      </c>
      <c r="G42" s="51" t="b">
        <f>INDEX(Dogs[Date of Retirement],DogShowDetails[[#This Row],[Dog Id]])&lt;INDEX(DogShows[Start Date],DogShowDetails[[#This Row],[Dog Show ID]])</f>
        <v>1</v>
      </c>
      <c r="H42" s="28" t="b">
        <f>NOT(AND(NOT(ISBLANK(DogShowDetails[[#This Row],[Rank]])), DogShowDetails[[#This Row],[Disqualified]] = "Yes"))</f>
        <v>1</v>
      </c>
      <c r="I42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43" spans="1:13">
      <c r="A43" s="27">
        <v>78</v>
      </c>
      <c r="B43">
        <v>3</v>
      </c>
      <c r="C43">
        <v>8</v>
      </c>
      <c r="D43" t="s">
        <v>485</v>
      </c>
      <c r="F43" s="51">
        <f>ROUND(((INDEX(DogShows[End Date],DogShowDetails[[#This Row],[Dog Show ID]])-INDEX(Dogs[Date of Birth],DogShowDetails[[#This Row],[Dog Id]]))/360)*12,0)</f>
        <v>173</v>
      </c>
      <c r="G43" s="51" t="b">
        <f>INDEX(Dogs[Date of Retirement],DogShowDetails[[#This Row],[Dog Id]])&lt;INDEX(DogShows[Start Date],DogShowDetails[[#This Row],[Dog Show ID]])</f>
        <v>1</v>
      </c>
      <c r="H43" s="29" t="b">
        <f>NOT(AND(NOT(ISBLANK(DogShowDetails[[#This Row],[Rank]])), DogShowDetails[[#This Row],[Disqualified]] = "Yes"))</f>
        <v>1</v>
      </c>
      <c r="I43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44" spans="1:13">
      <c r="A44" s="27">
        <v>23</v>
      </c>
      <c r="B44">
        <v>3</v>
      </c>
      <c r="C44">
        <v>9</v>
      </c>
      <c r="D44" t="s">
        <v>485</v>
      </c>
      <c r="F44" s="51">
        <f>ROUND(((INDEX(DogShows[End Date],DogShowDetails[[#This Row],[Dog Show ID]])-INDEX(Dogs[Date of Birth],DogShowDetails[[#This Row],[Dog Id]]))/360)*12,0)</f>
        <v>31</v>
      </c>
      <c r="G44" s="51" t="b">
        <f>INDEX(Dogs[Date of Retirement],DogShowDetails[[#This Row],[Dog Id]])&lt;INDEX(DogShows[Start Date],DogShowDetails[[#This Row],[Dog Show ID]])</f>
        <v>1</v>
      </c>
      <c r="H44" s="28" t="b">
        <f>NOT(AND(NOT(ISBLANK(DogShowDetails[[#This Row],[Rank]])), DogShowDetails[[#This Row],[Disqualified]] = "Yes"))</f>
        <v>1</v>
      </c>
      <c r="I44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45" spans="1:13">
      <c r="A45" s="27">
        <v>60</v>
      </c>
      <c r="B45">
        <v>3</v>
      </c>
      <c r="C45">
        <v>10</v>
      </c>
      <c r="D45" t="s">
        <v>485</v>
      </c>
      <c r="F45" s="51">
        <f>ROUND(((INDEX(DogShows[End Date],DogShowDetails[[#This Row],[Dog Show ID]])-INDEX(Dogs[Date of Birth],DogShowDetails[[#This Row],[Dog Id]]))/360)*12,0)</f>
        <v>146</v>
      </c>
      <c r="G45" s="51" t="b">
        <f>INDEX(Dogs[Date of Retirement],DogShowDetails[[#This Row],[Dog Id]])&lt;INDEX(DogShows[Start Date],DogShowDetails[[#This Row],[Dog Show ID]])</f>
        <v>1</v>
      </c>
      <c r="H45" s="29" t="b">
        <f>NOT(AND(NOT(ISBLANK(DogShowDetails[[#This Row],[Rank]])), DogShowDetails[[#This Row],[Disqualified]] = "Yes"))</f>
        <v>1</v>
      </c>
      <c r="I45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46" spans="1:13">
      <c r="A46" s="27">
        <v>66</v>
      </c>
      <c r="B46">
        <v>3</v>
      </c>
      <c r="C46">
        <v>11</v>
      </c>
      <c r="D46" t="s">
        <v>485</v>
      </c>
      <c r="F46" s="51">
        <f>ROUND(((INDEX(DogShows[End Date],DogShowDetails[[#This Row],[Dog Show ID]])-INDEX(Dogs[Date of Birth],DogShowDetails[[#This Row],[Dog Id]]))/360)*12,0)</f>
        <v>89</v>
      </c>
      <c r="G46" s="51" t="b">
        <f>INDEX(Dogs[Date of Retirement],DogShowDetails[[#This Row],[Dog Id]])&lt;INDEX(DogShows[Start Date],DogShowDetails[[#This Row],[Dog Show ID]])</f>
        <v>1</v>
      </c>
      <c r="H46" s="28" t="b">
        <f>NOT(AND(NOT(ISBLANK(DogShowDetails[[#This Row],[Rank]])), DogShowDetails[[#This Row],[Disqualified]] = "Yes"))</f>
        <v>1</v>
      </c>
      <c r="I46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47" spans="1:13">
      <c r="A47" s="27">
        <v>18</v>
      </c>
      <c r="B47">
        <v>3</v>
      </c>
      <c r="D47" t="s">
        <v>484</v>
      </c>
      <c r="F47" s="51">
        <f>ROUND(((INDEX(DogShows[End Date],DogShowDetails[[#This Row],[Dog Show ID]])-INDEX(Dogs[Date of Birth],DogShowDetails[[#This Row],[Dog Id]]))/360)*12,0)</f>
        <v>137</v>
      </c>
      <c r="G47" s="51" t="b">
        <f>INDEX(Dogs[Date of Retirement],DogShowDetails[[#This Row],[Dog Id]])&lt;INDEX(DogShows[Start Date],DogShowDetails[[#This Row],[Dog Show ID]])</f>
        <v>1</v>
      </c>
      <c r="H47" s="29" t="b">
        <f>NOT(AND(NOT(ISBLANK(DogShowDetails[[#This Row],[Rank]])), DogShowDetails[[#This Row],[Disqualified]] = "Yes"))</f>
        <v>1</v>
      </c>
      <c r="I47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48" spans="1:13">
      <c r="A48" s="27">
        <v>74</v>
      </c>
      <c r="B48">
        <v>4</v>
      </c>
      <c r="C48">
        <v>1</v>
      </c>
      <c r="D48" t="s">
        <v>485</v>
      </c>
      <c r="F48" s="51">
        <f>ROUND(((INDEX(DogShows[End Date],DogShowDetails[[#This Row],[Dog Show ID]])-INDEX(Dogs[Date of Birth],DogShowDetails[[#This Row],[Dog Id]]))/360)*12,0)</f>
        <v>165</v>
      </c>
      <c r="G48" s="51" t="b">
        <f>INDEX(Dogs[Date of Retirement],DogShowDetails[[#This Row],[Dog Id]])&lt;INDEX(DogShows[Start Date],DogShowDetails[[#This Row],[Dog Show ID]])</f>
        <v>1</v>
      </c>
      <c r="H48" s="28" t="b">
        <f>NOT(AND(NOT(ISBLANK(DogShowDetails[[#This Row],[Rank]])), DogShowDetails[[#This Row],[Disqualified]] = "Yes"))</f>
        <v>1</v>
      </c>
      <c r="I48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49" spans="1:9">
      <c r="A49" s="27">
        <v>29</v>
      </c>
      <c r="B49">
        <v>4</v>
      </c>
      <c r="C49">
        <v>2</v>
      </c>
      <c r="D49" t="s">
        <v>485</v>
      </c>
      <c r="F49" s="51">
        <f>ROUND(((INDEX(DogShows[End Date],DogShowDetails[[#This Row],[Dog Show ID]])-INDEX(Dogs[Date of Birth],DogShowDetails[[#This Row],[Dog Id]]))/360)*12,0)</f>
        <v>37</v>
      </c>
      <c r="G49" s="51" t="b">
        <f>INDEX(Dogs[Date of Retirement],DogShowDetails[[#This Row],[Dog Id]])&lt;INDEX(DogShows[Start Date],DogShowDetails[[#This Row],[Dog Show ID]])</f>
        <v>1</v>
      </c>
      <c r="H49" s="29" t="b">
        <f>NOT(AND(NOT(ISBLANK(DogShowDetails[[#This Row],[Rank]])), DogShowDetails[[#This Row],[Disqualified]] = "Yes"))</f>
        <v>1</v>
      </c>
      <c r="I49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50" spans="1:9">
      <c r="A50" s="27">
        <v>6</v>
      </c>
      <c r="B50">
        <v>4</v>
      </c>
      <c r="C50">
        <v>3</v>
      </c>
      <c r="D50" t="s">
        <v>485</v>
      </c>
      <c r="F50" s="51">
        <f>ROUND(((INDEX(DogShows[End Date],DogShowDetails[[#This Row],[Dog Show ID]])-INDEX(Dogs[Date of Birth],DogShowDetails[[#This Row],[Dog Id]]))/360)*12,0)</f>
        <v>163</v>
      </c>
      <c r="G50" s="51" t="b">
        <f>INDEX(Dogs[Date of Retirement],DogShowDetails[[#This Row],[Dog Id]])&lt;INDEX(DogShows[Start Date],DogShowDetails[[#This Row],[Dog Show ID]])</f>
        <v>1</v>
      </c>
      <c r="H50" s="28" t="b">
        <f>NOT(AND(NOT(ISBLANK(DogShowDetails[[#This Row],[Rank]])), DogShowDetails[[#This Row],[Disqualified]] = "Yes"))</f>
        <v>1</v>
      </c>
      <c r="I50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51" spans="1:9">
      <c r="A51" s="27">
        <v>45</v>
      </c>
      <c r="B51">
        <v>4</v>
      </c>
      <c r="C51">
        <v>4</v>
      </c>
      <c r="D51" t="s">
        <v>485</v>
      </c>
      <c r="F51" s="51">
        <f>ROUND(((INDEX(DogShows[End Date],DogShowDetails[[#This Row],[Dog Show ID]])-INDEX(Dogs[Date of Birth],DogShowDetails[[#This Row],[Dog Id]]))/360)*12,0)</f>
        <v>83</v>
      </c>
      <c r="G51" s="51" t="b">
        <f>INDEX(Dogs[Date of Retirement],DogShowDetails[[#This Row],[Dog Id]])&lt;INDEX(DogShows[Start Date],DogShowDetails[[#This Row],[Dog Show ID]])</f>
        <v>1</v>
      </c>
      <c r="H51" s="29" t="b">
        <f>NOT(AND(NOT(ISBLANK(DogShowDetails[[#This Row],[Rank]])), DogShowDetails[[#This Row],[Disqualified]] = "Yes"))</f>
        <v>1</v>
      </c>
      <c r="I51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52" spans="1:9">
      <c r="A52" s="27">
        <v>51</v>
      </c>
      <c r="B52">
        <v>4</v>
      </c>
      <c r="C52">
        <v>5</v>
      </c>
      <c r="D52" t="s">
        <v>485</v>
      </c>
      <c r="F52" s="51">
        <f>ROUND(((INDEX(DogShows[End Date],DogShowDetails[[#This Row],[Dog Show ID]])-INDEX(Dogs[Date of Birth],DogShowDetails[[#This Row],[Dog Id]]))/360)*12,0)</f>
        <v>153</v>
      </c>
      <c r="G52" s="51" t="b">
        <f>INDEX(Dogs[Date of Retirement],DogShowDetails[[#This Row],[Dog Id]])&lt;INDEX(DogShows[Start Date],DogShowDetails[[#This Row],[Dog Show ID]])</f>
        <v>1</v>
      </c>
      <c r="H52" s="28" t="b">
        <f>NOT(AND(NOT(ISBLANK(DogShowDetails[[#This Row],[Rank]])), DogShowDetails[[#This Row],[Disqualified]] = "Yes"))</f>
        <v>1</v>
      </c>
      <c r="I52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53" spans="1:9">
      <c r="A53" s="27">
        <v>33</v>
      </c>
      <c r="B53">
        <v>4</v>
      </c>
      <c r="C53">
        <v>6</v>
      </c>
      <c r="D53" t="s">
        <v>485</v>
      </c>
      <c r="F53" s="51">
        <f>ROUND(((INDEX(DogShows[End Date],DogShowDetails[[#This Row],[Dog Show ID]])-INDEX(Dogs[Date of Birth],DogShowDetails[[#This Row],[Dog Id]]))/360)*12,0)</f>
        <v>64</v>
      </c>
      <c r="G53" s="51" t="b">
        <f>INDEX(Dogs[Date of Retirement],DogShowDetails[[#This Row],[Dog Id]])&lt;INDEX(DogShows[Start Date],DogShowDetails[[#This Row],[Dog Show ID]])</f>
        <v>1</v>
      </c>
      <c r="H53" s="29" t="b">
        <f>NOT(AND(NOT(ISBLANK(DogShowDetails[[#This Row],[Rank]])), DogShowDetails[[#This Row],[Disqualified]] = "Yes"))</f>
        <v>1</v>
      </c>
      <c r="I53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54" spans="1:9">
      <c r="A54" s="27">
        <v>65</v>
      </c>
      <c r="B54">
        <v>4</v>
      </c>
      <c r="C54">
        <v>7</v>
      </c>
      <c r="D54" t="s">
        <v>485</v>
      </c>
      <c r="F54" s="51">
        <f>ROUND(((INDEX(DogShows[End Date],DogShowDetails[[#This Row],[Dog Show ID]])-INDEX(Dogs[Date of Birth],DogShowDetails[[#This Row],[Dog Id]]))/360)*12,0)</f>
        <v>201</v>
      </c>
      <c r="G54" s="51" t="b">
        <f>INDEX(Dogs[Date of Retirement],DogShowDetails[[#This Row],[Dog Id]])&lt;INDEX(DogShows[Start Date],DogShowDetails[[#This Row],[Dog Show ID]])</f>
        <v>1</v>
      </c>
      <c r="H54" s="28" t="b">
        <f>NOT(AND(NOT(ISBLANK(DogShowDetails[[#This Row],[Rank]])), DogShowDetails[[#This Row],[Disqualified]] = "Yes"))</f>
        <v>1</v>
      </c>
      <c r="I54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55" spans="1:9">
      <c r="A55" s="27">
        <v>11</v>
      </c>
      <c r="B55">
        <v>4</v>
      </c>
      <c r="C55">
        <v>8</v>
      </c>
      <c r="D55" t="s">
        <v>485</v>
      </c>
      <c r="F55" s="51">
        <f>ROUND(((INDEX(DogShows[End Date],DogShowDetails[[#This Row],[Dog Show ID]])-INDEX(Dogs[Date of Birth],DogShowDetails[[#This Row],[Dog Id]]))/360)*12,0)</f>
        <v>170</v>
      </c>
      <c r="G55" s="51" t="b">
        <f>INDEX(Dogs[Date of Retirement],DogShowDetails[[#This Row],[Dog Id]])&lt;INDEX(DogShows[Start Date],DogShowDetails[[#This Row],[Dog Show ID]])</f>
        <v>1</v>
      </c>
      <c r="H55" s="29" t="b">
        <f>NOT(AND(NOT(ISBLANK(DogShowDetails[[#This Row],[Rank]])), DogShowDetails[[#This Row],[Disqualified]] = "Yes"))</f>
        <v>1</v>
      </c>
      <c r="I55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56" spans="1:9">
      <c r="A56" s="27">
        <v>63</v>
      </c>
      <c r="B56">
        <v>4</v>
      </c>
      <c r="C56">
        <v>9</v>
      </c>
      <c r="D56" t="s">
        <v>485</v>
      </c>
      <c r="F56" s="51">
        <f>ROUND(((INDEX(DogShows[End Date],DogShowDetails[[#This Row],[Dog Show ID]])-INDEX(Dogs[Date of Birth],DogShowDetails[[#This Row],[Dog Id]]))/360)*12,0)</f>
        <v>40</v>
      </c>
      <c r="G56" s="51" t="b">
        <f>INDEX(Dogs[Date of Retirement],DogShowDetails[[#This Row],[Dog Id]])&lt;INDEX(DogShows[Start Date],DogShowDetails[[#This Row],[Dog Show ID]])</f>
        <v>1</v>
      </c>
      <c r="H56" s="28" t="b">
        <f>NOT(AND(NOT(ISBLANK(DogShowDetails[[#This Row],[Rank]])), DogShowDetails[[#This Row],[Disqualified]] = "Yes"))</f>
        <v>1</v>
      </c>
      <c r="I56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57" spans="1:9">
      <c r="A57" s="27">
        <v>12</v>
      </c>
      <c r="B57">
        <v>4</v>
      </c>
      <c r="C57">
        <v>10</v>
      </c>
      <c r="D57" t="s">
        <v>485</v>
      </c>
      <c r="F57" s="51">
        <f>ROUND(((INDEX(DogShows[End Date],DogShowDetails[[#This Row],[Dog Show ID]])-INDEX(Dogs[Date of Birth],DogShowDetails[[#This Row],[Dog Id]]))/360)*12,0)</f>
        <v>14</v>
      </c>
      <c r="G57" s="51" t="b">
        <f>INDEX(Dogs[Date of Retirement],DogShowDetails[[#This Row],[Dog Id]])&lt;INDEX(DogShows[Start Date],DogShowDetails[[#This Row],[Dog Show ID]])</f>
        <v>1</v>
      </c>
      <c r="H57" s="29" t="b">
        <f>NOT(AND(NOT(ISBLANK(DogShowDetails[[#This Row],[Rank]])), DogShowDetails[[#This Row],[Disqualified]] = "Yes"))</f>
        <v>1</v>
      </c>
      <c r="I57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58" spans="1:9">
      <c r="A58" s="27">
        <v>31</v>
      </c>
      <c r="B58">
        <v>4</v>
      </c>
      <c r="C58">
        <v>11</v>
      </c>
      <c r="D58" t="s">
        <v>485</v>
      </c>
      <c r="F58" s="51">
        <f>ROUND(((INDEX(DogShows[End Date],DogShowDetails[[#This Row],[Dog Show ID]])-INDEX(Dogs[Date of Birth],DogShowDetails[[#This Row],[Dog Id]]))/360)*12,0)</f>
        <v>191</v>
      </c>
      <c r="G58" s="51" t="b">
        <f>INDEX(Dogs[Date of Retirement],DogShowDetails[[#This Row],[Dog Id]])&lt;INDEX(DogShows[Start Date],DogShowDetails[[#This Row],[Dog Show ID]])</f>
        <v>1</v>
      </c>
      <c r="H58" s="28" t="b">
        <f>NOT(AND(NOT(ISBLANK(DogShowDetails[[#This Row],[Rank]])), DogShowDetails[[#This Row],[Disqualified]] = "Yes"))</f>
        <v>1</v>
      </c>
      <c r="I58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59" spans="1:9">
      <c r="A59" s="27">
        <v>37</v>
      </c>
      <c r="B59">
        <v>4</v>
      </c>
      <c r="C59">
        <v>12</v>
      </c>
      <c r="D59" t="s">
        <v>485</v>
      </c>
      <c r="F59" s="51">
        <f>ROUND(((INDEX(DogShows[End Date],DogShowDetails[[#This Row],[Dog Show ID]])-INDEX(Dogs[Date of Birth],DogShowDetails[[#This Row],[Dog Id]]))/360)*12,0)</f>
        <v>85</v>
      </c>
      <c r="G59" s="51" t="b">
        <f>INDEX(Dogs[Date of Retirement],DogShowDetails[[#This Row],[Dog Id]])&lt;INDEX(DogShows[Start Date],DogShowDetails[[#This Row],[Dog Show ID]])</f>
        <v>1</v>
      </c>
      <c r="H59" s="29" t="b">
        <f>NOT(AND(NOT(ISBLANK(DogShowDetails[[#This Row],[Rank]])), DogShowDetails[[#This Row],[Disqualified]] = "Yes"))</f>
        <v>1</v>
      </c>
      <c r="I59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60" spans="1:9">
      <c r="A60" s="27">
        <v>60</v>
      </c>
      <c r="B60">
        <v>4</v>
      </c>
      <c r="D60" t="s">
        <v>484</v>
      </c>
      <c r="F60" s="51">
        <f>ROUND(((INDEX(DogShows[End Date],DogShowDetails[[#This Row],[Dog Show ID]])-INDEX(Dogs[Date of Birth],DogShowDetails[[#This Row],[Dog Id]]))/360)*12,0)</f>
        <v>168</v>
      </c>
      <c r="G60" s="51" t="b">
        <f>INDEX(Dogs[Date of Retirement],DogShowDetails[[#This Row],[Dog Id]])&lt;INDEX(DogShows[Start Date],DogShowDetails[[#This Row],[Dog Show ID]])</f>
        <v>1</v>
      </c>
      <c r="H60" s="28" t="b">
        <f>NOT(AND(NOT(ISBLANK(DogShowDetails[[#This Row],[Rank]])), DogShowDetails[[#This Row],[Disqualified]] = "Yes"))</f>
        <v>1</v>
      </c>
      <c r="I60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61" spans="1:9">
      <c r="A61" s="27">
        <v>15</v>
      </c>
      <c r="B61">
        <v>4</v>
      </c>
      <c r="D61" t="s">
        <v>484</v>
      </c>
      <c r="F61" s="51">
        <f>ROUND(((INDEX(DogShows[End Date],DogShowDetails[[#This Row],[Dog Show ID]])-INDEX(Dogs[Date of Birth],DogShowDetails[[#This Row],[Dog Id]]))/360)*12,0)</f>
        <v>156</v>
      </c>
      <c r="G61" s="51" t="b">
        <f>INDEX(Dogs[Date of Retirement],DogShowDetails[[#This Row],[Dog Id]])&lt;INDEX(DogShows[Start Date],DogShowDetails[[#This Row],[Dog Show ID]])</f>
        <v>1</v>
      </c>
      <c r="H61" s="29" t="b">
        <f>NOT(AND(NOT(ISBLANK(DogShowDetails[[#This Row],[Rank]])), DogShowDetails[[#This Row],[Disqualified]] = "Yes"))</f>
        <v>1</v>
      </c>
      <c r="I61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62" spans="1:9">
      <c r="A62" s="27">
        <v>78</v>
      </c>
      <c r="B62">
        <v>4</v>
      </c>
      <c r="D62" t="s">
        <v>484</v>
      </c>
      <c r="F62" s="51">
        <f>ROUND(((INDEX(DogShows[End Date],DogShowDetails[[#This Row],[Dog Show ID]])-INDEX(Dogs[Date of Birth],DogShowDetails[[#This Row],[Dog Id]]))/360)*12,0)</f>
        <v>196</v>
      </c>
      <c r="G62" s="51" t="b">
        <f>INDEX(Dogs[Date of Retirement],DogShowDetails[[#This Row],[Dog Id]])&lt;INDEX(DogShows[Start Date],DogShowDetails[[#This Row],[Dog Show ID]])</f>
        <v>1</v>
      </c>
      <c r="H62" s="28" t="b">
        <f>NOT(AND(NOT(ISBLANK(DogShowDetails[[#This Row],[Rank]])), DogShowDetails[[#This Row],[Disqualified]] = "Yes"))</f>
        <v>1</v>
      </c>
      <c r="I62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63" spans="1:9">
      <c r="A63" s="27">
        <v>75</v>
      </c>
      <c r="B63">
        <v>4</v>
      </c>
      <c r="D63" t="s">
        <v>484</v>
      </c>
      <c r="F63" s="51">
        <f>ROUND(((INDEX(DogShows[End Date],DogShowDetails[[#This Row],[Dog Show ID]])-INDEX(Dogs[Date of Birth],DogShowDetails[[#This Row],[Dog Id]]))/360)*12,0)</f>
        <v>162</v>
      </c>
      <c r="G63" s="51" t="b">
        <f>INDEX(Dogs[Date of Retirement],DogShowDetails[[#This Row],[Dog Id]])&lt;INDEX(DogShows[Start Date],DogShowDetails[[#This Row],[Dog Show ID]])</f>
        <v>1</v>
      </c>
      <c r="H63" s="29" t="b">
        <f>NOT(AND(NOT(ISBLANK(DogShowDetails[[#This Row],[Rank]])), DogShowDetails[[#This Row],[Disqualified]] = "Yes"))</f>
        <v>1</v>
      </c>
      <c r="I63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64" spans="1:9">
      <c r="A64" s="27">
        <v>20</v>
      </c>
      <c r="B64">
        <v>4</v>
      </c>
      <c r="D64" t="s">
        <v>484</v>
      </c>
      <c r="F64" s="51">
        <f>ROUND(((INDEX(DogShows[End Date],DogShowDetails[[#This Row],[Dog Show ID]])-INDEX(Dogs[Date of Birth],DogShowDetails[[#This Row],[Dog Id]]))/360)*12,0)</f>
        <v>149</v>
      </c>
      <c r="G64" s="51" t="b">
        <f>INDEX(Dogs[Date of Retirement],DogShowDetails[[#This Row],[Dog Id]])&lt;INDEX(DogShows[Start Date],DogShowDetails[[#This Row],[Dog Show ID]])</f>
        <v>1</v>
      </c>
      <c r="H64" s="28" t="b">
        <f>NOT(AND(NOT(ISBLANK(DogShowDetails[[#This Row],[Rank]])), DogShowDetails[[#This Row],[Disqualified]] = "Yes"))</f>
        <v>1</v>
      </c>
      <c r="I64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65" spans="1:9">
      <c r="A65" s="27">
        <v>52</v>
      </c>
      <c r="B65">
        <v>4</v>
      </c>
      <c r="D65" t="s">
        <v>484</v>
      </c>
      <c r="F65" s="51">
        <f>ROUND(((INDEX(DogShows[End Date],DogShowDetails[[#This Row],[Dog Show ID]])-INDEX(Dogs[Date of Birth],DogShowDetails[[#This Row],[Dog Id]]))/360)*12,0)</f>
        <v>22</v>
      </c>
      <c r="G65" s="51" t="b">
        <f>INDEX(Dogs[Date of Retirement],DogShowDetails[[#This Row],[Dog Id]])&lt;INDEX(DogShows[Start Date],DogShowDetails[[#This Row],[Dog Show ID]])</f>
        <v>1</v>
      </c>
      <c r="H65" s="29" t="b">
        <f>NOT(AND(NOT(ISBLANK(DogShowDetails[[#This Row],[Rank]])), DogShowDetails[[#This Row],[Disqualified]] = "Yes"))</f>
        <v>1</v>
      </c>
      <c r="I65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66" spans="1:9">
      <c r="A66" s="27">
        <v>13</v>
      </c>
      <c r="B66">
        <v>5</v>
      </c>
      <c r="C66">
        <v>1</v>
      </c>
      <c r="D66" t="s">
        <v>485</v>
      </c>
      <c r="F66" s="51">
        <f>ROUND(((INDEX(DogShows[End Date],DogShowDetails[[#This Row],[Dog Show ID]])-INDEX(Dogs[Date of Birth],DogShowDetails[[#This Row],[Dog Id]]))/360)*12,0)</f>
        <v>55</v>
      </c>
      <c r="G66" s="51" t="b">
        <f>INDEX(Dogs[Date of Retirement],DogShowDetails[[#This Row],[Dog Id]])&lt;INDEX(DogShows[Start Date],DogShowDetails[[#This Row],[Dog Show ID]])</f>
        <v>1</v>
      </c>
      <c r="H66" s="28" t="b">
        <f>NOT(AND(NOT(ISBLANK(DogShowDetails[[#This Row],[Rank]])), DogShowDetails[[#This Row],[Disqualified]] = "Yes"))</f>
        <v>1</v>
      </c>
      <c r="I66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67" spans="1:9">
      <c r="A67" s="27">
        <v>44</v>
      </c>
      <c r="B67">
        <v>5</v>
      </c>
      <c r="C67">
        <v>2</v>
      </c>
      <c r="D67" t="s">
        <v>485</v>
      </c>
      <c r="F67" s="51">
        <f>ROUND(((INDEX(DogShows[End Date],DogShowDetails[[#This Row],[Dog Show ID]])-INDEX(Dogs[Date of Birth],DogShowDetails[[#This Row],[Dog Id]]))/360)*12,0)</f>
        <v>101</v>
      </c>
      <c r="G67" s="51" t="b">
        <f>INDEX(Dogs[Date of Retirement],DogShowDetails[[#This Row],[Dog Id]])&lt;INDEX(DogShows[Start Date],DogShowDetails[[#This Row],[Dog Show ID]])</f>
        <v>1</v>
      </c>
      <c r="H67" s="29" t="b">
        <f>NOT(AND(NOT(ISBLANK(DogShowDetails[[#This Row],[Rank]])), DogShowDetails[[#This Row],[Disqualified]] = "Yes"))</f>
        <v>1</v>
      </c>
      <c r="I67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68" spans="1:9">
      <c r="A68" s="27">
        <v>42</v>
      </c>
      <c r="B68">
        <v>5</v>
      </c>
      <c r="C68">
        <v>3</v>
      </c>
      <c r="D68" t="s">
        <v>485</v>
      </c>
      <c r="F68" s="51">
        <f>ROUND(((INDEX(DogShows[End Date],DogShowDetails[[#This Row],[Dog Show ID]])-INDEX(Dogs[Date of Birth],DogShowDetails[[#This Row],[Dog Id]]))/360)*12,0)</f>
        <v>91</v>
      </c>
      <c r="G68" s="51" t="b">
        <f>INDEX(Dogs[Date of Retirement],DogShowDetails[[#This Row],[Dog Id]])&lt;INDEX(DogShows[Start Date],DogShowDetails[[#This Row],[Dog Show ID]])</f>
        <v>1</v>
      </c>
      <c r="H68" s="28" t="b">
        <f>NOT(AND(NOT(ISBLANK(DogShowDetails[[#This Row],[Rank]])), DogShowDetails[[#This Row],[Disqualified]] = "Yes"))</f>
        <v>1</v>
      </c>
      <c r="I68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69" spans="1:9">
      <c r="A69" s="27">
        <v>54</v>
      </c>
      <c r="B69">
        <v>5</v>
      </c>
      <c r="C69">
        <v>4</v>
      </c>
      <c r="D69" t="s">
        <v>485</v>
      </c>
      <c r="F69" s="51">
        <f>ROUND(((INDEX(DogShows[End Date],DogShowDetails[[#This Row],[Dog Show ID]])-INDEX(Dogs[Date of Birth],DogShowDetails[[#This Row],[Dog Id]]))/360)*12,0)</f>
        <v>16</v>
      </c>
      <c r="G69" s="51" t="b">
        <f>INDEX(Dogs[Date of Retirement],DogShowDetails[[#This Row],[Dog Id]])&lt;INDEX(DogShows[Start Date],DogShowDetails[[#This Row],[Dog Show ID]])</f>
        <v>1</v>
      </c>
      <c r="H69" s="29" t="b">
        <f>NOT(AND(NOT(ISBLANK(DogShowDetails[[#This Row],[Rank]])), DogShowDetails[[#This Row],[Disqualified]] = "Yes"))</f>
        <v>1</v>
      </c>
      <c r="I69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70" spans="1:9">
      <c r="A70" s="27">
        <v>34</v>
      </c>
      <c r="B70">
        <v>5</v>
      </c>
      <c r="C70">
        <v>5</v>
      </c>
      <c r="D70" t="s">
        <v>485</v>
      </c>
      <c r="F70" s="51">
        <f>ROUND(((INDEX(DogShows[End Date],DogShowDetails[[#This Row],[Dog Show ID]])-INDEX(Dogs[Date of Birth],DogShowDetails[[#This Row],[Dog Id]]))/360)*12,0)</f>
        <v>9</v>
      </c>
      <c r="G70" s="51" t="b">
        <f>INDEX(Dogs[Date of Retirement],DogShowDetails[[#This Row],[Dog Id]])&lt;INDEX(DogShows[Start Date],DogShowDetails[[#This Row],[Dog Show ID]])</f>
        <v>1</v>
      </c>
      <c r="H70" s="28" t="b">
        <f>NOT(AND(NOT(ISBLANK(DogShowDetails[[#This Row],[Rank]])), DogShowDetails[[#This Row],[Disqualified]] = "Yes"))</f>
        <v>1</v>
      </c>
      <c r="I70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71" spans="1:9">
      <c r="A71" s="27">
        <v>9</v>
      </c>
      <c r="B71">
        <v>5</v>
      </c>
      <c r="C71">
        <v>6</v>
      </c>
      <c r="D71" t="s">
        <v>485</v>
      </c>
      <c r="F71" s="51">
        <f>ROUND(((INDEX(DogShows[End Date],DogShowDetails[[#This Row],[Dog Show ID]])-INDEX(Dogs[Date of Birth],DogShowDetails[[#This Row],[Dog Id]]))/360)*12,0)</f>
        <v>71</v>
      </c>
      <c r="G71" s="51" t="b">
        <f>INDEX(Dogs[Date of Retirement],DogShowDetails[[#This Row],[Dog Id]])&lt;INDEX(DogShows[Start Date],DogShowDetails[[#This Row],[Dog Show ID]])</f>
        <v>1</v>
      </c>
      <c r="H71" s="29" t="b">
        <f>NOT(AND(NOT(ISBLANK(DogShowDetails[[#This Row],[Rank]])), DogShowDetails[[#This Row],[Disqualified]] = "Yes"))</f>
        <v>1</v>
      </c>
      <c r="I71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72" spans="1:9">
      <c r="A72" s="27">
        <v>76</v>
      </c>
      <c r="B72">
        <v>5</v>
      </c>
      <c r="C72">
        <v>7</v>
      </c>
      <c r="D72" t="s">
        <v>485</v>
      </c>
      <c r="F72" s="51">
        <f>ROUND(((INDEX(DogShows[End Date],DogShowDetails[[#This Row],[Dog Show ID]])-INDEX(Dogs[Date of Birth],DogShowDetails[[#This Row],[Dog Id]]))/360)*12,0)</f>
        <v>188</v>
      </c>
      <c r="G72" s="51" t="b">
        <f>INDEX(Dogs[Date of Retirement],DogShowDetails[[#This Row],[Dog Id]])&lt;INDEX(DogShows[Start Date],DogShowDetails[[#This Row],[Dog Show ID]])</f>
        <v>1</v>
      </c>
      <c r="H72" s="28" t="b">
        <f>NOT(AND(NOT(ISBLANK(DogShowDetails[[#This Row],[Rank]])), DogShowDetails[[#This Row],[Disqualified]] = "Yes"))</f>
        <v>1</v>
      </c>
      <c r="I72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73" spans="1:9">
      <c r="A73" s="27">
        <v>39</v>
      </c>
      <c r="B73">
        <v>5</v>
      </c>
      <c r="C73">
        <v>8</v>
      </c>
      <c r="D73" t="s">
        <v>485</v>
      </c>
      <c r="F73" s="51">
        <f>ROUND(((INDEX(DogShows[End Date],DogShowDetails[[#This Row],[Dog Show ID]])-INDEX(Dogs[Date of Birth],DogShowDetails[[#This Row],[Dog Id]]))/360)*12,0)</f>
        <v>100</v>
      </c>
      <c r="G73" s="51" t="b">
        <f>INDEX(Dogs[Date of Retirement],DogShowDetails[[#This Row],[Dog Id]])&lt;INDEX(DogShows[Start Date],DogShowDetails[[#This Row],[Dog Show ID]])</f>
        <v>1</v>
      </c>
      <c r="H73" s="29" t="b">
        <f>NOT(AND(NOT(ISBLANK(DogShowDetails[[#This Row],[Rank]])), DogShowDetails[[#This Row],[Disqualified]] = "Yes"))</f>
        <v>1</v>
      </c>
      <c r="I73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74" spans="1:9">
      <c r="A74" s="27">
        <v>2</v>
      </c>
      <c r="B74">
        <v>5</v>
      </c>
      <c r="C74">
        <v>9</v>
      </c>
      <c r="D74" t="s">
        <v>485</v>
      </c>
      <c r="F74" s="51">
        <f>ROUND(((INDEX(DogShows[End Date],DogShowDetails[[#This Row],[Dog Show ID]])-INDEX(Dogs[Date of Birth],DogShowDetails[[#This Row],[Dog Id]]))/360)*12,0)</f>
        <v>129</v>
      </c>
      <c r="G74" s="51" t="b">
        <f>INDEX(Dogs[Date of Retirement],DogShowDetails[[#This Row],[Dog Id]])&lt;INDEX(DogShows[Start Date],DogShowDetails[[#This Row],[Dog Show ID]])</f>
        <v>1</v>
      </c>
      <c r="H74" s="28" t="b">
        <f>NOT(AND(NOT(ISBLANK(DogShowDetails[[#This Row],[Rank]])), DogShowDetails[[#This Row],[Disqualified]] = "Yes"))</f>
        <v>1</v>
      </c>
      <c r="I74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75" spans="1:9">
      <c r="A75" s="27">
        <v>78</v>
      </c>
      <c r="B75">
        <v>5</v>
      </c>
      <c r="C75">
        <v>10</v>
      </c>
      <c r="D75" t="s">
        <v>485</v>
      </c>
      <c r="F75" s="51">
        <f>ROUND(((INDEX(DogShows[End Date],DogShowDetails[[#This Row],[Dog Show ID]])-INDEX(Dogs[Date of Birth],DogShowDetails[[#This Row],[Dog Id]]))/360)*12,0)</f>
        <v>216</v>
      </c>
      <c r="G75" s="51" t="b">
        <f>INDEX(Dogs[Date of Retirement],DogShowDetails[[#This Row],[Dog Id]])&lt;INDEX(DogShows[Start Date],DogShowDetails[[#This Row],[Dog Show ID]])</f>
        <v>1</v>
      </c>
      <c r="H75" s="29" t="b">
        <f>NOT(AND(NOT(ISBLANK(DogShowDetails[[#This Row],[Rank]])), DogShowDetails[[#This Row],[Disqualified]] = "Yes"))</f>
        <v>1</v>
      </c>
      <c r="I75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76" spans="1:9">
      <c r="A76" s="27">
        <v>24</v>
      </c>
      <c r="B76">
        <v>5</v>
      </c>
      <c r="C76">
        <v>11</v>
      </c>
      <c r="D76" t="s">
        <v>485</v>
      </c>
      <c r="F76" s="51">
        <f>ROUND(((INDEX(DogShows[End Date],DogShowDetails[[#This Row],[Dog Show ID]])-INDEX(Dogs[Date of Birth],DogShowDetails[[#This Row],[Dog Id]]))/360)*12,0)</f>
        <v>210</v>
      </c>
      <c r="G76" s="51" t="b">
        <f>INDEX(Dogs[Date of Retirement],DogShowDetails[[#This Row],[Dog Id]])&lt;INDEX(DogShows[Start Date],DogShowDetails[[#This Row],[Dog Show ID]])</f>
        <v>1</v>
      </c>
      <c r="H76" s="28" t="b">
        <f>NOT(AND(NOT(ISBLANK(DogShowDetails[[#This Row],[Rank]])), DogShowDetails[[#This Row],[Disqualified]] = "Yes"))</f>
        <v>1</v>
      </c>
      <c r="I76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77" spans="1:9">
      <c r="A77" s="27">
        <v>79</v>
      </c>
      <c r="B77">
        <v>5</v>
      </c>
      <c r="C77">
        <v>12</v>
      </c>
      <c r="D77" t="s">
        <v>485</v>
      </c>
      <c r="F77" s="51">
        <f>ROUND(((INDEX(DogShows[End Date],DogShowDetails[[#This Row],[Dog Show ID]])-INDEX(Dogs[Date of Birth],DogShowDetails[[#This Row],[Dog Id]]))/360)*12,0)</f>
        <v>183</v>
      </c>
      <c r="G77" s="51" t="b">
        <f>INDEX(Dogs[Date of Retirement],DogShowDetails[[#This Row],[Dog Id]])&lt;INDEX(DogShows[Start Date],DogShowDetails[[#This Row],[Dog Show ID]])</f>
        <v>1</v>
      </c>
      <c r="H77" s="29" t="b">
        <f>NOT(AND(NOT(ISBLANK(DogShowDetails[[#This Row],[Rank]])), DogShowDetails[[#This Row],[Disqualified]] = "Yes"))</f>
        <v>1</v>
      </c>
      <c r="I77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78" spans="1:9">
      <c r="A78" s="27">
        <v>55</v>
      </c>
      <c r="B78">
        <v>5</v>
      </c>
      <c r="D78" t="s">
        <v>484</v>
      </c>
      <c r="F78" s="51">
        <f>ROUND(((INDEX(DogShows[End Date],DogShowDetails[[#This Row],[Dog Show ID]])-INDEX(Dogs[Date of Birth],DogShowDetails[[#This Row],[Dog Id]]))/360)*12,0)</f>
        <v>94</v>
      </c>
      <c r="G78" s="51" t="b">
        <f>INDEX(Dogs[Date of Retirement],DogShowDetails[[#This Row],[Dog Id]])&lt;INDEX(DogShows[Start Date],DogShowDetails[[#This Row],[Dog Show ID]])</f>
        <v>1</v>
      </c>
      <c r="H78" s="28" t="b">
        <f>NOT(AND(NOT(ISBLANK(DogShowDetails[[#This Row],[Rank]])), DogShowDetails[[#This Row],[Disqualified]] = "Yes"))</f>
        <v>1</v>
      </c>
      <c r="I78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79" spans="1:9">
      <c r="A79" s="27">
        <v>51</v>
      </c>
      <c r="B79">
        <v>5</v>
      </c>
      <c r="D79" t="s">
        <v>484</v>
      </c>
      <c r="F79" s="51">
        <f>ROUND(((INDEX(DogShows[End Date],DogShowDetails[[#This Row],[Dog Show ID]])-INDEX(Dogs[Date of Birth],DogShowDetails[[#This Row],[Dog Id]]))/360)*12,0)</f>
        <v>173</v>
      </c>
      <c r="G79" s="51" t="b">
        <f>INDEX(Dogs[Date of Retirement],DogShowDetails[[#This Row],[Dog Id]])&lt;INDEX(DogShows[Start Date],DogShowDetails[[#This Row],[Dog Show ID]])</f>
        <v>1</v>
      </c>
      <c r="H79" s="29" t="b">
        <f>NOT(AND(NOT(ISBLANK(DogShowDetails[[#This Row],[Rank]])), DogShowDetails[[#This Row],[Disqualified]] = "Yes"))</f>
        <v>1</v>
      </c>
      <c r="I79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80" spans="1:9">
      <c r="A80" s="27">
        <v>57</v>
      </c>
      <c r="B80">
        <v>5</v>
      </c>
      <c r="D80" t="s">
        <v>484</v>
      </c>
      <c r="F80" s="51">
        <f>ROUND(((INDEX(DogShows[End Date],DogShowDetails[[#This Row],[Dog Show ID]])-INDEX(Dogs[Date of Birth],DogShowDetails[[#This Row],[Dog Id]]))/360)*12,0)</f>
        <v>145</v>
      </c>
      <c r="G80" s="51" t="b">
        <f>INDEX(Dogs[Date of Retirement],DogShowDetails[[#This Row],[Dog Id]])&lt;INDEX(DogShows[Start Date],DogShowDetails[[#This Row],[Dog Show ID]])</f>
        <v>1</v>
      </c>
      <c r="H80" s="28" t="b">
        <f>NOT(AND(NOT(ISBLANK(DogShowDetails[[#This Row],[Rank]])), DogShowDetails[[#This Row],[Disqualified]] = "Yes"))</f>
        <v>1</v>
      </c>
      <c r="I80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81" spans="1:13">
      <c r="A81" s="27">
        <v>80</v>
      </c>
      <c r="B81">
        <v>6</v>
      </c>
      <c r="C81">
        <v>1</v>
      </c>
      <c r="D81" t="s">
        <v>485</v>
      </c>
      <c r="F81" s="51">
        <f>ROUND(((INDEX(DogShows[End Date],DogShowDetails[[#This Row],[Dog Show ID]])-INDEX(Dogs[Date of Birth],DogShowDetails[[#This Row],[Dog Id]]))/360)*12,0)</f>
        <v>124</v>
      </c>
      <c r="G81" s="51" t="b">
        <f>INDEX(Dogs[Date of Retirement],DogShowDetails[[#This Row],[Dog Id]])&lt;INDEX(DogShows[Start Date],DogShowDetails[[#This Row],[Dog Show ID]])</f>
        <v>1</v>
      </c>
      <c r="H81" s="29" t="b">
        <f>NOT(AND(NOT(ISBLANK(DogShowDetails[[#This Row],[Rank]])), DogShowDetails[[#This Row],[Disqualified]] = "Yes"))</f>
        <v>1</v>
      </c>
      <c r="I81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82" spans="1:13">
      <c r="A82">
        <v>15</v>
      </c>
      <c r="B82">
        <v>6</v>
      </c>
      <c r="C82">
        <v>2</v>
      </c>
      <c r="D82" t="s">
        <v>485</v>
      </c>
      <c r="F82" s="51">
        <f>ROUND(((INDEX(DogShows[End Date],DogShowDetails[[#This Row],[Dog Show ID]])-INDEX(Dogs[Date of Birth],DogShowDetails[[#This Row],[Dog Id]]))/360)*12,0)</f>
        <v>168</v>
      </c>
      <c r="G82" s="51" t="b">
        <f>INDEX(Dogs[Date of Retirement],DogShowDetails[[#This Row],[Dog Id]])&lt;INDEX(DogShows[Start Date],DogShowDetails[[#This Row],[Dog Show ID]])</f>
        <v>1</v>
      </c>
      <c r="H82" s="28" t="b">
        <f>NOT(AND(NOT(ISBLANK(DogShowDetails[[#This Row],[Rank]])), DogShowDetails[[#This Row],[Disqualified]] = "Yes"))</f>
        <v>1</v>
      </c>
      <c r="I82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83" spans="1:13">
      <c r="A83">
        <v>29</v>
      </c>
      <c r="B83">
        <v>6</v>
      </c>
      <c r="C83">
        <v>3</v>
      </c>
      <c r="D83" t="s">
        <v>485</v>
      </c>
      <c r="F83" s="51">
        <f>ROUND(((INDEX(DogShows[End Date],DogShowDetails[[#This Row],[Dog Show ID]])-INDEX(Dogs[Date of Birth],DogShowDetails[[#This Row],[Dog Id]]))/360)*12,0)</f>
        <v>49</v>
      </c>
      <c r="G83" s="51" t="b">
        <f>INDEX(Dogs[Date of Retirement],DogShowDetails[[#This Row],[Dog Id]])&lt;INDEX(DogShows[Start Date],DogShowDetails[[#This Row],[Dog Show ID]])</f>
        <v>1</v>
      </c>
      <c r="H83" s="29" t="b">
        <f>NOT(AND(NOT(ISBLANK(DogShowDetails[[#This Row],[Rank]])), DogShowDetails[[#This Row],[Disqualified]] = "Yes"))</f>
        <v>1</v>
      </c>
      <c r="I83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84" spans="1:13">
      <c r="A84">
        <v>55</v>
      </c>
      <c r="B84">
        <v>6</v>
      </c>
      <c r="C84">
        <v>4</v>
      </c>
      <c r="D84" t="s">
        <v>485</v>
      </c>
      <c r="F84" s="51">
        <f>ROUND(((INDEX(DogShows[End Date],DogShowDetails[[#This Row],[Dog Show ID]])-INDEX(Dogs[Date of Birth],DogShowDetails[[#This Row],[Dog Id]]))/360)*12,0)</f>
        <v>87</v>
      </c>
      <c r="G84" s="51" t="b">
        <f>INDEX(Dogs[Date of Retirement],DogShowDetails[[#This Row],[Dog Id]])&lt;INDEX(DogShows[Start Date],DogShowDetails[[#This Row],[Dog Show ID]])</f>
        <v>1</v>
      </c>
      <c r="H84" s="28" t="b">
        <f>NOT(AND(NOT(ISBLANK(DogShowDetails[[#This Row],[Rank]])), DogShowDetails[[#This Row],[Disqualified]] = "Yes"))</f>
        <v>1</v>
      </c>
      <c r="I84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85" spans="1:13">
      <c r="A85">
        <v>69</v>
      </c>
      <c r="B85">
        <v>6</v>
      </c>
      <c r="C85">
        <v>5</v>
      </c>
      <c r="D85" t="s">
        <v>485</v>
      </c>
      <c r="F85" s="51">
        <f>ROUND(((INDEX(DogShows[End Date],DogShowDetails[[#This Row],[Dog Show ID]])-INDEX(Dogs[Date of Birth],DogShowDetails[[#This Row],[Dog Id]]))/360)*12,0)</f>
        <v>175</v>
      </c>
      <c r="G85" s="51" t="b">
        <f>INDEX(Dogs[Date of Retirement],DogShowDetails[[#This Row],[Dog Id]])&lt;INDEX(DogShows[Start Date],DogShowDetails[[#This Row],[Dog Show ID]])</f>
        <v>1</v>
      </c>
      <c r="H85" s="29" t="b">
        <f>NOT(AND(NOT(ISBLANK(DogShowDetails[[#This Row],[Rank]])), DogShowDetails[[#This Row],[Disqualified]] = "Yes"))</f>
        <v>1</v>
      </c>
      <c r="I85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85" s="27"/>
    </row>
    <row r="86" spans="1:13">
      <c r="A86">
        <v>78</v>
      </c>
      <c r="B86">
        <v>6</v>
      </c>
      <c r="C86">
        <v>6</v>
      </c>
      <c r="D86" t="s">
        <v>485</v>
      </c>
      <c r="F86" s="51">
        <f>ROUND(((INDEX(DogShows[End Date],DogShowDetails[[#This Row],[Dog Show ID]])-INDEX(Dogs[Date of Birth],DogShowDetails[[#This Row],[Dog Id]]))/360)*12,0)</f>
        <v>209</v>
      </c>
      <c r="G86" s="51" t="b">
        <f>INDEX(Dogs[Date of Retirement],DogShowDetails[[#This Row],[Dog Id]])&lt;INDEX(DogShows[Start Date],DogShowDetails[[#This Row],[Dog Show ID]])</f>
        <v>1</v>
      </c>
      <c r="H86" s="28" t="b">
        <f>NOT(AND(NOT(ISBLANK(DogShowDetails[[#This Row],[Rank]])), DogShowDetails[[#This Row],[Disqualified]] = "Yes"))</f>
        <v>1</v>
      </c>
      <c r="I86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86" s="27"/>
    </row>
    <row r="87" spans="1:13">
      <c r="A87">
        <v>51</v>
      </c>
      <c r="B87">
        <v>6</v>
      </c>
      <c r="C87">
        <v>7</v>
      </c>
      <c r="D87" t="s">
        <v>485</v>
      </c>
      <c r="F87" s="51">
        <f>ROUND(((INDEX(DogShows[End Date],DogShowDetails[[#This Row],[Dog Show ID]])-INDEX(Dogs[Date of Birth],DogShowDetails[[#This Row],[Dog Id]]))/360)*12,0)</f>
        <v>165</v>
      </c>
      <c r="G87" s="51" t="b">
        <f>INDEX(Dogs[Date of Retirement],DogShowDetails[[#This Row],[Dog Id]])&lt;INDEX(DogShows[Start Date],DogShowDetails[[#This Row],[Dog Show ID]])</f>
        <v>1</v>
      </c>
      <c r="H87" s="29" t="b">
        <f>NOT(AND(NOT(ISBLANK(DogShowDetails[[#This Row],[Rank]])), DogShowDetails[[#This Row],[Disqualified]] = "Yes"))</f>
        <v>1</v>
      </c>
      <c r="I87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87" s="27"/>
    </row>
    <row r="88" spans="1:13">
      <c r="A88">
        <v>52</v>
      </c>
      <c r="B88">
        <v>6</v>
      </c>
      <c r="C88">
        <v>8</v>
      </c>
      <c r="D88" t="s">
        <v>485</v>
      </c>
      <c r="F88" s="51">
        <f>ROUND(((INDEX(DogShows[End Date],DogShowDetails[[#This Row],[Dog Show ID]])-INDEX(Dogs[Date of Birth],DogShowDetails[[#This Row],[Dog Id]]))/360)*12,0)</f>
        <v>34</v>
      </c>
      <c r="G88" s="51" t="b">
        <f>INDEX(Dogs[Date of Retirement],DogShowDetails[[#This Row],[Dog Id]])&lt;INDEX(DogShows[Start Date],DogShowDetails[[#This Row],[Dog Show ID]])</f>
        <v>1</v>
      </c>
      <c r="H88" s="28" t="b">
        <f>NOT(AND(NOT(ISBLANK(DogShowDetails[[#This Row],[Rank]])), DogShowDetails[[#This Row],[Disqualified]] = "Yes"))</f>
        <v>1</v>
      </c>
      <c r="I88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88" s="27"/>
    </row>
    <row r="89" spans="1:13">
      <c r="A89">
        <v>71</v>
      </c>
      <c r="B89">
        <v>6</v>
      </c>
      <c r="C89">
        <v>9</v>
      </c>
      <c r="D89" t="s">
        <v>485</v>
      </c>
      <c r="F89" s="51">
        <f>ROUND(((INDEX(DogShows[End Date],DogShowDetails[[#This Row],[Dog Show ID]])-INDEX(Dogs[Date of Birth],DogShowDetails[[#This Row],[Dog Id]]))/360)*12,0)</f>
        <v>123</v>
      </c>
      <c r="G89" s="51" t="b">
        <f>INDEX(Dogs[Date of Retirement],DogShowDetails[[#This Row],[Dog Id]])&lt;INDEX(DogShows[Start Date],DogShowDetails[[#This Row],[Dog Show ID]])</f>
        <v>1</v>
      </c>
      <c r="H89" s="29" t="b">
        <f>NOT(AND(NOT(ISBLANK(DogShowDetails[[#This Row],[Rank]])), DogShowDetails[[#This Row],[Disqualified]] = "Yes"))</f>
        <v>1</v>
      </c>
      <c r="I89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89" s="27"/>
    </row>
    <row r="90" spans="1:13">
      <c r="A90">
        <v>79</v>
      </c>
      <c r="B90">
        <v>6</v>
      </c>
      <c r="C90">
        <v>10</v>
      </c>
      <c r="D90" t="s">
        <v>485</v>
      </c>
      <c r="F90" s="51">
        <f>ROUND(((INDEX(DogShows[End Date],DogShowDetails[[#This Row],[Dog Show ID]])-INDEX(Dogs[Date of Birth],DogShowDetails[[#This Row],[Dog Id]]))/360)*12,0)</f>
        <v>176</v>
      </c>
      <c r="G90" s="51" t="b">
        <f>INDEX(Dogs[Date of Retirement],DogShowDetails[[#This Row],[Dog Id]])&lt;INDEX(DogShows[Start Date],DogShowDetails[[#This Row],[Dog Show ID]])</f>
        <v>1</v>
      </c>
      <c r="H90" s="28" t="b">
        <f>NOT(AND(NOT(ISBLANK(DogShowDetails[[#This Row],[Rank]])), DogShowDetails[[#This Row],[Disqualified]] = "Yes"))</f>
        <v>1</v>
      </c>
      <c r="I90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90" s="27"/>
    </row>
    <row r="91" spans="1:13">
      <c r="A91">
        <v>1</v>
      </c>
      <c r="B91">
        <v>6</v>
      </c>
      <c r="C91">
        <v>11</v>
      </c>
      <c r="D91" t="s">
        <v>485</v>
      </c>
      <c r="F91" s="51">
        <f>ROUND(((INDEX(DogShows[End Date],DogShowDetails[[#This Row],[Dog Show ID]])-INDEX(Dogs[Date of Birth],DogShowDetails[[#This Row],[Dog Id]]))/360)*12,0)</f>
        <v>95</v>
      </c>
      <c r="G91" s="51" t="b">
        <f>INDEX(Dogs[Date of Retirement],DogShowDetails[[#This Row],[Dog Id]])&lt;INDEX(DogShows[Start Date],DogShowDetails[[#This Row],[Dog Show ID]])</f>
        <v>1</v>
      </c>
      <c r="H91" s="29" t="b">
        <f>NOT(AND(NOT(ISBLANK(DogShowDetails[[#This Row],[Rank]])), DogShowDetails[[#This Row],[Disqualified]] = "Yes"))</f>
        <v>1</v>
      </c>
      <c r="I91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91" s="27"/>
    </row>
    <row r="92" spans="1:13">
      <c r="A92">
        <v>70</v>
      </c>
      <c r="B92">
        <v>6</v>
      </c>
      <c r="C92">
        <v>12</v>
      </c>
      <c r="D92" t="s">
        <v>485</v>
      </c>
      <c r="F92" s="51">
        <f>ROUND(((INDEX(DogShows[End Date],DogShowDetails[[#This Row],[Dog Show ID]])-INDEX(Dogs[Date of Birth],DogShowDetails[[#This Row],[Dog Id]]))/360)*12,0)</f>
        <v>167</v>
      </c>
      <c r="G92" s="51" t="b">
        <f>INDEX(Dogs[Date of Retirement],DogShowDetails[[#This Row],[Dog Id]])&lt;INDEX(DogShows[Start Date],DogShowDetails[[#This Row],[Dog Show ID]])</f>
        <v>1</v>
      </c>
      <c r="H92" s="28" t="b">
        <f>NOT(AND(NOT(ISBLANK(DogShowDetails[[#This Row],[Rank]])), DogShowDetails[[#This Row],[Disqualified]] = "Yes"))</f>
        <v>1</v>
      </c>
      <c r="I92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  <c r="M92" s="27"/>
    </row>
    <row r="93" spans="1:13">
      <c r="A93">
        <v>30</v>
      </c>
      <c r="B93">
        <v>6</v>
      </c>
      <c r="C93">
        <v>13</v>
      </c>
      <c r="D93" t="s">
        <v>485</v>
      </c>
      <c r="F93" s="51">
        <f>ROUND(((INDEX(DogShows[End Date],DogShowDetails[[#This Row],[Dog Show ID]])-INDEX(Dogs[Date of Birth],DogShowDetails[[#This Row],[Dog Id]]))/360)*12,0)</f>
        <v>168</v>
      </c>
      <c r="G93" s="51" t="b">
        <f>INDEX(Dogs[Date of Retirement],DogShowDetails[[#This Row],[Dog Id]])&lt;INDEX(DogShows[Start Date],DogShowDetails[[#This Row],[Dog Show ID]])</f>
        <v>1</v>
      </c>
      <c r="H93" s="29" t="b">
        <f>NOT(AND(NOT(ISBLANK(DogShowDetails[[#This Row],[Rank]])), DogShowDetails[[#This Row],[Disqualified]] = "Yes"))</f>
        <v>1</v>
      </c>
      <c r="I93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94" spans="1:13">
      <c r="A94">
        <v>9</v>
      </c>
      <c r="B94">
        <v>6</v>
      </c>
      <c r="C94">
        <v>14</v>
      </c>
      <c r="D94" t="s">
        <v>485</v>
      </c>
      <c r="F94" s="51">
        <f>ROUND(((INDEX(DogShows[End Date],DogShowDetails[[#This Row],[Dog Show ID]])-INDEX(Dogs[Date of Birth],DogShowDetails[[#This Row],[Dog Id]]))/360)*12,0)</f>
        <v>64</v>
      </c>
      <c r="G94" s="51" t="b">
        <f>INDEX(Dogs[Date of Retirement],DogShowDetails[[#This Row],[Dog Id]])&lt;INDEX(DogShows[Start Date],DogShowDetails[[#This Row],[Dog Show ID]])</f>
        <v>1</v>
      </c>
      <c r="H94" s="28" t="b">
        <f>NOT(AND(NOT(ISBLANK(DogShowDetails[[#This Row],[Rank]])), DogShowDetails[[#This Row],[Disqualified]] = "Yes"))</f>
        <v>1</v>
      </c>
      <c r="I94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95" spans="1:13">
      <c r="A95">
        <v>16</v>
      </c>
      <c r="B95">
        <v>7</v>
      </c>
      <c r="C95">
        <v>1</v>
      </c>
      <c r="D95" t="s">
        <v>485</v>
      </c>
      <c r="F95" s="51">
        <f>ROUND(((INDEX(DogShows[End Date],DogShowDetails[[#This Row],[Dog Show ID]])-INDEX(Dogs[Date of Birth],DogShowDetails[[#This Row],[Dog Id]]))/360)*12,0)</f>
        <v>132</v>
      </c>
      <c r="G95" s="51" t="b">
        <f>INDEX(Dogs[Date of Retirement],DogShowDetails[[#This Row],[Dog Id]])&lt;INDEX(DogShows[Start Date],DogShowDetails[[#This Row],[Dog Show ID]])</f>
        <v>1</v>
      </c>
      <c r="H95" s="29" t="b">
        <f>NOT(AND(NOT(ISBLANK(DogShowDetails[[#This Row],[Rank]])), DogShowDetails[[#This Row],[Disqualified]] = "Yes"))</f>
        <v>1</v>
      </c>
      <c r="I95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96" spans="1:13">
      <c r="A96">
        <v>53</v>
      </c>
      <c r="B96">
        <v>7</v>
      </c>
      <c r="C96">
        <v>2</v>
      </c>
      <c r="D96" t="s">
        <v>485</v>
      </c>
      <c r="F96" s="51">
        <f>ROUND(((INDEX(DogShows[End Date],DogShowDetails[[#This Row],[Dog Show ID]])-INDEX(Dogs[Date of Birth],DogShowDetails[[#This Row],[Dog Id]]))/360)*12,0)</f>
        <v>115</v>
      </c>
      <c r="G96" s="51" t="b">
        <f>INDEX(Dogs[Date of Retirement],DogShowDetails[[#This Row],[Dog Id]])&lt;INDEX(DogShows[Start Date],DogShowDetails[[#This Row],[Dog Show ID]])</f>
        <v>1</v>
      </c>
      <c r="H96" s="28" t="b">
        <f>NOT(AND(NOT(ISBLANK(DogShowDetails[[#This Row],[Rank]])), DogShowDetails[[#This Row],[Disqualified]] = "Yes"))</f>
        <v>1</v>
      </c>
      <c r="I96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97" spans="1:9">
      <c r="A97">
        <v>6</v>
      </c>
      <c r="B97">
        <v>7</v>
      </c>
      <c r="C97">
        <v>3</v>
      </c>
      <c r="D97" t="s">
        <v>485</v>
      </c>
      <c r="F97" s="51">
        <f>ROUND(((INDEX(DogShows[End Date],DogShowDetails[[#This Row],[Dog Show ID]])-INDEX(Dogs[Date of Birth],DogShowDetails[[#This Row],[Dog Id]]))/360)*12,0)</f>
        <v>194</v>
      </c>
      <c r="G97" s="51" t="b">
        <f>INDEX(Dogs[Date of Retirement],DogShowDetails[[#This Row],[Dog Id]])&lt;INDEX(DogShows[Start Date],DogShowDetails[[#This Row],[Dog Show ID]])</f>
        <v>1</v>
      </c>
      <c r="H97" s="29" t="b">
        <f>NOT(AND(NOT(ISBLANK(DogShowDetails[[#This Row],[Rank]])), DogShowDetails[[#This Row],[Disqualified]] = "Yes"))</f>
        <v>1</v>
      </c>
      <c r="I97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98" spans="1:9">
      <c r="A98">
        <v>66</v>
      </c>
      <c r="B98">
        <v>7</v>
      </c>
      <c r="C98">
        <v>4</v>
      </c>
      <c r="D98" t="s">
        <v>485</v>
      </c>
      <c r="F98" s="51">
        <f>ROUND(((INDEX(DogShows[End Date],DogShowDetails[[#This Row],[Dog Show ID]])-INDEX(Dogs[Date of Birth],DogShowDetails[[#This Row],[Dog Id]]))/360)*12,0)</f>
        <v>143</v>
      </c>
      <c r="G98" s="51" t="b">
        <f>INDEX(Dogs[Date of Retirement],DogShowDetails[[#This Row],[Dog Id]])&lt;INDEX(DogShows[Start Date],DogShowDetails[[#This Row],[Dog Show ID]])</f>
        <v>1</v>
      </c>
      <c r="H98" s="28" t="b">
        <f>NOT(AND(NOT(ISBLANK(DogShowDetails[[#This Row],[Rank]])), DogShowDetails[[#This Row],[Disqualified]] = "Yes"))</f>
        <v>1</v>
      </c>
      <c r="I98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99" spans="1:9">
      <c r="A99">
        <v>3</v>
      </c>
      <c r="B99">
        <v>7</v>
      </c>
      <c r="C99">
        <v>5</v>
      </c>
      <c r="D99" t="s">
        <v>485</v>
      </c>
      <c r="F99" s="51">
        <f>ROUND(((INDEX(DogShows[End Date],DogShowDetails[[#This Row],[Dog Show ID]])-INDEX(Dogs[Date of Birth],DogShowDetails[[#This Row],[Dog Id]]))/360)*12,0)</f>
        <v>139</v>
      </c>
      <c r="G99" s="51" t="b">
        <f>INDEX(Dogs[Date of Retirement],DogShowDetails[[#This Row],[Dog Id]])&lt;INDEX(DogShows[Start Date],DogShowDetails[[#This Row],[Dog Show ID]])</f>
        <v>1</v>
      </c>
      <c r="H99" s="29" t="b">
        <f>NOT(AND(NOT(ISBLANK(DogShowDetails[[#This Row],[Rank]])), DogShowDetails[[#This Row],[Disqualified]] = "Yes"))</f>
        <v>1</v>
      </c>
      <c r="I99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100" spans="1:9">
      <c r="A100">
        <v>48</v>
      </c>
      <c r="B100">
        <v>7</v>
      </c>
      <c r="C100">
        <v>6</v>
      </c>
      <c r="D100" t="s">
        <v>485</v>
      </c>
      <c r="F100" s="51">
        <f>ROUND(((INDEX(DogShows[End Date],DogShowDetails[[#This Row],[Dog Show ID]])-INDEX(Dogs[Date of Birth],DogShowDetails[[#This Row],[Dog Id]]))/360)*12,0)</f>
        <v>180</v>
      </c>
      <c r="G100" s="51" t="b">
        <f>INDEX(Dogs[Date of Retirement],DogShowDetails[[#This Row],[Dog Id]])&lt;INDEX(DogShows[Start Date],DogShowDetails[[#This Row],[Dog Show ID]])</f>
        <v>1</v>
      </c>
      <c r="H100" s="28" t="b">
        <f>NOT(AND(NOT(ISBLANK(DogShowDetails[[#This Row],[Rank]])), DogShowDetails[[#This Row],[Disqualified]] = "Yes"))</f>
        <v>1</v>
      </c>
      <c r="I100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101" spans="1:9">
      <c r="A101">
        <v>20</v>
      </c>
      <c r="B101">
        <v>7</v>
      </c>
      <c r="C101">
        <v>7</v>
      </c>
      <c r="D101" t="s">
        <v>485</v>
      </c>
      <c r="F101" s="51">
        <f>ROUND(((INDEX(DogShows[End Date],DogShowDetails[[#This Row],[Dog Show ID]])-INDEX(Dogs[Date of Birth],DogShowDetails[[#This Row],[Dog Id]]))/360)*12,0)</f>
        <v>180</v>
      </c>
      <c r="G101" s="51" t="b">
        <f>INDEX(Dogs[Date of Retirement],DogShowDetails[[#This Row],[Dog Id]])&lt;INDEX(DogShows[Start Date],DogShowDetails[[#This Row],[Dog Show ID]])</f>
        <v>1</v>
      </c>
      <c r="H101" s="29" t="b">
        <f>NOT(AND(NOT(ISBLANK(DogShowDetails[[#This Row],[Rank]])), DogShowDetails[[#This Row],[Disqualified]] = "Yes"))</f>
        <v>1</v>
      </c>
      <c r="I101" s="53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102" spans="1:9">
      <c r="A102">
        <v>29</v>
      </c>
      <c r="B102">
        <v>7</v>
      </c>
      <c r="C102">
        <v>8</v>
      </c>
      <c r="D102" t="s">
        <v>485</v>
      </c>
      <c r="F102" s="51">
        <f>ROUND(((INDEX(DogShows[End Date],DogShowDetails[[#This Row],[Dog Show ID]])-INDEX(Dogs[Date of Birth],DogShowDetails[[#This Row],[Dog Id]]))/360)*12,0)</f>
        <v>68</v>
      </c>
      <c r="G102" s="51" t="b">
        <f>INDEX(Dogs[Date of Retirement],DogShowDetails[[#This Row],[Dog Id]])&lt;INDEX(DogShows[Start Date],DogShowDetails[[#This Row],[Dog Show ID]])</f>
        <v>1</v>
      </c>
      <c r="H102" s="28" t="b">
        <f>NOT(AND(NOT(ISBLANK(DogShowDetails[[#This Row],[Rank]])), DogShowDetails[[#This Row],[Disqualified]] = "Yes"))</f>
        <v>1</v>
      </c>
      <c r="I102" s="52" t="b">
        <f>OR(AND(DogShowDetails[[#This Row],[Rank]]=1,INDEX(Dogs[Date Of Championship],DogShowDetails[[#This Row],[Dog Id]])=INDEX(DogShows[End Date],DogShowDetails[[#This Row],[Dog Show ID]])), NOT(DogShowDetails[[#This Row],[Rank]] = 1))</f>
        <v>1</v>
      </c>
    </row>
    <row r="103" spans="1:9">
      <c r="A103">
        <v>57</v>
      </c>
      <c r="B103">
        <v>7</v>
      </c>
      <c r="C103">
        <v>9</v>
      </c>
      <c r="D103" t="s">
        <v>485</v>
      </c>
      <c r="F103" s="54">
        <f>COUNTIF(Table5[Valid DOB], "&lt;6")</f>
        <v>0</v>
      </c>
      <c r="G103" s="54">
        <f>COUNTIF(Table5[Not Retired], "FALSE")</f>
        <v>0</v>
      </c>
      <c r="H103" s="54">
        <f>COUNTIF(Table5[Valid Disqualified], "FALSE")</f>
        <v>0</v>
      </c>
      <c r="I103" s="54">
        <f>COUNTIF(Table5[Valid Championship], "FALSE")</f>
        <v>0</v>
      </c>
    </row>
  </sheetData>
  <phoneticPr fontId="3" type="noConversion"/>
  <conditionalFormatting sqref="G2:G102">
    <cfRule type="cellIs" dxfId="9" priority="9" operator="equal">
      <formula>FALSE</formula>
    </cfRule>
  </conditionalFormatting>
  <conditionalFormatting sqref="F2:F102">
    <cfRule type="cellIs" dxfId="8" priority="8" operator="lessThan">
      <formula>6</formula>
    </cfRule>
  </conditionalFormatting>
  <conditionalFormatting sqref="A2:A18">
    <cfRule type="duplicateValues" dxfId="7" priority="7"/>
  </conditionalFormatting>
  <conditionalFormatting sqref="A20:A35">
    <cfRule type="duplicateValues" dxfId="6" priority="6"/>
  </conditionalFormatting>
  <conditionalFormatting sqref="A36:A47">
    <cfRule type="duplicateValues" dxfId="5" priority="5"/>
  </conditionalFormatting>
  <conditionalFormatting sqref="A48:A65">
    <cfRule type="duplicateValues" dxfId="4" priority="4"/>
  </conditionalFormatting>
  <conditionalFormatting sqref="A66:A80">
    <cfRule type="duplicateValues" dxfId="3" priority="3"/>
  </conditionalFormatting>
  <conditionalFormatting sqref="A81:A94">
    <cfRule type="duplicateValues" dxfId="2" priority="2"/>
  </conditionalFormatting>
  <conditionalFormatting sqref="A95:A103">
    <cfRule type="duplicateValues" dxfId="1" priority="1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EAA8-546F-4FC0-A0CF-FBF3525737E5}">
  <dimension ref="A1:G30"/>
  <sheetViews>
    <sheetView workbookViewId="0">
      <selection activeCell="C2" sqref="C2:C8"/>
    </sheetView>
  </sheetViews>
  <sheetFormatPr defaultRowHeight="15"/>
  <cols>
    <col min="1" max="1" width="31.28515625" bestFit="1" customWidth="1"/>
    <col min="2" max="2" width="12" bestFit="1" customWidth="1"/>
    <col min="3" max="3" width="11.140625" bestFit="1" customWidth="1"/>
    <col min="4" max="4" width="20.5703125" bestFit="1" customWidth="1"/>
    <col min="6" max="7" width="10.42578125" bestFit="1" customWidth="1"/>
  </cols>
  <sheetData>
    <row r="1" spans="1:6">
      <c r="A1" s="1" t="s">
        <v>0</v>
      </c>
      <c r="B1" s="1" t="s">
        <v>355</v>
      </c>
      <c r="C1" s="1" t="s">
        <v>356</v>
      </c>
      <c r="D1" s="1" t="s">
        <v>357</v>
      </c>
    </row>
    <row r="2" spans="1:6">
      <c r="A2" t="s">
        <v>358</v>
      </c>
      <c r="B2" s="3">
        <v>41322</v>
      </c>
      <c r="C2" s="3">
        <v>41326</v>
      </c>
      <c r="D2">
        <v>18</v>
      </c>
      <c r="F2" s="3"/>
    </row>
    <row r="3" spans="1:6">
      <c r="A3" t="s">
        <v>361</v>
      </c>
      <c r="B3" s="3">
        <v>42045</v>
      </c>
      <c r="C3" s="3">
        <v>42049</v>
      </c>
      <c r="D3">
        <v>16</v>
      </c>
    </row>
    <row r="4" spans="1:6">
      <c r="A4" t="s">
        <v>363</v>
      </c>
      <c r="B4" s="3">
        <v>41868</v>
      </c>
      <c r="C4" s="3">
        <v>41875</v>
      </c>
      <c r="D4">
        <v>12</v>
      </c>
    </row>
    <row r="5" spans="1:6">
      <c r="A5" t="s">
        <v>359</v>
      </c>
      <c r="B5" s="3">
        <v>42559</v>
      </c>
      <c r="C5" s="3">
        <v>42564</v>
      </c>
      <c r="D5">
        <v>18</v>
      </c>
    </row>
    <row r="6" spans="1:6">
      <c r="A6" t="s">
        <v>364</v>
      </c>
      <c r="B6" s="3">
        <v>43149</v>
      </c>
      <c r="C6" s="3">
        <v>43156</v>
      </c>
      <c r="D6">
        <v>15</v>
      </c>
    </row>
    <row r="7" spans="1:6">
      <c r="A7" t="s">
        <v>360</v>
      </c>
      <c r="B7" s="3">
        <v>42931</v>
      </c>
      <c r="C7" s="3">
        <v>42935</v>
      </c>
      <c r="D7">
        <v>14</v>
      </c>
    </row>
    <row r="8" spans="1:6">
      <c r="A8" t="s">
        <v>362</v>
      </c>
      <c r="B8" s="3">
        <v>43496</v>
      </c>
      <c r="C8" s="3">
        <v>43501</v>
      </c>
      <c r="D8">
        <v>9</v>
      </c>
    </row>
    <row r="30" spans="7:7">
      <c r="G30" s="3"/>
    </row>
  </sheetData>
  <conditionalFormatting sqref="A2:A8">
    <cfRule type="duplicateValues" dxfId="0" priority="1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WEIGHT(NOT Db INFO)</vt:lpstr>
      <vt:lpstr>DogClasses</vt:lpstr>
      <vt:lpstr>Breeds</vt:lpstr>
      <vt:lpstr>Colours</vt:lpstr>
      <vt:lpstr>Owners</vt:lpstr>
      <vt:lpstr>DogOwnership</vt:lpstr>
      <vt:lpstr>Dogs</vt:lpstr>
      <vt:lpstr>DogShowDetails</vt:lpstr>
      <vt:lpstr>DogShows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Richard</dc:creator>
  <cp:lastModifiedBy>Alex Richard</cp:lastModifiedBy>
  <dcterms:created xsi:type="dcterms:W3CDTF">2020-05-29T12:37:37Z</dcterms:created>
  <dcterms:modified xsi:type="dcterms:W3CDTF">2020-06-02T16:02:59Z</dcterms:modified>
</cp:coreProperties>
</file>