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gerson\Dropbox\Minhas Planilhas\Planilhas\"/>
    </mc:Choice>
  </mc:AlternateContent>
  <bookViews>
    <workbookView xWindow="480" yWindow="300" windowWidth="20730" windowHeight="11580" tabRatio="594" firstSheet="3" activeTab="7"/>
  </bookViews>
  <sheets>
    <sheet name="Painel" sheetId="1" r:id="rId1"/>
    <sheet name="Frete  -  Acuracidade" sheetId="2" r:id="rId2"/>
    <sheet name="Frete  -  Não Conformidade" sheetId="17" r:id="rId3"/>
    <sheet name="Frete  -  Custo" sheetId="18" r:id="rId4"/>
    <sheet name="Satisfação do Cliente" sheetId="28" r:id="rId5"/>
    <sheet name="Tabelas" sheetId="14" r:id="rId6"/>
    <sheet name="listas" sheetId="29" r:id="rId7"/>
    <sheet name="sobre" sheetId="30" r:id="rId8"/>
  </sheets>
  <externalReferences>
    <externalReference r:id="rId9"/>
    <externalReference r:id="rId10"/>
  </externalReferences>
  <definedNames>
    <definedName name="_xlnm.Print_Area" localSheetId="1">'Frete  -  Acuracidade'!$A$1:$Z$54</definedName>
    <definedName name="_xlnm.Print_Area" localSheetId="0">Painel!$A$1:$Q$17</definedName>
    <definedName name="Feriados">[1]Feriados!$A$3:$A$26</definedName>
    <definedName name="lstacuracidadefrete">Tabelas!$B$8:$G$19</definedName>
    <definedName name="lstano" localSheetId="5">[2]Auxiliar!$A$4</definedName>
    <definedName name="lstano">Painel!$V$4</definedName>
    <definedName name="lstatendimento">Tabelas!#REF!</definedName>
    <definedName name="lstcompras">Tabelas!#REF!</definedName>
    <definedName name="lstcontratos">Tabelas!#REF!</definedName>
    <definedName name="lstcustofrete">Tabelas!$P$8:$U$19</definedName>
    <definedName name="lstfretenaoconformidade">Tabelas!$I$8:$N$19</definedName>
    <definedName name="lstmeses" localSheetId="5">[2]Auxiliar!$C$4:$C$15</definedName>
    <definedName name="lstmeses">Painel!$X$4:$X$13</definedName>
    <definedName name="lstnivelservicoplan">Tabelas!#REF!</definedName>
    <definedName name="lstnivelservicosup">Tabelas!#REF!</definedName>
    <definedName name="lstotif">Tabelas!#REF!</definedName>
    <definedName name="lstprazo">Tabelas!#REF!</definedName>
    <definedName name="lstsatisfacaocliente">Tabelas!$Y$8:$AD$19</definedName>
    <definedName name="lstsaving">Tabelas!#REF!</definedName>
    <definedName name="lstvolemergencial">Tabelas!#REF!</definedName>
  </definedNames>
  <calcPr calcId="152511"/>
</workbook>
</file>

<file path=xl/calcChain.xml><?xml version="1.0" encoding="utf-8"?>
<calcChain xmlns="http://schemas.openxmlformats.org/spreadsheetml/2006/main">
  <c r="L6" i="1" l="1"/>
  <c r="D2" i="29"/>
  <c r="H6" i="1"/>
  <c r="E6" i="14"/>
  <c r="AB6" i="14" s="1"/>
  <c r="E41" i="17"/>
  <c r="F41" i="17"/>
  <c r="G41" i="17"/>
  <c r="H41" i="17"/>
  <c r="I41" i="17"/>
  <c r="J41" i="17"/>
  <c r="K41" i="17"/>
  <c r="L41" i="17"/>
  <c r="M41" i="17"/>
  <c r="N41" i="17"/>
  <c r="O41" i="17"/>
  <c r="P41" i="17"/>
  <c r="L6" i="14" l="1"/>
  <c r="S6" i="14"/>
  <c r="M14" i="1"/>
  <c r="I14" i="1"/>
  <c r="M12" i="1" l="1"/>
  <c r="M11" i="1"/>
  <c r="I12" i="1"/>
  <c r="AA33" i="14"/>
  <c r="AA32" i="14"/>
  <c r="AA31" i="14"/>
  <c r="AA30" i="14"/>
  <c r="AD19" i="14"/>
  <c r="AD18" i="14"/>
  <c r="AD17" i="14"/>
  <c r="AD16" i="14"/>
  <c r="AD15" i="14"/>
  <c r="AA9" i="14"/>
  <c r="AA10" i="14" s="1"/>
  <c r="AD8" i="14"/>
  <c r="AC8" i="14"/>
  <c r="AC9" i="14" s="1"/>
  <c r="AC10" i="14" s="1"/>
  <c r="AC11" i="14" s="1"/>
  <c r="AC12" i="14" s="1"/>
  <c r="AC13" i="14" s="1"/>
  <c r="AC14" i="14" s="1"/>
  <c r="AC15" i="14" s="1"/>
  <c r="AC16" i="14" s="1"/>
  <c r="AC17" i="14" s="1"/>
  <c r="AC18" i="14" s="1"/>
  <c r="AC19" i="14" s="1"/>
  <c r="AA26" i="14"/>
  <c r="AC22" i="14" s="1"/>
  <c r="X22" i="28" s="1"/>
  <c r="AA29" i="14" l="1"/>
  <c r="AD31" i="14" s="1"/>
  <c r="AD10" i="14"/>
  <c r="AA11" i="14"/>
  <c r="AD9" i="14"/>
  <c r="AD11" i="14"/>
  <c r="AD6" i="14" s="1"/>
  <c r="AC31" i="14" l="1"/>
  <c r="AA12" i="14"/>
  <c r="H14" i="1"/>
  <c r="L14" i="1" l="1"/>
  <c r="N14" i="1" s="1"/>
  <c r="J14" i="1"/>
  <c r="AD12" i="14"/>
  <c r="AA13" i="14"/>
  <c r="AA14" i="14" l="1"/>
  <c r="AD13" i="14"/>
  <c r="AD14" i="14" l="1"/>
  <c r="AA15" i="14"/>
  <c r="AA16" i="14" s="1"/>
  <c r="AA17" i="14" s="1"/>
  <c r="AA18" i="14" s="1"/>
  <c r="AA19" i="14" s="1"/>
  <c r="P41" i="18" l="1"/>
  <c r="O41" i="18"/>
  <c r="N41" i="18"/>
  <c r="M41" i="18"/>
  <c r="L41" i="18"/>
  <c r="K41" i="18"/>
  <c r="J41" i="18"/>
  <c r="I41" i="18"/>
  <c r="H41" i="18"/>
  <c r="G41" i="18"/>
  <c r="F41" i="18"/>
  <c r="E41" i="18"/>
  <c r="R33" i="14" l="1"/>
  <c r="R32" i="14"/>
  <c r="R31" i="14"/>
  <c r="R30" i="14"/>
  <c r="U19" i="14"/>
  <c r="U18" i="14"/>
  <c r="U17" i="14"/>
  <c r="U16" i="14"/>
  <c r="U15" i="14"/>
  <c r="R9" i="14"/>
  <c r="R10" i="14" s="1"/>
  <c r="U8" i="14"/>
  <c r="T8" i="14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I11" i="1"/>
  <c r="M10" i="1"/>
  <c r="R29" i="14" l="1"/>
  <c r="U10" i="14"/>
  <c r="R11" i="14"/>
  <c r="H12" i="1" s="1"/>
  <c r="U9" i="14"/>
  <c r="R26" i="14"/>
  <c r="T22" i="14" s="1"/>
  <c r="K33" i="14"/>
  <c r="K32" i="14"/>
  <c r="K31" i="14"/>
  <c r="K30" i="14"/>
  <c r="N19" i="14"/>
  <c r="N18" i="14"/>
  <c r="N17" i="14"/>
  <c r="N16" i="14"/>
  <c r="N15" i="14"/>
  <c r="K9" i="14"/>
  <c r="N9" i="14" s="1"/>
  <c r="N8" i="14"/>
  <c r="M8" i="14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K26" i="14"/>
  <c r="I10" i="1"/>
  <c r="P41" i="2"/>
  <c r="O41" i="2"/>
  <c r="N41" i="2"/>
  <c r="M41" i="2"/>
  <c r="L41" i="2"/>
  <c r="K41" i="2"/>
  <c r="J41" i="2"/>
  <c r="I41" i="2"/>
  <c r="H41" i="2"/>
  <c r="G41" i="2"/>
  <c r="F41" i="2"/>
  <c r="E41" i="2"/>
  <c r="K29" i="14" l="1"/>
  <c r="N31" i="14" s="1"/>
  <c r="L12" i="1"/>
  <c r="N12" i="1" s="1"/>
  <c r="J12" i="1"/>
  <c r="K10" i="14"/>
  <c r="K11" i="14" s="1"/>
  <c r="H11" i="1" s="1"/>
  <c r="X22" i="18"/>
  <c r="T31" i="14"/>
  <c r="U31" i="14"/>
  <c r="R12" i="14"/>
  <c r="U11" i="14"/>
  <c r="U6" i="14" s="1"/>
  <c r="M22" i="14"/>
  <c r="X22" i="17" s="1"/>
  <c r="N11" i="14" l="1"/>
  <c r="N6" i="14" s="1"/>
  <c r="M31" i="14"/>
  <c r="L11" i="1"/>
  <c r="N11" i="1" s="1"/>
  <c r="J11" i="1"/>
  <c r="N10" i="14"/>
  <c r="K12" i="14"/>
  <c r="K13" i="14" s="1"/>
  <c r="R13" i="14"/>
  <c r="U12" i="14"/>
  <c r="N12" i="14" l="1"/>
  <c r="R14" i="14"/>
  <c r="U13" i="14"/>
  <c r="K14" i="14"/>
  <c r="N13" i="14"/>
  <c r="U14" i="14" l="1"/>
  <c r="R15" i="14"/>
  <c r="R16" i="14" s="1"/>
  <c r="R17" i="14" s="1"/>
  <c r="R18" i="14" s="1"/>
  <c r="R19" i="14" s="1"/>
  <c r="K15" i="14"/>
  <c r="K16" i="14" s="1"/>
  <c r="K17" i="14" s="1"/>
  <c r="K18" i="14" s="1"/>
  <c r="K19" i="14" s="1"/>
  <c r="N14" i="14"/>
  <c r="D33" i="14" l="1"/>
  <c r="D32" i="14"/>
  <c r="D31" i="14"/>
  <c r="D30" i="14"/>
  <c r="G19" i="14"/>
  <c r="G18" i="14"/>
  <c r="G17" i="14"/>
  <c r="G16" i="14"/>
  <c r="G15" i="14"/>
  <c r="F8" i="14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D9" i="14"/>
  <c r="D10" i="14" s="1"/>
  <c r="D11" i="14" s="1"/>
  <c r="G8" i="14"/>
  <c r="D26" i="14"/>
  <c r="F22" i="14" l="1"/>
  <c r="G9" i="14"/>
  <c r="G10" i="14"/>
  <c r="D29" i="14"/>
  <c r="F31" i="14" s="1"/>
  <c r="G11" i="14"/>
  <c r="G6" i="14" s="1"/>
  <c r="D12" i="14"/>
  <c r="X22" i="2" l="1"/>
  <c r="G31" i="14"/>
  <c r="D13" i="14"/>
  <c r="G12" i="14"/>
  <c r="D14" i="14" l="1"/>
  <c r="G13" i="14"/>
  <c r="D15" i="14" l="1"/>
  <c r="D16" i="14" s="1"/>
  <c r="D17" i="14" s="1"/>
  <c r="D18" i="14" s="1"/>
  <c r="D19" i="14" s="1"/>
  <c r="G14" i="14"/>
  <c r="H10" i="1" l="1"/>
  <c r="L10" i="1" l="1"/>
  <c r="N10" i="1" s="1"/>
  <c r="J10" i="1"/>
</calcChain>
</file>

<file path=xl/sharedStrings.xml><?xml version="1.0" encoding="utf-8"?>
<sst xmlns="http://schemas.openxmlformats.org/spreadsheetml/2006/main" count="361" uniqueCount="106">
  <si>
    <t>INDICADORES -  SUPPLY CHAIN</t>
  </si>
  <si>
    <t>Processo</t>
  </si>
  <si>
    <t>Indicador</t>
  </si>
  <si>
    <t>Meta</t>
  </si>
  <si>
    <t>Realizado</t>
  </si>
  <si>
    <t>Status</t>
  </si>
  <si>
    <t>Gestão de Transportes</t>
  </si>
  <si>
    <t>ACURACIDADE NO CONHECIMENTO DE FRETE</t>
  </si>
  <si>
    <t>NÃO CONFORMIDADE EM TRANSPORTES</t>
  </si>
  <si>
    <t>CUSTO DE FRETE</t>
  </si>
  <si>
    <t>Nível:</t>
  </si>
  <si>
    <t>Área:</t>
  </si>
  <si>
    <t>Descrição:</t>
  </si>
  <si>
    <t>Cálculo:</t>
  </si>
  <si>
    <t>Base de Dados:</t>
  </si>
  <si>
    <t>Unid. de Medida:</t>
  </si>
  <si>
    <t>Frequência:</t>
  </si>
  <si>
    <t>Responsável:</t>
  </si>
  <si>
    <t>Informações complementares da análise</t>
  </si>
  <si>
    <t>Tendência</t>
  </si>
  <si>
    <t>PLANO DE AÇÃO</t>
  </si>
  <si>
    <t>Resultados Esperados</t>
  </si>
  <si>
    <t>Responsável</t>
  </si>
  <si>
    <t>Prazo</t>
  </si>
  <si>
    <t>O que fazer ?</t>
  </si>
  <si>
    <t>Como Fazer ?</t>
  </si>
  <si>
    <r>
      <t xml:space="preserve">Análise de </t>
    </r>
    <r>
      <rPr>
        <i/>
        <sz val="11"/>
        <rFont val="Arial"/>
        <family val="2"/>
      </rPr>
      <t>performance</t>
    </r>
    <r>
      <rPr>
        <sz val="11"/>
        <rFont val="Arial"/>
        <family val="2"/>
      </rPr>
      <t xml:space="preserve"> do mês</t>
    </r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</si>
  <si>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</si>
  <si>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</si>
  <si>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</si>
  <si>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</si>
  <si>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</si>
  <si>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</si>
  <si>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</si>
  <si>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</si>
  <si>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</si>
  <si>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</si>
  <si>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</si>
  <si>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</si>
  <si>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Ano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</si>
  <si>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</si>
  <si>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</si>
  <si>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</si>
  <si>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</si>
  <si>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</si>
  <si>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</si>
  <si>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</si>
  <si>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</si>
  <si>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</si>
  <si>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</si>
  <si>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</si>
  <si>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</si>
  <si>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</si>
  <si>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 Selecionado</t>
  </si>
  <si>
    <t>Status Mês</t>
  </si>
  <si>
    <t>Média</t>
  </si>
  <si>
    <t>Categoria</t>
  </si>
  <si>
    <t>Máximo</t>
  </si>
  <si>
    <t>Ruim</t>
  </si>
  <si>
    <t>Regular</t>
  </si>
  <si>
    <t>Bom</t>
  </si>
  <si>
    <t>Ótimo</t>
  </si>
  <si>
    <t>Mostrador</t>
  </si>
  <si>
    <t>Amplitude</t>
  </si>
  <si>
    <t>Agulha</t>
  </si>
  <si>
    <t>Oculto (ΣAMP)</t>
  </si>
  <si>
    <t>Base</t>
  </si>
  <si>
    <t>Extremidade</t>
  </si>
  <si>
    <t>Tático</t>
  </si>
  <si>
    <t>Gestão de Tranportes</t>
  </si>
  <si>
    <t>Mede a participação dos erros de cobrança verificados no conhecimento de frete em relação aos custos totais de transportes</t>
  </si>
  <si>
    <t>(Erros na cobrança (R$) / Custo Total de Transporte (R$) ) * 100</t>
  </si>
  <si>
    <t>Sistema de Gestão de Transportes</t>
  </si>
  <si>
    <t>Porcentagem</t>
  </si>
  <si>
    <t>Mensal</t>
  </si>
  <si>
    <t>RESULTADO DA CONSULTA</t>
  </si>
  <si>
    <t>GESTÃO DE TRANSPORTES - ACURACIDADE NO CONHECIMENTO DE FRETE</t>
  </si>
  <si>
    <t>J</t>
  </si>
  <si>
    <t>Valor Atual</t>
  </si>
  <si>
    <t>GESTÃO DE TRANSPORTES - NÃO CONFORMIDADE EM TRANSPORTES</t>
  </si>
  <si>
    <t>Mede a part. do custo extra de frete decorrente de re-entregas, devoluções, atrasos, diárias ou outro motivo que não seja o custo do frete.</t>
  </si>
  <si>
    <t>Custo Adicional de Frete com Não Conformidades (R$) / Custo Total de Transporte (R$)</t>
  </si>
  <si>
    <t>Estratégico</t>
  </si>
  <si>
    <t>Mostra a participação dos custos de transportes sobre os valores financeiros dos itens transportados e/ou movimentados.</t>
  </si>
  <si>
    <t>Custo Total de Transportes (R$) / Valores Financeiros Totais Transportados (R$)</t>
  </si>
  <si>
    <t>Estruturação no BI a partir da base no WMS</t>
  </si>
  <si>
    <t>GESTÃO DE TRANSPORTES - CUSTO DE FRETE</t>
  </si>
  <si>
    <t>TABELAS GESTÃO DE FRETE</t>
  </si>
  <si>
    <t>SATISFAÇÃO DO CLIENTE</t>
  </si>
  <si>
    <t>TABELA CLIENTE</t>
  </si>
  <si>
    <t>SATISFAÇÃO DE CLIENTES</t>
  </si>
  <si>
    <t>Satisfação de Clientes</t>
  </si>
  <si>
    <t>Loca da extração das informações</t>
  </si>
  <si>
    <t>Gestão de Clientes</t>
  </si>
  <si>
    <t>Análise de performance do mês</t>
  </si>
  <si>
    <r>
      <t xml:space="preserve">Análise de </t>
    </r>
    <r>
      <rPr>
        <i/>
        <sz val="12"/>
        <rFont val="Arial"/>
        <family val="2"/>
      </rPr>
      <t>performance</t>
    </r>
    <r>
      <rPr>
        <sz val="12"/>
        <rFont val="Arial"/>
        <family val="2"/>
      </rPr>
      <t xml:space="preserve"> do mês</t>
    </r>
  </si>
  <si>
    <t>Esta planilha foi desenvolvida por Gerson G. Viergutz para o site www.minhasplanilhas.com.br</t>
  </si>
  <si>
    <t>Encontre mais planilhas no site www.minhasplanilhas.com.br</t>
  </si>
  <si>
    <t>Curta a página no facebook: http://facebook.com/MinhasPlanilhasBR</t>
  </si>
  <si>
    <t>Para entrar em contato envie para o e-mail contato@minhasplanilhas.com.br</t>
  </si>
  <si>
    <t>Acesse também a loja virtual para conhecer meus produtos.</t>
  </si>
  <si>
    <t>http://www.minhasplanilhas.com.br/lojavirtual</t>
  </si>
  <si>
    <t>FRETE - NÃO CONFORMIDADE</t>
  </si>
  <si>
    <t>Quer saber quando a planilha nova ficará pronta?</t>
  </si>
  <si>
    <t>http://www.minhasplanilhas.com.br/landing-kpi-transportes/</t>
  </si>
  <si>
    <t>Acesse o link abaixo e receba novidades da planilha. Serão 22 Indicadores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</si>
</sst>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&quot;R$ &quot;* #,##0.00_);_(&quot;R$ &quot;* \(#,##0.00\);_(&quot;R$ &quot;* &quot;-&quot;??_);_(@_)"/>
    <numFmt numFmtId="166" formatCode="0.000000"/>
    <numFmt numFmtId="167" formatCode="0.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9"/>
      <color rgb="FFFF0000"/>
      <name val="Arial"/>
      <family val="2"/>
    </font>
    <font>
      <b/>
      <sz val="9"/>
      <color indexed="19"/>
      <name val="Arial"/>
      <family val="2"/>
    </font>
    <font>
      <b/>
      <sz val="9"/>
      <color indexed="17"/>
      <name val="Arial"/>
      <family val="2"/>
    </font>
    <font>
      <b/>
      <sz val="9"/>
      <color indexed="10"/>
      <name val="Arial"/>
      <family val="2"/>
    </font>
    <font>
      <sz val="9"/>
      <color rgb="FFCCECFF"/>
      <name val="Arial"/>
      <family val="2"/>
    </font>
    <font>
      <b/>
      <sz val="12"/>
      <color theme="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u/>
      <sz val="8"/>
      <color theme="10"/>
      <name val="Arial"/>
      <family val="2"/>
    </font>
    <font>
      <sz val="8"/>
      <color rgb="FF000000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indexed="8"/>
      <name val="Trebuchet MS"/>
      <family val="2"/>
    </font>
    <font>
      <b/>
      <sz val="11"/>
      <color theme="0"/>
      <name val="Arial"/>
      <family val="2"/>
    </font>
    <font>
      <sz val="14"/>
      <name val="Wingdings"/>
      <charset val="2"/>
    </font>
    <font>
      <sz val="9"/>
      <color rgb="FFFFC000"/>
      <name val="Arial"/>
      <family val="2"/>
    </font>
    <font>
      <sz val="14"/>
      <name val="Arial"/>
      <family val="2"/>
    </font>
    <font>
      <sz val="11"/>
      <color theme="1"/>
      <name val="Wingdings"/>
      <charset val="2"/>
    </font>
    <font>
      <b/>
      <sz val="8"/>
      <color indexed="8"/>
      <name val="Trebuchet MS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auto="1"/>
      </patternFill>
    </fill>
    <fill>
      <patternFill patternType="solid">
        <fgColor rgb="FFB3CB7F"/>
        <bgColor indexed="64"/>
      </patternFill>
    </fill>
    <fill>
      <patternFill patternType="solid">
        <fgColor rgb="FFF5F9FD"/>
        <bgColor indexed="64"/>
      </patternFill>
    </fill>
    <fill>
      <patternFill patternType="lightTrellis">
        <f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indexed="9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indexed="9"/>
      </top>
      <bottom/>
      <diagonal/>
    </border>
    <border>
      <left/>
      <right style="thin">
        <color theme="0"/>
      </right>
      <top style="thin">
        <color indexed="9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theme="0"/>
      </top>
      <bottom style="thin">
        <color indexed="9"/>
      </bottom>
      <diagonal/>
    </border>
    <border>
      <left/>
      <right/>
      <top style="thin">
        <color theme="0"/>
      </top>
      <bottom style="thin">
        <color indexed="9"/>
      </bottom>
      <diagonal/>
    </border>
    <border>
      <left/>
      <right style="thin">
        <color indexed="9"/>
      </right>
      <top style="thin">
        <color theme="0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9"/>
      </left>
      <right/>
      <top style="thin">
        <color indexed="9"/>
      </top>
      <bottom style="thin">
        <color theme="0"/>
      </bottom>
      <diagonal/>
    </border>
    <border>
      <left/>
      <right/>
      <top style="thin">
        <color indexed="9"/>
      </top>
      <bottom style="thin">
        <color theme="0"/>
      </bottom>
      <diagonal/>
    </border>
    <border>
      <left/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theme="0"/>
      </right>
      <top/>
      <bottom style="thin">
        <color indexed="9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 style="medium">
        <color theme="8" tint="-0.499984740745262"/>
      </bottom>
      <diagonal/>
    </border>
    <border>
      <left/>
      <right style="hair">
        <color indexed="64"/>
      </right>
      <top style="medium">
        <color theme="8" tint="-0.499984740745262"/>
      </top>
      <bottom style="medium">
        <color theme="8" tint="-0.499984740745262"/>
      </bottom>
      <diagonal/>
    </border>
    <border>
      <left style="hair">
        <color indexed="64"/>
      </left>
      <right/>
      <top style="medium">
        <color theme="8" tint="-0.499984740745262"/>
      </top>
      <bottom style="medium">
        <color theme="8" tint="-0.499984740745262"/>
      </bottom>
      <diagonal/>
    </border>
    <border>
      <left/>
      <right/>
      <top style="medium">
        <color theme="8" tint="-0.499984740745262"/>
      </top>
      <bottom style="medium">
        <color theme="8" tint="-0.499984740745262"/>
      </bottom>
      <diagonal/>
    </border>
    <border>
      <left style="hair">
        <color indexed="64"/>
      </left>
      <right style="hair">
        <color indexed="64"/>
      </right>
      <top style="medium">
        <color theme="8" tint="-0.499984740745262"/>
      </top>
      <bottom style="medium">
        <color theme="8" tint="-0.499984740745262"/>
      </bottom>
      <diagonal/>
    </border>
    <border>
      <left style="hair">
        <color indexed="64"/>
      </left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 style="medium">
        <color theme="8" tint="-0.499984740745262"/>
      </left>
      <right style="hair">
        <color theme="8" tint="-0.499984740745262"/>
      </right>
      <top style="medium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medium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hair">
        <color theme="8" tint="-0.499984740745262"/>
      </bottom>
      <diagonal/>
    </border>
    <border>
      <left style="medium">
        <color theme="8" tint="-0.499984740745262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medium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medium">
        <color theme="8" tint="-0.499984740745262"/>
      </left>
      <right style="hair">
        <color theme="8" tint="-0.499984740745262"/>
      </right>
      <top style="hair">
        <color theme="8" tint="-0.499984740745262"/>
      </top>
      <bottom style="medium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medium">
        <color theme="8" tint="-0.499984740745262"/>
      </bottom>
      <diagonal/>
    </border>
    <border>
      <left style="hair">
        <color theme="8" tint="-0.499984740745262"/>
      </left>
      <right style="medium">
        <color theme="8" tint="-0.499984740745262"/>
      </right>
      <top style="hair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/>
      <top style="thin">
        <color theme="8" tint="-0.499984740745262"/>
      </top>
      <bottom style="thin">
        <color theme="8" tint="-0.499984740745262"/>
      </bottom>
      <diagonal/>
    </border>
    <border>
      <left/>
      <right/>
      <top style="thin">
        <color theme="8" tint="-0.499984740745262"/>
      </top>
      <bottom style="thin">
        <color theme="8" tint="-0.499984740745262"/>
      </bottom>
      <diagonal/>
    </border>
    <border>
      <left/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medium">
        <color theme="8" tint="-0.499984740745262"/>
      </left>
      <right/>
      <top/>
      <bottom/>
      <diagonal/>
    </border>
    <border>
      <left/>
      <right style="medium">
        <color theme="8" tint="-0.499984740745262"/>
      </right>
      <top/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 style="thin">
        <color theme="0" tint="-0.499984740745262"/>
      </left>
      <right style="hair">
        <color theme="8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8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8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8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8" tint="-0.499984740745262"/>
      </right>
      <top style="thin">
        <color theme="0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thin">
        <color theme="0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8" tint="-0.499984740745262"/>
      </bottom>
      <diagonal/>
    </border>
    <border>
      <left style="thin">
        <color theme="0" tint="-0.499984740745262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thin">
        <color theme="0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thin">
        <color theme="0" tint="-0.499984740745262"/>
      </left>
      <right style="hair">
        <color theme="8" tint="-0.499984740745262"/>
      </right>
      <top style="hair">
        <color theme="8" tint="-0.499984740745262"/>
      </top>
      <bottom style="thin">
        <color theme="0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thin">
        <color theme="0" tint="-0.499984740745262"/>
      </bottom>
      <diagonal/>
    </border>
    <border>
      <left style="hair">
        <color theme="8" tint="-0.499984740745262"/>
      </left>
      <right style="thin">
        <color theme="0" tint="-0.499984740745262"/>
      </right>
      <top style="hair">
        <color theme="8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9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5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0" fontId="4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7" fillId="0" borderId="0" xfId="1" applyFont="1" applyFill="1" applyBorder="1" applyAlignment="1">
      <alignment horizontal="center" vertical="center"/>
    </xf>
    <xf numFmtId="0" fontId="0" fillId="0" borderId="0" xfId="0" applyFill="1" applyAlignment="1"/>
    <xf numFmtId="0" fontId="10" fillId="7" borderId="0" xfId="0" applyFont="1" applyFill="1" applyBorder="1" applyAlignment="1">
      <alignment horizontal="center" vertical="center"/>
    </xf>
    <xf numFmtId="9" fontId="10" fillId="7" borderId="0" xfId="5" applyFont="1" applyFill="1" applyBorder="1" applyAlignment="1">
      <alignment horizontal="right" vertical="center"/>
    </xf>
    <xf numFmtId="9" fontId="11" fillId="7" borderId="0" xfId="5" applyFont="1" applyFill="1" applyBorder="1" applyAlignment="1">
      <alignment horizontal="right" vertical="center"/>
    </xf>
    <xf numFmtId="9" fontId="11" fillId="7" borderId="0" xfId="5" applyFont="1" applyFill="1" applyBorder="1" applyAlignment="1">
      <alignment horizontal="left" vertical="center"/>
    </xf>
    <xf numFmtId="0" fontId="11" fillId="7" borderId="0" xfId="0" applyFont="1" applyFill="1" applyBorder="1" applyAlignment="1">
      <alignment vertical="center"/>
    </xf>
    <xf numFmtId="0" fontId="11" fillId="7" borderId="0" xfId="0" applyFont="1" applyFill="1" applyBorder="1"/>
    <xf numFmtId="0" fontId="11" fillId="7" borderId="13" xfId="0" applyFont="1" applyFill="1" applyBorder="1" applyAlignment="1">
      <alignment horizontal="right" vertical="center"/>
    </xf>
    <xf numFmtId="0" fontId="10" fillId="7" borderId="13" xfId="0" applyFont="1" applyFill="1" applyBorder="1" applyAlignment="1">
      <alignment horizontal="left" vertical="center" indent="1"/>
    </xf>
    <xf numFmtId="0" fontId="11" fillId="7" borderId="13" xfId="0" applyFont="1" applyFill="1" applyBorder="1" applyAlignment="1">
      <alignment horizontal="left" vertical="center"/>
    </xf>
    <xf numFmtId="0" fontId="11" fillId="7" borderId="13" xfId="0" applyFont="1" applyFill="1" applyBorder="1" applyAlignment="1">
      <alignment vertical="center"/>
    </xf>
    <xf numFmtId="0" fontId="11" fillId="7" borderId="6" xfId="0" applyFont="1" applyFill="1" applyBorder="1" applyAlignment="1">
      <alignment horizontal="right" vertical="center"/>
    </xf>
    <xf numFmtId="0" fontId="4" fillId="0" borderId="0" xfId="0" applyFont="1"/>
    <xf numFmtId="0" fontId="10" fillId="8" borderId="21" xfId="0" applyFont="1" applyFill="1" applyBorder="1" applyAlignment="1">
      <alignment vertical="center"/>
    </xf>
    <xf numFmtId="0" fontId="10" fillId="8" borderId="21" xfId="0" applyFont="1" applyFill="1" applyBorder="1" applyAlignment="1">
      <alignment horizontal="right" vertical="center"/>
    </xf>
    <xf numFmtId="0" fontId="11" fillId="7" borderId="21" xfId="0" applyFont="1" applyFill="1" applyBorder="1" applyAlignment="1">
      <alignment vertical="center"/>
    </xf>
    <xf numFmtId="0" fontId="10" fillId="7" borderId="8" xfId="0" applyFont="1" applyFill="1" applyBorder="1" applyAlignment="1">
      <alignment vertical="center"/>
    </xf>
    <xf numFmtId="0" fontId="10" fillId="8" borderId="4" xfId="0" applyFont="1" applyFill="1" applyBorder="1" applyAlignment="1">
      <alignment vertical="center"/>
    </xf>
    <xf numFmtId="0" fontId="10" fillId="8" borderId="4" xfId="0" applyFont="1" applyFill="1" applyBorder="1" applyAlignment="1">
      <alignment horizontal="right" vertical="center"/>
    </xf>
    <xf numFmtId="0" fontId="10" fillId="7" borderId="9" xfId="0" applyFont="1" applyFill="1" applyBorder="1" applyAlignment="1">
      <alignment vertical="center"/>
    </xf>
    <xf numFmtId="0" fontId="11" fillId="7" borderId="10" xfId="0" applyFont="1" applyFill="1" applyBorder="1" applyAlignment="1">
      <alignment vertical="center"/>
    </xf>
    <xf numFmtId="0" fontId="11" fillId="6" borderId="0" xfId="0" applyFont="1" applyFill="1" applyBorder="1" applyAlignment="1">
      <alignment vertical="center"/>
    </xf>
    <xf numFmtId="0" fontId="11" fillId="6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vertical="center"/>
    </xf>
    <xf numFmtId="0" fontId="11" fillId="7" borderId="5" xfId="0" applyFont="1" applyFill="1" applyBorder="1" applyAlignment="1">
      <alignment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vertical="center"/>
    </xf>
    <xf numFmtId="0" fontId="11" fillId="7" borderId="7" xfId="0" applyFont="1" applyFill="1" applyBorder="1" applyAlignment="1">
      <alignment vertical="center"/>
    </xf>
    <xf numFmtId="0" fontId="11" fillId="7" borderId="12" xfId="0" applyFont="1" applyFill="1" applyBorder="1" applyAlignment="1">
      <alignment vertical="center"/>
    </xf>
    <xf numFmtId="0" fontId="11" fillId="7" borderId="14" xfId="0" applyFont="1" applyFill="1" applyBorder="1" applyAlignment="1">
      <alignment vertical="center"/>
    </xf>
    <xf numFmtId="0" fontId="11" fillId="7" borderId="15" xfId="0" applyFont="1" applyFill="1" applyBorder="1" applyAlignment="1">
      <alignment vertical="center"/>
    </xf>
    <xf numFmtId="0" fontId="11" fillId="7" borderId="16" xfId="0" applyFont="1" applyFill="1" applyBorder="1" applyAlignment="1">
      <alignment vertical="center"/>
    </xf>
    <xf numFmtId="0" fontId="13" fillId="7" borderId="17" xfId="0" applyFont="1" applyFill="1" applyBorder="1" applyAlignment="1">
      <alignment horizontal="left" indent="2"/>
    </xf>
    <xf numFmtId="0" fontId="14" fillId="7" borderId="18" xfId="0" applyFont="1" applyFill="1" applyBorder="1"/>
    <xf numFmtId="0" fontId="11" fillId="7" borderId="18" xfId="0" applyFont="1" applyFill="1" applyBorder="1" applyAlignment="1">
      <alignment horizontal="center"/>
    </xf>
    <xf numFmtId="0" fontId="15" fillId="7" borderId="18" xfId="0" applyFont="1" applyFill="1" applyBorder="1" applyAlignment="1">
      <alignment horizontal="center"/>
    </xf>
    <xf numFmtId="0" fontId="11" fillId="7" borderId="18" xfId="0" applyFont="1" applyFill="1" applyBorder="1"/>
    <xf numFmtId="0" fontId="16" fillId="7" borderId="18" xfId="0" applyFont="1" applyFill="1" applyBorder="1" applyAlignment="1">
      <alignment horizontal="left"/>
    </xf>
    <xf numFmtId="0" fontId="11" fillId="7" borderId="19" xfId="0" applyFont="1" applyFill="1" applyBorder="1"/>
    <xf numFmtId="0" fontId="11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9" fillId="0" borderId="0" xfId="3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/>
    <xf numFmtId="9" fontId="23" fillId="0" borderId="0" xfId="8" applyFont="1"/>
    <xf numFmtId="0" fontId="0" fillId="0" borderId="0" xfId="0" applyFont="1" applyBorder="1" applyAlignment="1"/>
    <xf numFmtId="0" fontId="24" fillId="9" borderId="32" xfId="0" applyFont="1" applyFill="1" applyBorder="1" applyAlignment="1">
      <alignment horizontal="center" vertical="center"/>
    </xf>
    <xf numFmtId="0" fontId="24" fillId="9" borderId="32" xfId="0" applyFont="1" applyFill="1" applyBorder="1" applyAlignment="1">
      <alignment horizontal="center" vertical="center"/>
    </xf>
    <xf numFmtId="166" fontId="24" fillId="9" borderId="32" xfId="0" applyNumberFormat="1" applyFont="1" applyFill="1" applyBorder="1" applyAlignment="1">
      <alignment horizontal="center" vertical="center"/>
    </xf>
    <xf numFmtId="0" fontId="25" fillId="0" borderId="32" xfId="0" applyFont="1" applyFill="1" applyBorder="1" applyAlignment="1">
      <alignment horizontal="center" vertical="center"/>
    </xf>
    <xf numFmtId="167" fontId="26" fillId="10" borderId="32" xfId="8" applyNumberFormat="1" applyFont="1" applyFill="1" applyBorder="1" applyAlignment="1">
      <alignment horizontal="center" vertical="center"/>
    </xf>
    <xf numFmtId="10" fontId="26" fillId="10" borderId="32" xfId="8" applyNumberFormat="1" applyFont="1" applyFill="1" applyBorder="1" applyAlignment="1">
      <alignment horizontal="center" vertical="center"/>
    </xf>
    <xf numFmtId="9" fontId="26" fillId="10" borderId="32" xfId="8" applyFont="1" applyFill="1" applyBorder="1" applyAlignment="1">
      <alignment horizontal="center" vertical="center"/>
    </xf>
    <xf numFmtId="9" fontId="26" fillId="12" borderId="32" xfId="8" applyNumberFormat="1" applyFont="1" applyFill="1" applyBorder="1" applyAlignment="1">
      <alignment horizontal="center" vertical="center"/>
    </xf>
    <xf numFmtId="9" fontId="0" fillId="12" borderId="0" xfId="8" applyFont="1" applyFill="1"/>
    <xf numFmtId="0" fontId="23" fillId="9" borderId="0" xfId="0" applyFont="1" applyFill="1"/>
    <xf numFmtId="0" fontId="24" fillId="11" borderId="34" xfId="0" applyFont="1" applyFill="1" applyBorder="1" applyAlignment="1">
      <alignment vertical="center"/>
    </xf>
    <xf numFmtId="0" fontId="24" fillId="11" borderId="35" xfId="0" applyFont="1" applyFill="1" applyBorder="1" applyAlignment="1">
      <alignment vertical="center"/>
    </xf>
    <xf numFmtId="0" fontId="24" fillId="9" borderId="32" xfId="0" applyFont="1" applyFill="1" applyBorder="1" applyAlignment="1">
      <alignment horizontal="center" vertical="center" wrapText="1"/>
    </xf>
    <xf numFmtId="167" fontId="26" fillId="12" borderId="32" xfId="8" applyNumberFormat="1" applyFont="1" applyFill="1" applyBorder="1" applyAlignment="1">
      <alignment horizontal="center" vertical="center"/>
    </xf>
    <xf numFmtId="0" fontId="32" fillId="0" borderId="0" xfId="0" applyFont="1"/>
    <xf numFmtId="9" fontId="0" fillId="12" borderId="36" xfId="8" applyFont="1" applyFill="1" applyBorder="1"/>
    <xf numFmtId="0" fontId="34" fillId="0" borderId="0" xfId="0" applyFont="1"/>
    <xf numFmtId="9" fontId="34" fillId="0" borderId="0" xfId="8" applyFont="1"/>
    <xf numFmtId="0" fontId="2" fillId="0" borderId="0" xfId="0" applyFont="1"/>
    <xf numFmtId="0" fontId="34" fillId="0" borderId="0" xfId="0" applyFont="1" applyBorder="1"/>
    <xf numFmtId="0" fontId="24" fillId="9" borderId="32" xfId="0" applyFont="1" applyFill="1" applyBorder="1" applyAlignment="1">
      <alignment horizontal="center" vertical="center"/>
    </xf>
    <xf numFmtId="0" fontId="35" fillId="8" borderId="21" xfId="0" applyFont="1" applyFill="1" applyBorder="1" applyAlignment="1">
      <alignment horizontal="right" vertical="center"/>
    </xf>
    <xf numFmtId="0" fontId="35" fillId="7" borderId="21" xfId="0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center"/>
    </xf>
    <xf numFmtId="9" fontId="11" fillId="0" borderId="0" xfId="8" applyFont="1" applyFill="1" applyBorder="1" applyAlignment="1">
      <alignment vertical="center"/>
    </xf>
    <xf numFmtId="9" fontId="11" fillId="0" borderId="0" xfId="8" applyFont="1" applyFill="1" applyBorder="1" applyAlignment="1">
      <alignment horizontal="center" vertical="center"/>
    </xf>
    <xf numFmtId="9" fontId="26" fillId="12" borderId="32" xfId="8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21" fillId="0" borderId="37" xfId="4" applyFont="1" applyFill="1" applyBorder="1" applyAlignment="1">
      <alignment vertical="center"/>
    </xf>
    <xf numFmtId="0" fontId="0" fillId="14" borderId="0" xfId="0" applyFill="1"/>
    <xf numFmtId="0" fontId="11" fillId="14" borderId="11" xfId="0" applyFont="1" applyFill="1" applyBorder="1"/>
    <xf numFmtId="0" fontId="11" fillId="14" borderId="7" xfId="0" applyFont="1" applyFill="1" applyBorder="1"/>
    <xf numFmtId="0" fontId="11" fillId="14" borderId="5" xfId="0" applyFont="1" applyFill="1" applyBorder="1"/>
    <xf numFmtId="0" fontId="11" fillId="14" borderId="6" xfId="0" applyFont="1" applyFill="1" applyBorder="1"/>
    <xf numFmtId="0" fontId="11" fillId="14" borderId="6" xfId="0" applyFont="1" applyFill="1" applyBorder="1" applyAlignment="1">
      <alignment horizontal="center"/>
    </xf>
    <xf numFmtId="0" fontId="11" fillId="14" borderId="10" xfId="0" applyFont="1" applyFill="1" applyBorder="1"/>
    <xf numFmtId="0" fontId="11" fillId="15" borderId="1" xfId="0" applyFont="1" applyFill="1" applyBorder="1"/>
    <xf numFmtId="0" fontId="11" fillId="15" borderId="2" xfId="0" applyFont="1" applyFill="1" applyBorder="1"/>
    <xf numFmtId="0" fontId="11" fillId="15" borderId="2" xfId="0" applyFont="1" applyFill="1" applyBorder="1" applyAlignment="1">
      <alignment horizontal="center"/>
    </xf>
    <xf numFmtId="0" fontId="11" fillId="15" borderId="3" xfId="0" applyFont="1" applyFill="1" applyBorder="1"/>
    <xf numFmtId="0" fontId="11" fillId="15" borderId="11" xfId="0" applyFont="1" applyFill="1" applyBorder="1"/>
    <xf numFmtId="0" fontId="11" fillId="15" borderId="7" xfId="0" applyFont="1" applyFill="1" applyBorder="1"/>
    <xf numFmtId="0" fontId="11" fillId="15" borderId="5" xfId="0" applyFont="1" applyFill="1" applyBorder="1"/>
    <xf numFmtId="0" fontId="11" fillId="15" borderId="6" xfId="0" applyFont="1" applyFill="1" applyBorder="1"/>
    <xf numFmtId="0" fontId="11" fillId="15" borderId="6" xfId="0" applyFont="1" applyFill="1" applyBorder="1" applyAlignment="1">
      <alignment horizontal="center"/>
    </xf>
    <xf numFmtId="0" fontId="11" fillId="15" borderId="10" xfId="0" applyFont="1" applyFill="1" applyBorder="1"/>
    <xf numFmtId="0" fontId="11" fillId="15" borderId="0" xfId="0" applyFont="1" applyFill="1" applyBorder="1" applyAlignment="1">
      <alignment vertical="center"/>
    </xf>
    <xf numFmtId="0" fontId="14" fillId="15" borderId="0" xfId="0" applyFont="1" applyFill="1" applyBorder="1"/>
    <xf numFmtId="0" fontId="11" fillId="15" borderId="0" xfId="0" applyFont="1" applyFill="1" applyBorder="1" applyAlignment="1">
      <alignment horizontal="center"/>
    </xf>
    <xf numFmtId="0" fontId="15" fillId="15" borderId="0" xfId="0" applyFont="1" applyFill="1" applyBorder="1" applyAlignment="1">
      <alignment horizontal="center"/>
    </xf>
    <xf numFmtId="0" fontId="11" fillId="15" borderId="0" xfId="0" applyFont="1" applyFill="1" applyBorder="1"/>
    <xf numFmtId="0" fontId="16" fillId="15" borderId="0" xfId="0" applyFont="1" applyFill="1" applyBorder="1" applyAlignment="1">
      <alignment horizontal="left"/>
    </xf>
    <xf numFmtId="0" fontId="10" fillId="14" borderId="20" xfId="0" applyFont="1" applyFill="1" applyBorder="1" applyAlignment="1">
      <alignment horizontal="center" vertical="center"/>
    </xf>
    <xf numFmtId="9" fontId="11" fillId="16" borderId="3" xfId="8" applyFont="1" applyFill="1" applyBorder="1" applyAlignment="1">
      <alignment vertical="center"/>
    </xf>
    <xf numFmtId="9" fontId="11" fillId="16" borderId="28" xfId="8" applyFont="1" applyFill="1" applyBorder="1" applyAlignment="1">
      <alignment horizontal="center" vertical="center"/>
    </xf>
    <xf numFmtId="9" fontId="11" fillId="16" borderId="1" xfId="8" applyFont="1" applyFill="1" applyBorder="1" applyAlignment="1">
      <alignment horizontal="center" vertical="center"/>
    </xf>
    <xf numFmtId="0" fontId="29" fillId="0" borderId="68" xfId="0" applyFont="1" applyFill="1" applyBorder="1" applyAlignment="1">
      <alignment horizontal="center" vertical="center"/>
    </xf>
    <xf numFmtId="0" fontId="3" fillId="0" borderId="75" xfId="0" applyFont="1" applyFill="1" applyBorder="1" applyAlignment="1">
      <alignment horizontal="center" vertical="center"/>
    </xf>
    <xf numFmtId="0" fontId="3" fillId="0" borderId="76" xfId="0" applyFont="1" applyFill="1" applyBorder="1" applyAlignment="1">
      <alignment horizontal="center" vertical="center"/>
    </xf>
    <xf numFmtId="0" fontId="3" fillId="0" borderId="77" xfId="0" applyFont="1" applyFill="1" applyBorder="1" applyAlignment="1">
      <alignment horizontal="center" vertical="center"/>
    </xf>
    <xf numFmtId="0" fontId="21" fillId="0" borderId="78" xfId="4" applyFont="1" applyFill="1" applyBorder="1" applyAlignment="1">
      <alignment vertical="center"/>
    </xf>
    <xf numFmtId="0" fontId="21" fillId="0" borderId="79" xfId="4" applyFont="1" applyFill="1" applyBorder="1" applyAlignment="1">
      <alignment vertical="center"/>
    </xf>
    <xf numFmtId="0" fontId="21" fillId="0" borderId="80" xfId="4" applyFont="1" applyFill="1" applyBorder="1" applyAlignment="1">
      <alignment vertical="center"/>
    </xf>
    <xf numFmtId="9" fontId="4" fillId="0" borderId="81" xfId="8" applyFont="1" applyFill="1" applyBorder="1"/>
    <xf numFmtId="9" fontId="4" fillId="0" borderId="82" xfId="8" applyFont="1" applyFill="1" applyBorder="1"/>
    <xf numFmtId="9" fontId="5" fillId="0" borderId="83" xfId="0" applyNumberFormat="1" applyFont="1" applyFill="1" applyBorder="1" applyAlignment="1">
      <alignment horizontal="center" vertical="center"/>
    </xf>
    <xf numFmtId="9" fontId="4" fillId="0" borderId="84" xfId="8" applyFont="1" applyFill="1" applyBorder="1"/>
    <xf numFmtId="9" fontId="4" fillId="0" borderId="63" xfId="8" applyFont="1" applyFill="1" applyBorder="1"/>
    <xf numFmtId="9" fontId="5" fillId="0" borderId="85" xfId="0" applyNumberFormat="1" applyFont="1" applyFill="1" applyBorder="1" applyAlignment="1">
      <alignment horizontal="center" vertical="center"/>
    </xf>
    <xf numFmtId="9" fontId="4" fillId="0" borderId="86" xfId="8" applyFont="1" applyFill="1" applyBorder="1"/>
    <xf numFmtId="9" fontId="4" fillId="0" borderId="87" xfId="8" applyFont="1" applyFill="1" applyBorder="1"/>
    <xf numFmtId="9" fontId="5" fillId="0" borderId="88" xfId="0" applyNumberFormat="1" applyFont="1" applyFill="1" applyBorder="1" applyAlignment="1">
      <alignment horizontal="center" vertical="center"/>
    </xf>
    <xf numFmtId="9" fontId="4" fillId="0" borderId="81" xfId="0" applyNumberFormat="1" applyFont="1" applyFill="1" applyBorder="1"/>
    <xf numFmtId="9" fontId="4" fillId="0" borderId="83" xfId="0" applyNumberFormat="1" applyFont="1" applyFill="1" applyBorder="1" applyAlignment="1">
      <alignment horizontal="center"/>
    </xf>
    <xf numFmtId="9" fontId="4" fillId="0" borderId="84" xfId="0" applyNumberFormat="1" applyFont="1" applyFill="1" applyBorder="1"/>
    <xf numFmtId="9" fontId="4" fillId="0" borderId="85" xfId="0" applyNumberFormat="1" applyFont="1" applyFill="1" applyBorder="1" applyAlignment="1">
      <alignment horizontal="center"/>
    </xf>
    <xf numFmtId="9" fontId="4" fillId="0" borderId="86" xfId="0" applyNumberFormat="1" applyFont="1" applyFill="1" applyBorder="1"/>
    <xf numFmtId="9" fontId="4" fillId="0" borderId="88" xfId="0" applyNumberFormat="1" applyFont="1" applyFill="1" applyBorder="1" applyAlignment="1">
      <alignment horizontal="center"/>
    </xf>
    <xf numFmtId="9" fontId="4" fillId="0" borderId="75" xfId="0" applyNumberFormat="1" applyFont="1" applyFill="1" applyBorder="1"/>
    <xf numFmtId="9" fontId="4" fillId="0" borderId="76" xfId="8" applyFont="1" applyFill="1" applyBorder="1"/>
    <xf numFmtId="9" fontId="4" fillId="0" borderId="77" xfId="0" applyNumberFormat="1" applyFont="1" applyFill="1" applyBorder="1" applyAlignment="1">
      <alignment horizontal="center" vertical="center"/>
    </xf>
    <xf numFmtId="9" fontId="4" fillId="0" borderId="75" xfId="8" applyFont="1" applyFill="1" applyBorder="1"/>
    <xf numFmtId="0" fontId="0" fillId="17" borderId="0" xfId="0" applyFill="1"/>
    <xf numFmtId="0" fontId="9" fillId="17" borderId="0" xfId="4" applyFill="1"/>
    <xf numFmtId="0" fontId="0" fillId="0" borderId="41" xfId="0" applyFill="1" applyBorder="1" applyAlignment="1">
      <alignment horizontal="left" vertical="center"/>
    </xf>
    <xf numFmtId="0" fontId="0" fillId="0" borderId="43" xfId="0" applyFill="1" applyBorder="1" applyAlignment="1">
      <alignment horizontal="left" vertical="center"/>
    </xf>
    <xf numFmtId="0" fontId="0" fillId="0" borderId="42" xfId="0" applyFill="1" applyBorder="1" applyAlignment="1">
      <alignment horizontal="left" vertical="center"/>
    </xf>
    <xf numFmtId="0" fontId="18" fillId="14" borderId="0" xfId="1" applyFont="1" applyFill="1" applyBorder="1" applyAlignment="1">
      <alignment horizontal="center" vertical="center"/>
    </xf>
    <xf numFmtId="0" fontId="7" fillId="14" borderId="0" xfId="1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9" fontId="30" fillId="7" borderId="18" xfId="8" applyFont="1" applyFill="1" applyBorder="1" applyAlignment="1">
      <alignment horizontal="center"/>
    </xf>
    <xf numFmtId="0" fontId="36" fillId="14" borderId="69" xfId="3" applyFont="1" applyFill="1" applyBorder="1" applyAlignment="1">
      <alignment horizontal="center" vertical="center"/>
    </xf>
    <xf numFmtId="0" fontId="36" fillId="14" borderId="70" xfId="3" applyFont="1" applyFill="1" applyBorder="1" applyAlignment="1">
      <alignment horizontal="center" vertical="center"/>
    </xf>
    <xf numFmtId="0" fontId="36" fillId="14" borderId="71" xfId="3" applyFont="1" applyFill="1" applyBorder="1" applyAlignment="1">
      <alignment horizontal="center" vertical="center"/>
    </xf>
    <xf numFmtId="9" fontId="31" fillId="7" borderId="60" xfId="8" applyFont="1" applyFill="1" applyBorder="1" applyAlignment="1">
      <alignment horizontal="center" vertical="center"/>
    </xf>
    <xf numFmtId="9" fontId="31" fillId="7" borderId="61" xfId="8" applyFont="1" applyFill="1" applyBorder="1" applyAlignment="1">
      <alignment horizontal="center" vertical="center"/>
    </xf>
    <xf numFmtId="0" fontId="3" fillId="16" borderId="57" xfId="2" applyFont="1" applyFill="1" applyBorder="1" applyAlignment="1">
      <alignment horizontal="center" vertical="center"/>
    </xf>
    <xf numFmtId="0" fontId="11" fillId="7" borderId="60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left" vertical="top" wrapText="1"/>
    </xf>
    <xf numFmtId="0" fontId="17" fillId="7" borderId="70" xfId="0" applyFont="1" applyFill="1" applyBorder="1" applyAlignment="1">
      <alignment horizontal="left" vertical="top" wrapText="1"/>
    </xf>
    <xf numFmtId="0" fontId="17" fillId="7" borderId="71" xfId="0" applyFont="1" applyFill="1" applyBorder="1" applyAlignment="1">
      <alignment horizontal="left" vertical="top" wrapText="1"/>
    </xf>
    <xf numFmtId="9" fontId="31" fillId="7" borderId="63" xfId="8" applyFont="1" applyFill="1" applyBorder="1" applyAlignment="1">
      <alignment horizontal="center" vertical="center"/>
    </xf>
    <xf numFmtId="9" fontId="31" fillId="7" borderId="64" xfId="8" applyFont="1" applyFill="1" applyBorder="1" applyAlignment="1">
      <alignment horizontal="center" vertical="center"/>
    </xf>
    <xf numFmtId="9" fontId="31" fillId="7" borderId="66" xfId="8" applyFont="1" applyFill="1" applyBorder="1" applyAlignment="1">
      <alignment horizontal="center" vertical="center"/>
    </xf>
    <xf numFmtId="9" fontId="31" fillId="7" borderId="67" xfId="8" applyFont="1" applyFill="1" applyBorder="1" applyAlignment="1">
      <alignment horizontal="center" vertical="center"/>
    </xf>
    <xf numFmtId="0" fontId="6" fillId="14" borderId="20" xfId="1" applyFont="1" applyFill="1" applyBorder="1" applyAlignment="1">
      <alignment horizontal="center" vertical="center"/>
    </xf>
    <xf numFmtId="0" fontId="6" fillId="14" borderId="1" xfId="1" applyFont="1" applyFill="1" applyBorder="1" applyAlignment="1">
      <alignment horizontal="center" vertical="center"/>
    </xf>
    <xf numFmtId="0" fontId="6" fillId="14" borderId="2" xfId="1" applyFont="1" applyFill="1" applyBorder="1" applyAlignment="1">
      <alignment horizontal="center" vertical="center"/>
    </xf>
    <xf numFmtId="0" fontId="6" fillId="14" borderId="3" xfId="1" applyFont="1" applyFill="1" applyBorder="1" applyAlignment="1">
      <alignment horizontal="center" vertical="center"/>
    </xf>
    <xf numFmtId="0" fontId="6" fillId="14" borderId="10" xfId="1" applyFont="1" applyFill="1" applyBorder="1" applyAlignment="1">
      <alignment horizontal="center" vertical="center"/>
    </xf>
    <xf numFmtId="0" fontId="6" fillId="14" borderId="0" xfId="1" applyFont="1" applyFill="1" applyBorder="1" applyAlignment="1">
      <alignment horizontal="center" vertical="center"/>
    </xf>
    <xf numFmtId="0" fontId="6" fillId="14" borderId="11" xfId="1" applyFont="1" applyFill="1" applyBorder="1" applyAlignment="1">
      <alignment horizontal="center" vertical="center"/>
    </xf>
    <xf numFmtId="0" fontId="11" fillId="7" borderId="69" xfId="0" applyNumberFormat="1" applyFont="1" applyFill="1" applyBorder="1" applyAlignment="1">
      <alignment horizontal="left" vertical="top" wrapText="1"/>
    </xf>
    <xf numFmtId="0" fontId="11" fillId="7" borderId="70" xfId="0" applyNumberFormat="1" applyFont="1" applyFill="1" applyBorder="1" applyAlignment="1">
      <alignment horizontal="left" vertical="top" wrapText="1"/>
    </xf>
    <xf numFmtId="0" fontId="11" fillId="7" borderId="71" xfId="0" applyNumberFormat="1" applyFont="1" applyFill="1" applyBorder="1" applyAlignment="1">
      <alignment horizontal="left" vertical="top" wrapText="1"/>
    </xf>
    <xf numFmtId="0" fontId="29" fillId="0" borderId="68" xfId="0" applyFont="1" applyFill="1" applyBorder="1" applyAlignment="1">
      <alignment horizontal="center" vertical="center"/>
    </xf>
    <xf numFmtId="0" fontId="19" fillId="8" borderId="22" xfId="0" applyFont="1" applyFill="1" applyBorder="1" applyAlignment="1">
      <alignment horizontal="left" vertical="center"/>
    </xf>
    <xf numFmtId="0" fontId="19" fillId="8" borderId="23" xfId="0" applyFont="1" applyFill="1" applyBorder="1" applyAlignment="1">
      <alignment horizontal="left" vertical="center"/>
    </xf>
    <xf numFmtId="0" fontId="19" fillId="8" borderId="24" xfId="0" applyFont="1" applyFill="1" applyBorder="1" applyAlignment="1">
      <alignment horizontal="left" vertical="center"/>
    </xf>
    <xf numFmtId="0" fontId="19" fillId="7" borderId="25" xfId="0" applyFont="1" applyFill="1" applyBorder="1" applyAlignment="1">
      <alignment horizontal="left" vertical="center"/>
    </xf>
    <xf numFmtId="0" fontId="19" fillId="7" borderId="26" xfId="0" applyFont="1" applyFill="1" applyBorder="1" applyAlignment="1">
      <alignment horizontal="left" vertical="center"/>
    </xf>
    <xf numFmtId="0" fontId="19" fillId="7" borderId="27" xfId="0" applyFont="1" applyFill="1" applyBorder="1" applyAlignment="1">
      <alignment horizontal="left" vertical="center"/>
    </xf>
    <xf numFmtId="0" fontId="19" fillId="7" borderId="29" xfId="0" applyFont="1" applyFill="1" applyBorder="1" applyAlignment="1">
      <alignment horizontal="left" vertical="center"/>
    </xf>
    <xf numFmtId="0" fontId="19" fillId="7" borderId="30" xfId="0" applyFont="1" applyFill="1" applyBorder="1" applyAlignment="1">
      <alignment horizontal="left" vertical="center"/>
    </xf>
    <xf numFmtId="0" fontId="19" fillId="7" borderId="31" xfId="0" applyFont="1" applyFill="1" applyBorder="1" applyAlignment="1">
      <alignment horizontal="left" vertical="center"/>
    </xf>
    <xf numFmtId="0" fontId="19" fillId="7" borderId="22" xfId="0" applyFont="1" applyFill="1" applyBorder="1" applyAlignment="1">
      <alignment horizontal="left" vertical="center"/>
    </xf>
    <xf numFmtId="0" fontId="19" fillId="7" borderId="23" xfId="0" applyFont="1" applyFill="1" applyBorder="1" applyAlignment="1">
      <alignment horizontal="left" vertical="center"/>
    </xf>
    <xf numFmtId="0" fontId="19" fillId="7" borderId="24" xfId="0" applyFont="1" applyFill="1" applyBorder="1" applyAlignment="1">
      <alignment horizontal="left" vertical="center"/>
    </xf>
    <xf numFmtId="0" fontId="11" fillId="7" borderId="59" xfId="0" applyFont="1" applyFill="1" applyBorder="1" applyAlignment="1">
      <alignment horizontal="left" vertical="center" wrapText="1"/>
    </xf>
    <xf numFmtId="0" fontId="11" fillId="7" borderId="60" xfId="0" applyFont="1" applyFill="1" applyBorder="1" applyAlignment="1">
      <alignment horizontal="left" vertical="center" wrapText="1"/>
    </xf>
    <xf numFmtId="14" fontId="11" fillId="7" borderId="60" xfId="0" applyNumberFormat="1" applyFont="1" applyFill="1" applyBorder="1" applyAlignment="1">
      <alignment horizontal="center" vertical="center"/>
    </xf>
    <xf numFmtId="0" fontId="11" fillId="7" borderId="60" xfId="0" applyFont="1" applyFill="1" applyBorder="1" applyAlignment="1">
      <alignment horizontal="center" vertical="center"/>
    </xf>
    <xf numFmtId="0" fontId="12" fillId="14" borderId="47" xfId="1" applyFont="1" applyFill="1" applyBorder="1" applyAlignment="1">
      <alignment horizontal="center" vertical="center"/>
    </xf>
    <xf numFmtId="0" fontId="12" fillId="14" borderId="48" xfId="1" applyFont="1" applyFill="1" applyBorder="1" applyAlignment="1">
      <alignment horizontal="center" vertical="center"/>
    </xf>
    <xf numFmtId="0" fontId="12" fillId="14" borderId="49" xfId="1" applyFont="1" applyFill="1" applyBorder="1" applyAlignment="1">
      <alignment horizontal="center" vertical="center"/>
    </xf>
    <xf numFmtId="0" fontId="12" fillId="14" borderId="50" xfId="1" applyFont="1" applyFill="1" applyBorder="1" applyAlignment="1">
      <alignment horizontal="center" vertical="center"/>
    </xf>
    <xf numFmtId="0" fontId="12" fillId="14" borderId="51" xfId="1" applyFont="1" applyFill="1" applyBorder="1" applyAlignment="1">
      <alignment horizontal="center" vertical="center"/>
    </xf>
    <xf numFmtId="0" fontId="12" fillId="14" borderId="52" xfId="1" applyFont="1" applyFill="1" applyBorder="1" applyAlignment="1">
      <alignment horizontal="center" vertical="center"/>
    </xf>
    <xf numFmtId="0" fontId="3" fillId="16" borderId="53" xfId="2" applyFont="1" applyFill="1" applyBorder="1" applyAlignment="1">
      <alignment horizontal="center" vertical="center"/>
    </xf>
    <xf numFmtId="0" fontId="3" fillId="16" borderId="54" xfId="2" applyFont="1" applyFill="1" applyBorder="1" applyAlignment="1">
      <alignment horizontal="center" vertical="center"/>
    </xf>
    <xf numFmtId="0" fontId="3" fillId="16" borderId="58" xfId="2" applyFont="1" applyFill="1" applyBorder="1" applyAlignment="1">
      <alignment horizontal="center" vertical="center"/>
    </xf>
    <xf numFmtId="0" fontId="3" fillId="16" borderId="55" xfId="2" applyFont="1" applyFill="1" applyBorder="1" applyAlignment="1">
      <alignment horizontal="center" vertical="center"/>
    </xf>
    <xf numFmtId="0" fontId="3" fillId="16" borderId="56" xfId="2" applyFont="1" applyFill="1" applyBorder="1" applyAlignment="1">
      <alignment horizontal="center" vertical="center"/>
    </xf>
    <xf numFmtId="0" fontId="11" fillId="7" borderId="62" xfId="0" applyFont="1" applyFill="1" applyBorder="1" applyAlignment="1">
      <alignment horizontal="left" vertical="center" wrapText="1"/>
    </xf>
    <xf numFmtId="0" fontId="11" fillId="7" borderId="63" xfId="0" applyFont="1" applyFill="1" applyBorder="1" applyAlignment="1">
      <alignment horizontal="left" vertical="center" wrapText="1"/>
    </xf>
    <xf numFmtId="0" fontId="11" fillId="7" borderId="63" xfId="0" applyFont="1" applyFill="1" applyBorder="1" applyAlignment="1">
      <alignment horizontal="center" vertical="center"/>
    </xf>
    <xf numFmtId="14" fontId="11" fillId="7" borderId="63" xfId="0" applyNumberFormat="1" applyFont="1" applyFill="1" applyBorder="1" applyAlignment="1">
      <alignment horizontal="center" vertical="center"/>
    </xf>
    <xf numFmtId="0" fontId="11" fillId="7" borderId="65" xfId="0" applyFont="1" applyFill="1" applyBorder="1" applyAlignment="1">
      <alignment horizontal="left" vertical="center" wrapText="1"/>
    </xf>
    <xf numFmtId="0" fontId="11" fillId="7" borderId="66" xfId="0" applyFont="1" applyFill="1" applyBorder="1" applyAlignment="1">
      <alignment horizontal="left" vertical="center" wrapText="1"/>
    </xf>
    <xf numFmtId="0" fontId="11" fillId="7" borderId="66" xfId="0" applyFont="1" applyFill="1" applyBorder="1" applyAlignment="1">
      <alignment horizontal="center" vertical="center"/>
    </xf>
    <xf numFmtId="0" fontId="11" fillId="7" borderId="68" xfId="0" applyNumberFormat="1" applyFont="1" applyFill="1" applyBorder="1" applyAlignment="1">
      <alignment horizontal="left" vertical="top" wrapText="1"/>
    </xf>
    <xf numFmtId="0" fontId="36" fillId="14" borderId="68" xfId="3" applyFont="1" applyFill="1" applyBorder="1" applyAlignment="1">
      <alignment horizontal="center" vertical="center"/>
    </xf>
    <xf numFmtId="0" fontId="17" fillId="7" borderId="68" xfId="0" applyFont="1" applyFill="1" applyBorder="1" applyAlignment="1">
      <alignment horizontal="left" vertical="top" wrapText="1"/>
    </xf>
    <xf numFmtId="0" fontId="12" fillId="14" borderId="72" xfId="1" applyFont="1" applyFill="1" applyBorder="1" applyAlignment="1">
      <alignment horizontal="center" vertical="center"/>
    </xf>
    <xf numFmtId="0" fontId="12" fillId="14" borderId="0" xfId="1" applyFont="1" applyFill="1" applyBorder="1" applyAlignment="1">
      <alignment horizontal="center" vertical="center"/>
    </xf>
    <xf numFmtId="0" fontId="12" fillId="14" borderId="73" xfId="1" applyFont="1" applyFill="1" applyBorder="1" applyAlignment="1">
      <alignment horizontal="center" vertical="center"/>
    </xf>
    <xf numFmtId="0" fontId="3" fillId="16" borderId="74" xfId="2" applyFont="1" applyFill="1" applyBorder="1" applyAlignment="1">
      <alignment horizontal="center" vertical="center"/>
    </xf>
    <xf numFmtId="0" fontId="6" fillId="14" borderId="44" xfId="1" applyFont="1" applyFill="1" applyBorder="1" applyAlignment="1">
      <alignment horizontal="center" vertical="center"/>
    </xf>
    <xf numFmtId="0" fontId="6" fillId="14" borderId="45" xfId="1" applyFont="1" applyFill="1" applyBorder="1" applyAlignment="1">
      <alignment horizontal="center" vertical="center"/>
    </xf>
    <xf numFmtId="0" fontId="6" fillId="14" borderId="46" xfId="1" applyFont="1" applyFill="1" applyBorder="1" applyAlignment="1">
      <alignment horizontal="center" vertical="center"/>
    </xf>
    <xf numFmtId="0" fontId="19" fillId="14" borderId="68" xfId="3" applyFont="1" applyFill="1" applyBorder="1" applyAlignment="1">
      <alignment horizontal="center" vertical="center"/>
    </xf>
    <xf numFmtId="0" fontId="3" fillId="3" borderId="57" xfId="2" applyFont="1" applyBorder="1" applyAlignment="1">
      <alignment horizontal="center" vertical="center"/>
    </xf>
    <xf numFmtId="0" fontId="3" fillId="3" borderId="58" xfId="2" applyFont="1" applyBorder="1" applyAlignment="1">
      <alignment horizontal="center" vertical="center"/>
    </xf>
    <xf numFmtId="0" fontId="3" fillId="3" borderId="53" xfId="2" applyFont="1" applyBorder="1" applyAlignment="1">
      <alignment horizontal="center" vertical="center"/>
    </xf>
    <xf numFmtId="0" fontId="3" fillId="3" borderId="54" xfId="2" applyFont="1" applyBorder="1" applyAlignment="1">
      <alignment horizontal="center" vertical="center"/>
    </xf>
    <xf numFmtId="0" fontId="3" fillId="3" borderId="55" xfId="2" applyFont="1" applyBorder="1" applyAlignment="1">
      <alignment horizontal="center" vertical="center"/>
    </xf>
    <xf numFmtId="0" fontId="3" fillId="3" borderId="56" xfId="2" applyFont="1" applyBorder="1" applyAlignment="1">
      <alignment horizontal="center" vertical="center"/>
    </xf>
    <xf numFmtId="0" fontId="12" fillId="2" borderId="47" xfId="1" applyFont="1" applyBorder="1" applyAlignment="1">
      <alignment horizontal="center" vertical="center"/>
    </xf>
    <xf numFmtId="0" fontId="12" fillId="2" borderId="48" xfId="1" applyFont="1" applyBorder="1" applyAlignment="1">
      <alignment horizontal="center" vertical="center"/>
    </xf>
    <xf numFmtId="0" fontId="12" fillId="2" borderId="49" xfId="1" applyFont="1" applyBorder="1" applyAlignment="1">
      <alignment horizontal="center" vertical="center"/>
    </xf>
    <xf numFmtId="0" fontId="12" fillId="2" borderId="72" xfId="1" applyFont="1" applyBorder="1" applyAlignment="1">
      <alignment horizontal="center" vertical="center"/>
    </xf>
    <xf numFmtId="0" fontId="12" fillId="2" borderId="0" xfId="1" applyFont="1" applyBorder="1" applyAlignment="1">
      <alignment horizontal="center" vertical="center"/>
    </xf>
    <xf numFmtId="0" fontId="12" fillId="2" borderId="73" xfId="1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23" fillId="9" borderId="0" xfId="0" applyFont="1" applyFill="1" applyAlignment="1">
      <alignment horizontal="center"/>
    </xf>
    <xf numFmtId="0" fontId="27" fillId="9" borderId="0" xfId="0" applyFont="1" applyFill="1" applyBorder="1" applyAlignment="1">
      <alignment horizontal="center" vertical="center"/>
    </xf>
    <xf numFmtId="0" fontId="27" fillId="9" borderId="36" xfId="0" applyFont="1" applyFill="1" applyBorder="1" applyAlignment="1">
      <alignment horizontal="center" vertical="center"/>
    </xf>
    <xf numFmtId="0" fontId="33" fillId="9" borderId="0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28" fillId="5" borderId="0" xfId="0" applyFont="1" applyFill="1" applyAlignment="1">
      <alignment horizontal="center" vertical="center"/>
    </xf>
    <xf numFmtId="0" fontId="0" fillId="0" borderId="33" xfId="0" applyFont="1" applyBorder="1" applyAlignment="1">
      <alignment horizontal="center"/>
    </xf>
    <xf numFmtId="0" fontId="24" fillId="9" borderId="32" xfId="0" applyFont="1" applyFill="1" applyBorder="1" applyAlignment="1">
      <alignment horizontal="center" vertical="center"/>
    </xf>
    <xf numFmtId="0" fontId="18" fillId="13" borderId="0" xfId="0" applyFont="1" applyFill="1" applyAlignment="1">
      <alignment horizontal="center" vertical="center"/>
    </xf>
    <xf numFmtId="0" fontId="28" fillId="13" borderId="0" xfId="0" applyFont="1" applyFill="1" applyAlignment="1">
      <alignment horizontal="center" vertical="center"/>
    </xf>
  </cellXfs>
  <cellStyles count="9">
    <cellStyle name="40% - Ênfase3" xfId="2" builtinId="39"/>
    <cellStyle name="60% - Ênfase3" xfId="3" builtinId="40"/>
    <cellStyle name="Ênfase3" xfId="1" builtinId="37"/>
    <cellStyle name="Hiperlink" xfId="4" builtinId="8"/>
    <cellStyle name="Moeda 2" xfId="7"/>
    <cellStyle name="Normal" xfId="0" builtinId="0"/>
    <cellStyle name="Porcentagem" xfId="8" builtinId="5"/>
    <cellStyle name="Porcentagem 2" xfId="5"/>
    <cellStyle name="Vírgula 2" xfId="6"/>
  </cellStyles>
  <dxfs count="12">
    <dxf>
      <font>
        <b/>
        <i val="0"/>
        <color theme="0"/>
      </font>
      <fill>
        <patternFill>
          <bgColor rgb="FF009900"/>
        </patternFill>
      </fill>
    </dxf>
    <dxf>
      <font>
        <b/>
        <i val="0"/>
        <color theme="1"/>
      </font>
      <fill>
        <patternFill patternType="solid">
          <fgColor auto="1"/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9900"/>
        </patternFill>
      </fill>
    </dxf>
    <dxf>
      <font>
        <b/>
        <i val="0"/>
        <color theme="1"/>
      </font>
      <fill>
        <patternFill patternType="solid">
          <fgColor auto="1"/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9900"/>
        </patternFill>
      </fill>
    </dxf>
    <dxf>
      <font>
        <b/>
        <i val="0"/>
        <color theme="1"/>
      </font>
      <fill>
        <patternFill patternType="solid">
          <fgColor auto="1"/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9900"/>
        </patternFill>
      </fill>
    </dxf>
    <dxf>
      <font>
        <b/>
        <i val="0"/>
        <color theme="1"/>
      </font>
      <fill>
        <patternFill patternType="solid">
          <fgColor auto="1"/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8000"/>
      <color rgb="FFB3CB7F"/>
      <color rgb="FF009900"/>
      <color rgb="FFB9DCFF"/>
      <color rgb="FFEAEAEA"/>
      <color rgb="FFEEEEEE"/>
      <color rgb="FFE6E6E6"/>
      <color rgb="FFF9F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000042724661527E-2"/>
          <c:y val="1.5625039736530906E-2"/>
          <c:w val="0.93500114135881518"/>
          <c:h val="0.9739608102437598"/>
        </c:manualLayout>
      </c:layout>
      <c:doughnutChart>
        <c:varyColors val="1"/>
        <c:ser>
          <c:idx val="0"/>
          <c:order val="0"/>
          <c:tx>
            <c:strRef>
              <c:f>Tabelas!$B$21</c:f>
              <c:strCache>
                <c:ptCount val="1"/>
                <c:pt idx="0">
                  <c:v>Categoria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noFill/>
              <a:ln w="25400">
                <a:noFill/>
              </a:ln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CCA300" mc:Ignorable="a14" a14:legacySpreadsheetColorIndex="51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FFCC00" mc:Ignorable="a14" a14:legacySpreadsheetColorIndex="51"/>
                  </a:gs>
                </a:gsLst>
                <a:lin ang="5400000" scaled="1"/>
              </a:gradFill>
              <a:ln w="25400">
                <a:noFill/>
              </a:ln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5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Tabelas!$B$29:$C$33</c:f>
              <c:strCache>
                <c:ptCount val="5"/>
                <c:pt idx="0">
                  <c:v>Oculto (ΣAMP)</c:v>
                </c:pt>
                <c:pt idx="1">
                  <c:v>Ruim</c:v>
                </c:pt>
                <c:pt idx="2">
                  <c:v>Regular</c:v>
                </c:pt>
                <c:pt idx="3">
                  <c:v>Bom</c:v>
                </c:pt>
                <c:pt idx="4">
                  <c:v>Ótimo</c:v>
                </c:pt>
              </c:strCache>
            </c:strRef>
          </c:cat>
          <c:val>
            <c:numRef>
              <c:f>Tabelas!$D$29:$D$33</c:f>
              <c:numCache>
                <c:formatCode>0%</c:formatCode>
                <c:ptCount val="5"/>
                <c:pt idx="0">
                  <c:v>1</c:v>
                </c:pt>
                <c:pt idx="1">
                  <c:v>0.3</c:v>
                </c:pt>
                <c:pt idx="2">
                  <c:v>0.2</c:v>
                </c:pt>
                <c:pt idx="3">
                  <c:v>0.30000000000000004</c:v>
                </c:pt>
                <c:pt idx="4">
                  <c:v>0.19999999999999996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0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689E-2"/>
          <c:y val="0.13388281205722566"/>
          <c:w val="0.86059102863026504"/>
          <c:h val="0.7364915488685841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Tabelas!$F$28</c:f>
              <c:strCache>
                <c:ptCount val="1"/>
                <c:pt idx="0">
                  <c:v>Agulha</c:v>
                </c:pt>
              </c:strCache>
            </c:strRef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</c:dPt>
          <c:xVal>
            <c:numRef>
              <c:f>Tabelas!$F$30:$F$31</c:f>
              <c:numCache>
                <c:formatCode>0%</c:formatCode>
                <c:ptCount val="2"/>
                <c:pt idx="0">
                  <c:v>0</c:v>
                </c:pt>
                <c:pt idx="1">
                  <c:v>-6.1257422745431001E-17</c:v>
                </c:pt>
              </c:numCache>
            </c:numRef>
          </c:xVal>
          <c:yVal>
            <c:numRef>
              <c:f>Tabelas!$G$30:$G$31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20688"/>
        <c:axId val="366821080"/>
      </c:scatterChart>
      <c:valAx>
        <c:axId val="366820688"/>
        <c:scaling>
          <c:orientation val="minMax"/>
          <c:max val="1.25"/>
          <c:min val="-1.25"/>
        </c:scaling>
        <c:delete val="0"/>
        <c:axPos val="b"/>
        <c:numFmt formatCode="0%" sourceLinked="1"/>
        <c:majorTickMark val="none"/>
        <c:minorTickMark val="none"/>
        <c:tickLblPos val="none"/>
        <c:spPr>
          <a:ln w="9525">
            <a:noFill/>
          </a:ln>
        </c:spPr>
        <c:crossAx val="366821080"/>
        <c:crosses val="autoZero"/>
        <c:crossBetween val="midCat"/>
      </c:valAx>
      <c:valAx>
        <c:axId val="366821080"/>
        <c:scaling>
          <c:orientation val="minMax"/>
          <c:max val="1.25"/>
          <c:min val="0"/>
        </c:scaling>
        <c:delete val="0"/>
        <c:axPos val="l"/>
        <c:numFmt formatCode="0%" sourceLinked="1"/>
        <c:majorTickMark val="none"/>
        <c:minorTickMark val="none"/>
        <c:tickLblPos val="none"/>
        <c:spPr>
          <a:ln w="9525">
            <a:noFill/>
          </a:ln>
        </c:spPr>
        <c:crossAx val="3668206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000042724661527E-2"/>
          <c:y val="1.5625039736530906E-2"/>
          <c:w val="0.93500114135881518"/>
          <c:h val="0.9739608102437598"/>
        </c:manualLayout>
      </c:layout>
      <c:doughnutChart>
        <c:varyColors val="1"/>
        <c:ser>
          <c:idx val="0"/>
          <c:order val="0"/>
          <c:tx>
            <c:strRef>
              <c:f>Tabelas!$I$21</c:f>
              <c:strCache>
                <c:ptCount val="1"/>
                <c:pt idx="0">
                  <c:v>Categoria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noFill/>
              <a:ln w="25400">
                <a:noFill/>
              </a:ln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CCA300" mc:Ignorable="a14" a14:legacySpreadsheetColorIndex="51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FFCC00" mc:Ignorable="a14" a14:legacySpreadsheetColorIndex="51"/>
                  </a:gs>
                </a:gsLst>
                <a:lin ang="5400000" scaled="1"/>
              </a:gradFill>
              <a:ln w="25400">
                <a:noFill/>
              </a:ln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5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Tabelas!$I$29:$J$33</c:f>
              <c:strCache>
                <c:ptCount val="5"/>
                <c:pt idx="0">
                  <c:v>Oculto (ΣAMP)</c:v>
                </c:pt>
                <c:pt idx="1">
                  <c:v>Ruim</c:v>
                </c:pt>
                <c:pt idx="2">
                  <c:v>Regular</c:v>
                </c:pt>
                <c:pt idx="3">
                  <c:v>Bom</c:v>
                </c:pt>
                <c:pt idx="4">
                  <c:v>Ótimo</c:v>
                </c:pt>
              </c:strCache>
            </c:strRef>
          </c:cat>
          <c:val>
            <c:numRef>
              <c:f>Tabelas!$K$29:$K$33</c:f>
              <c:numCache>
                <c:formatCode>0%</c:formatCode>
                <c:ptCount val="5"/>
                <c:pt idx="0">
                  <c:v>1</c:v>
                </c:pt>
                <c:pt idx="1">
                  <c:v>0.3</c:v>
                </c:pt>
                <c:pt idx="2">
                  <c:v>0.2</c:v>
                </c:pt>
                <c:pt idx="3">
                  <c:v>0.30000000000000004</c:v>
                </c:pt>
                <c:pt idx="4">
                  <c:v>0.19999999999999996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0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689E-2"/>
          <c:y val="0.13388281205722566"/>
          <c:w val="0.86059102863026504"/>
          <c:h val="0.7364915488685841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Tabelas!$M$28</c:f>
              <c:strCache>
                <c:ptCount val="1"/>
                <c:pt idx="0">
                  <c:v>Agulha</c:v>
                </c:pt>
              </c:strCache>
            </c:strRef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</c:dPt>
          <c:xVal>
            <c:numRef>
              <c:f>Tabelas!$M$30:$M$31</c:f>
              <c:numCache>
                <c:formatCode>0%</c:formatCode>
                <c:ptCount val="2"/>
                <c:pt idx="0">
                  <c:v>0</c:v>
                </c:pt>
                <c:pt idx="1">
                  <c:v>0.75011106963045959</c:v>
                </c:pt>
              </c:numCache>
            </c:numRef>
          </c:xVal>
          <c:yVal>
            <c:numRef>
              <c:f>Tabelas!$N$30:$N$31</c:f>
              <c:numCache>
                <c:formatCode>0%</c:formatCode>
                <c:ptCount val="2"/>
                <c:pt idx="0">
                  <c:v>0</c:v>
                </c:pt>
                <c:pt idx="1">
                  <c:v>0.66131186532365183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22256"/>
        <c:axId val="366822648"/>
      </c:scatterChart>
      <c:valAx>
        <c:axId val="366822256"/>
        <c:scaling>
          <c:orientation val="minMax"/>
          <c:max val="1.25"/>
          <c:min val="-1.25"/>
        </c:scaling>
        <c:delete val="0"/>
        <c:axPos val="b"/>
        <c:numFmt formatCode="0%" sourceLinked="1"/>
        <c:majorTickMark val="none"/>
        <c:minorTickMark val="none"/>
        <c:tickLblPos val="none"/>
        <c:spPr>
          <a:ln w="9525">
            <a:noFill/>
          </a:ln>
        </c:spPr>
        <c:crossAx val="366822648"/>
        <c:crosses val="autoZero"/>
        <c:crossBetween val="midCat"/>
      </c:valAx>
      <c:valAx>
        <c:axId val="366822648"/>
        <c:scaling>
          <c:orientation val="minMax"/>
          <c:max val="1.25"/>
          <c:min val="0"/>
        </c:scaling>
        <c:delete val="0"/>
        <c:axPos val="l"/>
        <c:numFmt formatCode="0%" sourceLinked="1"/>
        <c:majorTickMark val="none"/>
        <c:minorTickMark val="none"/>
        <c:tickLblPos val="none"/>
        <c:spPr>
          <a:ln w="9525">
            <a:noFill/>
          </a:ln>
        </c:spPr>
        <c:crossAx val="3668222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000042724661527E-2"/>
          <c:y val="1.5625039736530906E-2"/>
          <c:w val="0.93500114135881518"/>
          <c:h val="0.9739608102437598"/>
        </c:manualLayout>
      </c:layout>
      <c:doughnutChart>
        <c:varyColors val="1"/>
        <c:ser>
          <c:idx val="0"/>
          <c:order val="0"/>
          <c:tx>
            <c:strRef>
              <c:f>Tabelas!$P$21</c:f>
              <c:strCache>
                <c:ptCount val="1"/>
                <c:pt idx="0">
                  <c:v>Categoria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noFill/>
              <a:ln w="25400">
                <a:noFill/>
              </a:ln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CCA300" mc:Ignorable="a14" a14:legacySpreadsheetColorIndex="51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FFCC00" mc:Ignorable="a14" a14:legacySpreadsheetColorIndex="51"/>
                  </a:gs>
                </a:gsLst>
                <a:lin ang="5400000" scaled="1"/>
              </a:gradFill>
              <a:ln w="25400">
                <a:noFill/>
              </a:ln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5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Tabelas!$B$29:$C$33</c:f>
              <c:strCache>
                <c:ptCount val="5"/>
                <c:pt idx="0">
                  <c:v>Oculto (ΣAMP)</c:v>
                </c:pt>
                <c:pt idx="1">
                  <c:v>Ruim</c:v>
                </c:pt>
                <c:pt idx="2">
                  <c:v>Regular</c:v>
                </c:pt>
                <c:pt idx="3">
                  <c:v>Bom</c:v>
                </c:pt>
                <c:pt idx="4">
                  <c:v>Ótimo</c:v>
                </c:pt>
              </c:strCache>
            </c:strRef>
          </c:cat>
          <c:val>
            <c:numRef>
              <c:f>Tabelas!$R$29:$R$33</c:f>
              <c:numCache>
                <c:formatCode>0%</c:formatCode>
                <c:ptCount val="5"/>
                <c:pt idx="0">
                  <c:v>1</c:v>
                </c:pt>
                <c:pt idx="1">
                  <c:v>0.3</c:v>
                </c:pt>
                <c:pt idx="2">
                  <c:v>0.2</c:v>
                </c:pt>
                <c:pt idx="3">
                  <c:v>0.30000000000000004</c:v>
                </c:pt>
                <c:pt idx="4">
                  <c:v>0.19999999999999996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0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689E-2"/>
          <c:y val="0.13388281205722566"/>
          <c:w val="0.86059102863026504"/>
          <c:h val="0.7364915488685841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Tabelas!$T$28</c:f>
              <c:strCache>
                <c:ptCount val="1"/>
                <c:pt idx="0">
                  <c:v>Agulha</c:v>
                </c:pt>
              </c:strCache>
            </c:strRef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</c:dPt>
          <c:xVal>
            <c:numRef>
              <c:f>Tabelas!$T$30:$T$31</c:f>
              <c:numCache>
                <c:formatCode>0%</c:formatCode>
                <c:ptCount val="2"/>
                <c:pt idx="0">
                  <c:v>0</c:v>
                </c:pt>
                <c:pt idx="1">
                  <c:v>0.98768834059513766</c:v>
                </c:pt>
              </c:numCache>
            </c:numRef>
          </c:xVal>
          <c:yVal>
            <c:numRef>
              <c:f>Tabelas!$U$30:$U$31</c:f>
              <c:numCache>
                <c:formatCode>0%</c:formatCode>
                <c:ptCount val="2"/>
                <c:pt idx="0">
                  <c:v>0</c:v>
                </c:pt>
                <c:pt idx="1">
                  <c:v>0.15643446504023098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095800"/>
        <c:axId val="186582880"/>
      </c:scatterChart>
      <c:valAx>
        <c:axId val="281095800"/>
        <c:scaling>
          <c:orientation val="minMax"/>
          <c:max val="1.25"/>
          <c:min val="-1.25"/>
        </c:scaling>
        <c:delete val="0"/>
        <c:axPos val="b"/>
        <c:numFmt formatCode="0%" sourceLinked="1"/>
        <c:majorTickMark val="none"/>
        <c:minorTickMark val="none"/>
        <c:tickLblPos val="none"/>
        <c:spPr>
          <a:ln w="9525">
            <a:noFill/>
          </a:ln>
        </c:spPr>
        <c:crossAx val="186582880"/>
        <c:crosses val="autoZero"/>
        <c:crossBetween val="midCat"/>
      </c:valAx>
      <c:valAx>
        <c:axId val="186582880"/>
        <c:scaling>
          <c:orientation val="minMax"/>
          <c:max val="1.25"/>
          <c:min val="0"/>
        </c:scaling>
        <c:delete val="0"/>
        <c:axPos val="l"/>
        <c:numFmt formatCode="0%" sourceLinked="1"/>
        <c:majorTickMark val="none"/>
        <c:minorTickMark val="none"/>
        <c:tickLblPos val="none"/>
        <c:spPr>
          <a:ln w="9525">
            <a:noFill/>
          </a:ln>
        </c:spPr>
        <c:crossAx val="2810958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000042724661527E-2"/>
          <c:y val="1.5625039736530906E-2"/>
          <c:w val="0.93500114135881518"/>
          <c:h val="0.9739608102437598"/>
        </c:manualLayout>
      </c:layout>
      <c:doughnutChart>
        <c:varyColors val="1"/>
        <c:ser>
          <c:idx val="0"/>
          <c:order val="0"/>
          <c:tx>
            <c:strRef>
              <c:f>Tabelas!$Y$21</c:f>
              <c:strCache>
                <c:ptCount val="1"/>
                <c:pt idx="0">
                  <c:v>Categoria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noFill/>
              <a:ln w="25400">
                <a:noFill/>
              </a:ln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CCA300" mc:Ignorable="a14" a14:legacySpreadsheetColorIndex="51">
                      <a:gamma/>
                      <a:shade val="80000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FFCC00" mc:Ignorable="a14" a14:legacySpreadsheetColorIndex="51"/>
                  </a:gs>
                </a:gsLst>
                <a:lin ang="5400000" scaled="1"/>
              </a:gradFill>
              <a:ln w="25400">
                <a:noFill/>
              </a:ln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5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Tabelas!$Y$29:$Z$33</c:f>
              <c:strCache>
                <c:ptCount val="5"/>
                <c:pt idx="0">
                  <c:v>Oculto (ΣAMP)</c:v>
                </c:pt>
                <c:pt idx="1">
                  <c:v>Ruim</c:v>
                </c:pt>
                <c:pt idx="2">
                  <c:v>Regular</c:v>
                </c:pt>
                <c:pt idx="3">
                  <c:v>Bom</c:v>
                </c:pt>
                <c:pt idx="4">
                  <c:v>Ótimo</c:v>
                </c:pt>
              </c:strCache>
            </c:strRef>
          </c:cat>
          <c:val>
            <c:numRef>
              <c:f>Tabelas!$AA$29:$AA$33</c:f>
              <c:numCache>
                <c:formatCode>0%</c:formatCode>
                <c:ptCount val="5"/>
                <c:pt idx="0">
                  <c:v>1</c:v>
                </c:pt>
                <c:pt idx="1">
                  <c:v>0.2</c:v>
                </c:pt>
                <c:pt idx="2">
                  <c:v>0.3</c:v>
                </c:pt>
                <c:pt idx="3">
                  <c:v>0.30000000000000004</c:v>
                </c:pt>
                <c:pt idx="4">
                  <c:v>0.19999999999999996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0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500015258807689E-2"/>
          <c:y val="0.13388281205722566"/>
          <c:w val="0.86059102863026504"/>
          <c:h val="0.7364915488685841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Tabelas!$AC$28</c:f>
              <c:strCache>
                <c:ptCount val="1"/>
                <c:pt idx="0">
                  <c:v>Agulha</c:v>
                </c:pt>
              </c:strCache>
            </c:strRef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</c:dPt>
          <c:xVal>
            <c:numRef>
              <c:f>Tabelas!$AC$30:$AC$31</c:f>
              <c:numCache>
                <c:formatCode>0%</c:formatCode>
                <c:ptCount val="2"/>
                <c:pt idx="0">
                  <c:v>0</c:v>
                </c:pt>
                <c:pt idx="1">
                  <c:v>0.70710678118654746</c:v>
                </c:pt>
              </c:numCache>
            </c:numRef>
          </c:xVal>
          <c:yVal>
            <c:numRef>
              <c:f>Tabelas!$AD$30:$AD$31</c:f>
              <c:numCache>
                <c:formatCode>0%</c:formatCode>
                <c:ptCount val="2"/>
                <c:pt idx="0">
                  <c:v>0</c:v>
                </c:pt>
                <c:pt idx="1">
                  <c:v>0.70710678118654757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24656"/>
        <c:axId val="366618968"/>
      </c:scatterChart>
      <c:valAx>
        <c:axId val="433024656"/>
        <c:scaling>
          <c:orientation val="minMax"/>
          <c:max val="1.25"/>
          <c:min val="-1.25"/>
        </c:scaling>
        <c:delete val="0"/>
        <c:axPos val="b"/>
        <c:numFmt formatCode="0%" sourceLinked="1"/>
        <c:majorTickMark val="none"/>
        <c:minorTickMark val="none"/>
        <c:tickLblPos val="none"/>
        <c:spPr>
          <a:ln w="9525">
            <a:noFill/>
          </a:ln>
        </c:spPr>
        <c:crossAx val="366618968"/>
        <c:crosses val="autoZero"/>
        <c:crossBetween val="midCat"/>
      </c:valAx>
      <c:valAx>
        <c:axId val="366618968"/>
        <c:scaling>
          <c:orientation val="minMax"/>
          <c:max val="1.25"/>
          <c:min val="0"/>
        </c:scaling>
        <c:delete val="0"/>
        <c:axPos val="l"/>
        <c:numFmt formatCode="0%" sourceLinked="1"/>
        <c:majorTickMark val="none"/>
        <c:minorTickMark val="none"/>
        <c:tickLblPos val="none"/>
        <c:spPr>
          <a:ln w="9525">
            <a:noFill/>
          </a:ln>
        </c:spPr>
        <c:crossAx val="4330246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Tabelas!$AA$7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strRef>
              <c:f>Tabelas!$Z$8:$Z$19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Tabelas!$AA$8:$AA$19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Tabelas!$AC$7</c:f>
              <c:strCache>
                <c:ptCount val="1"/>
                <c:pt idx="0">
                  <c:v>Média</c:v>
                </c:pt>
              </c:strCache>
            </c:strRef>
          </c:tx>
          <c:spPr>
            <a:ln cmpd="sng">
              <a:prstDash val="dash"/>
            </a:ln>
          </c:spPr>
          <c:marker>
            <c:symbol val="none"/>
          </c:marker>
          <c:cat>
            <c:strRef>
              <c:f>Tabelas!$Z$8:$Z$19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Tabelas!$AC$8:$AC$19</c:f>
              <c:numCache>
                <c:formatCode>0%</c:formatCode>
                <c:ptCount val="12"/>
                <c:pt idx="0">
                  <c:v>0.89857142857142858</c:v>
                </c:pt>
                <c:pt idx="1">
                  <c:v>0.89857142857142858</c:v>
                </c:pt>
                <c:pt idx="2">
                  <c:v>0.89857142857142858</c:v>
                </c:pt>
                <c:pt idx="3">
                  <c:v>0.89857142857142858</c:v>
                </c:pt>
                <c:pt idx="4">
                  <c:v>0.89857142857142858</c:v>
                </c:pt>
                <c:pt idx="5">
                  <c:v>0.89857142857142858</c:v>
                </c:pt>
                <c:pt idx="6">
                  <c:v>0.89857142857142858</c:v>
                </c:pt>
                <c:pt idx="7">
                  <c:v>0.89857142857142858</c:v>
                </c:pt>
                <c:pt idx="8">
                  <c:v>0.89857142857142858</c:v>
                </c:pt>
                <c:pt idx="9">
                  <c:v>0.89857142857142858</c:v>
                </c:pt>
                <c:pt idx="10">
                  <c:v>0.89857142857142858</c:v>
                </c:pt>
                <c:pt idx="11">
                  <c:v>0.89857142857142858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Tabelas!$AB$7</c:f>
              <c:strCache>
                <c:ptCount val="1"/>
                <c:pt idx="0">
                  <c:v>Realizado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Tabelas!$Z$8:$Z$19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Tabelas!$AB$8:$AB$19</c:f>
              <c:numCache>
                <c:formatCode>0%</c:formatCode>
                <c:ptCount val="12"/>
                <c:pt idx="0">
                  <c:v>0.95</c:v>
                </c:pt>
                <c:pt idx="1">
                  <c:v>0.85</c:v>
                </c:pt>
                <c:pt idx="2">
                  <c:v>0.75</c:v>
                </c:pt>
                <c:pt idx="3">
                  <c:v>0.8</c:v>
                </c:pt>
                <c:pt idx="4">
                  <c:v>0.95</c:v>
                </c:pt>
                <c:pt idx="5">
                  <c:v>1</c:v>
                </c:pt>
                <c:pt idx="6">
                  <c:v>0.99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83720"/>
        <c:axId val="376579200"/>
      </c:lineChart>
      <c:catAx>
        <c:axId val="28608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6579200"/>
        <c:crosses val="autoZero"/>
        <c:auto val="1"/>
        <c:lblAlgn val="ctr"/>
        <c:lblOffset val="100"/>
        <c:noMultiLvlLbl val="0"/>
      </c:catAx>
      <c:valAx>
        <c:axId val="37657920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860837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trlProps/ctrlProp1.xml><?xml version="1.0" encoding="utf-8"?>
<formControlPr xmlns="http://schemas.microsoft.com/office/spreadsheetml/2009/9/main" objectType="Drop" dropLines="10" dropStyle="combo" dx="16" fmlaLink="listas!$C$2" fmlaRange="listas!$B$3:$B$12" noThreeD="1" sel="5" val="0"/>
</file>

<file path=xl/ctrlProps/ctrlProp2.xml><?xml version="1.0" encoding="utf-8"?>
<formControlPr xmlns="http://schemas.microsoft.com/office/spreadsheetml/2009/9/main" objectType="Drop" dropLines="12" dropStyle="combo" dx="16" fmlaLink="listas!$G$2" fmlaRange="listas!$G$3:$G$14" noThreeD="1" sel="3" val="0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Painel!A1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Painel!A1"/><Relationship Id="rId1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Painel!A1"/><Relationship Id="rId1" Type="http://schemas.openxmlformats.org/officeDocument/2006/relationships/chart" Target="../charts/chart5.xml"/><Relationship Id="rId5" Type="http://schemas.openxmlformats.org/officeDocument/2006/relationships/image" Target="../media/image3.png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Painel!A1"/><Relationship Id="rId1" Type="http://schemas.openxmlformats.org/officeDocument/2006/relationships/chart" Target="../charts/chart7.xml"/><Relationship Id="rId6" Type="http://schemas.openxmlformats.org/officeDocument/2006/relationships/image" Target="../media/image4.png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hyperlink" Target="http://www.minhasplanilhas.com.br/landing-kpi-transportes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</xdr:row>
          <xdr:rowOff>333375</xdr:rowOff>
        </xdr:from>
        <xdr:to>
          <xdr:col>11</xdr:col>
          <xdr:colOff>876300</xdr:colOff>
          <xdr:row>3</xdr:row>
          <xdr:rowOff>533400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104775</xdr:colOff>
          <xdr:row>3</xdr:row>
          <xdr:rowOff>333375</xdr:rowOff>
        </xdr:from>
        <xdr:to>
          <xdr:col>13</xdr:col>
          <xdr:colOff>447675</xdr:colOff>
          <xdr:row>3</xdr:row>
          <xdr:rowOff>533400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219075</xdr:rowOff>
        </xdr:from>
        <xdr:to>
          <xdr:col>11</xdr:col>
          <xdr:colOff>923925</xdr:colOff>
          <xdr:row>3</xdr:row>
          <xdr:rowOff>619125</xdr:rowOff>
        </xdr:to>
        <xdr:sp macro="" textlink="">
          <xdr:nvSpPr>
            <xdr:cNvPr id="1027" name="Group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3</xdr:row>
          <xdr:rowOff>209550</xdr:rowOff>
        </xdr:from>
        <xdr:to>
          <xdr:col>13</xdr:col>
          <xdr:colOff>495300</xdr:colOff>
          <xdr:row>3</xdr:row>
          <xdr:rowOff>619125</xdr:rowOff>
        </xdr:to>
        <xdr:sp macro="" textlink="">
          <xdr:nvSpPr>
            <xdr:cNvPr id="1028" name="Group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Mês</a:t>
              </a:r>
            </a:p>
          </xdr:txBody>
        </xdr:sp>
        <xdr:clientData/>
      </xdr:twoCellAnchor>
    </mc:Choice>
    <mc:Fallback/>
  </mc:AlternateContent>
  <xdr:twoCellAnchor editAs="oneCell">
    <xdr:from>
      <xdr:col>3</xdr:col>
      <xdr:colOff>133350</xdr:colOff>
      <xdr:row>3</xdr:row>
      <xdr:rowOff>133350</xdr:rowOff>
    </xdr:from>
    <xdr:to>
      <xdr:col>5</xdr:col>
      <xdr:colOff>1022564</xdr:colOff>
      <xdr:row>3</xdr:row>
      <xdr:rowOff>704850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685800"/>
          <a:ext cx="2775164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1028700</xdr:colOff>
      <xdr:row>20</xdr:row>
      <xdr:rowOff>47624</xdr:rowOff>
    </xdr:from>
    <xdr:to>
      <xdr:col>14</xdr:col>
      <xdr:colOff>70250</xdr:colOff>
      <xdr:row>47</xdr:row>
      <xdr:rowOff>72118</xdr:rowOff>
    </xdr:to>
    <xdr:graphicFrame macro="">
      <xdr:nvGraphicFramePr>
        <xdr:cNvPr id="5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171448</xdr:colOff>
      <xdr:row>4</xdr:row>
      <xdr:rowOff>142876</xdr:rowOff>
    </xdr:from>
    <xdr:to>
      <xdr:col>3</xdr:col>
      <xdr:colOff>161924</xdr:colOff>
      <xdr:row>7</xdr:row>
      <xdr:rowOff>16918</xdr:rowOff>
    </xdr:to>
    <xdr:pic>
      <xdr:nvPicPr>
        <xdr:cNvPr id="3" name="Picture 19" descr="C:\Users\silvia novack\AppData\Local\Microsoft\Windows\Temporary Internet Files\Content.IE5\H2JR371Y\MC900431547[1].png">
          <a:hlinkClick xmlns:r="http://schemas.openxmlformats.org/officeDocument/2006/relationships" r:id="rId2"/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H="1">
          <a:off x="314323" y="904876"/>
          <a:ext cx="323851" cy="331242"/>
        </a:xfrm>
        <a:prstGeom prst="rect">
          <a:avLst/>
        </a:prstGeom>
        <a:noFill/>
      </xdr:spPr>
    </xdr:pic>
    <xdr:clientData fPrintsWithSheet="0"/>
  </xdr:twoCellAnchor>
  <xdr:twoCellAnchor>
    <xdr:from>
      <xdr:col>4</xdr:col>
      <xdr:colOff>370418</xdr:colOff>
      <xdr:row>15</xdr:row>
      <xdr:rowOff>0</xdr:rowOff>
    </xdr:from>
    <xdr:to>
      <xdr:col>14</xdr:col>
      <xdr:colOff>359834</xdr:colOff>
      <xdr:row>37</xdr:row>
      <xdr:rowOff>116418</xdr:rowOff>
    </xdr:to>
    <xdr:graphicFrame macro="">
      <xdr:nvGraphicFramePr>
        <xdr:cNvPr id="4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201083</xdr:colOff>
      <xdr:row>31</xdr:row>
      <xdr:rowOff>63500</xdr:rowOff>
    </xdr:from>
    <xdr:to>
      <xdr:col>9</xdr:col>
      <xdr:colOff>423333</xdr:colOff>
      <xdr:row>33</xdr:row>
      <xdr:rowOff>116416</xdr:rowOff>
    </xdr:to>
    <xdr:sp macro="" textlink="Tabelas!D26">
      <xdr:nvSpPr>
        <xdr:cNvPr id="6" name="Retângulo 5"/>
        <xdr:cNvSpPr/>
      </xdr:nvSpPr>
      <xdr:spPr>
        <a:xfrm>
          <a:off x="4318000" y="5217583"/>
          <a:ext cx="836083" cy="349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A3E6A9B-3BEE-4587-8960-AE387B0F5134}" type="TxLink">
            <a:rPr lang="pt-BR" sz="1800" b="1">
              <a:solidFill>
                <a:srgbClr val="FFC000"/>
              </a:solidFill>
              <a:latin typeface="Arial" pitchFamily="34" charset="0"/>
              <a:cs typeface="Arial" pitchFamily="34" charset="0"/>
            </a:rPr>
            <a:pPr algn="ctr"/>
            <a:t>50%</a:t>
          </a:fld>
          <a:endParaRPr lang="pt-BR" sz="1800" b="1">
            <a:solidFill>
              <a:srgbClr val="FFC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</xdr:col>
      <xdr:colOff>0</xdr:colOff>
      <xdr:row>1</xdr:row>
      <xdr:rowOff>0</xdr:rowOff>
    </xdr:from>
    <xdr:to>
      <xdr:col>4</xdr:col>
      <xdr:colOff>249723</xdr:colOff>
      <xdr:row>3</xdr:row>
      <xdr:rowOff>63029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52400"/>
          <a:ext cx="1735623" cy="367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1028700</xdr:colOff>
      <xdr:row>20</xdr:row>
      <xdr:rowOff>47624</xdr:rowOff>
    </xdr:from>
    <xdr:to>
      <xdr:col>14</xdr:col>
      <xdr:colOff>70250</xdr:colOff>
      <xdr:row>47</xdr:row>
      <xdr:rowOff>72118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171448</xdr:colOff>
      <xdr:row>4</xdr:row>
      <xdr:rowOff>142876</xdr:rowOff>
    </xdr:from>
    <xdr:to>
      <xdr:col>3</xdr:col>
      <xdr:colOff>161924</xdr:colOff>
      <xdr:row>7</xdr:row>
      <xdr:rowOff>16918</xdr:rowOff>
    </xdr:to>
    <xdr:pic>
      <xdr:nvPicPr>
        <xdr:cNvPr id="4" name="Picture 19" descr="C:\Users\silvia novack\AppData\Local\Microsoft\Windows\Temporary Internet Files\Content.IE5\H2JR371Y\MC900431547[1].png">
          <a:hlinkClick xmlns:r="http://schemas.openxmlformats.org/officeDocument/2006/relationships" r:id="rId2"/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H="1">
          <a:off x="314323" y="904876"/>
          <a:ext cx="323851" cy="331242"/>
        </a:xfrm>
        <a:prstGeom prst="rect">
          <a:avLst/>
        </a:prstGeom>
        <a:noFill/>
      </xdr:spPr>
    </xdr:pic>
    <xdr:clientData fPrintsWithSheet="0"/>
  </xdr:twoCellAnchor>
  <xdr:twoCellAnchor>
    <xdr:from>
      <xdr:col>4</xdr:col>
      <xdr:colOff>370418</xdr:colOff>
      <xdr:row>15</xdr:row>
      <xdr:rowOff>0</xdr:rowOff>
    </xdr:from>
    <xdr:to>
      <xdr:col>14</xdr:col>
      <xdr:colOff>359834</xdr:colOff>
      <xdr:row>37</xdr:row>
      <xdr:rowOff>116418</xdr:rowOff>
    </xdr:to>
    <xdr:graphicFrame macro="">
      <xdr:nvGraphicFramePr>
        <xdr:cNvPr id="5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201083</xdr:colOff>
      <xdr:row>31</xdr:row>
      <xdr:rowOff>63500</xdr:rowOff>
    </xdr:from>
    <xdr:to>
      <xdr:col>9</xdr:col>
      <xdr:colOff>423333</xdr:colOff>
      <xdr:row>33</xdr:row>
      <xdr:rowOff>116416</xdr:rowOff>
    </xdr:to>
    <xdr:sp macro="" textlink="Tabelas!K26">
      <xdr:nvSpPr>
        <xdr:cNvPr id="6" name="Retângulo 5"/>
        <xdr:cNvSpPr/>
      </xdr:nvSpPr>
      <xdr:spPr>
        <a:xfrm>
          <a:off x="4306358" y="5349875"/>
          <a:ext cx="831850" cy="3577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2749EFD-2661-4126-9F63-70EAF058AE31}" type="TxLink">
            <a:rPr lang="pt-BR" sz="1800" b="1">
              <a:solidFill>
                <a:srgbClr val="FFC000"/>
              </a:solidFill>
              <a:latin typeface="Arial" pitchFamily="34" charset="0"/>
              <a:cs typeface="Arial" pitchFamily="34" charset="0"/>
            </a:rPr>
            <a:pPr algn="ctr"/>
            <a:t>77%</a:t>
          </a:fld>
          <a:endParaRPr lang="pt-BR" sz="1800" b="1">
            <a:solidFill>
              <a:srgbClr val="FFC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</xdr:col>
      <xdr:colOff>0</xdr:colOff>
      <xdr:row>1</xdr:row>
      <xdr:rowOff>0</xdr:rowOff>
    </xdr:from>
    <xdr:to>
      <xdr:col>4</xdr:col>
      <xdr:colOff>249723</xdr:colOff>
      <xdr:row>3</xdr:row>
      <xdr:rowOff>63029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52400"/>
          <a:ext cx="1735623" cy="367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1028700</xdr:colOff>
      <xdr:row>20</xdr:row>
      <xdr:rowOff>47624</xdr:rowOff>
    </xdr:from>
    <xdr:to>
      <xdr:col>14</xdr:col>
      <xdr:colOff>70250</xdr:colOff>
      <xdr:row>47</xdr:row>
      <xdr:rowOff>72118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171448</xdr:colOff>
      <xdr:row>4</xdr:row>
      <xdr:rowOff>142876</xdr:rowOff>
    </xdr:from>
    <xdr:to>
      <xdr:col>3</xdr:col>
      <xdr:colOff>161924</xdr:colOff>
      <xdr:row>7</xdr:row>
      <xdr:rowOff>16918</xdr:rowOff>
    </xdr:to>
    <xdr:pic>
      <xdr:nvPicPr>
        <xdr:cNvPr id="4" name="Picture 19" descr="C:\Users\silvia novack\AppData\Local\Microsoft\Windows\Temporary Internet Files\Content.IE5\H2JR371Y\MC900431547[1].png">
          <a:hlinkClick xmlns:r="http://schemas.openxmlformats.org/officeDocument/2006/relationships" r:id="rId2"/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H="1">
          <a:off x="314323" y="904876"/>
          <a:ext cx="323851" cy="331242"/>
        </a:xfrm>
        <a:prstGeom prst="rect">
          <a:avLst/>
        </a:prstGeom>
        <a:noFill/>
      </xdr:spPr>
    </xdr:pic>
    <xdr:clientData fPrintsWithSheet="0"/>
  </xdr:twoCellAnchor>
  <xdr:twoCellAnchor>
    <xdr:from>
      <xdr:col>4</xdr:col>
      <xdr:colOff>370418</xdr:colOff>
      <xdr:row>15</xdr:row>
      <xdr:rowOff>0</xdr:rowOff>
    </xdr:from>
    <xdr:to>
      <xdr:col>14</xdr:col>
      <xdr:colOff>359834</xdr:colOff>
      <xdr:row>37</xdr:row>
      <xdr:rowOff>116418</xdr:rowOff>
    </xdr:to>
    <xdr:graphicFrame macro="">
      <xdr:nvGraphicFramePr>
        <xdr:cNvPr id="5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201083</xdr:colOff>
      <xdr:row>31</xdr:row>
      <xdr:rowOff>63500</xdr:rowOff>
    </xdr:from>
    <xdr:to>
      <xdr:col>9</xdr:col>
      <xdr:colOff>423333</xdr:colOff>
      <xdr:row>33</xdr:row>
      <xdr:rowOff>116416</xdr:rowOff>
    </xdr:to>
    <xdr:sp macro="" textlink="Tabelas!R26">
      <xdr:nvSpPr>
        <xdr:cNvPr id="6" name="Retângulo 5"/>
        <xdr:cNvSpPr/>
      </xdr:nvSpPr>
      <xdr:spPr>
        <a:xfrm>
          <a:off x="4306358" y="5349875"/>
          <a:ext cx="831850" cy="3577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AE27DCB-B914-4545-B570-0ABF3C708F3A}" type="TxLink">
            <a:rPr lang="pt-BR" sz="1800" b="1">
              <a:solidFill>
                <a:srgbClr val="FFC000"/>
              </a:solidFill>
              <a:latin typeface="Arial" pitchFamily="34" charset="0"/>
              <a:cs typeface="Arial" pitchFamily="34" charset="0"/>
            </a:rPr>
            <a:pPr algn="ctr"/>
            <a:t>95%</a:t>
          </a:fld>
          <a:endParaRPr lang="pt-BR" sz="1800" b="1">
            <a:solidFill>
              <a:srgbClr val="FFC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</xdr:col>
      <xdr:colOff>0</xdr:colOff>
      <xdr:row>1</xdr:row>
      <xdr:rowOff>0</xdr:rowOff>
    </xdr:from>
    <xdr:to>
      <xdr:col>4</xdr:col>
      <xdr:colOff>249723</xdr:colOff>
      <xdr:row>3</xdr:row>
      <xdr:rowOff>63029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52400"/>
          <a:ext cx="1735623" cy="3678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123825</xdr:rowOff>
    </xdr:from>
    <xdr:to>
      <xdr:col>8</xdr:col>
      <xdr:colOff>523875</xdr:colOff>
      <xdr:row>43</xdr:row>
      <xdr:rowOff>9526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171448</xdr:colOff>
      <xdr:row>4</xdr:row>
      <xdr:rowOff>142876</xdr:rowOff>
    </xdr:from>
    <xdr:to>
      <xdr:col>3</xdr:col>
      <xdr:colOff>161924</xdr:colOff>
      <xdr:row>7</xdr:row>
      <xdr:rowOff>16918</xdr:rowOff>
    </xdr:to>
    <xdr:pic>
      <xdr:nvPicPr>
        <xdr:cNvPr id="4" name="Picture 19" descr="C:\Users\silvia novack\AppData\Local\Microsoft\Windows\Temporary Internet Files\Content.IE5\H2JR371Y\MC900431547[1].png">
          <a:hlinkClick xmlns:r="http://schemas.openxmlformats.org/officeDocument/2006/relationships" r:id="rId2"/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H="1">
          <a:off x="314323" y="904876"/>
          <a:ext cx="323851" cy="331242"/>
        </a:xfrm>
        <a:prstGeom prst="rect">
          <a:avLst/>
        </a:prstGeom>
        <a:noFill/>
      </xdr:spPr>
    </xdr:pic>
    <xdr:clientData fPrintsWithSheet="0"/>
  </xdr:twoCellAnchor>
  <xdr:twoCellAnchor>
    <xdr:from>
      <xdr:col>3</xdr:col>
      <xdr:colOff>209550</xdr:colOff>
      <xdr:row>24</xdr:row>
      <xdr:rowOff>28575</xdr:rowOff>
    </xdr:from>
    <xdr:to>
      <xdr:col>8</xdr:col>
      <xdr:colOff>257175</xdr:colOff>
      <xdr:row>36</xdr:row>
      <xdr:rowOff>209552</xdr:rowOff>
    </xdr:to>
    <xdr:graphicFrame macro="">
      <xdr:nvGraphicFramePr>
        <xdr:cNvPr id="5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198701</xdr:colOff>
      <xdr:row>32</xdr:row>
      <xdr:rowOff>56356</xdr:rowOff>
    </xdr:from>
    <xdr:to>
      <xdr:col>5</xdr:col>
      <xdr:colOff>363801</xdr:colOff>
      <xdr:row>34</xdr:row>
      <xdr:rowOff>109272</xdr:rowOff>
    </xdr:to>
    <xdr:sp macro="" textlink="Tabelas!AA26">
      <xdr:nvSpPr>
        <xdr:cNvPr id="6" name="Retângulo 5"/>
        <xdr:cNvSpPr/>
      </xdr:nvSpPr>
      <xdr:spPr>
        <a:xfrm>
          <a:off x="1829857" y="5604669"/>
          <a:ext cx="677069" cy="3624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A1C8E57-FF9A-4099-B819-4BCD2A462A41}" type="TxLink">
            <a:rPr lang="pt-BR" sz="1400" b="1">
              <a:solidFill>
                <a:srgbClr val="FFC000"/>
              </a:solidFill>
              <a:latin typeface="Arial" pitchFamily="34" charset="0"/>
              <a:cs typeface="Arial" pitchFamily="34" charset="0"/>
            </a:rPr>
            <a:pPr algn="ctr"/>
            <a:t>75%</a:t>
          </a:fld>
          <a:endParaRPr lang="pt-BR" sz="1400" b="1">
            <a:solidFill>
              <a:srgbClr val="FFC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343958</xdr:colOff>
      <xdr:row>21</xdr:row>
      <xdr:rowOff>93133</xdr:rowOff>
    </xdr:from>
    <xdr:to>
      <xdr:col>16</xdr:col>
      <xdr:colOff>0</xdr:colOff>
      <xdr:row>41</xdr:row>
      <xdr:rowOff>38100</xdr:rowOff>
    </xdr:to>
    <xdr:graphicFrame macro="">
      <xdr:nvGraphicFramePr>
        <xdr:cNvPr id="7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4</xdr:col>
      <xdr:colOff>247342</xdr:colOff>
      <xdr:row>3</xdr:row>
      <xdr:rowOff>58266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54781"/>
          <a:ext cx="1735623" cy="3678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0</xdr:row>
      <xdr:rowOff>190500</xdr:rowOff>
    </xdr:from>
    <xdr:to>
      <xdr:col>4</xdr:col>
      <xdr:colOff>74341</xdr:colOff>
      <xdr:row>0</xdr:row>
      <xdr:rowOff>550165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190500"/>
          <a:ext cx="1746508" cy="35966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0</xdr:row>
      <xdr:rowOff>66675</xdr:rowOff>
    </xdr:from>
    <xdr:to>
      <xdr:col>0</xdr:col>
      <xdr:colOff>2897616</xdr:colOff>
      <xdr:row>3</xdr:row>
      <xdr:rowOff>76200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" y="66675"/>
          <a:ext cx="2821417" cy="581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9</xdr:col>
      <xdr:colOff>436764</xdr:colOff>
      <xdr:row>62</xdr:row>
      <xdr:rowOff>103857</xdr:rowOff>
    </xdr:to>
    <xdr:pic>
      <xdr:nvPicPr>
        <xdr:cNvPr id="3" name="Imagem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572000"/>
          <a:ext cx="11085714" cy="73428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elo%20Campos/AppData/Local/Microsoft/Windows/Temporary%20Internet%20Files/Content.Outlook/8GTIDQ1Y/Painel%20de%20Indicador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ropbox/Minhas%20Planilhas/Trabalhos/KPI-Transportes/k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inel"/>
      <sheetName val="Painel Gerencial"/>
      <sheetName val="Detalhe_Faturamento"/>
      <sheetName val="Painel_Base (Grupo)"/>
      <sheetName val="Painel_Base (Latina)"/>
      <sheetName val="Painel_Base (Diklatex)"/>
      <sheetName val="Painel_Base (Zaag)"/>
      <sheetName val="Base_Dados_Filtro"/>
      <sheetName val="Base_Dados"/>
      <sheetName val="Base_Dados_Latina"/>
      <sheetName val="Base_Faturamento"/>
      <sheetName val="Base_Dados_Diklatex"/>
      <sheetName val="Base_Dados_Zaag"/>
      <sheetName val="Detalhes_Modelo"/>
      <sheetName val="Indicadores_Detalhados"/>
      <sheetName val="Dados Necessários"/>
      <sheetName val="Dados_Latina"/>
      <sheetName val="Metas_Latina"/>
      <sheetName val="Cálculo_Latina"/>
      <sheetName val="impressão"/>
      <sheetName val="Indicadores_Area"/>
      <sheetName val="Base_Outras_Informacoes"/>
      <sheetName val="Base_Metas_Latina"/>
      <sheetName val="Feriados"/>
      <sheetName val="Base GH"/>
      <sheetName val="Base_Operacoes"/>
      <sheetName val="Indicadores"/>
      <sheetName val="Plan1"/>
      <sheetName val="Painel de Indicadores"/>
    </sheetNames>
    <sheetDataSet>
      <sheetData sheetId="0"/>
      <sheetData sheetId="1"/>
      <sheetData sheetId="2">
        <row r="52">
          <cell r="P52">
            <v>2009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A3">
            <v>40179</v>
          </cell>
        </row>
        <row r="4">
          <cell r="A4">
            <v>40225</v>
          </cell>
        </row>
        <row r="5">
          <cell r="A5">
            <v>40270</v>
          </cell>
        </row>
        <row r="6">
          <cell r="A6">
            <v>40289</v>
          </cell>
        </row>
        <row r="7">
          <cell r="A7">
            <v>40299</v>
          </cell>
        </row>
        <row r="8">
          <cell r="A8">
            <v>40332</v>
          </cell>
        </row>
        <row r="9">
          <cell r="A9">
            <v>40428</v>
          </cell>
        </row>
        <row r="10">
          <cell r="A10">
            <v>40463</v>
          </cell>
        </row>
        <row r="11">
          <cell r="A11">
            <v>40484</v>
          </cell>
        </row>
        <row r="12">
          <cell r="A12">
            <v>40497</v>
          </cell>
        </row>
        <row r="13">
          <cell r="A13">
            <v>40537</v>
          </cell>
        </row>
      </sheetData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s Auxiliares"/>
      <sheetName val="Painel de Indicadores"/>
      <sheetName val="Acuracidade Frete"/>
      <sheetName val="Auxiliar"/>
      <sheetName val="Tabelas"/>
    </sheetNames>
    <sheetDataSet>
      <sheetData sheetId="0"/>
      <sheetData sheetId="1"/>
      <sheetData sheetId="2"/>
      <sheetData sheetId="3">
        <row r="4">
          <cell r="A4">
            <v>2013</v>
          </cell>
          <cell r="C4" t="str">
            <v>Janeiro</v>
          </cell>
        </row>
        <row r="5">
          <cell r="C5" t="str">
            <v>Fevereiro</v>
          </cell>
        </row>
        <row r="6">
          <cell r="C6" t="str">
            <v>Março</v>
          </cell>
        </row>
        <row r="7">
          <cell r="C7" t="str">
            <v>Abril</v>
          </cell>
        </row>
        <row r="8">
          <cell r="C8" t="str">
            <v>Maio</v>
          </cell>
        </row>
        <row r="9">
          <cell r="C9" t="str">
            <v>Junho</v>
          </cell>
        </row>
        <row r="10">
          <cell r="C10" t="str">
            <v>Julho</v>
          </cell>
        </row>
        <row r="11">
          <cell r="C11" t="str">
            <v>Agosto</v>
          </cell>
        </row>
        <row r="12">
          <cell r="C12" t="str">
            <v>Setembro</v>
          </cell>
        </row>
        <row r="13">
          <cell r="C13" t="str">
            <v>Outubro</v>
          </cell>
        </row>
        <row r="14">
          <cell r="C14" t="str">
            <v>Novembro</v>
          </cell>
        </row>
        <row r="15">
          <cell r="C15" t="str">
            <v>Dezembro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inhasplanilhas.com.br/lojavirtual" TargetMode="External"/><Relationship Id="rId2" Type="http://schemas.openxmlformats.org/officeDocument/2006/relationships/hyperlink" Target="http://www.minhasplanilhas.com.br/" TargetMode="External"/><Relationship Id="rId1" Type="http://schemas.openxmlformats.org/officeDocument/2006/relationships/hyperlink" Target="http://facebook.com/MinhasPlanilhasBR" TargetMode="External"/><Relationship Id="rId5" Type="http://schemas.openxmlformats.org/officeDocument/2006/relationships/drawing" Target="../drawings/drawing7.xml"/><Relationship Id="rId4" Type="http://schemas.openxmlformats.org/officeDocument/2006/relationships/hyperlink" Target="http://www.minhasplanilhas.com.br/landing-kpi-transpor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rgb="FFC00000"/>
    <pageSetUpPr fitToPage="1"/>
  </sheetPr>
  <dimension ref="A1:Y45"/>
  <sheetViews>
    <sheetView showGridLines="0" showRowColHeaders="0" zoomScaleNormal="100" workbookViewId="0">
      <selection activeCell="B19" sqref="B19"/>
    </sheetView>
  </sheetViews>
  <sheetFormatPr defaultRowHeight="15" x14ac:dyDescent="0.25"/>
  <cols>
    <col min="1" max="1" width="2.7109375" customWidth="1"/>
    <col min="2" max="3" width="2.5703125" customWidth="1"/>
    <col min="4" max="4" width="27.7109375" customWidth="1"/>
    <col min="5" max="5" width="0.5703125" customWidth="1"/>
    <col min="6" max="6" width="54.5703125" customWidth="1"/>
    <col min="7" max="7" width="0.5703125" customWidth="1"/>
    <col min="8" max="9" width="15" customWidth="1"/>
    <col min="10" max="10" width="8.28515625" customWidth="1"/>
    <col min="11" max="11" width="0.5703125" customWidth="1"/>
    <col min="12" max="13" width="15" customWidth="1"/>
    <col min="14" max="14" width="8.28515625" customWidth="1"/>
    <col min="15" max="16" width="2.5703125" customWidth="1"/>
    <col min="21" max="26" width="9.140625" customWidth="1"/>
  </cols>
  <sheetData>
    <row r="1" spans="1:2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5" x14ac:dyDescent="0.25">
      <c r="A2" s="1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1"/>
      <c r="R2" s="1"/>
      <c r="S2" s="1"/>
      <c r="T2" s="1"/>
      <c r="U2" s="1"/>
      <c r="V2" s="1">
        <v>1</v>
      </c>
      <c r="W2" s="1"/>
      <c r="X2">
        <v>4</v>
      </c>
    </row>
    <row r="3" spans="1:25" ht="13.5" customHeight="1" x14ac:dyDescent="0.25">
      <c r="A3" s="1"/>
      <c r="B3" s="8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88"/>
      <c r="Q3" s="1"/>
      <c r="R3" s="1"/>
      <c r="S3" s="1"/>
      <c r="T3" s="1"/>
      <c r="U3" s="1"/>
      <c r="V3" s="1" t="s">
        <v>39</v>
      </c>
      <c r="W3" s="1"/>
      <c r="X3" t="s">
        <v>40</v>
      </c>
    </row>
    <row r="4" spans="1:25" ht="61.5" customHeight="1" x14ac:dyDescent="0.25">
      <c r="A4" s="1"/>
      <c r="B4" s="88"/>
      <c r="C4" s="10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5"/>
      <c r="O4" s="10"/>
      <c r="P4" s="88"/>
      <c r="Q4" s="1"/>
      <c r="R4" s="1"/>
      <c r="S4" s="1"/>
      <c r="T4" s="1"/>
      <c r="U4" s="1"/>
      <c r="V4" s="1">
        <v>2013</v>
      </c>
      <c r="W4" s="1">
        <v>1</v>
      </c>
      <c r="X4" t="s">
        <v>41</v>
      </c>
      <c r="Y4" t="s">
        <v>27</v>
      </c>
    </row>
    <row r="5" spans="1:25" ht="6.75" customHeight="1" x14ac:dyDescent="0.25">
      <c r="A5" s="1"/>
      <c r="B5" s="88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88"/>
      <c r="Q5" s="1"/>
      <c r="R5" s="1"/>
      <c r="S5" s="1"/>
      <c r="T5" s="1"/>
      <c r="U5" s="1"/>
      <c r="V5" s="1">
        <v>2014</v>
      </c>
      <c r="W5" s="1">
        <v>2</v>
      </c>
      <c r="X5" t="s">
        <v>42</v>
      </c>
      <c r="Y5" t="s">
        <v>28</v>
      </c>
    </row>
    <row r="6" spans="1:25" ht="27" customHeight="1" x14ac:dyDescent="0.25">
      <c r="A6" s="1"/>
      <c r="B6" s="88"/>
      <c r="C6" s="1"/>
      <c r="D6" s="146" t="s">
        <v>0</v>
      </c>
      <c r="E6" s="146"/>
      <c r="F6" s="146"/>
      <c r="G6" s="2"/>
      <c r="H6" s="147" t="str">
        <f>UPPER(VLOOKUP(listas!G2,listas!E3:G14,3,TRUE)&amp; " "&amp;VLOOKUP(listas!C2,listas!A3:B12,2,TRUE))</f>
        <v>MARÇO 2015</v>
      </c>
      <c r="I6" s="147"/>
      <c r="J6" s="147"/>
      <c r="K6" s="2"/>
      <c r="L6" s="147" t="str">
        <f>IF(listas!G2=1,H6,"ACUMULADO "&amp;listas!D2&amp;" JAN / "&amp;VLOOKUP(listas!G2,listas!E3:G14,2,TRUE)&amp;" "&amp;listas!D2)</f>
        <v>ACUMULADO 2015 JAN / MAR 2015</v>
      </c>
      <c r="M6" s="147"/>
      <c r="N6" s="147"/>
      <c r="O6" s="1"/>
      <c r="P6" s="88"/>
      <c r="Q6" s="1"/>
      <c r="R6" s="1"/>
      <c r="S6" s="1"/>
      <c r="T6" s="1"/>
      <c r="U6" s="1"/>
      <c r="V6" s="1">
        <v>2015</v>
      </c>
      <c r="W6" s="1">
        <v>3</v>
      </c>
      <c r="X6" t="s">
        <v>43</v>
      </c>
      <c r="Y6" t="s">
        <v>29</v>
      </c>
    </row>
    <row r="7" spans="1:25" ht="6.75" customHeight="1" x14ac:dyDescent="0.25">
      <c r="A7" s="1"/>
      <c r="B7" s="88"/>
      <c r="C7" s="1"/>
      <c r="D7" s="9"/>
      <c r="E7" s="9"/>
      <c r="F7" s="9"/>
      <c r="G7" s="2"/>
      <c r="H7" s="84"/>
      <c r="I7" s="84"/>
      <c r="J7" s="84"/>
      <c r="K7" s="2"/>
      <c r="L7" s="84"/>
      <c r="M7" s="84"/>
      <c r="N7" s="84"/>
      <c r="O7" s="1"/>
      <c r="P7" s="88"/>
      <c r="Q7" s="1"/>
      <c r="R7" s="1"/>
      <c r="S7" s="1"/>
      <c r="T7" s="1"/>
      <c r="U7" s="1"/>
      <c r="V7" s="1">
        <v>2016</v>
      </c>
      <c r="W7" s="1">
        <v>4</v>
      </c>
      <c r="X7" t="s">
        <v>44</v>
      </c>
      <c r="Y7" t="s">
        <v>30</v>
      </c>
    </row>
    <row r="8" spans="1:25" ht="27.75" customHeight="1" x14ac:dyDescent="0.25">
      <c r="A8" s="1"/>
      <c r="B8" s="88"/>
      <c r="C8" s="1"/>
      <c r="D8" s="85" t="s">
        <v>1</v>
      </c>
      <c r="E8" s="3"/>
      <c r="F8" s="85" t="s">
        <v>2</v>
      </c>
      <c r="G8" s="3"/>
      <c r="H8" s="116" t="s">
        <v>3</v>
      </c>
      <c r="I8" s="117" t="s">
        <v>4</v>
      </c>
      <c r="J8" s="118" t="s">
        <v>5</v>
      </c>
      <c r="K8" s="3"/>
      <c r="L8" s="116" t="s">
        <v>3</v>
      </c>
      <c r="M8" s="117" t="s">
        <v>4</v>
      </c>
      <c r="N8" s="118" t="s">
        <v>5</v>
      </c>
      <c r="O8" s="1"/>
      <c r="P8" s="88"/>
      <c r="Q8" s="1"/>
      <c r="R8" s="1"/>
      <c r="S8" s="1"/>
      <c r="T8" s="1"/>
      <c r="U8" s="1"/>
      <c r="V8" s="1">
        <v>2017</v>
      </c>
      <c r="W8" s="1">
        <v>5</v>
      </c>
      <c r="X8" t="s">
        <v>45</v>
      </c>
      <c r="Y8" t="s">
        <v>31</v>
      </c>
    </row>
    <row r="9" spans="1:25" ht="3.75" customHeight="1" x14ac:dyDescent="0.25">
      <c r="A9" s="1"/>
      <c r="B9" s="88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88"/>
      <c r="Q9" s="1"/>
      <c r="R9" s="1"/>
      <c r="S9" s="1"/>
      <c r="T9" s="1"/>
      <c r="U9" s="1"/>
      <c r="V9" s="1"/>
      <c r="W9" s="1">
        <v>6</v>
      </c>
      <c r="X9" t="s">
        <v>46</v>
      </c>
      <c r="Y9" t="s">
        <v>32</v>
      </c>
    </row>
    <row r="10" spans="1:25" ht="19.5" customHeight="1" x14ac:dyDescent="0.25">
      <c r="A10" s="1"/>
      <c r="B10" s="88"/>
      <c r="C10" s="1"/>
      <c r="D10" s="148" t="s">
        <v>6</v>
      </c>
      <c r="E10" s="4"/>
      <c r="F10" s="119" t="s">
        <v>7</v>
      </c>
      <c r="G10" s="4"/>
      <c r="H10" s="122">
        <f>VLOOKUP(X2,lstacuracidadefrete,3,0)</f>
        <v>0.995</v>
      </c>
      <c r="I10" s="123">
        <f>VLOOKUP(X2,lstacuracidadefrete,4,0)</f>
        <v>0.8</v>
      </c>
      <c r="J10" s="124">
        <f>I10/H10</f>
        <v>0.8040201005025126</v>
      </c>
      <c r="K10" s="4"/>
      <c r="L10" s="131">
        <f>H10</f>
        <v>0.995</v>
      </c>
      <c r="M10" s="123">
        <f>AVERAGEIFS(Tabelas!E8:E19,Tabelas!B8:B19,"&lt;="&amp;X2)</f>
        <v>0.4</v>
      </c>
      <c r="N10" s="132">
        <f>M10/L10</f>
        <v>0.4020100502512563</v>
      </c>
      <c r="O10" s="1"/>
      <c r="P10" s="88"/>
      <c r="Q10" s="1"/>
      <c r="R10" s="1"/>
      <c r="S10" s="1"/>
      <c r="T10" s="1"/>
      <c r="U10" s="1"/>
      <c r="V10" s="1"/>
      <c r="W10" s="1">
        <v>7</v>
      </c>
      <c r="X10" t="s">
        <v>47</v>
      </c>
      <c r="Y10" t="s">
        <v>33</v>
      </c>
    </row>
    <row r="11" spans="1:25" ht="19.5" customHeight="1" x14ac:dyDescent="0.25">
      <c r="A11" s="1"/>
      <c r="B11" s="88"/>
      <c r="C11" s="1"/>
      <c r="D11" s="149"/>
      <c r="E11" s="4"/>
      <c r="F11" s="120" t="s">
        <v>8</v>
      </c>
      <c r="G11" s="4"/>
      <c r="H11" s="125">
        <f>VLOOKUP(X2,lstfretenaoconformidade,3,0)</f>
        <v>0.99</v>
      </c>
      <c r="I11" s="126">
        <f>VLOOKUP(X2,lstfretenaoconformidade,4,0)</f>
        <v>0.99</v>
      </c>
      <c r="J11" s="127">
        <f>I11/H11</f>
        <v>1</v>
      </c>
      <c r="K11" s="4"/>
      <c r="L11" s="133">
        <f>H11</f>
        <v>0.99</v>
      </c>
      <c r="M11" s="126">
        <f>AVERAGEIFS(Tabelas!L8:L19,Tabelas!I8:I19,"&lt;="&amp;X2)</f>
        <v>0.66</v>
      </c>
      <c r="N11" s="134">
        <f>M11/L11</f>
        <v>0.66666666666666674</v>
      </c>
      <c r="O11" s="1"/>
      <c r="P11" s="88"/>
      <c r="Q11" s="1"/>
      <c r="R11" s="1"/>
      <c r="S11" s="1"/>
      <c r="T11" s="1"/>
      <c r="U11" s="1"/>
      <c r="V11" s="1"/>
      <c r="W11" s="1">
        <v>8</v>
      </c>
      <c r="X11" t="s">
        <v>48</v>
      </c>
      <c r="Y11" t="s">
        <v>34</v>
      </c>
    </row>
    <row r="12" spans="1:25" ht="19.5" customHeight="1" x14ac:dyDescent="0.25">
      <c r="A12" s="1"/>
      <c r="B12" s="88"/>
      <c r="C12" s="1"/>
      <c r="D12" s="150"/>
      <c r="E12" s="4"/>
      <c r="F12" s="121" t="s">
        <v>9</v>
      </c>
      <c r="G12" s="4"/>
      <c r="H12" s="128">
        <f>VLOOKUP(X2,lstcustofrete,3,0)</f>
        <v>0.9</v>
      </c>
      <c r="I12" s="129">
        <f>VLOOKUP(X2,lstcustofrete,4,0)</f>
        <v>0.99</v>
      </c>
      <c r="J12" s="130">
        <f>I12/H12</f>
        <v>1.0999999999999999</v>
      </c>
      <c r="K12" s="4"/>
      <c r="L12" s="135">
        <f>H12</f>
        <v>0.9</v>
      </c>
      <c r="M12" s="129">
        <f>AVERAGEIFS(Tabelas!S8:S19,Tabelas!P8:P19,"&lt;="&amp;X2)</f>
        <v>0.77500000000000013</v>
      </c>
      <c r="N12" s="136">
        <f>M12/L12</f>
        <v>0.86111111111111127</v>
      </c>
      <c r="O12" s="1"/>
      <c r="P12" s="88"/>
      <c r="Q12" s="1"/>
      <c r="R12" s="1"/>
      <c r="S12" s="1"/>
      <c r="T12" s="1"/>
      <c r="U12" s="1"/>
      <c r="V12" s="1"/>
      <c r="W12" s="1">
        <v>9</v>
      </c>
      <c r="X12" t="s">
        <v>49</v>
      </c>
      <c r="Y12" t="s">
        <v>35</v>
      </c>
    </row>
    <row r="13" spans="1:25" ht="3" customHeight="1" x14ac:dyDescent="0.25">
      <c r="A13" s="1"/>
      <c r="B13" s="88"/>
      <c r="C13" s="1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1"/>
      <c r="P13" s="88"/>
      <c r="Q13" s="1"/>
      <c r="R13" s="1"/>
      <c r="S13" s="1"/>
      <c r="T13" s="1"/>
      <c r="U13" s="1"/>
      <c r="V13" s="1"/>
      <c r="W13" s="1">
        <v>10</v>
      </c>
      <c r="X13" t="s">
        <v>50</v>
      </c>
      <c r="Y13" t="s">
        <v>36</v>
      </c>
    </row>
    <row r="14" spans="1:25" ht="17.25" customHeight="1" x14ac:dyDescent="0.25">
      <c r="A14" s="1"/>
      <c r="B14" s="88"/>
      <c r="C14" s="1"/>
      <c r="D14" s="86" t="s">
        <v>91</v>
      </c>
      <c r="E14" s="4"/>
      <c r="F14" s="87" t="s">
        <v>90</v>
      </c>
      <c r="G14" s="4"/>
      <c r="H14" s="140">
        <f>VLOOKUP(X2,lstsatisfacaocliente,3,0)</f>
        <v>1</v>
      </c>
      <c r="I14" s="138">
        <f>VLOOKUP(X2,lstsatisfacaocliente,4,0)</f>
        <v>0.8</v>
      </c>
      <c r="J14" s="139">
        <f>I14/H14</f>
        <v>0.8</v>
      </c>
      <c r="K14" s="4"/>
      <c r="L14" s="137">
        <f>H14</f>
        <v>1</v>
      </c>
      <c r="M14" s="138">
        <f>AVERAGEIFS(Tabelas!AB8:AB19,Tabelas!Y8:Y19,"&lt;="&amp;X2)</f>
        <v>0.83749999999999991</v>
      </c>
      <c r="N14" s="139">
        <f>M14/L14</f>
        <v>0.83749999999999991</v>
      </c>
      <c r="O14" s="1"/>
      <c r="P14" s="88"/>
      <c r="Q14" s="1"/>
      <c r="R14" s="1"/>
      <c r="S14" s="1"/>
      <c r="T14" s="1"/>
      <c r="U14" s="1"/>
      <c r="V14" s="1"/>
      <c r="W14" s="1"/>
    </row>
    <row r="15" spans="1:25" ht="5.25" customHeight="1" x14ac:dyDescent="0.25">
      <c r="A15" s="1"/>
      <c r="B15" s="88"/>
      <c r="C15" s="1"/>
      <c r="D15" s="6"/>
      <c r="E15" s="4"/>
      <c r="F15" s="7"/>
      <c r="G15" s="4"/>
      <c r="H15" s="8"/>
      <c r="I15" s="8"/>
      <c r="J15" s="8"/>
      <c r="K15" s="4"/>
      <c r="L15" s="8"/>
      <c r="M15" s="8"/>
      <c r="N15" s="8"/>
      <c r="O15" s="1"/>
      <c r="P15" s="88"/>
      <c r="Q15" s="1"/>
      <c r="R15" s="1"/>
      <c r="S15" s="1"/>
      <c r="T15" s="1"/>
      <c r="U15" s="1"/>
      <c r="V15" s="1"/>
      <c r="W15" s="1"/>
    </row>
    <row r="16" spans="1:25" x14ac:dyDescent="0.25">
      <c r="A16" s="1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1"/>
      <c r="R16" s="1"/>
      <c r="S16" s="1"/>
      <c r="T16" s="1"/>
      <c r="U16" s="1"/>
      <c r="V16" s="1"/>
      <c r="W16" s="1"/>
    </row>
    <row r="17" spans="1:2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</sheetData>
  <mergeCells count="5">
    <mergeCell ref="D4:N4"/>
    <mergeCell ref="D6:F6"/>
    <mergeCell ref="H6:J6"/>
    <mergeCell ref="L6:N6"/>
    <mergeCell ref="D10:D12"/>
  </mergeCells>
  <conditionalFormatting sqref="J10:J12">
    <cfRule type="iconSet" priority="5">
      <iconSet showValue="0">
        <cfvo type="percent" val="0"/>
        <cfvo type="num" val="0.8"/>
        <cfvo type="num" val="1"/>
      </iconSet>
    </cfRule>
  </conditionalFormatting>
  <conditionalFormatting sqref="J14">
    <cfRule type="iconSet" priority="2">
      <iconSet showValue="0">
        <cfvo type="percent" val="0"/>
        <cfvo type="num" val="0.8"/>
        <cfvo type="num" val="1"/>
      </iconSet>
    </cfRule>
  </conditionalFormatting>
  <conditionalFormatting sqref="N14">
    <cfRule type="iconSet" priority="1">
      <iconSet showValue="0">
        <cfvo type="percent" val="0"/>
        <cfvo type="num" val="0.8"/>
        <cfvo type="num" val="1"/>
      </iconSet>
    </cfRule>
  </conditionalFormatting>
  <conditionalFormatting sqref="N10:N12">
    <cfRule type="iconSet" priority="15">
      <iconSet showValue="0">
        <cfvo type="percent" val="0"/>
        <cfvo type="num" val="0.8"/>
        <cfvo type="num" val="1"/>
      </iconSet>
    </cfRule>
  </conditionalFormatting>
  <hyperlinks>
    <hyperlink ref="F10" location="'Frete  -  Acuracidade'!A1" display="ACURACIDADE NO CONHECIMENTO DE FRETE"/>
    <hyperlink ref="F12" location="'Frete  -  Custo'!A1" display="CUSTO DE FRETE"/>
    <hyperlink ref="F11" location="'Frete  -  Não Conformidade'!A1" display="NÃO CONFORMIDADE EM TRANSPORTES"/>
    <hyperlink ref="F14" location="'Satisfação do Cliente'!A1" display="SATISFAÇÃO DE CLIENTES"/>
  </hyperlinks>
  <pageMargins left="0.511811024" right="0.511811024" top="0.78740157499999996" bottom="0.78740157499999996" header="0.31496062000000002" footer="0.31496062000000002"/>
  <pageSetup paperSize="9" scale="74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11</xdr:col>
                    <xdr:colOff>9525</xdr:colOff>
                    <xdr:row>3</xdr:row>
                    <xdr:rowOff>333375</xdr:rowOff>
                  </from>
                  <to>
                    <xdr:col>11</xdr:col>
                    <xdr:colOff>876300</xdr:colOff>
                    <xdr:row>3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12</xdr:col>
                    <xdr:colOff>104775</xdr:colOff>
                    <xdr:row>3</xdr:row>
                    <xdr:rowOff>333375</xdr:rowOff>
                  </from>
                  <to>
                    <xdr:col>13</xdr:col>
                    <xdr:colOff>447675</xdr:colOff>
                    <xdr:row>3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Group Box 3">
              <controlPr defaultSize="0" autoFill="0" autoPict="0">
                <anchor moveWithCells="1">
                  <from>
                    <xdr:col>10</xdr:col>
                    <xdr:colOff>0</xdr:colOff>
                    <xdr:row>3</xdr:row>
                    <xdr:rowOff>219075</xdr:rowOff>
                  </from>
                  <to>
                    <xdr:col>11</xdr:col>
                    <xdr:colOff>923925</xdr:colOff>
                    <xdr:row>3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Group Box 4">
              <controlPr defaultSize="0" autoFill="0" autoPict="0">
                <anchor moveWithCells="1">
                  <from>
                    <xdr:col>12</xdr:col>
                    <xdr:colOff>47625</xdr:colOff>
                    <xdr:row>3</xdr:row>
                    <xdr:rowOff>209550</xdr:rowOff>
                  </from>
                  <to>
                    <xdr:col>13</xdr:col>
                    <xdr:colOff>495300</xdr:colOff>
                    <xdr:row>3</xdr:row>
                    <xdr:rowOff>619125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theme="6" tint="-0.249977111117893"/>
    <pageSetUpPr fitToPage="1"/>
  </sheetPr>
  <dimension ref="B5:Z54"/>
  <sheetViews>
    <sheetView showGridLines="0" showRowColHeaders="0" topLeftCell="A12" zoomScaleNormal="100" workbookViewId="0"/>
  </sheetViews>
  <sheetFormatPr defaultRowHeight="12" x14ac:dyDescent="0.2"/>
  <cols>
    <col min="1" max="1" width="2.140625" style="22" customWidth="1"/>
    <col min="2" max="2" width="2.5703125" style="22" customWidth="1"/>
    <col min="3" max="3" width="2.42578125" style="22" customWidth="1"/>
    <col min="4" max="4" width="17.28515625" style="22" customWidth="1"/>
    <col min="5" max="16" width="7.7109375" style="22" customWidth="1"/>
    <col min="17" max="23" width="7.85546875" style="22" customWidth="1"/>
    <col min="24" max="24" width="4.85546875" style="22" customWidth="1"/>
    <col min="25" max="26" width="2.5703125" style="22" customWidth="1"/>
    <col min="27" max="16384" width="9.140625" style="22"/>
  </cols>
  <sheetData>
    <row r="5" spans="2:26" x14ac:dyDescent="0.2">
      <c r="B5" s="95"/>
      <c r="C5" s="96"/>
      <c r="D5" s="96"/>
      <c r="E5" s="96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6"/>
      <c r="U5" s="96"/>
      <c r="V5" s="96"/>
      <c r="W5" s="96"/>
      <c r="X5" s="96"/>
      <c r="Y5" s="96"/>
      <c r="Z5" s="98"/>
    </row>
    <row r="6" spans="2:26" x14ac:dyDescent="0.2">
      <c r="B6" s="104"/>
      <c r="C6" s="166" t="s">
        <v>76</v>
      </c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99"/>
    </row>
    <row r="7" spans="2:26" x14ac:dyDescent="0.2">
      <c r="B7" s="104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99"/>
    </row>
    <row r="8" spans="2:26" ht="12.75" customHeight="1" x14ac:dyDescent="0.2">
      <c r="B8" s="104"/>
      <c r="C8" s="23"/>
      <c r="D8" s="78" t="s">
        <v>10</v>
      </c>
      <c r="E8" s="177" t="s">
        <v>68</v>
      </c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9"/>
      <c r="X8" s="24"/>
      <c r="Y8" s="23"/>
      <c r="Z8" s="99"/>
    </row>
    <row r="9" spans="2:26" ht="15" x14ac:dyDescent="0.2">
      <c r="B9" s="104"/>
      <c r="C9" s="25"/>
      <c r="D9" s="79" t="s">
        <v>11</v>
      </c>
      <c r="E9" s="180" t="s">
        <v>69</v>
      </c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2"/>
      <c r="X9" s="25"/>
      <c r="Y9" s="25"/>
      <c r="Z9" s="99"/>
    </row>
    <row r="10" spans="2:26" ht="15" x14ac:dyDescent="0.2">
      <c r="B10" s="104"/>
      <c r="C10" s="25"/>
      <c r="D10" s="79" t="s">
        <v>12</v>
      </c>
      <c r="E10" s="183" t="s">
        <v>70</v>
      </c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5"/>
      <c r="X10" s="25"/>
      <c r="Y10" s="25"/>
      <c r="Z10" s="99"/>
    </row>
    <row r="11" spans="2:26" ht="15" x14ac:dyDescent="0.2">
      <c r="B11" s="104"/>
      <c r="C11" s="25"/>
      <c r="D11" s="79" t="s">
        <v>13</v>
      </c>
      <c r="E11" s="186" t="s">
        <v>71</v>
      </c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8"/>
      <c r="X11" s="25"/>
      <c r="Y11" s="25"/>
      <c r="Z11" s="99"/>
    </row>
    <row r="12" spans="2:26" ht="15" x14ac:dyDescent="0.2">
      <c r="B12" s="104"/>
      <c r="C12" s="25"/>
      <c r="D12" s="79" t="s">
        <v>14</v>
      </c>
      <c r="E12" s="180" t="s">
        <v>92</v>
      </c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2"/>
      <c r="X12" s="25"/>
      <c r="Y12" s="25"/>
      <c r="Z12" s="99"/>
    </row>
    <row r="13" spans="2:26" ht="15" x14ac:dyDescent="0.2">
      <c r="B13" s="104"/>
      <c r="C13" s="25"/>
      <c r="D13" s="79" t="s">
        <v>15</v>
      </c>
      <c r="E13" s="180" t="s">
        <v>73</v>
      </c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2"/>
      <c r="X13" s="25"/>
      <c r="Y13" s="25"/>
      <c r="Z13" s="99"/>
    </row>
    <row r="14" spans="2:26" ht="15" x14ac:dyDescent="0.2">
      <c r="B14" s="104"/>
      <c r="C14" s="25"/>
      <c r="D14" s="79" t="s">
        <v>16</v>
      </c>
      <c r="E14" s="180" t="s">
        <v>74</v>
      </c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2"/>
      <c r="X14" s="25"/>
      <c r="Y14" s="25"/>
      <c r="Z14" s="99"/>
    </row>
    <row r="15" spans="2:26" ht="15" x14ac:dyDescent="0.2">
      <c r="B15" s="104"/>
      <c r="C15" s="25"/>
      <c r="D15" s="79" t="s">
        <v>17</v>
      </c>
      <c r="E15" s="180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2"/>
      <c r="X15" s="25"/>
      <c r="Y15" s="25"/>
      <c r="Z15" s="99"/>
    </row>
    <row r="16" spans="2:26" x14ac:dyDescent="0.2">
      <c r="B16" s="101"/>
      <c r="C16" s="102"/>
      <c r="D16" s="102"/>
      <c r="E16" s="102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2"/>
      <c r="U16" s="102"/>
      <c r="V16" s="102"/>
      <c r="W16" s="102"/>
      <c r="X16" s="102"/>
      <c r="Y16" s="102"/>
      <c r="Z16" s="100"/>
    </row>
    <row r="17" spans="2:26" s="4" customFormat="1" ht="5.0999999999999996" customHeight="1" x14ac:dyDescent="0.2">
      <c r="B17" s="49"/>
      <c r="C17" s="49"/>
      <c r="D17" s="49"/>
      <c r="E17" s="49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49"/>
      <c r="U17" s="49"/>
      <c r="V17" s="49"/>
      <c r="W17" s="49"/>
      <c r="X17" s="49"/>
      <c r="Y17" s="49"/>
      <c r="Z17" s="49"/>
    </row>
    <row r="18" spans="2:26" x14ac:dyDescent="0.2">
      <c r="B18" s="95"/>
      <c r="C18" s="96"/>
      <c r="D18" s="96"/>
      <c r="E18" s="96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6"/>
      <c r="U18" s="96"/>
      <c r="V18" s="96"/>
      <c r="W18" s="96"/>
      <c r="X18" s="96"/>
      <c r="Y18" s="96"/>
      <c r="Z18" s="98"/>
    </row>
    <row r="19" spans="2:26" x14ac:dyDescent="0.2">
      <c r="B19" s="104"/>
      <c r="C19" s="167" t="s">
        <v>75</v>
      </c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9"/>
      <c r="Z19" s="99"/>
    </row>
    <row r="20" spans="2:26" x14ac:dyDescent="0.2">
      <c r="B20" s="104"/>
      <c r="C20" s="170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2"/>
      <c r="Z20" s="99"/>
    </row>
    <row r="21" spans="2:26" x14ac:dyDescent="0.2">
      <c r="B21" s="104"/>
      <c r="C21" s="26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8"/>
      <c r="Y21" s="29"/>
      <c r="Z21" s="99"/>
    </row>
    <row r="22" spans="2:26" x14ac:dyDescent="0.2">
      <c r="B22" s="104"/>
      <c r="C22" s="30"/>
      <c r="D22" s="31"/>
      <c r="E22" s="31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152" t="s">
        <v>94</v>
      </c>
      <c r="R22" s="153"/>
      <c r="S22" s="153"/>
      <c r="T22" s="153"/>
      <c r="U22" s="153"/>
      <c r="V22" s="153"/>
      <c r="W22" s="153"/>
      <c r="X22" s="176" t="str">
        <f>Tabelas!F22</f>
        <v>L</v>
      </c>
      <c r="Y22" s="33"/>
      <c r="Z22" s="99"/>
    </row>
    <row r="23" spans="2:26" x14ac:dyDescent="0.2">
      <c r="B23" s="104"/>
      <c r="C23" s="30"/>
      <c r="D23" s="31"/>
      <c r="E23" s="31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152"/>
      <c r="R23" s="153"/>
      <c r="S23" s="153"/>
      <c r="T23" s="153"/>
      <c r="U23" s="153"/>
      <c r="V23" s="153"/>
      <c r="W23" s="153"/>
      <c r="X23" s="176"/>
      <c r="Y23" s="33"/>
      <c r="Z23" s="99"/>
    </row>
    <row r="24" spans="2:26" x14ac:dyDescent="0.2">
      <c r="B24" s="104"/>
      <c r="C24" s="30"/>
      <c r="D24" s="31"/>
      <c r="E24" s="3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73"/>
      <c r="R24" s="174"/>
      <c r="S24" s="174"/>
      <c r="T24" s="174"/>
      <c r="U24" s="174"/>
      <c r="V24" s="174"/>
      <c r="W24" s="174"/>
      <c r="X24" s="175"/>
      <c r="Y24" s="33"/>
      <c r="Z24" s="99"/>
    </row>
    <row r="25" spans="2:26" x14ac:dyDescent="0.2">
      <c r="B25" s="104"/>
      <c r="C25" s="30"/>
      <c r="D25" s="31"/>
      <c r="E25" s="3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73"/>
      <c r="R25" s="174"/>
      <c r="S25" s="174"/>
      <c r="T25" s="174"/>
      <c r="U25" s="174"/>
      <c r="V25" s="174"/>
      <c r="W25" s="174"/>
      <c r="X25" s="175"/>
      <c r="Y25" s="33"/>
      <c r="Z25" s="99"/>
    </row>
    <row r="26" spans="2:26" x14ac:dyDescent="0.2">
      <c r="B26" s="104"/>
      <c r="C26" s="30"/>
      <c r="D26" s="31"/>
      <c r="E26" s="3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73"/>
      <c r="R26" s="174"/>
      <c r="S26" s="174"/>
      <c r="T26" s="174"/>
      <c r="U26" s="174"/>
      <c r="V26" s="174"/>
      <c r="W26" s="174"/>
      <c r="X26" s="175"/>
      <c r="Y26" s="33"/>
      <c r="Z26" s="99"/>
    </row>
    <row r="27" spans="2:26" x14ac:dyDescent="0.2">
      <c r="B27" s="104"/>
      <c r="C27" s="30"/>
      <c r="D27" s="31"/>
      <c r="E27" s="31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73"/>
      <c r="R27" s="174"/>
      <c r="S27" s="174"/>
      <c r="T27" s="174"/>
      <c r="U27" s="174"/>
      <c r="V27" s="174"/>
      <c r="W27" s="174"/>
      <c r="X27" s="175"/>
      <c r="Y27" s="33"/>
      <c r="Z27" s="99"/>
    </row>
    <row r="28" spans="2:26" x14ac:dyDescent="0.2">
      <c r="B28" s="104"/>
      <c r="C28" s="30"/>
      <c r="D28" s="31"/>
      <c r="E28" s="31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73"/>
      <c r="R28" s="174"/>
      <c r="S28" s="174"/>
      <c r="T28" s="174"/>
      <c r="U28" s="174"/>
      <c r="V28" s="174"/>
      <c r="W28" s="174"/>
      <c r="X28" s="175"/>
      <c r="Y28" s="33"/>
      <c r="Z28" s="99"/>
    </row>
    <row r="29" spans="2:26" x14ac:dyDescent="0.2">
      <c r="B29" s="104"/>
      <c r="C29" s="30"/>
      <c r="D29" s="31"/>
      <c r="E29" s="31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73"/>
      <c r="R29" s="174"/>
      <c r="S29" s="174"/>
      <c r="T29" s="174"/>
      <c r="U29" s="174"/>
      <c r="V29" s="174"/>
      <c r="W29" s="174"/>
      <c r="X29" s="175"/>
      <c r="Y29" s="33"/>
      <c r="Z29" s="99"/>
    </row>
    <row r="30" spans="2:26" ht="15" x14ac:dyDescent="0.2">
      <c r="B30" s="104"/>
      <c r="C30" s="30"/>
      <c r="D30" s="31"/>
      <c r="E30" s="31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52" t="s">
        <v>18</v>
      </c>
      <c r="R30" s="153"/>
      <c r="S30" s="153"/>
      <c r="T30" s="153"/>
      <c r="U30" s="153"/>
      <c r="V30" s="153"/>
      <c r="W30" s="153"/>
      <c r="X30" s="154"/>
      <c r="Y30" s="33"/>
      <c r="Z30" s="99"/>
    </row>
    <row r="31" spans="2:26" x14ac:dyDescent="0.2">
      <c r="B31" s="104"/>
      <c r="C31" s="30"/>
      <c r="D31" s="31"/>
      <c r="E31" s="31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59"/>
      <c r="R31" s="160"/>
      <c r="S31" s="160"/>
      <c r="T31" s="160"/>
      <c r="U31" s="160"/>
      <c r="V31" s="160"/>
      <c r="W31" s="160"/>
      <c r="X31" s="161"/>
      <c r="Y31" s="33"/>
      <c r="Z31" s="99"/>
    </row>
    <row r="32" spans="2:26" x14ac:dyDescent="0.2">
      <c r="B32" s="104"/>
      <c r="C32" s="30"/>
      <c r="D32" s="31"/>
      <c r="E32" s="31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59"/>
      <c r="R32" s="160"/>
      <c r="S32" s="160"/>
      <c r="T32" s="160"/>
      <c r="U32" s="160"/>
      <c r="V32" s="160"/>
      <c r="W32" s="160"/>
      <c r="X32" s="161"/>
      <c r="Y32" s="33"/>
      <c r="Z32" s="99"/>
    </row>
    <row r="33" spans="2:26" x14ac:dyDescent="0.2">
      <c r="B33" s="104"/>
      <c r="C33" s="30"/>
      <c r="D33" s="31"/>
      <c r="E33" s="31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59"/>
      <c r="R33" s="160"/>
      <c r="S33" s="160"/>
      <c r="T33" s="160"/>
      <c r="U33" s="160"/>
      <c r="V33" s="160"/>
      <c r="W33" s="160"/>
      <c r="X33" s="161"/>
      <c r="Y33" s="33"/>
      <c r="Z33" s="99"/>
    </row>
    <row r="34" spans="2:26" x14ac:dyDescent="0.2">
      <c r="B34" s="104"/>
      <c r="C34" s="30"/>
      <c r="D34" s="31"/>
      <c r="E34" s="31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59"/>
      <c r="R34" s="160"/>
      <c r="S34" s="160"/>
      <c r="T34" s="160"/>
      <c r="U34" s="160"/>
      <c r="V34" s="160"/>
      <c r="W34" s="160"/>
      <c r="X34" s="161"/>
      <c r="Y34" s="33"/>
      <c r="Z34" s="99"/>
    </row>
    <row r="35" spans="2:26" x14ac:dyDescent="0.2">
      <c r="B35" s="104"/>
      <c r="C35" s="30"/>
      <c r="D35" s="31"/>
      <c r="E35" s="31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9"/>
      <c r="R35" s="160"/>
      <c r="S35" s="160"/>
      <c r="T35" s="160"/>
      <c r="U35" s="160"/>
      <c r="V35" s="160"/>
      <c r="W35" s="160"/>
      <c r="X35" s="161"/>
      <c r="Y35" s="33"/>
      <c r="Z35" s="99"/>
    </row>
    <row r="36" spans="2:26" x14ac:dyDescent="0.2">
      <c r="B36" s="104"/>
      <c r="C36" s="30"/>
      <c r="D36" s="31"/>
      <c r="E36" s="31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59"/>
      <c r="R36" s="160"/>
      <c r="S36" s="160"/>
      <c r="T36" s="160"/>
      <c r="U36" s="160"/>
      <c r="V36" s="160"/>
      <c r="W36" s="160"/>
      <c r="X36" s="161"/>
      <c r="Y36" s="33"/>
      <c r="Z36" s="99"/>
    </row>
    <row r="37" spans="2:26" ht="18" x14ac:dyDescent="0.2">
      <c r="B37" s="104"/>
      <c r="C37" s="30"/>
      <c r="D37" s="31"/>
      <c r="E37" s="31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152" t="s">
        <v>19</v>
      </c>
      <c r="R37" s="153"/>
      <c r="S37" s="153"/>
      <c r="T37" s="153"/>
      <c r="U37" s="153"/>
      <c r="V37" s="153"/>
      <c r="W37" s="153"/>
      <c r="X37" s="115" t="s">
        <v>77</v>
      </c>
      <c r="Y37" s="33"/>
      <c r="Z37" s="99"/>
    </row>
    <row r="38" spans="2:26" ht="14.25" x14ac:dyDescent="0.2">
      <c r="B38" s="104"/>
      <c r="C38" s="30"/>
      <c r="D38" s="31"/>
      <c r="E38" s="31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52"/>
      <c r="R38" s="52"/>
      <c r="S38" s="52"/>
      <c r="T38" s="52"/>
      <c r="U38" s="52"/>
      <c r="V38" s="52"/>
      <c r="W38" s="52"/>
      <c r="X38" s="51"/>
      <c r="Y38" s="33"/>
      <c r="Z38" s="99"/>
    </row>
    <row r="39" spans="2:26" ht="14.25" x14ac:dyDescent="0.2">
      <c r="B39" s="104"/>
      <c r="C39" s="30"/>
      <c r="D39" s="31"/>
      <c r="S39" s="52"/>
      <c r="T39" s="52"/>
      <c r="U39" s="52"/>
      <c r="V39" s="52"/>
      <c r="W39" s="52"/>
      <c r="X39" s="51"/>
      <c r="Y39" s="33"/>
      <c r="Z39" s="99"/>
    </row>
    <row r="40" spans="2:26" ht="14.25" x14ac:dyDescent="0.2">
      <c r="B40" s="104"/>
      <c r="C40" s="30"/>
      <c r="D40" s="31"/>
      <c r="E40" s="111" t="s">
        <v>27</v>
      </c>
      <c r="F40" s="111" t="s">
        <v>28</v>
      </c>
      <c r="G40" s="111" t="s">
        <v>29</v>
      </c>
      <c r="H40" s="111" t="s">
        <v>30</v>
      </c>
      <c r="I40" s="111" t="s">
        <v>31</v>
      </c>
      <c r="J40" s="111" t="s">
        <v>32</v>
      </c>
      <c r="K40" s="111" t="s">
        <v>33</v>
      </c>
      <c r="L40" s="111" t="s">
        <v>34</v>
      </c>
      <c r="M40" s="111" t="s">
        <v>35</v>
      </c>
      <c r="N40" s="111" t="s">
        <v>36</v>
      </c>
      <c r="O40" s="111" t="s">
        <v>37</v>
      </c>
      <c r="P40" s="111" t="s">
        <v>38</v>
      </c>
      <c r="Q40" s="52"/>
      <c r="R40" s="52"/>
      <c r="S40" s="52"/>
      <c r="T40" s="52"/>
      <c r="U40" s="52"/>
      <c r="V40" s="52"/>
      <c r="W40" s="52"/>
      <c r="X40" s="51"/>
      <c r="Y40" s="33"/>
      <c r="Z40" s="99"/>
    </row>
    <row r="41" spans="2:26" ht="14.25" x14ac:dyDescent="0.2">
      <c r="B41" s="104"/>
      <c r="C41" s="30"/>
      <c r="D41" s="31"/>
      <c r="E41" s="112">
        <f>IF(Tabelas!E8="","",Tabelas!E8)</f>
        <v>0</v>
      </c>
      <c r="F41" s="113">
        <f>IF(Tabelas!E9="","",Tabelas!E9)</f>
        <v>0.3</v>
      </c>
      <c r="G41" s="113">
        <f>IF(Tabelas!E10="","",Tabelas!E10)</f>
        <v>0.5</v>
      </c>
      <c r="H41" s="113">
        <f>IF(Tabelas!E11="","",Tabelas!E11)</f>
        <v>0.8</v>
      </c>
      <c r="I41" s="113">
        <f>IF(Tabelas!E12="","",Tabelas!E12)</f>
        <v>1</v>
      </c>
      <c r="J41" s="113">
        <f>IF(Tabelas!E13="","",Tabelas!E13)</f>
        <v>0.99464293240562607</v>
      </c>
      <c r="K41" s="113">
        <f>IF(Tabelas!E14="","",Tabelas!E14)</f>
        <v>1</v>
      </c>
      <c r="L41" s="113" t="str">
        <f>IF(Tabelas!E15="","",Tabelas!E15)</f>
        <v/>
      </c>
      <c r="M41" s="113" t="str">
        <f>IF(Tabelas!E16="","",Tabelas!E16)</f>
        <v/>
      </c>
      <c r="N41" s="113" t="str">
        <f>IF(Tabelas!E17="","",Tabelas!E17)</f>
        <v/>
      </c>
      <c r="O41" s="113" t="str">
        <f>IF(Tabelas!E18="","",Tabelas!E18)</f>
        <v/>
      </c>
      <c r="P41" s="114" t="str">
        <f>IF(Tabelas!E19="","",Tabelas!E19)</f>
        <v/>
      </c>
      <c r="Q41" s="52"/>
      <c r="R41" s="52"/>
      <c r="S41" s="52"/>
      <c r="T41" s="52"/>
      <c r="U41" s="52"/>
      <c r="V41" s="52"/>
      <c r="W41" s="52"/>
      <c r="X41" s="51"/>
      <c r="Y41" s="33"/>
      <c r="Z41" s="99"/>
    </row>
    <row r="42" spans="2:26" x14ac:dyDescent="0.2">
      <c r="B42" s="104"/>
      <c r="C42" s="34"/>
      <c r="D42" s="21"/>
      <c r="E42" s="21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6"/>
      <c r="U42" s="36"/>
      <c r="V42" s="36"/>
      <c r="W42" s="36"/>
      <c r="X42" s="36"/>
      <c r="Y42" s="37"/>
      <c r="Z42" s="99"/>
    </row>
    <row r="43" spans="2:26" x14ac:dyDescent="0.2">
      <c r="B43" s="104"/>
      <c r="C43" s="105"/>
      <c r="D43" s="106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8"/>
      <c r="U43" s="109"/>
      <c r="V43" s="110"/>
      <c r="W43" s="109"/>
      <c r="X43" s="109"/>
      <c r="Y43" s="105"/>
      <c r="Z43" s="99"/>
    </row>
    <row r="44" spans="2:26" ht="12.75" thickBot="1" x14ac:dyDescent="0.25">
      <c r="B44" s="104"/>
      <c r="C44" s="38"/>
      <c r="D44" s="17"/>
      <c r="E44" s="18"/>
      <c r="F44" s="19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39"/>
      <c r="Z44" s="99"/>
    </row>
    <row r="45" spans="2:26" x14ac:dyDescent="0.2">
      <c r="B45" s="104"/>
      <c r="C45" s="40"/>
      <c r="D45" s="193" t="s">
        <v>20</v>
      </c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4"/>
      <c r="X45" s="195"/>
      <c r="Y45" s="41"/>
      <c r="Z45" s="99"/>
    </row>
    <row r="46" spans="2:26" ht="12.75" thickBot="1" x14ac:dyDescent="0.25">
      <c r="B46" s="104"/>
      <c r="C46" s="40"/>
      <c r="D46" s="196"/>
      <c r="E46" s="197"/>
      <c r="F46" s="197"/>
      <c r="G46" s="197"/>
      <c r="H46" s="197"/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8"/>
      <c r="Y46" s="41"/>
      <c r="Z46" s="99"/>
    </row>
    <row r="47" spans="2:26" ht="24.75" customHeight="1" thickBot="1" x14ac:dyDescent="0.25">
      <c r="B47" s="104"/>
      <c r="C47" s="40"/>
      <c r="D47" s="199" t="s">
        <v>24</v>
      </c>
      <c r="E47" s="200"/>
      <c r="F47" s="202" t="s">
        <v>25</v>
      </c>
      <c r="G47" s="203"/>
      <c r="H47" s="203"/>
      <c r="I47" s="203"/>
      <c r="J47" s="203"/>
      <c r="K47" s="202" t="s">
        <v>21</v>
      </c>
      <c r="L47" s="203"/>
      <c r="M47" s="203"/>
      <c r="N47" s="203"/>
      <c r="O47" s="203"/>
      <c r="P47" s="203"/>
      <c r="Q47" s="203"/>
      <c r="R47" s="157" t="s">
        <v>22</v>
      </c>
      <c r="S47" s="157"/>
      <c r="T47" s="157"/>
      <c r="U47" s="157" t="s">
        <v>23</v>
      </c>
      <c r="V47" s="157"/>
      <c r="W47" s="157" t="s">
        <v>5</v>
      </c>
      <c r="X47" s="201"/>
      <c r="Y47" s="41"/>
      <c r="Z47" s="99"/>
    </row>
    <row r="48" spans="2:26" ht="48.75" customHeight="1" x14ac:dyDescent="0.2">
      <c r="B48" s="104"/>
      <c r="C48" s="40"/>
      <c r="D48" s="189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58"/>
      <c r="S48" s="158"/>
      <c r="T48" s="158"/>
      <c r="U48" s="191"/>
      <c r="V48" s="192"/>
      <c r="W48" s="155">
        <v>0</v>
      </c>
      <c r="X48" s="156"/>
      <c r="Y48" s="41"/>
      <c r="Z48" s="99"/>
    </row>
    <row r="49" spans="2:26" ht="48.75" customHeight="1" x14ac:dyDescent="0.2">
      <c r="B49" s="104"/>
      <c r="C49" s="40"/>
      <c r="D49" s="204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6"/>
      <c r="S49" s="206"/>
      <c r="T49" s="206"/>
      <c r="U49" s="207"/>
      <c r="V49" s="206"/>
      <c r="W49" s="162">
        <v>0</v>
      </c>
      <c r="X49" s="163"/>
      <c r="Y49" s="41"/>
      <c r="Z49" s="99"/>
    </row>
    <row r="50" spans="2:26" ht="48.75" customHeight="1" x14ac:dyDescent="0.2">
      <c r="B50" s="104"/>
      <c r="C50" s="40"/>
      <c r="D50" s="204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6"/>
      <c r="S50" s="206"/>
      <c r="T50" s="206"/>
      <c r="U50" s="206"/>
      <c r="V50" s="206"/>
      <c r="W50" s="162">
        <v>0</v>
      </c>
      <c r="X50" s="163"/>
      <c r="Y50" s="41"/>
      <c r="Z50" s="99"/>
    </row>
    <row r="51" spans="2:26" ht="48.75" customHeight="1" x14ac:dyDescent="0.2">
      <c r="B51" s="104"/>
      <c r="C51" s="40"/>
      <c r="D51" s="204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6"/>
      <c r="S51" s="206"/>
      <c r="T51" s="206"/>
      <c r="U51" s="206"/>
      <c r="V51" s="206"/>
      <c r="W51" s="162">
        <v>0</v>
      </c>
      <c r="X51" s="163"/>
      <c r="Y51" s="41"/>
      <c r="Z51" s="99"/>
    </row>
    <row r="52" spans="2:26" ht="48.75" customHeight="1" thickBot="1" x14ac:dyDescent="0.25">
      <c r="B52" s="104"/>
      <c r="C52" s="40"/>
      <c r="D52" s="208"/>
      <c r="E52" s="209"/>
      <c r="F52" s="209"/>
      <c r="G52" s="209"/>
      <c r="H52" s="209"/>
      <c r="I52" s="209"/>
      <c r="J52" s="209"/>
      <c r="K52" s="209"/>
      <c r="L52" s="209"/>
      <c r="M52" s="209"/>
      <c r="N52" s="209"/>
      <c r="O52" s="209"/>
      <c r="P52" s="209"/>
      <c r="Q52" s="209"/>
      <c r="R52" s="210"/>
      <c r="S52" s="210"/>
      <c r="T52" s="210"/>
      <c r="U52" s="210"/>
      <c r="V52" s="210"/>
      <c r="W52" s="164">
        <v>0</v>
      </c>
      <c r="X52" s="165"/>
      <c r="Y52" s="41"/>
      <c r="Z52" s="99"/>
    </row>
    <row r="53" spans="2:26" x14ac:dyDescent="0.2">
      <c r="B53" s="104"/>
      <c r="C53" s="42"/>
      <c r="D53" s="43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5"/>
      <c r="U53" s="46"/>
      <c r="V53" s="47"/>
      <c r="W53" s="151"/>
      <c r="X53" s="151"/>
      <c r="Y53" s="48"/>
      <c r="Z53" s="99"/>
    </row>
    <row r="54" spans="2:26" x14ac:dyDescent="0.2">
      <c r="B54" s="101"/>
      <c r="C54" s="102"/>
      <c r="D54" s="102"/>
      <c r="E54" s="102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2"/>
      <c r="T54" s="102"/>
      <c r="U54" s="102"/>
      <c r="V54" s="102"/>
      <c r="W54" s="102"/>
      <c r="X54" s="102"/>
      <c r="Y54" s="102"/>
      <c r="Z54" s="100"/>
    </row>
  </sheetData>
  <mergeCells count="54">
    <mergeCell ref="D52:E52"/>
    <mergeCell ref="R52:T52"/>
    <mergeCell ref="U52:V52"/>
    <mergeCell ref="K52:Q52"/>
    <mergeCell ref="F52:J52"/>
    <mergeCell ref="D51:E51"/>
    <mergeCell ref="R51:T51"/>
    <mergeCell ref="U51:V51"/>
    <mergeCell ref="W51:X51"/>
    <mergeCell ref="D50:E50"/>
    <mergeCell ref="R50:T50"/>
    <mergeCell ref="U50:V50"/>
    <mergeCell ref="K50:Q50"/>
    <mergeCell ref="K51:Q51"/>
    <mergeCell ref="F50:J50"/>
    <mergeCell ref="F51:J51"/>
    <mergeCell ref="D49:E49"/>
    <mergeCell ref="R49:T49"/>
    <mergeCell ref="U49:V49"/>
    <mergeCell ref="W49:X49"/>
    <mergeCell ref="K49:Q49"/>
    <mergeCell ref="F49:J49"/>
    <mergeCell ref="D48:E48"/>
    <mergeCell ref="U48:V48"/>
    <mergeCell ref="D45:X46"/>
    <mergeCell ref="D47:E47"/>
    <mergeCell ref="U47:V47"/>
    <mergeCell ref="W47:X47"/>
    <mergeCell ref="K48:Q48"/>
    <mergeCell ref="K47:Q47"/>
    <mergeCell ref="F47:J47"/>
    <mergeCell ref="F48:J48"/>
    <mergeCell ref="C6:Y7"/>
    <mergeCell ref="C19:Y20"/>
    <mergeCell ref="Q24:X29"/>
    <mergeCell ref="Q22:W23"/>
    <mergeCell ref="X22:X23"/>
    <mergeCell ref="E8:W8"/>
    <mergeCell ref="E9:W9"/>
    <mergeCell ref="E10:W10"/>
    <mergeCell ref="E11:W11"/>
    <mergeCell ref="E12:W12"/>
    <mergeCell ref="E13:W13"/>
    <mergeCell ref="E14:W14"/>
    <mergeCell ref="E15:W15"/>
    <mergeCell ref="W53:X53"/>
    <mergeCell ref="Q30:X30"/>
    <mergeCell ref="Q37:W37"/>
    <mergeCell ref="W48:X48"/>
    <mergeCell ref="R47:T47"/>
    <mergeCell ref="R48:T48"/>
    <mergeCell ref="Q31:X36"/>
    <mergeCell ref="W50:X50"/>
    <mergeCell ref="W52:X52"/>
  </mergeCells>
  <conditionalFormatting sqref="X22:X23">
    <cfRule type="cellIs" dxfId="11" priority="5" stopIfTrue="1" operator="equal">
      <formula>"L"</formula>
    </cfRule>
    <cfRule type="cellIs" dxfId="10" priority="6" stopIfTrue="1" operator="equal">
      <formula>"K"</formula>
    </cfRule>
    <cfRule type="cellIs" dxfId="9" priority="7" stopIfTrue="1" operator="equal">
      <formula>"J"</formula>
    </cfRule>
  </conditionalFormatting>
  <conditionalFormatting sqref="W49:X52 W48">
    <cfRule type="iconSet" priority="1">
      <iconSet iconSet="5Quarters">
        <cfvo type="percent" val="0"/>
        <cfvo type="num" val="0.25"/>
        <cfvo type="num" val="0.5"/>
        <cfvo type="num" val="0.75"/>
        <cfvo type="num" val="1"/>
      </iconSet>
    </cfRule>
  </conditionalFormatting>
  <pageMargins left="0.25" right="0.25" top="0.75" bottom="0.75" header="0.3" footer="0.3"/>
  <pageSetup paperSize="9" scale="5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tabColor theme="6" tint="-0.249977111117893"/>
    <pageSetUpPr fitToPage="1"/>
  </sheetPr>
  <dimension ref="B5:Z54"/>
  <sheetViews>
    <sheetView showGridLines="0" showRowColHeaders="0" topLeftCell="A8" zoomScaleNormal="100" workbookViewId="0">
      <selection activeCell="E10" sqref="E10:W10"/>
    </sheetView>
  </sheetViews>
  <sheetFormatPr defaultRowHeight="12" x14ac:dyDescent="0.2"/>
  <cols>
    <col min="1" max="1" width="2.140625" style="22" customWidth="1"/>
    <col min="2" max="2" width="2.5703125" style="22" customWidth="1"/>
    <col min="3" max="3" width="2.42578125" style="22" customWidth="1"/>
    <col min="4" max="4" width="17.28515625" style="22" bestFit="1" customWidth="1"/>
    <col min="5" max="16" width="7.7109375" style="22" customWidth="1"/>
    <col min="17" max="23" width="7.85546875" style="22" customWidth="1"/>
    <col min="24" max="24" width="4.85546875" style="22" customWidth="1"/>
    <col min="25" max="26" width="2.5703125" style="22" customWidth="1"/>
    <col min="27" max="16384" width="9.140625" style="22"/>
  </cols>
  <sheetData>
    <row r="5" spans="2:26" ht="12" customHeight="1" x14ac:dyDescent="0.2">
      <c r="B5" s="95"/>
      <c r="C5" s="96"/>
      <c r="D5" s="96"/>
      <c r="E5" s="96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6"/>
      <c r="U5" s="96"/>
      <c r="V5" s="96"/>
      <c r="W5" s="96"/>
      <c r="X5" s="96"/>
      <c r="Y5" s="96"/>
      <c r="Z5" s="98"/>
    </row>
    <row r="6" spans="2:26" ht="12" customHeight="1" x14ac:dyDescent="0.2">
      <c r="B6" s="104"/>
      <c r="C6" s="167" t="s">
        <v>79</v>
      </c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9"/>
      <c r="Z6" s="99"/>
    </row>
    <row r="7" spans="2:26" ht="12" customHeight="1" x14ac:dyDescent="0.2">
      <c r="B7" s="104"/>
      <c r="C7" s="170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2"/>
      <c r="Z7" s="99"/>
    </row>
    <row r="8" spans="2:26" ht="12.75" customHeight="1" x14ac:dyDescent="0.2">
      <c r="B8" s="104"/>
      <c r="C8" s="23"/>
      <c r="D8" s="78" t="s">
        <v>10</v>
      </c>
      <c r="E8" s="177" t="s">
        <v>68</v>
      </c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9"/>
      <c r="X8" s="24"/>
      <c r="Y8" s="23"/>
      <c r="Z8" s="99"/>
    </row>
    <row r="9" spans="2:26" ht="15" x14ac:dyDescent="0.2">
      <c r="B9" s="104"/>
      <c r="C9" s="25"/>
      <c r="D9" s="79" t="s">
        <v>11</v>
      </c>
      <c r="E9" s="180" t="s">
        <v>69</v>
      </c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2"/>
      <c r="X9" s="25"/>
      <c r="Y9" s="25"/>
      <c r="Z9" s="99"/>
    </row>
    <row r="10" spans="2:26" ht="15" x14ac:dyDescent="0.2">
      <c r="B10" s="104"/>
      <c r="C10" s="25"/>
      <c r="D10" s="79" t="s">
        <v>12</v>
      </c>
      <c r="E10" s="183" t="s">
        <v>80</v>
      </c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5"/>
      <c r="X10" s="25"/>
      <c r="Y10" s="25"/>
      <c r="Z10" s="99"/>
    </row>
    <row r="11" spans="2:26" ht="15" x14ac:dyDescent="0.2">
      <c r="B11" s="104"/>
      <c r="C11" s="25"/>
      <c r="D11" s="79" t="s">
        <v>13</v>
      </c>
      <c r="E11" s="186" t="s">
        <v>81</v>
      </c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8"/>
      <c r="X11" s="25"/>
      <c r="Y11" s="25"/>
      <c r="Z11" s="99"/>
    </row>
    <row r="12" spans="2:26" ht="15" x14ac:dyDescent="0.2">
      <c r="B12" s="104"/>
      <c r="C12" s="25"/>
      <c r="D12" s="79" t="s">
        <v>14</v>
      </c>
      <c r="E12" s="180" t="s">
        <v>72</v>
      </c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2"/>
      <c r="X12" s="25"/>
      <c r="Y12" s="25"/>
      <c r="Z12" s="99"/>
    </row>
    <row r="13" spans="2:26" ht="15" x14ac:dyDescent="0.2">
      <c r="B13" s="104"/>
      <c r="C13" s="25"/>
      <c r="D13" s="79" t="s">
        <v>15</v>
      </c>
      <c r="E13" s="180" t="s">
        <v>73</v>
      </c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2"/>
      <c r="X13" s="25"/>
      <c r="Y13" s="25"/>
      <c r="Z13" s="99"/>
    </row>
    <row r="14" spans="2:26" ht="15" x14ac:dyDescent="0.2">
      <c r="B14" s="104"/>
      <c r="C14" s="25"/>
      <c r="D14" s="79" t="s">
        <v>16</v>
      </c>
      <c r="E14" s="180" t="s">
        <v>74</v>
      </c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2"/>
      <c r="X14" s="25"/>
      <c r="Y14" s="25"/>
      <c r="Z14" s="99"/>
    </row>
    <row r="15" spans="2:26" ht="15" x14ac:dyDescent="0.2">
      <c r="B15" s="104"/>
      <c r="C15" s="25"/>
      <c r="D15" s="79" t="s">
        <v>17</v>
      </c>
      <c r="E15" s="180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2"/>
      <c r="X15" s="25"/>
      <c r="Y15" s="25"/>
      <c r="Z15" s="99"/>
    </row>
    <row r="16" spans="2:26" x14ac:dyDescent="0.2">
      <c r="B16" s="101"/>
      <c r="C16" s="102"/>
      <c r="D16" s="102"/>
      <c r="E16" s="102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2"/>
      <c r="U16" s="102"/>
      <c r="V16" s="102"/>
      <c r="W16" s="102"/>
      <c r="X16" s="102"/>
      <c r="Y16" s="102"/>
      <c r="Z16" s="100"/>
    </row>
    <row r="17" spans="2:26" s="4" customFormat="1" ht="5.0999999999999996" customHeight="1" x14ac:dyDescent="0.2">
      <c r="B17" s="49"/>
      <c r="C17" s="49"/>
      <c r="D17" s="49"/>
      <c r="E17" s="49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49"/>
      <c r="U17" s="49"/>
      <c r="V17" s="49"/>
      <c r="W17" s="49"/>
      <c r="X17" s="49"/>
      <c r="Y17" s="49"/>
      <c r="Z17" s="49"/>
    </row>
    <row r="18" spans="2:26" ht="12" customHeight="1" x14ac:dyDescent="0.2">
      <c r="B18" s="95"/>
      <c r="C18" s="96"/>
      <c r="D18" s="96"/>
      <c r="E18" s="96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6"/>
      <c r="U18" s="96"/>
      <c r="V18" s="96"/>
      <c r="W18" s="96"/>
      <c r="X18" s="96"/>
      <c r="Y18" s="96"/>
      <c r="Z18" s="98"/>
    </row>
    <row r="19" spans="2:26" ht="12" customHeight="1" x14ac:dyDescent="0.2">
      <c r="B19" s="104"/>
      <c r="C19" s="167" t="s">
        <v>75</v>
      </c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9"/>
      <c r="Z19" s="99"/>
    </row>
    <row r="20" spans="2:26" ht="12" customHeight="1" x14ac:dyDescent="0.2">
      <c r="B20" s="104"/>
      <c r="C20" s="218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20"/>
      <c r="Z20" s="99"/>
    </row>
    <row r="21" spans="2:26" ht="12" customHeight="1" x14ac:dyDescent="0.2">
      <c r="B21" s="104"/>
      <c r="C21" s="26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8"/>
      <c r="Y21" s="29"/>
      <c r="Z21" s="99"/>
    </row>
    <row r="22" spans="2:26" ht="12" customHeight="1" x14ac:dyDescent="0.2">
      <c r="B22" s="104"/>
      <c r="C22" s="30"/>
      <c r="D22" s="31"/>
      <c r="E22" s="31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212" t="s">
        <v>95</v>
      </c>
      <c r="R22" s="212"/>
      <c r="S22" s="212"/>
      <c r="T22" s="212"/>
      <c r="U22" s="212"/>
      <c r="V22" s="212"/>
      <c r="W22" s="212"/>
      <c r="X22" s="176" t="str">
        <f>Tabelas!M22</f>
        <v>K</v>
      </c>
      <c r="Y22" s="33"/>
      <c r="Z22" s="99"/>
    </row>
    <row r="23" spans="2:26" ht="12" customHeight="1" x14ac:dyDescent="0.2">
      <c r="B23" s="104"/>
      <c r="C23" s="30"/>
      <c r="D23" s="31"/>
      <c r="E23" s="31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212"/>
      <c r="R23" s="212"/>
      <c r="S23" s="212"/>
      <c r="T23" s="212"/>
      <c r="U23" s="212"/>
      <c r="V23" s="212"/>
      <c r="W23" s="212"/>
      <c r="X23" s="176"/>
      <c r="Y23" s="33"/>
      <c r="Z23" s="99"/>
    </row>
    <row r="24" spans="2:26" x14ac:dyDescent="0.2">
      <c r="B24" s="104"/>
      <c r="C24" s="30"/>
      <c r="D24" s="31"/>
      <c r="E24" s="3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211"/>
      <c r="R24" s="211"/>
      <c r="S24" s="211"/>
      <c r="T24" s="211"/>
      <c r="U24" s="211"/>
      <c r="V24" s="211"/>
      <c r="W24" s="211"/>
      <c r="X24" s="211"/>
      <c r="Y24" s="33"/>
      <c r="Z24" s="99"/>
    </row>
    <row r="25" spans="2:26" x14ac:dyDescent="0.2">
      <c r="B25" s="104"/>
      <c r="C25" s="30"/>
      <c r="D25" s="31"/>
      <c r="E25" s="3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211"/>
      <c r="R25" s="211"/>
      <c r="S25" s="211"/>
      <c r="T25" s="211"/>
      <c r="U25" s="211"/>
      <c r="V25" s="211"/>
      <c r="W25" s="211"/>
      <c r="X25" s="211"/>
      <c r="Y25" s="33"/>
      <c r="Z25" s="99"/>
    </row>
    <row r="26" spans="2:26" x14ac:dyDescent="0.2">
      <c r="B26" s="104"/>
      <c r="C26" s="30"/>
      <c r="D26" s="31"/>
      <c r="E26" s="3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211"/>
      <c r="R26" s="211"/>
      <c r="S26" s="211"/>
      <c r="T26" s="211"/>
      <c r="U26" s="211"/>
      <c r="V26" s="211"/>
      <c r="W26" s="211"/>
      <c r="X26" s="211"/>
      <c r="Y26" s="33"/>
      <c r="Z26" s="99"/>
    </row>
    <row r="27" spans="2:26" x14ac:dyDescent="0.2">
      <c r="B27" s="104"/>
      <c r="C27" s="30"/>
      <c r="D27" s="31"/>
      <c r="E27" s="31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211"/>
      <c r="R27" s="211"/>
      <c r="S27" s="211"/>
      <c r="T27" s="211"/>
      <c r="U27" s="211"/>
      <c r="V27" s="211"/>
      <c r="W27" s="211"/>
      <c r="X27" s="211"/>
      <c r="Y27" s="33"/>
      <c r="Z27" s="99"/>
    </row>
    <row r="28" spans="2:26" x14ac:dyDescent="0.2">
      <c r="B28" s="104"/>
      <c r="C28" s="30"/>
      <c r="D28" s="31"/>
      <c r="E28" s="31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211"/>
      <c r="R28" s="211"/>
      <c r="S28" s="211"/>
      <c r="T28" s="211"/>
      <c r="U28" s="211"/>
      <c r="V28" s="211"/>
      <c r="W28" s="211"/>
      <c r="X28" s="211"/>
      <c r="Y28" s="33"/>
      <c r="Z28" s="99"/>
    </row>
    <row r="29" spans="2:26" x14ac:dyDescent="0.2">
      <c r="B29" s="104"/>
      <c r="C29" s="30"/>
      <c r="D29" s="31"/>
      <c r="E29" s="31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211"/>
      <c r="R29" s="211"/>
      <c r="S29" s="211"/>
      <c r="T29" s="211"/>
      <c r="U29" s="211"/>
      <c r="V29" s="211"/>
      <c r="W29" s="211"/>
      <c r="X29" s="211"/>
      <c r="Y29" s="33"/>
      <c r="Z29" s="99"/>
    </row>
    <row r="30" spans="2:26" ht="15" x14ac:dyDescent="0.2">
      <c r="B30" s="104"/>
      <c r="C30" s="30"/>
      <c r="D30" s="31"/>
      <c r="E30" s="31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212" t="s">
        <v>18</v>
      </c>
      <c r="R30" s="212"/>
      <c r="S30" s="212"/>
      <c r="T30" s="212"/>
      <c r="U30" s="212"/>
      <c r="V30" s="212"/>
      <c r="W30" s="212"/>
      <c r="X30" s="212"/>
      <c r="Y30" s="33"/>
      <c r="Z30" s="99"/>
    </row>
    <row r="31" spans="2:26" x14ac:dyDescent="0.2">
      <c r="B31" s="104"/>
      <c r="C31" s="30"/>
      <c r="D31" s="31"/>
      <c r="E31" s="31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213"/>
      <c r="R31" s="213"/>
      <c r="S31" s="213"/>
      <c r="T31" s="213"/>
      <c r="U31" s="213"/>
      <c r="V31" s="213"/>
      <c r="W31" s="213"/>
      <c r="X31" s="213"/>
      <c r="Y31" s="33"/>
      <c r="Z31" s="99"/>
    </row>
    <row r="32" spans="2:26" x14ac:dyDescent="0.2">
      <c r="B32" s="104"/>
      <c r="C32" s="30"/>
      <c r="D32" s="31"/>
      <c r="E32" s="31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213"/>
      <c r="R32" s="213"/>
      <c r="S32" s="213"/>
      <c r="T32" s="213"/>
      <c r="U32" s="213"/>
      <c r="V32" s="213"/>
      <c r="W32" s="213"/>
      <c r="X32" s="213"/>
      <c r="Y32" s="33"/>
      <c r="Z32" s="99"/>
    </row>
    <row r="33" spans="2:26" x14ac:dyDescent="0.2">
      <c r="B33" s="104"/>
      <c r="C33" s="30"/>
      <c r="D33" s="31"/>
      <c r="E33" s="31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213"/>
      <c r="R33" s="213"/>
      <c r="S33" s="213"/>
      <c r="T33" s="213"/>
      <c r="U33" s="213"/>
      <c r="V33" s="213"/>
      <c r="W33" s="213"/>
      <c r="X33" s="213"/>
      <c r="Y33" s="33"/>
      <c r="Z33" s="99"/>
    </row>
    <row r="34" spans="2:26" x14ac:dyDescent="0.2">
      <c r="B34" s="104"/>
      <c r="C34" s="30"/>
      <c r="D34" s="31"/>
      <c r="E34" s="31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213"/>
      <c r="R34" s="213"/>
      <c r="S34" s="213"/>
      <c r="T34" s="213"/>
      <c r="U34" s="213"/>
      <c r="V34" s="213"/>
      <c r="W34" s="213"/>
      <c r="X34" s="213"/>
      <c r="Y34" s="33"/>
      <c r="Z34" s="99"/>
    </row>
    <row r="35" spans="2:26" x14ac:dyDescent="0.2">
      <c r="B35" s="104"/>
      <c r="C35" s="30"/>
      <c r="D35" s="31"/>
      <c r="E35" s="31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213"/>
      <c r="R35" s="213"/>
      <c r="S35" s="213"/>
      <c r="T35" s="213"/>
      <c r="U35" s="213"/>
      <c r="V35" s="213"/>
      <c r="W35" s="213"/>
      <c r="X35" s="213"/>
      <c r="Y35" s="33"/>
      <c r="Z35" s="99"/>
    </row>
    <row r="36" spans="2:26" x14ac:dyDescent="0.2">
      <c r="B36" s="104"/>
      <c r="C36" s="30"/>
      <c r="D36" s="31"/>
      <c r="E36" s="31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13"/>
      <c r="R36" s="213"/>
      <c r="S36" s="213"/>
      <c r="T36" s="213"/>
      <c r="U36" s="213"/>
      <c r="V36" s="213"/>
      <c r="W36" s="213"/>
      <c r="X36" s="213"/>
      <c r="Y36" s="33"/>
      <c r="Z36" s="99"/>
    </row>
    <row r="37" spans="2:26" ht="18" x14ac:dyDescent="0.2">
      <c r="B37" s="104"/>
      <c r="C37" s="30"/>
      <c r="D37" s="31"/>
      <c r="E37" s="31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212" t="s">
        <v>19</v>
      </c>
      <c r="R37" s="212"/>
      <c r="S37" s="212"/>
      <c r="T37" s="212"/>
      <c r="U37" s="212"/>
      <c r="V37" s="212"/>
      <c r="W37" s="212"/>
      <c r="X37" s="115" t="s">
        <v>77</v>
      </c>
      <c r="Y37" s="33"/>
      <c r="Z37" s="99"/>
    </row>
    <row r="38" spans="2:26" ht="14.25" x14ac:dyDescent="0.2">
      <c r="B38" s="104"/>
      <c r="C38" s="30"/>
      <c r="D38" s="31"/>
      <c r="E38" s="31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52"/>
      <c r="R38" s="52"/>
      <c r="S38" s="52"/>
      <c r="T38" s="52"/>
      <c r="U38" s="52"/>
      <c r="V38" s="52"/>
      <c r="W38" s="52"/>
      <c r="X38" s="51"/>
      <c r="Y38" s="33"/>
      <c r="Z38" s="99"/>
    </row>
    <row r="39" spans="2:26" ht="14.25" x14ac:dyDescent="0.2">
      <c r="B39" s="104"/>
      <c r="C39" s="30"/>
      <c r="D39" s="31"/>
      <c r="S39" s="52"/>
      <c r="T39" s="52"/>
      <c r="U39" s="52"/>
      <c r="V39" s="52"/>
      <c r="W39" s="52"/>
      <c r="X39" s="51"/>
      <c r="Y39" s="33"/>
      <c r="Z39" s="99"/>
    </row>
    <row r="40" spans="2:26" ht="14.25" x14ac:dyDescent="0.2">
      <c r="B40" s="104"/>
      <c r="C40" s="30"/>
      <c r="D40" s="31"/>
      <c r="E40" s="111" t="s">
        <v>27</v>
      </c>
      <c r="F40" s="111" t="s">
        <v>28</v>
      </c>
      <c r="G40" s="111" t="s">
        <v>29</v>
      </c>
      <c r="H40" s="111" t="s">
        <v>30</v>
      </c>
      <c r="I40" s="111" t="s">
        <v>31</v>
      </c>
      <c r="J40" s="111" t="s">
        <v>32</v>
      </c>
      <c r="K40" s="111" t="s">
        <v>33</v>
      </c>
      <c r="L40" s="111" t="s">
        <v>34</v>
      </c>
      <c r="M40" s="111" t="s">
        <v>35</v>
      </c>
      <c r="N40" s="111" t="s">
        <v>36</v>
      </c>
      <c r="O40" s="111" t="s">
        <v>37</v>
      </c>
      <c r="P40" s="111" t="s">
        <v>38</v>
      </c>
      <c r="Q40" s="52"/>
      <c r="R40" s="52"/>
      <c r="S40" s="52"/>
      <c r="T40" s="52"/>
      <c r="U40" s="52"/>
      <c r="V40" s="52"/>
      <c r="W40" s="52"/>
      <c r="X40" s="51"/>
      <c r="Y40" s="33"/>
      <c r="Z40" s="99"/>
    </row>
    <row r="41" spans="2:26" ht="14.25" x14ac:dyDescent="0.2">
      <c r="B41" s="104"/>
      <c r="C41" s="30"/>
      <c r="D41" s="31"/>
      <c r="E41" s="112">
        <f>IF(Tabelas!L8="","",Tabelas!L8)</f>
        <v>0.33</v>
      </c>
      <c r="F41" s="113">
        <f>IF(Tabelas!L9="","",Tabelas!L9)</f>
        <v>0.55000000000000004</v>
      </c>
      <c r="G41" s="113">
        <f>IF(Tabelas!L10="","",Tabelas!L10)</f>
        <v>0.77</v>
      </c>
      <c r="H41" s="113">
        <f>IF(Tabelas!L11="","",Tabelas!L11)</f>
        <v>0.99</v>
      </c>
      <c r="I41" s="113">
        <f>IF(Tabelas!L12="","",Tabelas!L12)</f>
        <v>0.85</v>
      </c>
      <c r="J41" s="113">
        <f>IF(Tabelas!L13="","",Tabelas!L13)</f>
        <v>0.99464293240562607</v>
      </c>
      <c r="K41" s="113">
        <f>IF(Tabelas!L14="","",Tabelas!L14)</f>
        <v>1</v>
      </c>
      <c r="L41" s="113" t="str">
        <f>IF(Tabelas!L15="","",Tabelas!L15)</f>
        <v/>
      </c>
      <c r="M41" s="113" t="str">
        <f>IF(Tabelas!L16="","",Tabelas!L16)</f>
        <v/>
      </c>
      <c r="N41" s="113" t="str">
        <f>IF(Tabelas!L17="","",Tabelas!L17)</f>
        <v/>
      </c>
      <c r="O41" s="113" t="str">
        <f>IF(Tabelas!L18="","",Tabelas!L18)</f>
        <v/>
      </c>
      <c r="P41" s="114" t="str">
        <f>IF(Tabelas!L19="","",Tabelas!L19)</f>
        <v/>
      </c>
      <c r="Q41" s="52"/>
      <c r="R41" s="52"/>
      <c r="S41" s="52"/>
      <c r="T41" s="52"/>
      <c r="U41" s="52"/>
      <c r="V41" s="52"/>
      <c r="W41" s="52"/>
      <c r="X41" s="51"/>
      <c r="Y41" s="33"/>
      <c r="Z41" s="99"/>
    </row>
    <row r="42" spans="2:26" x14ac:dyDescent="0.2">
      <c r="B42" s="104"/>
      <c r="C42" s="34"/>
      <c r="D42" s="21"/>
      <c r="E42" s="21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6"/>
      <c r="U42" s="36"/>
      <c r="V42" s="36"/>
      <c r="W42" s="36"/>
      <c r="X42" s="36"/>
      <c r="Y42" s="37"/>
      <c r="Z42" s="99"/>
    </row>
    <row r="43" spans="2:26" x14ac:dyDescent="0.2">
      <c r="B43" s="104"/>
      <c r="C43" s="105"/>
      <c r="D43" s="106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8"/>
      <c r="U43" s="109"/>
      <c r="V43" s="110"/>
      <c r="W43" s="109"/>
      <c r="X43" s="109"/>
      <c r="Y43" s="105"/>
      <c r="Z43" s="99"/>
    </row>
    <row r="44" spans="2:26" ht="12" customHeight="1" thickBot="1" x14ac:dyDescent="0.25">
      <c r="B44" s="94"/>
      <c r="C44" s="38"/>
      <c r="D44" s="17"/>
      <c r="E44" s="18"/>
      <c r="F44" s="19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39"/>
      <c r="Z44" s="89"/>
    </row>
    <row r="45" spans="2:26" ht="12" customHeight="1" x14ac:dyDescent="0.2">
      <c r="B45" s="94"/>
      <c r="C45" s="40"/>
      <c r="D45" s="193" t="s">
        <v>20</v>
      </c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4"/>
      <c r="X45" s="195"/>
      <c r="Y45" s="41"/>
      <c r="Z45" s="89"/>
    </row>
    <row r="46" spans="2:26" ht="12.75" customHeight="1" thickBot="1" x14ac:dyDescent="0.25">
      <c r="B46" s="94"/>
      <c r="C46" s="40"/>
      <c r="D46" s="214"/>
      <c r="E46" s="215"/>
      <c r="F46" s="215"/>
      <c r="G46" s="215"/>
      <c r="H46" s="215"/>
      <c r="I46" s="215"/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6"/>
      <c r="Y46" s="41"/>
      <c r="Z46" s="89"/>
    </row>
    <row r="47" spans="2:26" ht="24.75" customHeight="1" thickBot="1" x14ac:dyDescent="0.25">
      <c r="B47" s="94"/>
      <c r="C47" s="40"/>
      <c r="D47" s="199" t="s">
        <v>24</v>
      </c>
      <c r="E47" s="200"/>
      <c r="F47" s="202" t="s">
        <v>25</v>
      </c>
      <c r="G47" s="203"/>
      <c r="H47" s="203"/>
      <c r="I47" s="203"/>
      <c r="J47" s="200"/>
      <c r="K47" s="202" t="s">
        <v>21</v>
      </c>
      <c r="L47" s="203"/>
      <c r="M47" s="203"/>
      <c r="N47" s="203"/>
      <c r="O47" s="203"/>
      <c r="P47" s="203"/>
      <c r="Q47" s="200"/>
      <c r="R47" s="202" t="s">
        <v>22</v>
      </c>
      <c r="S47" s="203"/>
      <c r="T47" s="200"/>
      <c r="U47" s="202" t="s">
        <v>23</v>
      </c>
      <c r="V47" s="200"/>
      <c r="W47" s="202" t="s">
        <v>5</v>
      </c>
      <c r="X47" s="217"/>
      <c r="Y47" s="41"/>
      <c r="Z47" s="89"/>
    </row>
    <row r="48" spans="2:26" ht="48.75" customHeight="1" x14ac:dyDescent="0.2">
      <c r="B48" s="94"/>
      <c r="C48" s="40"/>
      <c r="D48" s="189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58"/>
      <c r="S48" s="158"/>
      <c r="T48" s="158"/>
      <c r="U48" s="191"/>
      <c r="V48" s="191"/>
      <c r="W48" s="155">
        <v>0</v>
      </c>
      <c r="X48" s="156"/>
      <c r="Y48" s="41"/>
      <c r="Z48" s="89"/>
    </row>
    <row r="49" spans="2:26" ht="48.75" customHeight="1" x14ac:dyDescent="0.2">
      <c r="B49" s="94"/>
      <c r="C49" s="40"/>
      <c r="D49" s="204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6"/>
      <c r="S49" s="206"/>
      <c r="T49" s="206"/>
      <c r="U49" s="207"/>
      <c r="V49" s="207"/>
      <c r="W49" s="162">
        <v>0</v>
      </c>
      <c r="X49" s="163"/>
      <c r="Y49" s="41"/>
      <c r="Z49" s="89"/>
    </row>
    <row r="50" spans="2:26" ht="48.75" customHeight="1" x14ac:dyDescent="0.2">
      <c r="B50" s="94"/>
      <c r="C50" s="40"/>
      <c r="D50" s="204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6"/>
      <c r="S50" s="206"/>
      <c r="T50" s="206"/>
      <c r="U50" s="206"/>
      <c r="V50" s="206"/>
      <c r="W50" s="162">
        <v>0</v>
      </c>
      <c r="X50" s="163"/>
      <c r="Y50" s="41"/>
      <c r="Z50" s="89"/>
    </row>
    <row r="51" spans="2:26" ht="48.75" customHeight="1" x14ac:dyDescent="0.2">
      <c r="B51" s="94"/>
      <c r="C51" s="40"/>
      <c r="D51" s="204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6"/>
      <c r="S51" s="206"/>
      <c r="T51" s="206"/>
      <c r="U51" s="206"/>
      <c r="V51" s="206"/>
      <c r="W51" s="162">
        <v>0</v>
      </c>
      <c r="X51" s="163"/>
      <c r="Y51" s="41"/>
      <c r="Z51" s="89"/>
    </row>
    <row r="52" spans="2:26" ht="48.75" customHeight="1" thickBot="1" x14ac:dyDescent="0.25">
      <c r="B52" s="94"/>
      <c r="C52" s="40"/>
      <c r="D52" s="208"/>
      <c r="E52" s="209"/>
      <c r="F52" s="209"/>
      <c r="G52" s="209"/>
      <c r="H52" s="209"/>
      <c r="I52" s="209"/>
      <c r="J52" s="209"/>
      <c r="K52" s="209"/>
      <c r="L52" s="209"/>
      <c r="M52" s="209"/>
      <c r="N52" s="209"/>
      <c r="O52" s="209"/>
      <c r="P52" s="209"/>
      <c r="Q52" s="209"/>
      <c r="R52" s="210"/>
      <c r="S52" s="210"/>
      <c r="T52" s="210"/>
      <c r="U52" s="210"/>
      <c r="V52" s="210"/>
      <c r="W52" s="164">
        <v>0</v>
      </c>
      <c r="X52" s="165"/>
      <c r="Y52" s="41"/>
      <c r="Z52" s="89"/>
    </row>
    <row r="53" spans="2:26" x14ac:dyDescent="0.2">
      <c r="B53" s="94"/>
      <c r="C53" s="42"/>
      <c r="D53" s="43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5"/>
      <c r="U53" s="46"/>
      <c r="V53" s="47"/>
      <c r="W53" s="151"/>
      <c r="X53" s="151"/>
      <c r="Y53" s="48"/>
      <c r="Z53" s="89"/>
    </row>
    <row r="54" spans="2:26" x14ac:dyDescent="0.2">
      <c r="B54" s="91"/>
      <c r="C54" s="92"/>
      <c r="D54" s="92"/>
      <c r="E54" s="92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2"/>
      <c r="T54" s="92"/>
      <c r="U54" s="92"/>
      <c r="V54" s="92"/>
      <c r="W54" s="92"/>
      <c r="X54" s="92"/>
      <c r="Y54" s="92"/>
      <c r="Z54" s="90"/>
    </row>
  </sheetData>
  <mergeCells count="54">
    <mergeCell ref="E12:W12"/>
    <mergeCell ref="C6:Y7"/>
    <mergeCell ref="E8:W8"/>
    <mergeCell ref="E9:W9"/>
    <mergeCell ref="E10:W10"/>
    <mergeCell ref="E11:W11"/>
    <mergeCell ref="E13:W13"/>
    <mergeCell ref="E14:W14"/>
    <mergeCell ref="E15:W15"/>
    <mergeCell ref="C19:Y20"/>
    <mergeCell ref="Q22:W23"/>
    <mergeCell ref="X22:X23"/>
    <mergeCell ref="F49:J49"/>
    <mergeCell ref="K49:Q49"/>
    <mergeCell ref="Q24:X29"/>
    <mergeCell ref="Q30:X30"/>
    <mergeCell ref="Q31:X36"/>
    <mergeCell ref="Q37:W37"/>
    <mergeCell ref="D45:X46"/>
    <mergeCell ref="W47:X47"/>
    <mergeCell ref="D48:E48"/>
    <mergeCell ref="F48:J48"/>
    <mergeCell ref="K48:Q48"/>
    <mergeCell ref="R48:T48"/>
    <mergeCell ref="U48:V48"/>
    <mergeCell ref="W48:X48"/>
    <mergeCell ref="D47:E47"/>
    <mergeCell ref="F47:J47"/>
    <mergeCell ref="K47:Q47"/>
    <mergeCell ref="R47:T47"/>
    <mergeCell ref="U47:V47"/>
    <mergeCell ref="R49:T49"/>
    <mergeCell ref="U49:V49"/>
    <mergeCell ref="D51:E51"/>
    <mergeCell ref="F51:J51"/>
    <mergeCell ref="K51:Q51"/>
    <mergeCell ref="R51:T51"/>
    <mergeCell ref="U51:V51"/>
    <mergeCell ref="W49:X49"/>
    <mergeCell ref="D49:E49"/>
    <mergeCell ref="W53:X53"/>
    <mergeCell ref="D52:E52"/>
    <mergeCell ref="F52:J52"/>
    <mergeCell ref="K52:Q52"/>
    <mergeCell ref="R52:T52"/>
    <mergeCell ref="U52:V52"/>
    <mergeCell ref="W52:X52"/>
    <mergeCell ref="W51:X51"/>
    <mergeCell ref="D50:E50"/>
    <mergeCell ref="F50:J50"/>
    <mergeCell ref="K50:Q50"/>
    <mergeCell ref="R50:T50"/>
    <mergeCell ref="U50:V50"/>
    <mergeCell ref="W50:X50"/>
  </mergeCells>
  <conditionalFormatting sqref="X22:X23">
    <cfRule type="cellIs" dxfId="8" priority="2" stopIfTrue="1" operator="equal">
      <formula>"L"</formula>
    </cfRule>
    <cfRule type="cellIs" dxfId="7" priority="3" stopIfTrue="1" operator="equal">
      <formula>"K"</formula>
    </cfRule>
    <cfRule type="cellIs" dxfId="6" priority="4" stopIfTrue="1" operator="equal">
      <formula>"J"</formula>
    </cfRule>
  </conditionalFormatting>
  <conditionalFormatting sqref="W49:X52 W48">
    <cfRule type="iconSet" priority="1">
      <iconSet iconSet="5Quarters">
        <cfvo type="percent" val="0"/>
        <cfvo type="num" val="0.25"/>
        <cfvo type="num" val="0.5"/>
        <cfvo type="num" val="0.75"/>
        <cfvo type="num" val="1"/>
      </iconSet>
    </cfRule>
  </conditionalFormatting>
  <pageMargins left="0.511811024" right="0.511811024" top="0.78740157499999996" bottom="0.78740157499999996" header="0.31496062000000002" footer="0.31496062000000002"/>
  <pageSetup paperSize="9" scale="5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theme="6" tint="-0.249977111117893"/>
    <pageSetUpPr fitToPage="1"/>
  </sheetPr>
  <dimension ref="B5:Z54"/>
  <sheetViews>
    <sheetView showGridLines="0" showRowColHeaders="0" topLeftCell="A8" zoomScaleNormal="100" workbookViewId="0">
      <selection activeCell="E10" sqref="E10:W10"/>
    </sheetView>
  </sheetViews>
  <sheetFormatPr defaultRowHeight="12" x14ac:dyDescent="0.2"/>
  <cols>
    <col min="1" max="1" width="2.140625" style="22" customWidth="1"/>
    <col min="2" max="2" width="2.5703125" style="22" customWidth="1"/>
    <col min="3" max="3" width="2.42578125" style="22" customWidth="1"/>
    <col min="4" max="4" width="17.28515625" style="22" bestFit="1" customWidth="1"/>
    <col min="5" max="16" width="7.7109375" style="22" customWidth="1"/>
    <col min="17" max="23" width="7.85546875" style="22" customWidth="1"/>
    <col min="24" max="24" width="4.85546875" style="22" customWidth="1"/>
    <col min="25" max="26" width="2.5703125" style="22" customWidth="1"/>
    <col min="27" max="16384" width="9.140625" style="22"/>
  </cols>
  <sheetData>
    <row r="5" spans="2:26" x14ac:dyDescent="0.2">
      <c r="B5" s="95"/>
      <c r="C5" s="96"/>
      <c r="D5" s="96"/>
      <c r="E5" s="96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6"/>
      <c r="U5" s="96"/>
      <c r="V5" s="96"/>
      <c r="W5" s="96"/>
      <c r="X5" s="96"/>
      <c r="Y5" s="96"/>
      <c r="Z5" s="98"/>
    </row>
    <row r="6" spans="2:26" x14ac:dyDescent="0.2">
      <c r="B6" s="104"/>
      <c r="C6" s="166" t="s">
        <v>86</v>
      </c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99"/>
    </row>
    <row r="7" spans="2:26" x14ac:dyDescent="0.2">
      <c r="B7" s="104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99"/>
    </row>
    <row r="8" spans="2:26" ht="12.75" customHeight="1" x14ac:dyDescent="0.2">
      <c r="B8" s="104"/>
      <c r="C8" s="23"/>
      <c r="D8" s="78" t="s">
        <v>10</v>
      </c>
      <c r="E8" s="177" t="s">
        <v>82</v>
      </c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9"/>
      <c r="X8" s="24"/>
      <c r="Y8" s="23"/>
      <c r="Z8" s="99"/>
    </row>
    <row r="9" spans="2:26" ht="15" x14ac:dyDescent="0.2">
      <c r="B9" s="104"/>
      <c r="C9" s="25"/>
      <c r="D9" s="79" t="s">
        <v>11</v>
      </c>
      <c r="E9" s="180" t="s">
        <v>69</v>
      </c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2"/>
      <c r="X9" s="25"/>
      <c r="Y9" s="25"/>
      <c r="Z9" s="99"/>
    </row>
    <row r="10" spans="2:26" ht="15" x14ac:dyDescent="0.2">
      <c r="B10" s="104"/>
      <c r="C10" s="25"/>
      <c r="D10" s="79" t="s">
        <v>12</v>
      </c>
      <c r="E10" s="183" t="s">
        <v>83</v>
      </c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5"/>
      <c r="X10" s="25"/>
      <c r="Y10" s="25"/>
      <c r="Z10" s="99"/>
    </row>
    <row r="11" spans="2:26" ht="15" x14ac:dyDescent="0.2">
      <c r="B11" s="104"/>
      <c r="C11" s="25"/>
      <c r="D11" s="79" t="s">
        <v>13</v>
      </c>
      <c r="E11" s="186" t="s">
        <v>84</v>
      </c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8"/>
      <c r="X11" s="25"/>
      <c r="Y11" s="25"/>
      <c r="Z11" s="99"/>
    </row>
    <row r="12" spans="2:26" ht="15" x14ac:dyDescent="0.2">
      <c r="B12" s="104"/>
      <c r="C12" s="25"/>
      <c r="D12" s="79" t="s">
        <v>14</v>
      </c>
      <c r="E12" s="180" t="s">
        <v>85</v>
      </c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2"/>
      <c r="X12" s="25"/>
      <c r="Y12" s="25"/>
      <c r="Z12" s="99"/>
    </row>
    <row r="13" spans="2:26" ht="15" x14ac:dyDescent="0.2">
      <c r="B13" s="104"/>
      <c r="C13" s="25"/>
      <c r="D13" s="79" t="s">
        <v>15</v>
      </c>
      <c r="E13" s="180" t="s">
        <v>73</v>
      </c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2"/>
      <c r="X13" s="25"/>
      <c r="Y13" s="25"/>
      <c r="Z13" s="99"/>
    </row>
    <row r="14" spans="2:26" ht="15" x14ac:dyDescent="0.2">
      <c r="B14" s="104"/>
      <c r="C14" s="25"/>
      <c r="D14" s="79" t="s">
        <v>16</v>
      </c>
      <c r="E14" s="180" t="s">
        <v>74</v>
      </c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2"/>
      <c r="X14" s="25"/>
      <c r="Y14" s="25"/>
      <c r="Z14" s="99"/>
    </row>
    <row r="15" spans="2:26" ht="15" x14ac:dyDescent="0.2">
      <c r="B15" s="104"/>
      <c r="C15" s="25"/>
      <c r="D15" s="79" t="s">
        <v>17</v>
      </c>
      <c r="E15" s="180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2"/>
      <c r="X15" s="25"/>
      <c r="Y15" s="25"/>
      <c r="Z15" s="99"/>
    </row>
    <row r="16" spans="2:26" x14ac:dyDescent="0.2">
      <c r="B16" s="101"/>
      <c r="C16" s="102"/>
      <c r="D16" s="102"/>
      <c r="E16" s="102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2"/>
      <c r="U16" s="102"/>
      <c r="V16" s="102"/>
      <c r="W16" s="102"/>
      <c r="X16" s="102"/>
      <c r="Y16" s="102"/>
      <c r="Z16" s="100"/>
    </row>
    <row r="17" spans="2:26" s="4" customFormat="1" ht="5.0999999999999996" customHeight="1" x14ac:dyDescent="0.2">
      <c r="B17" s="49"/>
      <c r="C17" s="49"/>
      <c r="D17" s="49"/>
      <c r="E17" s="49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49"/>
      <c r="U17" s="49"/>
      <c r="V17" s="49"/>
      <c r="W17" s="49"/>
      <c r="X17" s="49"/>
      <c r="Y17" s="49"/>
      <c r="Z17" s="49"/>
    </row>
    <row r="18" spans="2:26" x14ac:dyDescent="0.2">
      <c r="B18" s="95"/>
      <c r="C18" s="96"/>
      <c r="D18" s="96"/>
      <c r="E18" s="96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6"/>
      <c r="U18" s="96"/>
      <c r="V18" s="96"/>
      <c r="W18" s="96"/>
      <c r="X18" s="96"/>
      <c r="Y18" s="96"/>
      <c r="Z18" s="98"/>
    </row>
    <row r="19" spans="2:26" x14ac:dyDescent="0.2">
      <c r="B19" s="104"/>
      <c r="C19" s="167" t="s">
        <v>75</v>
      </c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9"/>
      <c r="Z19" s="99"/>
    </row>
    <row r="20" spans="2:26" x14ac:dyDescent="0.2">
      <c r="B20" s="104"/>
      <c r="C20" s="170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2"/>
      <c r="Z20" s="99"/>
    </row>
    <row r="21" spans="2:26" x14ac:dyDescent="0.2">
      <c r="B21" s="104"/>
      <c r="C21" s="26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8"/>
      <c r="Y21" s="29"/>
      <c r="Z21" s="99"/>
    </row>
    <row r="22" spans="2:26" x14ac:dyDescent="0.2">
      <c r="B22" s="104"/>
      <c r="C22" s="30"/>
      <c r="D22" s="31"/>
      <c r="E22" s="31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221" t="s">
        <v>26</v>
      </c>
      <c r="R22" s="221"/>
      <c r="S22" s="221"/>
      <c r="T22" s="221"/>
      <c r="U22" s="221"/>
      <c r="V22" s="221"/>
      <c r="W22" s="221"/>
      <c r="X22" s="176" t="str">
        <f>Tabelas!T22</f>
        <v>J</v>
      </c>
      <c r="Y22" s="33"/>
      <c r="Z22" s="99"/>
    </row>
    <row r="23" spans="2:26" x14ac:dyDescent="0.2">
      <c r="B23" s="104"/>
      <c r="C23" s="30"/>
      <c r="D23" s="31"/>
      <c r="E23" s="31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221"/>
      <c r="R23" s="221"/>
      <c r="S23" s="221"/>
      <c r="T23" s="221"/>
      <c r="U23" s="221"/>
      <c r="V23" s="221"/>
      <c r="W23" s="221"/>
      <c r="X23" s="176"/>
      <c r="Y23" s="33"/>
      <c r="Z23" s="99"/>
    </row>
    <row r="24" spans="2:26" x14ac:dyDescent="0.2">
      <c r="B24" s="104"/>
      <c r="C24" s="30"/>
      <c r="D24" s="31"/>
      <c r="E24" s="3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211"/>
      <c r="R24" s="211"/>
      <c r="S24" s="211"/>
      <c r="T24" s="211"/>
      <c r="U24" s="211"/>
      <c r="V24" s="211"/>
      <c r="W24" s="211"/>
      <c r="X24" s="211"/>
      <c r="Y24" s="33"/>
      <c r="Z24" s="99"/>
    </row>
    <row r="25" spans="2:26" x14ac:dyDescent="0.2">
      <c r="B25" s="104"/>
      <c r="C25" s="30"/>
      <c r="D25" s="31"/>
      <c r="E25" s="3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211"/>
      <c r="R25" s="211"/>
      <c r="S25" s="211"/>
      <c r="T25" s="211"/>
      <c r="U25" s="211"/>
      <c r="V25" s="211"/>
      <c r="W25" s="211"/>
      <c r="X25" s="211"/>
      <c r="Y25" s="33"/>
      <c r="Z25" s="99"/>
    </row>
    <row r="26" spans="2:26" x14ac:dyDescent="0.2">
      <c r="B26" s="104"/>
      <c r="C26" s="30"/>
      <c r="D26" s="31"/>
      <c r="E26" s="3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211"/>
      <c r="R26" s="211"/>
      <c r="S26" s="211"/>
      <c r="T26" s="211"/>
      <c r="U26" s="211"/>
      <c r="V26" s="211"/>
      <c r="W26" s="211"/>
      <c r="X26" s="211"/>
      <c r="Y26" s="33"/>
      <c r="Z26" s="99"/>
    </row>
    <row r="27" spans="2:26" x14ac:dyDescent="0.2">
      <c r="B27" s="104"/>
      <c r="C27" s="30"/>
      <c r="D27" s="31"/>
      <c r="E27" s="31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211"/>
      <c r="R27" s="211"/>
      <c r="S27" s="211"/>
      <c r="T27" s="211"/>
      <c r="U27" s="211"/>
      <c r="V27" s="211"/>
      <c r="W27" s="211"/>
      <c r="X27" s="211"/>
      <c r="Y27" s="33"/>
      <c r="Z27" s="99"/>
    </row>
    <row r="28" spans="2:26" x14ac:dyDescent="0.2">
      <c r="B28" s="104"/>
      <c r="C28" s="30"/>
      <c r="D28" s="31"/>
      <c r="E28" s="31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211"/>
      <c r="R28" s="211"/>
      <c r="S28" s="211"/>
      <c r="T28" s="211"/>
      <c r="U28" s="211"/>
      <c r="V28" s="211"/>
      <c r="W28" s="211"/>
      <c r="X28" s="211"/>
      <c r="Y28" s="33"/>
      <c r="Z28" s="99"/>
    </row>
    <row r="29" spans="2:26" x14ac:dyDescent="0.2">
      <c r="B29" s="104"/>
      <c r="C29" s="30"/>
      <c r="D29" s="31"/>
      <c r="E29" s="31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211"/>
      <c r="R29" s="211"/>
      <c r="S29" s="211"/>
      <c r="T29" s="211"/>
      <c r="U29" s="211"/>
      <c r="V29" s="211"/>
      <c r="W29" s="211"/>
      <c r="X29" s="211"/>
      <c r="Y29" s="33"/>
      <c r="Z29" s="99"/>
    </row>
    <row r="30" spans="2:26" ht="14.25" x14ac:dyDescent="0.2">
      <c r="B30" s="104"/>
      <c r="C30" s="30"/>
      <c r="D30" s="31"/>
      <c r="E30" s="31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221" t="s">
        <v>18</v>
      </c>
      <c r="R30" s="221"/>
      <c r="S30" s="221"/>
      <c r="T30" s="221"/>
      <c r="U30" s="221"/>
      <c r="V30" s="221"/>
      <c r="W30" s="221"/>
      <c r="X30" s="221"/>
      <c r="Y30" s="33"/>
      <c r="Z30" s="99"/>
    </row>
    <row r="31" spans="2:26" x14ac:dyDescent="0.2">
      <c r="B31" s="104"/>
      <c r="C31" s="30"/>
      <c r="D31" s="31"/>
      <c r="E31" s="31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213"/>
      <c r="R31" s="213"/>
      <c r="S31" s="213"/>
      <c r="T31" s="213"/>
      <c r="U31" s="213"/>
      <c r="V31" s="213"/>
      <c r="W31" s="213"/>
      <c r="X31" s="213"/>
      <c r="Y31" s="33"/>
      <c r="Z31" s="99"/>
    </row>
    <row r="32" spans="2:26" x14ac:dyDescent="0.2">
      <c r="B32" s="104"/>
      <c r="C32" s="30"/>
      <c r="D32" s="31"/>
      <c r="E32" s="31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213"/>
      <c r="R32" s="213"/>
      <c r="S32" s="213"/>
      <c r="T32" s="213"/>
      <c r="U32" s="213"/>
      <c r="V32" s="213"/>
      <c r="W32" s="213"/>
      <c r="X32" s="213"/>
      <c r="Y32" s="33"/>
      <c r="Z32" s="99"/>
    </row>
    <row r="33" spans="2:26" x14ac:dyDescent="0.2">
      <c r="B33" s="104"/>
      <c r="C33" s="30"/>
      <c r="D33" s="31"/>
      <c r="E33" s="31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213"/>
      <c r="R33" s="213"/>
      <c r="S33" s="213"/>
      <c r="T33" s="213"/>
      <c r="U33" s="213"/>
      <c r="V33" s="213"/>
      <c r="W33" s="213"/>
      <c r="X33" s="213"/>
      <c r="Y33" s="33"/>
      <c r="Z33" s="99"/>
    </row>
    <row r="34" spans="2:26" x14ac:dyDescent="0.2">
      <c r="B34" s="104"/>
      <c r="C34" s="30"/>
      <c r="D34" s="31"/>
      <c r="E34" s="31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213"/>
      <c r="R34" s="213"/>
      <c r="S34" s="213"/>
      <c r="T34" s="213"/>
      <c r="U34" s="213"/>
      <c r="V34" s="213"/>
      <c r="W34" s="213"/>
      <c r="X34" s="213"/>
      <c r="Y34" s="33"/>
      <c r="Z34" s="99"/>
    </row>
    <row r="35" spans="2:26" x14ac:dyDescent="0.2">
      <c r="B35" s="104"/>
      <c r="C35" s="30"/>
      <c r="D35" s="31"/>
      <c r="E35" s="31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213"/>
      <c r="R35" s="213"/>
      <c r="S35" s="213"/>
      <c r="T35" s="213"/>
      <c r="U35" s="213"/>
      <c r="V35" s="213"/>
      <c r="W35" s="213"/>
      <c r="X35" s="213"/>
      <c r="Y35" s="33"/>
      <c r="Z35" s="99"/>
    </row>
    <row r="36" spans="2:26" x14ac:dyDescent="0.2">
      <c r="B36" s="104"/>
      <c r="C36" s="30"/>
      <c r="D36" s="31"/>
      <c r="E36" s="31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13"/>
      <c r="R36" s="213"/>
      <c r="S36" s="213"/>
      <c r="T36" s="213"/>
      <c r="U36" s="213"/>
      <c r="V36" s="213"/>
      <c r="W36" s="213"/>
      <c r="X36" s="213"/>
      <c r="Y36" s="33"/>
      <c r="Z36" s="99"/>
    </row>
    <row r="37" spans="2:26" ht="18" x14ac:dyDescent="0.2">
      <c r="B37" s="104"/>
      <c r="C37" s="30"/>
      <c r="D37" s="31"/>
      <c r="E37" s="31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221" t="s">
        <v>19</v>
      </c>
      <c r="R37" s="221"/>
      <c r="S37" s="221"/>
      <c r="T37" s="221"/>
      <c r="U37" s="221"/>
      <c r="V37" s="221"/>
      <c r="W37" s="221"/>
      <c r="X37" s="115" t="s">
        <v>77</v>
      </c>
      <c r="Y37" s="33"/>
      <c r="Z37" s="99"/>
    </row>
    <row r="38" spans="2:26" ht="14.25" x14ac:dyDescent="0.2">
      <c r="B38" s="104"/>
      <c r="C38" s="30"/>
      <c r="D38" s="31"/>
      <c r="E38" s="31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52"/>
      <c r="R38" s="52"/>
      <c r="S38" s="52"/>
      <c r="T38" s="52"/>
      <c r="U38" s="52"/>
      <c r="V38" s="52"/>
      <c r="W38" s="52"/>
      <c r="X38" s="51"/>
      <c r="Y38" s="33"/>
      <c r="Z38" s="99"/>
    </row>
    <row r="39" spans="2:26" ht="14.25" x14ac:dyDescent="0.2">
      <c r="B39" s="104"/>
      <c r="C39" s="30"/>
      <c r="D39" s="31"/>
      <c r="S39" s="52"/>
      <c r="T39" s="52"/>
      <c r="U39" s="52"/>
      <c r="V39" s="52"/>
      <c r="W39" s="52"/>
      <c r="X39" s="51"/>
      <c r="Y39" s="33"/>
      <c r="Z39" s="99"/>
    </row>
    <row r="40" spans="2:26" ht="14.25" x14ac:dyDescent="0.2">
      <c r="B40" s="104"/>
      <c r="C40" s="30"/>
      <c r="D40" s="31"/>
      <c r="E40" s="111" t="s">
        <v>27</v>
      </c>
      <c r="F40" s="111" t="s">
        <v>28</v>
      </c>
      <c r="G40" s="111" t="s">
        <v>29</v>
      </c>
      <c r="H40" s="111" t="s">
        <v>30</v>
      </c>
      <c r="I40" s="111" t="s">
        <v>31</v>
      </c>
      <c r="J40" s="111" t="s">
        <v>32</v>
      </c>
      <c r="K40" s="111" t="s">
        <v>33</v>
      </c>
      <c r="L40" s="111" t="s">
        <v>34</v>
      </c>
      <c r="M40" s="111" t="s">
        <v>35</v>
      </c>
      <c r="N40" s="111" t="s">
        <v>36</v>
      </c>
      <c r="O40" s="111" t="s">
        <v>37</v>
      </c>
      <c r="P40" s="111" t="s">
        <v>38</v>
      </c>
      <c r="Q40" s="52"/>
      <c r="R40" s="52"/>
      <c r="S40" s="52"/>
      <c r="T40" s="52"/>
      <c r="U40" s="52"/>
      <c r="V40" s="52"/>
      <c r="W40" s="52"/>
      <c r="X40" s="51"/>
      <c r="Y40" s="33"/>
      <c r="Z40" s="99"/>
    </row>
    <row r="41" spans="2:26" ht="14.25" x14ac:dyDescent="0.2">
      <c r="B41" s="104"/>
      <c r="C41" s="30"/>
      <c r="D41" s="31"/>
      <c r="E41" s="112">
        <f>IF(Tabelas!S8="","",Tabelas!S8)</f>
        <v>0.5</v>
      </c>
      <c r="F41" s="113">
        <f>IF(Tabelas!S9="","",Tabelas!S9)</f>
        <v>0.66</v>
      </c>
      <c r="G41" s="113">
        <f>IF(Tabelas!S10="","",Tabelas!S10)</f>
        <v>0.95</v>
      </c>
      <c r="H41" s="113">
        <f>IF(Tabelas!S11="","",Tabelas!S11)</f>
        <v>0.99</v>
      </c>
      <c r="I41" s="113">
        <f>IF(Tabelas!S12="","",Tabelas!S12)</f>
        <v>0.85</v>
      </c>
      <c r="J41" s="113">
        <f>IF(Tabelas!S13="","",Tabelas!S13)</f>
        <v>0.99464293240562607</v>
      </c>
      <c r="K41" s="113">
        <f>IF(Tabelas!S14="","",Tabelas!S14)</f>
        <v>1</v>
      </c>
      <c r="L41" s="113" t="str">
        <f>IF(Tabelas!S15="","",Tabelas!S15)</f>
        <v/>
      </c>
      <c r="M41" s="113" t="str">
        <f>IF(Tabelas!S16="","",Tabelas!S16)</f>
        <v/>
      </c>
      <c r="N41" s="113" t="str">
        <f>IF(Tabelas!S17="","",Tabelas!S17)</f>
        <v/>
      </c>
      <c r="O41" s="113" t="str">
        <f>IF(Tabelas!S18="","",Tabelas!S18)</f>
        <v/>
      </c>
      <c r="P41" s="114" t="str">
        <f>IF(Tabelas!S19="","",Tabelas!S19)</f>
        <v/>
      </c>
      <c r="Q41" s="52"/>
      <c r="R41" s="52"/>
      <c r="S41" s="52"/>
      <c r="T41" s="52"/>
      <c r="U41" s="52"/>
      <c r="V41" s="52"/>
      <c r="W41" s="52"/>
      <c r="X41" s="51"/>
      <c r="Y41" s="33"/>
      <c r="Z41" s="99"/>
    </row>
    <row r="42" spans="2:26" x14ac:dyDescent="0.2">
      <c r="B42" s="104"/>
      <c r="C42" s="34"/>
      <c r="D42" s="21"/>
      <c r="E42" s="21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6"/>
      <c r="U42" s="36"/>
      <c r="V42" s="36"/>
      <c r="W42" s="36"/>
      <c r="X42" s="36"/>
      <c r="Y42" s="37"/>
      <c r="Z42" s="99"/>
    </row>
    <row r="43" spans="2:26" x14ac:dyDescent="0.2">
      <c r="B43" s="104"/>
      <c r="C43" s="105"/>
      <c r="D43" s="106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8"/>
      <c r="U43" s="109"/>
      <c r="V43" s="110"/>
      <c r="W43" s="109"/>
      <c r="X43" s="109"/>
      <c r="Y43" s="105"/>
      <c r="Z43" s="99"/>
    </row>
    <row r="44" spans="2:26" ht="12.75" thickBot="1" x14ac:dyDescent="0.25">
      <c r="B44" s="94"/>
      <c r="C44" s="38"/>
      <c r="D44" s="17"/>
      <c r="E44" s="18"/>
      <c r="F44" s="19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39"/>
      <c r="Z44" s="89"/>
    </row>
    <row r="45" spans="2:26" x14ac:dyDescent="0.2">
      <c r="B45" s="94"/>
      <c r="C45" s="40"/>
      <c r="D45" s="193" t="s">
        <v>20</v>
      </c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4"/>
      <c r="X45" s="195"/>
      <c r="Y45" s="41"/>
      <c r="Z45" s="89"/>
    </row>
    <row r="46" spans="2:26" ht="12.75" thickBot="1" x14ac:dyDescent="0.25">
      <c r="B46" s="94"/>
      <c r="C46" s="40"/>
      <c r="D46" s="196"/>
      <c r="E46" s="197"/>
      <c r="F46" s="197"/>
      <c r="G46" s="197"/>
      <c r="H46" s="197"/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8"/>
      <c r="Y46" s="41"/>
      <c r="Z46" s="89"/>
    </row>
    <row r="47" spans="2:26" ht="24.75" customHeight="1" thickBot="1" x14ac:dyDescent="0.25">
      <c r="B47" s="94"/>
      <c r="C47" s="40"/>
      <c r="D47" s="224" t="s">
        <v>24</v>
      </c>
      <c r="E47" s="225"/>
      <c r="F47" s="226" t="s">
        <v>25</v>
      </c>
      <c r="G47" s="227"/>
      <c r="H47" s="227"/>
      <c r="I47" s="227"/>
      <c r="J47" s="227"/>
      <c r="K47" s="226" t="s">
        <v>21</v>
      </c>
      <c r="L47" s="227"/>
      <c r="M47" s="227"/>
      <c r="N47" s="227"/>
      <c r="O47" s="227"/>
      <c r="P47" s="227"/>
      <c r="Q47" s="227"/>
      <c r="R47" s="222" t="s">
        <v>22</v>
      </c>
      <c r="S47" s="222"/>
      <c r="T47" s="222"/>
      <c r="U47" s="222" t="s">
        <v>23</v>
      </c>
      <c r="V47" s="222"/>
      <c r="W47" s="222" t="s">
        <v>5</v>
      </c>
      <c r="X47" s="223"/>
      <c r="Y47" s="41"/>
      <c r="Z47" s="89"/>
    </row>
    <row r="48" spans="2:26" ht="48.75" customHeight="1" x14ac:dyDescent="0.2">
      <c r="B48" s="94"/>
      <c r="C48" s="40"/>
      <c r="D48" s="189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58"/>
      <c r="S48" s="158"/>
      <c r="T48" s="158"/>
      <c r="U48" s="191"/>
      <c r="V48" s="192"/>
      <c r="W48" s="155">
        <v>0</v>
      </c>
      <c r="X48" s="156"/>
      <c r="Y48" s="41"/>
      <c r="Z48" s="89"/>
    </row>
    <row r="49" spans="2:26" ht="48.75" customHeight="1" x14ac:dyDescent="0.2">
      <c r="B49" s="94"/>
      <c r="C49" s="40"/>
      <c r="D49" s="204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6"/>
      <c r="S49" s="206"/>
      <c r="T49" s="206"/>
      <c r="U49" s="207"/>
      <c r="V49" s="206"/>
      <c r="W49" s="162">
        <v>0</v>
      </c>
      <c r="X49" s="163"/>
      <c r="Y49" s="41"/>
      <c r="Z49" s="89"/>
    </row>
    <row r="50" spans="2:26" ht="48.75" customHeight="1" x14ac:dyDescent="0.2">
      <c r="B50" s="94"/>
      <c r="C50" s="40"/>
      <c r="D50" s="204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6"/>
      <c r="S50" s="206"/>
      <c r="T50" s="206"/>
      <c r="U50" s="206"/>
      <c r="V50" s="206"/>
      <c r="W50" s="162">
        <v>0</v>
      </c>
      <c r="X50" s="163"/>
      <c r="Y50" s="41"/>
      <c r="Z50" s="89"/>
    </row>
    <row r="51" spans="2:26" ht="48.75" customHeight="1" x14ac:dyDescent="0.2">
      <c r="B51" s="94"/>
      <c r="C51" s="40"/>
      <c r="D51" s="204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6"/>
      <c r="S51" s="206"/>
      <c r="T51" s="206"/>
      <c r="U51" s="206"/>
      <c r="V51" s="206"/>
      <c r="W51" s="162">
        <v>0</v>
      </c>
      <c r="X51" s="163"/>
      <c r="Y51" s="41"/>
      <c r="Z51" s="89"/>
    </row>
    <row r="52" spans="2:26" ht="48.75" customHeight="1" thickBot="1" x14ac:dyDescent="0.25">
      <c r="B52" s="94"/>
      <c r="C52" s="40"/>
      <c r="D52" s="208"/>
      <c r="E52" s="209"/>
      <c r="F52" s="209"/>
      <c r="G52" s="209"/>
      <c r="H52" s="209"/>
      <c r="I52" s="209"/>
      <c r="J52" s="209"/>
      <c r="K52" s="209"/>
      <c r="L52" s="209"/>
      <c r="M52" s="209"/>
      <c r="N52" s="209"/>
      <c r="O52" s="209"/>
      <c r="P52" s="209"/>
      <c r="Q52" s="209"/>
      <c r="R52" s="210"/>
      <c r="S52" s="210"/>
      <c r="T52" s="210"/>
      <c r="U52" s="210"/>
      <c r="V52" s="210"/>
      <c r="W52" s="164">
        <v>0</v>
      </c>
      <c r="X52" s="165"/>
      <c r="Y52" s="41"/>
      <c r="Z52" s="89"/>
    </row>
    <row r="53" spans="2:26" x14ac:dyDescent="0.2">
      <c r="B53" s="94"/>
      <c r="C53" s="42"/>
      <c r="D53" s="43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5"/>
      <c r="U53" s="46"/>
      <c r="V53" s="47"/>
      <c r="W53" s="151"/>
      <c r="X53" s="151"/>
      <c r="Y53" s="48"/>
      <c r="Z53" s="89"/>
    </row>
    <row r="54" spans="2:26" x14ac:dyDescent="0.2">
      <c r="B54" s="91"/>
      <c r="C54" s="92"/>
      <c r="D54" s="92"/>
      <c r="E54" s="92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2"/>
      <c r="T54" s="92"/>
      <c r="U54" s="92"/>
      <c r="V54" s="92"/>
      <c r="W54" s="92"/>
      <c r="X54" s="92"/>
      <c r="Y54" s="92"/>
      <c r="Z54" s="90"/>
    </row>
  </sheetData>
  <mergeCells count="54">
    <mergeCell ref="W49:X49"/>
    <mergeCell ref="D49:E49"/>
    <mergeCell ref="W53:X53"/>
    <mergeCell ref="D52:E52"/>
    <mergeCell ref="F52:J52"/>
    <mergeCell ref="K52:Q52"/>
    <mergeCell ref="R52:T52"/>
    <mergeCell ref="U52:V52"/>
    <mergeCell ref="W52:X52"/>
    <mergeCell ref="W51:X51"/>
    <mergeCell ref="D50:E50"/>
    <mergeCell ref="F50:J50"/>
    <mergeCell ref="K50:Q50"/>
    <mergeCell ref="R50:T50"/>
    <mergeCell ref="U50:V50"/>
    <mergeCell ref="W50:X50"/>
    <mergeCell ref="D51:E51"/>
    <mergeCell ref="F51:J51"/>
    <mergeCell ref="K51:Q51"/>
    <mergeCell ref="R51:T51"/>
    <mergeCell ref="U51:V51"/>
    <mergeCell ref="K47:Q47"/>
    <mergeCell ref="R47:T47"/>
    <mergeCell ref="U47:V47"/>
    <mergeCell ref="R49:T49"/>
    <mergeCell ref="U49:V49"/>
    <mergeCell ref="F49:J49"/>
    <mergeCell ref="K49:Q49"/>
    <mergeCell ref="Q24:X29"/>
    <mergeCell ref="Q30:X30"/>
    <mergeCell ref="Q31:X36"/>
    <mergeCell ref="Q37:W37"/>
    <mergeCell ref="D45:X46"/>
    <mergeCell ref="W47:X47"/>
    <mergeCell ref="D48:E48"/>
    <mergeCell ref="F48:J48"/>
    <mergeCell ref="K48:Q48"/>
    <mergeCell ref="R48:T48"/>
    <mergeCell ref="U48:V48"/>
    <mergeCell ref="W48:X48"/>
    <mergeCell ref="D47:E47"/>
    <mergeCell ref="F47:J47"/>
    <mergeCell ref="E13:W13"/>
    <mergeCell ref="E14:W14"/>
    <mergeCell ref="E15:W15"/>
    <mergeCell ref="C19:Y20"/>
    <mergeCell ref="Q22:W23"/>
    <mergeCell ref="X22:X23"/>
    <mergeCell ref="E12:W12"/>
    <mergeCell ref="C6:Y7"/>
    <mergeCell ref="E8:W8"/>
    <mergeCell ref="E9:W9"/>
    <mergeCell ref="E10:W10"/>
    <mergeCell ref="E11:W11"/>
  </mergeCells>
  <conditionalFormatting sqref="X22:X23">
    <cfRule type="cellIs" dxfId="5" priority="2" stopIfTrue="1" operator="equal">
      <formula>"L"</formula>
    </cfRule>
    <cfRule type="cellIs" dxfId="4" priority="3" stopIfTrue="1" operator="equal">
      <formula>"K"</formula>
    </cfRule>
    <cfRule type="cellIs" dxfId="3" priority="4" stopIfTrue="1" operator="equal">
      <formula>"J"</formula>
    </cfRule>
  </conditionalFormatting>
  <conditionalFormatting sqref="W49:X52 W48">
    <cfRule type="iconSet" priority="1">
      <iconSet iconSet="5Quarters">
        <cfvo type="percent" val="0"/>
        <cfvo type="num" val="0.25"/>
        <cfvo type="num" val="0.5"/>
        <cfvo type="num" val="0.75"/>
        <cfvo type="num" val="1"/>
      </iconSet>
    </cfRule>
  </conditionalFormatting>
  <pageMargins left="0.511811024" right="0.511811024" top="0.78740157499999996" bottom="0.78740157499999996" header="0.31496062000000002" footer="0.31496062000000002"/>
  <pageSetup paperSize="9" scale="5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B5:Z54"/>
  <sheetViews>
    <sheetView showGridLines="0" showRowColHeaders="0" zoomScaleNormal="100" workbookViewId="0"/>
  </sheetViews>
  <sheetFormatPr defaultRowHeight="12" x14ac:dyDescent="0.2"/>
  <cols>
    <col min="1" max="1" width="2.140625" style="22" customWidth="1"/>
    <col min="2" max="2" width="2.5703125" style="22" customWidth="1"/>
    <col min="3" max="3" width="2.42578125" style="22" customWidth="1"/>
    <col min="4" max="4" width="17.28515625" style="22" bestFit="1" customWidth="1"/>
    <col min="5" max="16" width="7.7109375" style="22" customWidth="1"/>
    <col min="17" max="23" width="7.85546875" style="22" customWidth="1"/>
    <col min="24" max="24" width="4.85546875" style="22" customWidth="1"/>
    <col min="25" max="26" width="2.5703125" style="22" customWidth="1"/>
    <col min="27" max="16384" width="9.140625" style="22"/>
  </cols>
  <sheetData>
    <row r="5" spans="2:26" x14ac:dyDescent="0.2">
      <c r="B5" s="95"/>
      <c r="C5" s="96"/>
      <c r="D5" s="96"/>
      <c r="E5" s="96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6"/>
      <c r="U5" s="96"/>
      <c r="V5" s="96"/>
      <c r="W5" s="96"/>
      <c r="X5" s="96"/>
      <c r="Y5" s="96"/>
      <c r="Z5" s="98"/>
    </row>
    <row r="6" spans="2:26" x14ac:dyDescent="0.2">
      <c r="B6" s="104"/>
      <c r="C6" s="166" t="s">
        <v>88</v>
      </c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99"/>
    </row>
    <row r="7" spans="2:26" x14ac:dyDescent="0.2">
      <c r="B7" s="104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99"/>
    </row>
    <row r="8" spans="2:26" ht="12.75" customHeight="1" x14ac:dyDescent="0.2">
      <c r="B8" s="104"/>
      <c r="C8" s="23"/>
      <c r="D8" s="78" t="s">
        <v>10</v>
      </c>
      <c r="E8" s="177" t="s">
        <v>82</v>
      </c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9"/>
      <c r="X8" s="24"/>
      <c r="Y8" s="23"/>
      <c r="Z8" s="99"/>
    </row>
    <row r="9" spans="2:26" ht="15" x14ac:dyDescent="0.2">
      <c r="B9" s="104"/>
      <c r="C9" s="25"/>
      <c r="D9" s="79" t="s">
        <v>11</v>
      </c>
      <c r="E9" s="180" t="s">
        <v>93</v>
      </c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2"/>
      <c r="X9" s="25"/>
      <c r="Y9" s="25"/>
      <c r="Z9" s="99"/>
    </row>
    <row r="10" spans="2:26" ht="15" x14ac:dyDescent="0.2">
      <c r="B10" s="104"/>
      <c r="C10" s="25"/>
      <c r="D10" s="79" t="s">
        <v>12</v>
      </c>
      <c r="E10" s="183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5"/>
      <c r="X10" s="25"/>
      <c r="Y10" s="25"/>
      <c r="Z10" s="99"/>
    </row>
    <row r="11" spans="2:26" ht="15" x14ac:dyDescent="0.2">
      <c r="B11" s="104"/>
      <c r="C11" s="25"/>
      <c r="D11" s="79" t="s">
        <v>13</v>
      </c>
      <c r="E11" s="186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8"/>
      <c r="X11" s="25"/>
      <c r="Y11" s="25"/>
      <c r="Z11" s="99"/>
    </row>
    <row r="12" spans="2:26" ht="15" x14ac:dyDescent="0.2">
      <c r="B12" s="104"/>
      <c r="C12" s="25"/>
      <c r="D12" s="79" t="s">
        <v>14</v>
      </c>
      <c r="E12" s="180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2"/>
      <c r="X12" s="25"/>
      <c r="Y12" s="25"/>
      <c r="Z12" s="99"/>
    </row>
    <row r="13" spans="2:26" ht="15" x14ac:dyDescent="0.2">
      <c r="B13" s="104"/>
      <c r="C13" s="25"/>
      <c r="D13" s="79" t="s">
        <v>15</v>
      </c>
      <c r="E13" s="180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2"/>
      <c r="X13" s="25"/>
      <c r="Y13" s="25"/>
      <c r="Z13" s="99"/>
    </row>
    <row r="14" spans="2:26" ht="15" x14ac:dyDescent="0.2">
      <c r="B14" s="104"/>
      <c r="C14" s="25"/>
      <c r="D14" s="79" t="s">
        <v>16</v>
      </c>
      <c r="E14" s="180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2"/>
      <c r="X14" s="25"/>
      <c r="Y14" s="25"/>
      <c r="Z14" s="99"/>
    </row>
    <row r="15" spans="2:26" ht="15" x14ac:dyDescent="0.2">
      <c r="B15" s="104"/>
      <c r="C15" s="25"/>
      <c r="D15" s="79" t="s">
        <v>17</v>
      </c>
      <c r="E15" s="180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2"/>
      <c r="X15" s="25"/>
      <c r="Y15" s="25"/>
      <c r="Z15" s="99"/>
    </row>
    <row r="16" spans="2:26" x14ac:dyDescent="0.2">
      <c r="B16" s="101"/>
      <c r="C16" s="102"/>
      <c r="D16" s="102"/>
      <c r="E16" s="102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2"/>
      <c r="U16" s="102"/>
      <c r="V16" s="102"/>
      <c r="W16" s="102"/>
      <c r="X16" s="102"/>
      <c r="Y16" s="102"/>
      <c r="Z16" s="100"/>
    </row>
    <row r="17" spans="2:26" s="4" customFormat="1" ht="5.0999999999999996" customHeight="1" x14ac:dyDescent="0.2">
      <c r="B17" s="49"/>
      <c r="C17" s="49"/>
      <c r="D17" s="49"/>
      <c r="E17" s="49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49"/>
      <c r="U17" s="49"/>
      <c r="V17" s="49"/>
      <c r="W17" s="49"/>
      <c r="X17" s="49"/>
      <c r="Y17" s="49"/>
      <c r="Z17" s="49"/>
    </row>
    <row r="18" spans="2:26" x14ac:dyDescent="0.2">
      <c r="B18" s="95"/>
      <c r="C18" s="96"/>
      <c r="D18" s="96"/>
      <c r="E18" s="96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6"/>
      <c r="U18" s="96"/>
      <c r="V18" s="96"/>
      <c r="W18" s="96"/>
      <c r="X18" s="96"/>
      <c r="Y18" s="96"/>
      <c r="Z18" s="98"/>
    </row>
    <row r="19" spans="2:26" x14ac:dyDescent="0.2">
      <c r="B19" s="104"/>
      <c r="C19" s="167" t="s">
        <v>75</v>
      </c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9"/>
      <c r="Z19" s="99"/>
    </row>
    <row r="20" spans="2:26" x14ac:dyDescent="0.2">
      <c r="B20" s="104"/>
      <c r="C20" s="170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2"/>
      <c r="Z20" s="99"/>
    </row>
    <row r="21" spans="2:26" x14ac:dyDescent="0.2">
      <c r="B21" s="104"/>
      <c r="C21" s="26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8"/>
      <c r="Y21" s="29"/>
      <c r="Z21" s="99"/>
    </row>
    <row r="22" spans="2:26" x14ac:dyDescent="0.2">
      <c r="B22" s="104"/>
      <c r="C22" s="30"/>
      <c r="D22" s="31"/>
      <c r="E22" s="31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212" t="s">
        <v>95</v>
      </c>
      <c r="R22" s="212"/>
      <c r="S22" s="212"/>
      <c r="T22" s="212"/>
      <c r="U22" s="212"/>
      <c r="V22" s="212"/>
      <c r="W22" s="212"/>
      <c r="X22" s="176" t="str">
        <f>Tabelas!AC22</f>
        <v>K</v>
      </c>
      <c r="Y22" s="33"/>
      <c r="Z22" s="99"/>
    </row>
    <row r="23" spans="2:26" x14ac:dyDescent="0.2">
      <c r="B23" s="104"/>
      <c r="C23" s="30"/>
      <c r="D23" s="31"/>
      <c r="E23" s="31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212"/>
      <c r="R23" s="212"/>
      <c r="S23" s="212"/>
      <c r="T23" s="212"/>
      <c r="U23" s="212"/>
      <c r="V23" s="212"/>
      <c r="W23" s="212"/>
      <c r="X23" s="176"/>
      <c r="Y23" s="33"/>
      <c r="Z23" s="99"/>
    </row>
    <row r="24" spans="2:26" x14ac:dyDescent="0.2">
      <c r="B24" s="104"/>
      <c r="C24" s="30"/>
      <c r="D24" s="31"/>
      <c r="E24" s="3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211"/>
      <c r="R24" s="211"/>
      <c r="S24" s="211"/>
      <c r="T24" s="211"/>
      <c r="U24" s="211"/>
      <c r="V24" s="211"/>
      <c r="W24" s="211"/>
      <c r="X24" s="211"/>
      <c r="Y24" s="33"/>
      <c r="Z24" s="99"/>
    </row>
    <row r="25" spans="2:26" x14ac:dyDescent="0.2">
      <c r="B25" s="104"/>
      <c r="C25" s="30"/>
      <c r="D25" s="31"/>
      <c r="E25" s="3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211"/>
      <c r="R25" s="211"/>
      <c r="S25" s="211"/>
      <c r="T25" s="211"/>
      <c r="U25" s="211"/>
      <c r="V25" s="211"/>
      <c r="W25" s="211"/>
      <c r="X25" s="211"/>
      <c r="Y25" s="33"/>
      <c r="Z25" s="99"/>
    </row>
    <row r="26" spans="2:26" x14ac:dyDescent="0.2">
      <c r="B26" s="104"/>
      <c r="C26" s="30"/>
      <c r="D26" s="31"/>
      <c r="E26" s="3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211"/>
      <c r="R26" s="211"/>
      <c r="S26" s="211"/>
      <c r="T26" s="211"/>
      <c r="U26" s="211"/>
      <c r="V26" s="211"/>
      <c r="W26" s="211"/>
      <c r="X26" s="211"/>
      <c r="Y26" s="33"/>
      <c r="Z26" s="99"/>
    </row>
    <row r="27" spans="2:26" x14ac:dyDescent="0.2">
      <c r="B27" s="104"/>
      <c r="C27" s="30"/>
      <c r="D27" s="31"/>
      <c r="E27" s="31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211"/>
      <c r="R27" s="211"/>
      <c r="S27" s="211"/>
      <c r="T27" s="211"/>
      <c r="U27" s="211"/>
      <c r="V27" s="211"/>
      <c r="W27" s="211"/>
      <c r="X27" s="211"/>
      <c r="Y27" s="33"/>
      <c r="Z27" s="99"/>
    </row>
    <row r="28" spans="2:26" x14ac:dyDescent="0.2">
      <c r="B28" s="104"/>
      <c r="C28" s="30"/>
      <c r="D28" s="31"/>
      <c r="E28" s="31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211"/>
      <c r="R28" s="211"/>
      <c r="S28" s="211"/>
      <c r="T28" s="211"/>
      <c r="U28" s="211"/>
      <c r="V28" s="211"/>
      <c r="W28" s="211"/>
      <c r="X28" s="211"/>
      <c r="Y28" s="33"/>
      <c r="Z28" s="99"/>
    </row>
    <row r="29" spans="2:26" x14ac:dyDescent="0.2">
      <c r="B29" s="104"/>
      <c r="C29" s="30"/>
      <c r="D29" s="31"/>
      <c r="E29" s="31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211"/>
      <c r="R29" s="211"/>
      <c r="S29" s="211"/>
      <c r="T29" s="211"/>
      <c r="U29" s="211"/>
      <c r="V29" s="211"/>
      <c r="W29" s="211"/>
      <c r="X29" s="211"/>
      <c r="Y29" s="33"/>
      <c r="Z29" s="99"/>
    </row>
    <row r="30" spans="2:26" ht="15" x14ac:dyDescent="0.2">
      <c r="B30" s="104"/>
      <c r="C30" s="30"/>
      <c r="D30" s="31"/>
      <c r="E30" s="31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212" t="s">
        <v>18</v>
      </c>
      <c r="R30" s="212"/>
      <c r="S30" s="212"/>
      <c r="T30" s="212"/>
      <c r="U30" s="212"/>
      <c r="V30" s="212"/>
      <c r="W30" s="212"/>
      <c r="X30" s="212"/>
      <c r="Y30" s="33"/>
      <c r="Z30" s="99"/>
    </row>
    <row r="31" spans="2:26" x14ac:dyDescent="0.2">
      <c r="B31" s="104"/>
      <c r="C31" s="30"/>
      <c r="D31" s="31"/>
      <c r="E31" s="31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213"/>
      <c r="R31" s="213"/>
      <c r="S31" s="213"/>
      <c r="T31" s="213"/>
      <c r="U31" s="213"/>
      <c r="V31" s="213"/>
      <c r="W31" s="213"/>
      <c r="X31" s="213"/>
      <c r="Y31" s="33"/>
      <c r="Z31" s="99"/>
    </row>
    <row r="32" spans="2:26" x14ac:dyDescent="0.2">
      <c r="B32" s="104"/>
      <c r="C32" s="30"/>
      <c r="D32" s="31"/>
      <c r="E32" s="31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213"/>
      <c r="R32" s="213"/>
      <c r="S32" s="213"/>
      <c r="T32" s="213"/>
      <c r="U32" s="213"/>
      <c r="V32" s="213"/>
      <c r="W32" s="213"/>
      <c r="X32" s="213"/>
      <c r="Y32" s="33"/>
      <c r="Z32" s="99"/>
    </row>
    <row r="33" spans="2:26" x14ac:dyDescent="0.2">
      <c r="B33" s="104"/>
      <c r="C33" s="30"/>
      <c r="D33" s="31"/>
      <c r="E33" s="31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213"/>
      <c r="R33" s="213"/>
      <c r="S33" s="213"/>
      <c r="T33" s="213"/>
      <c r="U33" s="213"/>
      <c r="V33" s="213"/>
      <c r="W33" s="213"/>
      <c r="X33" s="213"/>
      <c r="Y33" s="33"/>
      <c r="Z33" s="99"/>
    </row>
    <row r="34" spans="2:26" x14ac:dyDescent="0.2">
      <c r="B34" s="104"/>
      <c r="C34" s="30"/>
      <c r="D34" s="31"/>
      <c r="E34" s="31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213"/>
      <c r="R34" s="213"/>
      <c r="S34" s="213"/>
      <c r="T34" s="213"/>
      <c r="U34" s="213"/>
      <c r="V34" s="213"/>
      <c r="W34" s="213"/>
      <c r="X34" s="213"/>
      <c r="Y34" s="33"/>
      <c r="Z34" s="99"/>
    </row>
    <row r="35" spans="2:26" x14ac:dyDescent="0.2">
      <c r="B35" s="104"/>
      <c r="C35" s="30"/>
      <c r="D35" s="31"/>
      <c r="E35" s="31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213"/>
      <c r="R35" s="213"/>
      <c r="S35" s="213"/>
      <c r="T35" s="213"/>
      <c r="U35" s="213"/>
      <c r="V35" s="213"/>
      <c r="W35" s="213"/>
      <c r="X35" s="213"/>
      <c r="Y35" s="33"/>
      <c r="Z35" s="99"/>
    </row>
    <row r="36" spans="2:26" x14ac:dyDescent="0.2">
      <c r="B36" s="104"/>
      <c r="C36" s="30"/>
      <c r="D36" s="31"/>
      <c r="E36" s="31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13"/>
      <c r="R36" s="213"/>
      <c r="S36" s="213"/>
      <c r="T36" s="213"/>
      <c r="U36" s="213"/>
      <c r="V36" s="213"/>
      <c r="W36" s="213"/>
      <c r="X36" s="213"/>
      <c r="Y36" s="33"/>
      <c r="Z36" s="99"/>
    </row>
    <row r="37" spans="2:26" ht="18" x14ac:dyDescent="0.2">
      <c r="B37" s="104"/>
      <c r="C37" s="30"/>
      <c r="D37" s="31"/>
      <c r="E37" s="31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212" t="s">
        <v>19</v>
      </c>
      <c r="R37" s="212"/>
      <c r="S37" s="212"/>
      <c r="T37" s="212"/>
      <c r="U37" s="212"/>
      <c r="V37" s="212"/>
      <c r="W37" s="212"/>
      <c r="X37" s="115" t="s">
        <v>77</v>
      </c>
      <c r="Y37" s="33"/>
      <c r="Z37" s="99"/>
    </row>
    <row r="38" spans="2:26" ht="14.25" x14ac:dyDescent="0.2">
      <c r="B38" s="104"/>
      <c r="C38" s="30"/>
      <c r="D38" s="31"/>
      <c r="E38" s="31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52"/>
      <c r="R38" s="52"/>
      <c r="S38" s="52"/>
      <c r="T38" s="52"/>
      <c r="U38" s="52"/>
      <c r="V38" s="52"/>
      <c r="W38" s="52"/>
      <c r="X38" s="51"/>
      <c r="Y38" s="33"/>
      <c r="Z38" s="99"/>
    </row>
    <row r="39" spans="2:26" ht="14.25" x14ac:dyDescent="0.2">
      <c r="B39" s="104"/>
      <c r="C39" s="30"/>
      <c r="D39" s="31"/>
      <c r="S39" s="52"/>
      <c r="T39" s="52"/>
      <c r="U39" s="52"/>
      <c r="V39" s="52"/>
      <c r="W39" s="52"/>
      <c r="X39" s="51"/>
      <c r="Y39" s="33"/>
      <c r="Z39" s="99"/>
    </row>
    <row r="40" spans="2:26" ht="14.25" x14ac:dyDescent="0.2">
      <c r="B40" s="104"/>
      <c r="C40" s="30"/>
      <c r="D40" s="31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52"/>
      <c r="R40" s="52"/>
      <c r="S40" s="52"/>
      <c r="T40" s="52"/>
      <c r="U40" s="52"/>
      <c r="V40" s="52"/>
      <c r="W40" s="52"/>
      <c r="X40" s="51"/>
      <c r="Y40" s="33"/>
      <c r="Z40" s="99"/>
    </row>
    <row r="41" spans="2:26" ht="14.25" x14ac:dyDescent="0.2">
      <c r="B41" s="104"/>
      <c r="C41" s="30"/>
      <c r="D41" s="31"/>
      <c r="E41" s="81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52"/>
      <c r="R41" s="52"/>
      <c r="S41" s="52"/>
      <c r="T41" s="52"/>
      <c r="U41" s="52"/>
      <c r="V41" s="52"/>
      <c r="W41" s="52"/>
      <c r="X41" s="51"/>
      <c r="Y41" s="33"/>
      <c r="Z41" s="99"/>
    </row>
    <row r="42" spans="2:26" x14ac:dyDescent="0.2">
      <c r="B42" s="104"/>
      <c r="C42" s="34"/>
      <c r="D42" s="21"/>
      <c r="E42" s="21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6"/>
      <c r="U42" s="36"/>
      <c r="V42" s="36"/>
      <c r="W42" s="36"/>
      <c r="X42" s="36"/>
      <c r="Y42" s="37"/>
      <c r="Z42" s="99"/>
    </row>
    <row r="43" spans="2:26" x14ac:dyDescent="0.2">
      <c r="B43" s="104"/>
      <c r="C43" s="105"/>
      <c r="D43" s="106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8"/>
      <c r="U43" s="109"/>
      <c r="V43" s="110"/>
      <c r="W43" s="109"/>
      <c r="X43" s="109"/>
      <c r="Y43" s="105"/>
      <c r="Z43" s="99"/>
    </row>
    <row r="44" spans="2:26" ht="12.75" thickBot="1" x14ac:dyDescent="0.25">
      <c r="B44" s="94"/>
      <c r="C44" s="38"/>
      <c r="D44" s="17"/>
      <c r="E44" s="18"/>
      <c r="F44" s="19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39"/>
      <c r="Z44" s="89"/>
    </row>
    <row r="45" spans="2:26" x14ac:dyDescent="0.2">
      <c r="B45" s="94"/>
      <c r="C45" s="40"/>
      <c r="D45" s="228" t="s">
        <v>20</v>
      </c>
      <c r="E45" s="229"/>
      <c r="F45" s="229"/>
      <c r="G45" s="229"/>
      <c r="H45" s="229"/>
      <c r="I45" s="229"/>
      <c r="J45" s="229"/>
      <c r="K45" s="229"/>
      <c r="L45" s="229"/>
      <c r="M45" s="229"/>
      <c r="N45" s="229"/>
      <c r="O45" s="229"/>
      <c r="P45" s="229"/>
      <c r="Q45" s="229"/>
      <c r="R45" s="229"/>
      <c r="S45" s="229"/>
      <c r="T45" s="229"/>
      <c r="U45" s="229"/>
      <c r="V45" s="229"/>
      <c r="W45" s="229"/>
      <c r="X45" s="230"/>
      <c r="Y45" s="41"/>
      <c r="Z45" s="89"/>
    </row>
    <row r="46" spans="2:26" ht="12.75" thickBot="1" x14ac:dyDescent="0.25">
      <c r="B46" s="94"/>
      <c r="C46" s="40"/>
      <c r="D46" s="231"/>
      <c r="E46" s="232"/>
      <c r="F46" s="232"/>
      <c r="G46" s="232"/>
      <c r="H46" s="232"/>
      <c r="I46" s="232"/>
      <c r="J46" s="232"/>
      <c r="K46" s="232"/>
      <c r="L46" s="232"/>
      <c r="M46" s="232"/>
      <c r="N46" s="232"/>
      <c r="O46" s="232"/>
      <c r="P46" s="232"/>
      <c r="Q46" s="232"/>
      <c r="R46" s="232"/>
      <c r="S46" s="232"/>
      <c r="T46" s="232"/>
      <c r="U46" s="232"/>
      <c r="V46" s="232"/>
      <c r="W46" s="232"/>
      <c r="X46" s="233"/>
      <c r="Y46" s="41"/>
      <c r="Z46" s="89"/>
    </row>
    <row r="47" spans="2:26" ht="24.75" customHeight="1" thickBot="1" x14ac:dyDescent="0.25">
      <c r="B47" s="94"/>
      <c r="C47" s="40"/>
      <c r="D47" s="224" t="s">
        <v>24</v>
      </c>
      <c r="E47" s="225"/>
      <c r="F47" s="226" t="s">
        <v>25</v>
      </c>
      <c r="G47" s="227"/>
      <c r="H47" s="227"/>
      <c r="I47" s="227"/>
      <c r="J47" s="227"/>
      <c r="K47" s="226" t="s">
        <v>21</v>
      </c>
      <c r="L47" s="227"/>
      <c r="M47" s="227"/>
      <c r="N47" s="227"/>
      <c r="O47" s="227"/>
      <c r="P47" s="227"/>
      <c r="Q47" s="227"/>
      <c r="R47" s="222" t="s">
        <v>22</v>
      </c>
      <c r="S47" s="222"/>
      <c r="T47" s="222"/>
      <c r="U47" s="222" t="s">
        <v>23</v>
      </c>
      <c r="V47" s="222"/>
      <c r="W47" s="222" t="s">
        <v>5</v>
      </c>
      <c r="X47" s="223"/>
      <c r="Y47" s="41"/>
      <c r="Z47" s="89"/>
    </row>
    <row r="48" spans="2:26" ht="48.75" customHeight="1" x14ac:dyDescent="0.2">
      <c r="B48" s="94"/>
      <c r="C48" s="40"/>
      <c r="D48" s="189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58"/>
      <c r="S48" s="158"/>
      <c r="T48" s="158"/>
      <c r="U48" s="191"/>
      <c r="V48" s="192"/>
      <c r="W48" s="155">
        <v>0</v>
      </c>
      <c r="X48" s="156"/>
      <c r="Y48" s="41"/>
      <c r="Z48" s="89"/>
    </row>
    <row r="49" spans="2:26" ht="48.75" customHeight="1" x14ac:dyDescent="0.2">
      <c r="B49" s="94"/>
      <c r="C49" s="40"/>
      <c r="D49" s="204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6"/>
      <c r="S49" s="206"/>
      <c r="T49" s="206"/>
      <c r="U49" s="207"/>
      <c r="V49" s="206"/>
      <c r="W49" s="162">
        <v>0</v>
      </c>
      <c r="X49" s="163"/>
      <c r="Y49" s="41"/>
      <c r="Z49" s="89"/>
    </row>
    <row r="50" spans="2:26" ht="48.75" customHeight="1" x14ac:dyDescent="0.2">
      <c r="B50" s="94"/>
      <c r="C50" s="40"/>
      <c r="D50" s="204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6"/>
      <c r="S50" s="206"/>
      <c r="T50" s="206"/>
      <c r="U50" s="206"/>
      <c r="V50" s="206"/>
      <c r="W50" s="162">
        <v>0</v>
      </c>
      <c r="X50" s="163"/>
      <c r="Y50" s="41"/>
      <c r="Z50" s="89"/>
    </row>
    <row r="51" spans="2:26" ht="48.75" customHeight="1" x14ac:dyDescent="0.2">
      <c r="B51" s="94"/>
      <c r="C51" s="40"/>
      <c r="D51" s="204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6"/>
      <c r="S51" s="206"/>
      <c r="T51" s="206"/>
      <c r="U51" s="206"/>
      <c r="V51" s="206"/>
      <c r="W51" s="162">
        <v>0</v>
      </c>
      <c r="X51" s="163"/>
      <c r="Y51" s="41"/>
      <c r="Z51" s="89"/>
    </row>
    <row r="52" spans="2:26" ht="48.75" customHeight="1" thickBot="1" x14ac:dyDescent="0.25">
      <c r="B52" s="94"/>
      <c r="C52" s="40"/>
      <c r="D52" s="208"/>
      <c r="E52" s="209"/>
      <c r="F52" s="209"/>
      <c r="G52" s="209"/>
      <c r="H52" s="209"/>
      <c r="I52" s="209"/>
      <c r="J52" s="209"/>
      <c r="K52" s="209"/>
      <c r="L52" s="209"/>
      <c r="M52" s="209"/>
      <c r="N52" s="209"/>
      <c r="O52" s="209"/>
      <c r="P52" s="209"/>
      <c r="Q52" s="209"/>
      <c r="R52" s="210"/>
      <c r="S52" s="210"/>
      <c r="T52" s="210"/>
      <c r="U52" s="210"/>
      <c r="V52" s="210"/>
      <c r="W52" s="164">
        <v>0</v>
      </c>
      <c r="X52" s="165"/>
      <c r="Y52" s="41"/>
      <c r="Z52" s="89"/>
    </row>
    <row r="53" spans="2:26" x14ac:dyDescent="0.2">
      <c r="B53" s="94"/>
      <c r="C53" s="42"/>
      <c r="D53" s="43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5"/>
      <c r="U53" s="46"/>
      <c r="V53" s="47"/>
      <c r="W53" s="151"/>
      <c r="X53" s="151"/>
      <c r="Y53" s="48"/>
      <c r="Z53" s="89"/>
    </row>
    <row r="54" spans="2:26" x14ac:dyDescent="0.2">
      <c r="B54" s="91"/>
      <c r="C54" s="92"/>
      <c r="D54" s="92"/>
      <c r="E54" s="92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2"/>
      <c r="T54" s="92"/>
      <c r="U54" s="92"/>
      <c r="V54" s="92"/>
      <c r="W54" s="92"/>
      <c r="X54" s="92"/>
      <c r="Y54" s="92"/>
      <c r="Z54" s="90"/>
    </row>
  </sheetData>
  <mergeCells count="54">
    <mergeCell ref="W49:X49"/>
    <mergeCell ref="D49:E49"/>
    <mergeCell ref="W53:X53"/>
    <mergeCell ref="D52:E52"/>
    <mergeCell ref="F52:J52"/>
    <mergeCell ref="K52:Q52"/>
    <mergeCell ref="R52:T52"/>
    <mergeCell ref="U52:V52"/>
    <mergeCell ref="W52:X52"/>
    <mergeCell ref="W51:X51"/>
    <mergeCell ref="D50:E50"/>
    <mergeCell ref="F50:J50"/>
    <mergeCell ref="K50:Q50"/>
    <mergeCell ref="R50:T50"/>
    <mergeCell ref="U50:V50"/>
    <mergeCell ref="W50:X50"/>
    <mergeCell ref="D51:E51"/>
    <mergeCell ref="F51:J51"/>
    <mergeCell ref="K51:Q51"/>
    <mergeCell ref="R51:T51"/>
    <mergeCell ref="U51:V51"/>
    <mergeCell ref="K47:Q47"/>
    <mergeCell ref="R47:T47"/>
    <mergeCell ref="U47:V47"/>
    <mergeCell ref="R49:T49"/>
    <mergeCell ref="U49:V49"/>
    <mergeCell ref="F49:J49"/>
    <mergeCell ref="K49:Q49"/>
    <mergeCell ref="Q24:X29"/>
    <mergeCell ref="Q30:X30"/>
    <mergeCell ref="Q31:X36"/>
    <mergeCell ref="Q37:W37"/>
    <mergeCell ref="D45:X46"/>
    <mergeCell ref="W47:X47"/>
    <mergeCell ref="D48:E48"/>
    <mergeCell ref="F48:J48"/>
    <mergeCell ref="K48:Q48"/>
    <mergeCell ref="R48:T48"/>
    <mergeCell ref="U48:V48"/>
    <mergeCell ref="W48:X48"/>
    <mergeCell ref="D47:E47"/>
    <mergeCell ref="F47:J47"/>
    <mergeCell ref="E13:W13"/>
    <mergeCell ref="E14:W14"/>
    <mergeCell ref="E15:W15"/>
    <mergeCell ref="C19:Y20"/>
    <mergeCell ref="Q22:W23"/>
    <mergeCell ref="X22:X23"/>
    <mergeCell ref="E12:W12"/>
    <mergeCell ref="C6:Y7"/>
    <mergeCell ref="E8:W8"/>
    <mergeCell ref="E9:W9"/>
    <mergeCell ref="E10:W10"/>
    <mergeCell ref="E11:W11"/>
  </mergeCells>
  <conditionalFormatting sqref="X22:X23">
    <cfRule type="cellIs" dxfId="2" priority="2" stopIfTrue="1" operator="equal">
      <formula>"L"</formula>
    </cfRule>
    <cfRule type="cellIs" dxfId="1" priority="3" stopIfTrue="1" operator="equal">
      <formula>"K"</formula>
    </cfRule>
    <cfRule type="cellIs" dxfId="0" priority="4" stopIfTrue="1" operator="equal">
      <formula>"J"</formula>
    </cfRule>
  </conditionalFormatting>
  <conditionalFormatting sqref="W49:X52 W48">
    <cfRule type="iconSet" priority="1">
      <iconSet iconSet="5Quarters">
        <cfvo type="percent" val="0"/>
        <cfvo type="num" val="0.25"/>
        <cfvo type="num" val="0.5"/>
        <cfvo type="num" val="0.75"/>
        <cfvo type="num" val="1"/>
      </iconSet>
    </cfRule>
  </conditionalFormatting>
  <pageMargins left="0.511811024" right="0.511811024" top="0.78740157499999996" bottom="0.78740157499999996" header="0.31496062000000002" footer="0.31496062000000002"/>
  <pageSetup paperSize="9" scale="5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"/>
  <dimension ref="B1:AD39"/>
  <sheetViews>
    <sheetView showGridLines="0" showRowColHeaders="0" zoomScale="90" zoomScaleNormal="90" workbookViewId="0">
      <selection activeCell="I5" sqref="I5:N5"/>
    </sheetView>
  </sheetViews>
  <sheetFormatPr defaultRowHeight="15" x14ac:dyDescent="0.25"/>
  <cols>
    <col min="1" max="1" width="2.85546875" style="53" customWidth="1"/>
    <col min="2" max="2" width="4" style="53" customWidth="1"/>
    <col min="3" max="3" width="10.85546875" style="53" customWidth="1"/>
    <col min="4" max="4" width="10.7109375" style="53" customWidth="1"/>
    <col min="5" max="5" width="9.140625" style="53"/>
    <col min="6" max="6" width="10.7109375" style="53" customWidth="1"/>
    <col min="7" max="7" width="11.85546875" style="53" customWidth="1"/>
    <col min="8" max="8" width="3.140625" style="53" customWidth="1"/>
    <col min="9" max="9" width="4" style="53" customWidth="1"/>
    <col min="10" max="10" width="10.85546875" style="53" customWidth="1"/>
    <col min="11" max="11" width="10.7109375" style="53" customWidth="1"/>
    <col min="12" max="12" width="9.140625" style="53"/>
    <col min="13" max="13" width="10.7109375" style="53" customWidth="1"/>
    <col min="14" max="14" width="11.85546875" style="53" customWidth="1"/>
    <col min="15" max="15" width="2.28515625" style="53" customWidth="1"/>
    <col min="16" max="16" width="4" style="53" customWidth="1"/>
    <col min="17" max="17" width="10.85546875" style="53" customWidth="1"/>
    <col min="18" max="18" width="10.7109375" style="53" customWidth="1"/>
    <col min="19" max="19" width="9.140625" style="53"/>
    <col min="20" max="20" width="10.7109375" style="53" customWidth="1"/>
    <col min="21" max="21" width="11.85546875" style="53" customWidth="1"/>
    <col min="22" max="22" width="2.42578125" style="53" customWidth="1"/>
    <col min="23" max="23" width="3.42578125" style="53" customWidth="1"/>
    <col min="24" max="24" width="2" style="53" customWidth="1"/>
    <col min="25" max="25" width="4" style="53" customWidth="1"/>
    <col min="26" max="26" width="10.85546875" style="53" customWidth="1"/>
    <col min="27" max="27" width="12.42578125" style="53" customWidth="1"/>
    <col min="28" max="28" width="10.28515625" style="53" bestFit="1" customWidth="1"/>
    <col min="29" max="29" width="10.7109375" style="53" customWidth="1"/>
    <col min="30" max="30" width="11.85546875" style="53" customWidth="1"/>
    <col min="31" max="16384" width="9.140625" style="53"/>
  </cols>
  <sheetData>
    <row r="1" spans="2:30" ht="56.25" customHeight="1" x14ac:dyDescent="0.25">
      <c r="B1" s="54"/>
      <c r="C1" s="54"/>
      <c r="D1" s="54"/>
      <c r="E1" s="54"/>
      <c r="F1" s="54"/>
      <c r="G1" s="54"/>
      <c r="I1" s="54"/>
      <c r="J1" s="54"/>
      <c r="K1" s="54"/>
      <c r="L1" s="54"/>
      <c r="M1" s="54"/>
      <c r="N1" s="54"/>
      <c r="P1" s="54"/>
      <c r="Q1" s="54"/>
      <c r="R1" s="54"/>
      <c r="S1" s="54"/>
      <c r="T1" s="54"/>
      <c r="U1" s="54"/>
      <c r="Y1" s="54"/>
      <c r="Z1" s="54"/>
      <c r="AA1" s="54"/>
      <c r="AB1" s="54"/>
      <c r="AC1" s="54"/>
      <c r="AD1" s="54"/>
    </row>
    <row r="2" spans="2:30" ht="28.5" customHeight="1" x14ac:dyDescent="0.25">
      <c r="B2" s="239" t="s">
        <v>87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Y2" s="243" t="s">
        <v>89</v>
      </c>
      <c r="Z2" s="243"/>
      <c r="AA2" s="243"/>
      <c r="AB2" s="243"/>
      <c r="AC2" s="243"/>
      <c r="AD2" s="243"/>
    </row>
    <row r="3" spans="2:30" ht="9" customHeight="1" x14ac:dyDescent="0.25">
      <c r="B3" s="56"/>
      <c r="C3" s="56"/>
      <c r="D3" s="56"/>
      <c r="E3" s="56"/>
      <c r="F3" s="56"/>
      <c r="G3" s="56"/>
      <c r="I3" s="56"/>
      <c r="J3" s="56"/>
      <c r="K3" s="56"/>
      <c r="L3" s="56"/>
      <c r="M3" s="56"/>
      <c r="N3" s="56"/>
      <c r="P3" s="56"/>
      <c r="Q3" s="56"/>
      <c r="R3" s="56"/>
      <c r="S3" s="56"/>
      <c r="T3" s="56"/>
      <c r="U3" s="56"/>
      <c r="Y3" s="56"/>
      <c r="Z3" s="56"/>
      <c r="AA3" s="56"/>
      <c r="AB3" s="56"/>
      <c r="AC3" s="56"/>
      <c r="AD3" s="56"/>
    </row>
    <row r="4" spans="2:30" ht="23.25" customHeight="1" x14ac:dyDescent="0.25">
      <c r="B4" s="240" t="s">
        <v>7</v>
      </c>
      <c r="C4" s="240"/>
      <c r="D4" s="240"/>
      <c r="E4" s="240"/>
      <c r="F4" s="240"/>
      <c r="G4" s="240"/>
      <c r="I4" s="240" t="s">
        <v>102</v>
      </c>
      <c r="J4" s="240"/>
      <c r="K4" s="240"/>
      <c r="L4" s="240"/>
      <c r="M4" s="240"/>
      <c r="N4" s="240"/>
      <c r="P4" s="240" t="s">
        <v>9</v>
      </c>
      <c r="Q4" s="240"/>
      <c r="R4" s="240"/>
      <c r="S4" s="240"/>
      <c r="T4" s="240"/>
      <c r="U4" s="240"/>
      <c r="Y4" s="244" t="s">
        <v>88</v>
      </c>
      <c r="Z4" s="244"/>
      <c r="AA4" s="244"/>
      <c r="AB4" s="244"/>
      <c r="AC4" s="244"/>
      <c r="AD4" s="244"/>
    </row>
    <row r="5" spans="2:30" ht="5.25" customHeight="1" x14ac:dyDescent="0.25">
      <c r="B5" s="241"/>
      <c r="C5" s="241"/>
      <c r="D5" s="241"/>
      <c r="E5" s="241"/>
      <c r="F5" s="241"/>
      <c r="G5" s="241"/>
      <c r="I5" s="241"/>
      <c r="J5" s="241"/>
      <c r="K5" s="241"/>
      <c r="L5" s="241"/>
      <c r="M5" s="241"/>
      <c r="N5" s="241"/>
      <c r="P5" s="241"/>
      <c r="Q5" s="241"/>
      <c r="R5" s="241"/>
      <c r="S5" s="241"/>
      <c r="T5" s="241"/>
      <c r="U5" s="241"/>
      <c r="Y5" s="241"/>
      <c r="Z5" s="241"/>
      <c r="AA5" s="241"/>
      <c r="AB5" s="241"/>
      <c r="AC5" s="241"/>
      <c r="AD5" s="241"/>
    </row>
    <row r="6" spans="2:30" ht="20.25" customHeight="1" x14ac:dyDescent="0.25">
      <c r="B6" s="242" t="s">
        <v>53</v>
      </c>
      <c r="C6" s="242"/>
      <c r="D6" s="242"/>
      <c r="E6" s="57">
        <f>listas!G2</f>
        <v>3</v>
      </c>
      <c r="F6" s="57" t="s">
        <v>54</v>
      </c>
      <c r="G6" s="59">
        <f>VLOOKUP($E$6,$B$8:$G$19,6,FALSE)</f>
        <v>0.50251256281407031</v>
      </c>
      <c r="I6" s="242" t="s">
        <v>53</v>
      </c>
      <c r="J6" s="242"/>
      <c r="K6" s="242"/>
      <c r="L6" s="57">
        <f>E6</f>
        <v>3</v>
      </c>
      <c r="M6" s="57" t="s">
        <v>54</v>
      </c>
      <c r="N6" s="59">
        <f>VLOOKUP(L6,I8:N19,6,FALSE)</f>
        <v>0.77777777777777779</v>
      </c>
      <c r="P6" s="242" t="s">
        <v>53</v>
      </c>
      <c r="Q6" s="242"/>
      <c r="R6" s="242"/>
      <c r="S6" s="58">
        <f>E6</f>
        <v>3</v>
      </c>
      <c r="T6" s="58" t="s">
        <v>54</v>
      </c>
      <c r="U6" s="59">
        <f>VLOOKUP(S6,P8:U19,6,FALSE)</f>
        <v>1.0555555555555556</v>
      </c>
      <c r="Y6" s="242" t="s">
        <v>53</v>
      </c>
      <c r="Z6" s="242"/>
      <c r="AA6" s="242"/>
      <c r="AB6" s="77">
        <f>E6</f>
        <v>3</v>
      </c>
      <c r="AC6" s="77" t="s">
        <v>54</v>
      </c>
      <c r="AD6" s="59">
        <f>VLOOKUP(AB6,Y8:AD19,6,FALSE)</f>
        <v>0.75</v>
      </c>
    </row>
    <row r="7" spans="2:30" x14ac:dyDescent="0.25">
      <c r="B7" s="67"/>
      <c r="C7" s="68"/>
      <c r="D7" s="57" t="s">
        <v>3</v>
      </c>
      <c r="E7" s="69" t="s">
        <v>4</v>
      </c>
      <c r="F7" s="57" t="s">
        <v>55</v>
      </c>
      <c r="G7" s="57" t="s">
        <v>5</v>
      </c>
      <c r="I7" s="67"/>
      <c r="J7" s="68"/>
      <c r="K7" s="57" t="s">
        <v>3</v>
      </c>
      <c r="L7" s="69" t="s">
        <v>4</v>
      </c>
      <c r="M7" s="57" t="s">
        <v>55</v>
      </c>
      <c r="N7" s="57" t="s">
        <v>5</v>
      </c>
      <c r="P7" s="67"/>
      <c r="Q7" s="68"/>
      <c r="R7" s="58" t="s">
        <v>3</v>
      </c>
      <c r="S7" s="69" t="s">
        <v>4</v>
      </c>
      <c r="T7" s="58" t="s">
        <v>55</v>
      </c>
      <c r="U7" s="58" t="s">
        <v>5</v>
      </c>
      <c r="Y7" s="67"/>
      <c r="Z7" s="68"/>
      <c r="AA7" s="77" t="s">
        <v>3</v>
      </c>
      <c r="AB7" s="69" t="s">
        <v>4</v>
      </c>
      <c r="AC7" s="77" t="s">
        <v>55</v>
      </c>
      <c r="AD7" s="77" t="s">
        <v>5</v>
      </c>
    </row>
    <row r="8" spans="2:30" x14ac:dyDescent="0.25">
      <c r="B8" s="60">
        <v>1</v>
      </c>
      <c r="C8" s="57" t="s">
        <v>27</v>
      </c>
      <c r="D8" s="70">
        <v>0.995</v>
      </c>
      <c r="E8" s="64">
        <v>0</v>
      </c>
      <c r="F8" s="62">
        <f>AVERAGE(E8:E19)</f>
        <v>0.65637756177223228</v>
      </c>
      <c r="G8" s="63">
        <f t="shared" ref="G8:G19" si="0">IF(E8="","",E8/D8)</f>
        <v>0</v>
      </c>
      <c r="I8" s="60">
        <v>1</v>
      </c>
      <c r="J8" s="57" t="s">
        <v>27</v>
      </c>
      <c r="K8" s="70">
        <v>0.99</v>
      </c>
      <c r="L8" s="64">
        <v>0.33</v>
      </c>
      <c r="M8" s="62">
        <f>AVERAGE(L8:L19)</f>
        <v>0.7835204189150895</v>
      </c>
      <c r="N8" s="63">
        <f t="shared" ref="N8:N19" si="1">IF(L8="","",L8/K8)</f>
        <v>0.33333333333333337</v>
      </c>
      <c r="P8" s="60">
        <v>1</v>
      </c>
      <c r="Q8" s="58" t="s">
        <v>27</v>
      </c>
      <c r="R8" s="70">
        <v>0.9</v>
      </c>
      <c r="S8" s="64">
        <v>0.5</v>
      </c>
      <c r="T8" s="62">
        <f>AVERAGE(S8:S19)</f>
        <v>0.84923470462937523</v>
      </c>
      <c r="U8" s="63">
        <f t="shared" ref="U8:U19" si="2">IF(S8="","",S8/R8)</f>
        <v>0.55555555555555558</v>
      </c>
      <c r="Y8" s="60">
        <v>1</v>
      </c>
      <c r="Z8" s="77" t="s">
        <v>27</v>
      </c>
      <c r="AA8" s="83">
        <v>1</v>
      </c>
      <c r="AB8" s="83">
        <v>0.95</v>
      </c>
      <c r="AC8" s="63">
        <f>AVERAGE(AB8:AB19)</f>
        <v>0.89857142857142858</v>
      </c>
      <c r="AD8" s="63">
        <f t="shared" ref="AD8:AD19" si="3">IF(AB8="","",AB8/AA8)</f>
        <v>0.95</v>
      </c>
    </row>
    <row r="9" spans="2:30" x14ac:dyDescent="0.25">
      <c r="B9" s="60">
        <v>2</v>
      </c>
      <c r="C9" s="57" t="s">
        <v>28</v>
      </c>
      <c r="D9" s="61">
        <f>D8</f>
        <v>0.995</v>
      </c>
      <c r="E9" s="64">
        <v>0.3</v>
      </c>
      <c r="F9" s="62">
        <f>F8</f>
        <v>0.65637756177223228</v>
      </c>
      <c r="G9" s="63">
        <f t="shared" si="0"/>
        <v>0.30150753768844218</v>
      </c>
      <c r="I9" s="60">
        <v>2</v>
      </c>
      <c r="J9" s="57" t="s">
        <v>28</v>
      </c>
      <c r="K9" s="61">
        <f>K8</f>
        <v>0.99</v>
      </c>
      <c r="L9" s="64">
        <v>0.55000000000000004</v>
      </c>
      <c r="M9" s="62">
        <f>M8</f>
        <v>0.7835204189150895</v>
      </c>
      <c r="N9" s="63">
        <f t="shared" si="1"/>
        <v>0.55555555555555558</v>
      </c>
      <c r="P9" s="60">
        <v>2</v>
      </c>
      <c r="Q9" s="58" t="s">
        <v>28</v>
      </c>
      <c r="R9" s="61">
        <f>R8</f>
        <v>0.9</v>
      </c>
      <c r="S9" s="64">
        <v>0.66</v>
      </c>
      <c r="T9" s="62">
        <f>T8</f>
        <v>0.84923470462937523</v>
      </c>
      <c r="U9" s="63">
        <f t="shared" si="2"/>
        <v>0.73333333333333339</v>
      </c>
      <c r="Y9" s="60">
        <v>2</v>
      </c>
      <c r="Z9" s="77" t="s">
        <v>28</v>
      </c>
      <c r="AA9" s="63">
        <f>AA8</f>
        <v>1</v>
      </c>
      <c r="AB9" s="83">
        <v>0.85</v>
      </c>
      <c r="AC9" s="63">
        <f>AC8</f>
        <v>0.89857142857142858</v>
      </c>
      <c r="AD9" s="63">
        <f t="shared" si="3"/>
        <v>0.85</v>
      </c>
    </row>
    <row r="10" spans="2:30" x14ac:dyDescent="0.25">
      <c r="B10" s="60">
        <v>3</v>
      </c>
      <c r="C10" s="57" t="s">
        <v>29</v>
      </c>
      <c r="D10" s="61">
        <f t="shared" ref="D10:D19" si="4">D9</f>
        <v>0.995</v>
      </c>
      <c r="E10" s="64">
        <v>0.5</v>
      </c>
      <c r="F10" s="62">
        <f t="shared" ref="F10:F19" si="5">F9</f>
        <v>0.65637756177223228</v>
      </c>
      <c r="G10" s="63">
        <f t="shared" si="0"/>
        <v>0.50251256281407031</v>
      </c>
      <c r="I10" s="60">
        <v>3</v>
      </c>
      <c r="J10" s="57" t="s">
        <v>29</v>
      </c>
      <c r="K10" s="61">
        <f t="shared" ref="K10:K19" si="6">K9</f>
        <v>0.99</v>
      </c>
      <c r="L10" s="64">
        <v>0.77</v>
      </c>
      <c r="M10" s="62">
        <f t="shared" ref="M10:M19" si="7">M9</f>
        <v>0.7835204189150895</v>
      </c>
      <c r="N10" s="63">
        <f t="shared" si="1"/>
        <v>0.77777777777777779</v>
      </c>
      <c r="P10" s="60">
        <v>3</v>
      </c>
      <c r="Q10" s="58" t="s">
        <v>29</v>
      </c>
      <c r="R10" s="61">
        <f t="shared" ref="R10:R19" si="8">R9</f>
        <v>0.9</v>
      </c>
      <c r="S10" s="64">
        <v>0.95</v>
      </c>
      <c r="T10" s="62">
        <f t="shared" ref="T10:T19" si="9">T9</f>
        <v>0.84923470462937523</v>
      </c>
      <c r="U10" s="63">
        <f t="shared" si="2"/>
        <v>1.0555555555555556</v>
      </c>
      <c r="Y10" s="60">
        <v>3</v>
      </c>
      <c r="Z10" s="77" t="s">
        <v>29</v>
      </c>
      <c r="AA10" s="63">
        <f t="shared" ref="AA10:AA19" si="10">AA9</f>
        <v>1</v>
      </c>
      <c r="AB10" s="83">
        <v>0.75</v>
      </c>
      <c r="AC10" s="63">
        <f t="shared" ref="AC10:AC19" si="11">AC9</f>
        <v>0.89857142857142858</v>
      </c>
      <c r="AD10" s="63">
        <f t="shared" si="3"/>
        <v>0.75</v>
      </c>
    </row>
    <row r="11" spans="2:30" x14ac:dyDescent="0.25">
      <c r="B11" s="60">
        <v>4</v>
      </c>
      <c r="C11" s="57" t="s">
        <v>30</v>
      </c>
      <c r="D11" s="61">
        <f t="shared" si="4"/>
        <v>0.995</v>
      </c>
      <c r="E11" s="64">
        <v>0.8</v>
      </c>
      <c r="F11" s="62">
        <f t="shared" si="5"/>
        <v>0.65637756177223228</v>
      </c>
      <c r="G11" s="63">
        <f t="shared" si="0"/>
        <v>0.8040201005025126</v>
      </c>
      <c r="I11" s="60">
        <v>4</v>
      </c>
      <c r="J11" s="57" t="s">
        <v>30</v>
      </c>
      <c r="K11" s="61">
        <f t="shared" si="6"/>
        <v>0.99</v>
      </c>
      <c r="L11" s="64">
        <v>0.99</v>
      </c>
      <c r="M11" s="62">
        <f t="shared" si="7"/>
        <v>0.7835204189150895</v>
      </c>
      <c r="N11" s="63">
        <f t="shared" si="1"/>
        <v>1</v>
      </c>
      <c r="P11" s="60">
        <v>4</v>
      </c>
      <c r="Q11" s="58" t="s">
        <v>30</v>
      </c>
      <c r="R11" s="61">
        <f t="shared" si="8"/>
        <v>0.9</v>
      </c>
      <c r="S11" s="64">
        <v>0.99</v>
      </c>
      <c r="T11" s="62">
        <f t="shared" si="9"/>
        <v>0.84923470462937523</v>
      </c>
      <c r="U11" s="63">
        <f t="shared" si="2"/>
        <v>1.0999999999999999</v>
      </c>
      <c r="Y11" s="60">
        <v>4</v>
      </c>
      <c r="Z11" s="77" t="s">
        <v>30</v>
      </c>
      <c r="AA11" s="63">
        <f t="shared" si="10"/>
        <v>1</v>
      </c>
      <c r="AB11" s="83">
        <v>0.8</v>
      </c>
      <c r="AC11" s="63">
        <f t="shared" si="11"/>
        <v>0.89857142857142858</v>
      </c>
      <c r="AD11" s="63">
        <f t="shared" si="3"/>
        <v>0.8</v>
      </c>
    </row>
    <row r="12" spans="2:30" x14ac:dyDescent="0.25">
      <c r="B12" s="60">
        <v>5</v>
      </c>
      <c r="C12" s="57" t="s">
        <v>31</v>
      </c>
      <c r="D12" s="61">
        <f t="shared" si="4"/>
        <v>0.995</v>
      </c>
      <c r="E12" s="64">
        <v>1</v>
      </c>
      <c r="F12" s="62">
        <f t="shared" si="5"/>
        <v>0.65637756177223228</v>
      </c>
      <c r="G12" s="63">
        <f t="shared" si="0"/>
        <v>1.0050251256281406</v>
      </c>
      <c r="I12" s="60">
        <v>5</v>
      </c>
      <c r="J12" s="57" t="s">
        <v>31</v>
      </c>
      <c r="K12" s="61">
        <f t="shared" si="6"/>
        <v>0.99</v>
      </c>
      <c r="L12" s="64">
        <v>0.85</v>
      </c>
      <c r="M12" s="62">
        <f t="shared" si="7"/>
        <v>0.7835204189150895</v>
      </c>
      <c r="N12" s="63">
        <f t="shared" si="1"/>
        <v>0.85858585858585856</v>
      </c>
      <c r="P12" s="60">
        <v>5</v>
      </c>
      <c r="Q12" s="58" t="s">
        <v>31</v>
      </c>
      <c r="R12" s="61">
        <f t="shared" si="8"/>
        <v>0.9</v>
      </c>
      <c r="S12" s="64">
        <v>0.85</v>
      </c>
      <c r="T12" s="62">
        <f t="shared" si="9"/>
        <v>0.84923470462937523</v>
      </c>
      <c r="U12" s="63">
        <f t="shared" si="2"/>
        <v>0.94444444444444442</v>
      </c>
      <c r="Y12" s="60">
        <v>5</v>
      </c>
      <c r="Z12" s="77" t="s">
        <v>31</v>
      </c>
      <c r="AA12" s="63">
        <f t="shared" si="10"/>
        <v>1</v>
      </c>
      <c r="AB12" s="83">
        <v>0.95</v>
      </c>
      <c r="AC12" s="63">
        <f t="shared" si="11"/>
        <v>0.89857142857142858</v>
      </c>
      <c r="AD12" s="63">
        <f t="shared" si="3"/>
        <v>0.95</v>
      </c>
    </row>
    <row r="13" spans="2:30" x14ac:dyDescent="0.25">
      <c r="B13" s="60">
        <v>6</v>
      </c>
      <c r="C13" s="57" t="s">
        <v>32</v>
      </c>
      <c r="D13" s="61">
        <f t="shared" si="4"/>
        <v>0.995</v>
      </c>
      <c r="E13" s="64">
        <v>0.99464293240562607</v>
      </c>
      <c r="F13" s="62">
        <f t="shared" si="5"/>
        <v>0.65637756177223228</v>
      </c>
      <c r="G13" s="63">
        <f t="shared" si="0"/>
        <v>0.99964113809610655</v>
      </c>
      <c r="I13" s="60">
        <v>6</v>
      </c>
      <c r="J13" s="57" t="s">
        <v>32</v>
      </c>
      <c r="K13" s="61">
        <f t="shared" si="6"/>
        <v>0.99</v>
      </c>
      <c r="L13" s="64">
        <v>0.99464293240562607</v>
      </c>
      <c r="M13" s="62">
        <f t="shared" si="7"/>
        <v>0.7835204189150895</v>
      </c>
      <c r="N13" s="63">
        <f t="shared" si="1"/>
        <v>1.0046898307127536</v>
      </c>
      <c r="P13" s="60">
        <v>6</v>
      </c>
      <c r="Q13" s="58" t="s">
        <v>32</v>
      </c>
      <c r="R13" s="61">
        <f t="shared" si="8"/>
        <v>0.9</v>
      </c>
      <c r="S13" s="64">
        <v>0.99464293240562607</v>
      </c>
      <c r="T13" s="62">
        <f t="shared" si="9"/>
        <v>0.84923470462937523</v>
      </c>
      <c r="U13" s="63">
        <f t="shared" si="2"/>
        <v>1.1051588137840289</v>
      </c>
      <c r="Y13" s="60">
        <v>6</v>
      </c>
      <c r="Z13" s="77" t="s">
        <v>32</v>
      </c>
      <c r="AA13" s="63">
        <f t="shared" si="10"/>
        <v>1</v>
      </c>
      <c r="AB13" s="83">
        <v>1</v>
      </c>
      <c r="AC13" s="63">
        <f t="shared" si="11"/>
        <v>0.89857142857142858</v>
      </c>
      <c r="AD13" s="63">
        <f t="shared" si="3"/>
        <v>1</v>
      </c>
    </row>
    <row r="14" spans="2:30" x14ac:dyDescent="0.25">
      <c r="B14" s="60">
        <v>7</v>
      </c>
      <c r="C14" s="57" t="s">
        <v>33</v>
      </c>
      <c r="D14" s="61">
        <f t="shared" si="4"/>
        <v>0.995</v>
      </c>
      <c r="E14" s="64">
        <v>1</v>
      </c>
      <c r="F14" s="62">
        <f t="shared" si="5"/>
        <v>0.65637756177223228</v>
      </c>
      <c r="G14" s="63">
        <f t="shared" si="0"/>
        <v>1.0050251256281406</v>
      </c>
      <c r="I14" s="60">
        <v>7</v>
      </c>
      <c r="J14" s="57" t="s">
        <v>33</v>
      </c>
      <c r="K14" s="61">
        <f t="shared" si="6"/>
        <v>0.99</v>
      </c>
      <c r="L14" s="64">
        <v>1</v>
      </c>
      <c r="M14" s="62">
        <f t="shared" si="7"/>
        <v>0.7835204189150895</v>
      </c>
      <c r="N14" s="63">
        <f t="shared" si="1"/>
        <v>1.0101010101010102</v>
      </c>
      <c r="P14" s="60">
        <v>7</v>
      </c>
      <c r="Q14" s="58" t="s">
        <v>33</v>
      </c>
      <c r="R14" s="61">
        <f t="shared" si="8"/>
        <v>0.9</v>
      </c>
      <c r="S14" s="64">
        <v>1</v>
      </c>
      <c r="T14" s="62">
        <f t="shared" si="9"/>
        <v>0.84923470462937523</v>
      </c>
      <c r="U14" s="63">
        <f t="shared" si="2"/>
        <v>1.1111111111111112</v>
      </c>
      <c r="Y14" s="60">
        <v>7</v>
      </c>
      <c r="Z14" s="77" t="s">
        <v>33</v>
      </c>
      <c r="AA14" s="63">
        <f t="shared" si="10"/>
        <v>1</v>
      </c>
      <c r="AB14" s="83">
        <v>0.99</v>
      </c>
      <c r="AC14" s="63">
        <f t="shared" si="11"/>
        <v>0.89857142857142858</v>
      </c>
      <c r="AD14" s="63">
        <f t="shared" si="3"/>
        <v>0.99</v>
      </c>
    </row>
    <row r="15" spans="2:30" x14ac:dyDescent="0.25">
      <c r="B15" s="60">
        <v>8</v>
      </c>
      <c r="C15" s="57" t="s">
        <v>34</v>
      </c>
      <c r="D15" s="61">
        <f t="shared" si="4"/>
        <v>0.995</v>
      </c>
      <c r="E15" s="64"/>
      <c r="F15" s="62">
        <f t="shared" si="5"/>
        <v>0.65637756177223228</v>
      </c>
      <c r="G15" s="63" t="str">
        <f t="shared" si="0"/>
        <v/>
      </c>
      <c r="I15" s="60">
        <v>8</v>
      </c>
      <c r="J15" s="57" t="s">
        <v>34</v>
      </c>
      <c r="K15" s="61">
        <f t="shared" si="6"/>
        <v>0.99</v>
      </c>
      <c r="L15" s="64"/>
      <c r="M15" s="62">
        <f t="shared" si="7"/>
        <v>0.7835204189150895</v>
      </c>
      <c r="N15" s="63" t="str">
        <f t="shared" si="1"/>
        <v/>
      </c>
      <c r="P15" s="60">
        <v>8</v>
      </c>
      <c r="Q15" s="58" t="s">
        <v>34</v>
      </c>
      <c r="R15" s="61">
        <f t="shared" si="8"/>
        <v>0.9</v>
      </c>
      <c r="S15" s="64"/>
      <c r="T15" s="62">
        <f t="shared" si="9"/>
        <v>0.84923470462937523</v>
      </c>
      <c r="U15" s="63" t="str">
        <f t="shared" si="2"/>
        <v/>
      </c>
      <c r="Y15" s="60">
        <v>8</v>
      </c>
      <c r="Z15" s="77" t="s">
        <v>34</v>
      </c>
      <c r="AA15" s="63">
        <f t="shared" si="10"/>
        <v>1</v>
      </c>
      <c r="AB15" s="83"/>
      <c r="AC15" s="63">
        <f t="shared" si="11"/>
        <v>0.89857142857142858</v>
      </c>
      <c r="AD15" s="63" t="str">
        <f t="shared" si="3"/>
        <v/>
      </c>
    </row>
    <row r="16" spans="2:30" x14ac:dyDescent="0.25">
      <c r="B16" s="60">
        <v>9</v>
      </c>
      <c r="C16" s="57" t="s">
        <v>35</v>
      </c>
      <c r="D16" s="61">
        <f t="shared" si="4"/>
        <v>0.995</v>
      </c>
      <c r="E16" s="64"/>
      <c r="F16" s="62">
        <f t="shared" si="5"/>
        <v>0.65637756177223228</v>
      </c>
      <c r="G16" s="63" t="str">
        <f t="shared" si="0"/>
        <v/>
      </c>
      <c r="I16" s="60">
        <v>9</v>
      </c>
      <c r="J16" s="57" t="s">
        <v>35</v>
      </c>
      <c r="K16" s="61">
        <f t="shared" si="6"/>
        <v>0.99</v>
      </c>
      <c r="L16" s="64"/>
      <c r="M16" s="62">
        <f t="shared" si="7"/>
        <v>0.7835204189150895</v>
      </c>
      <c r="N16" s="63" t="str">
        <f t="shared" si="1"/>
        <v/>
      </c>
      <c r="P16" s="60">
        <v>9</v>
      </c>
      <c r="Q16" s="58" t="s">
        <v>35</v>
      </c>
      <c r="R16" s="61">
        <f t="shared" si="8"/>
        <v>0.9</v>
      </c>
      <c r="S16" s="64"/>
      <c r="T16" s="62">
        <f t="shared" si="9"/>
        <v>0.84923470462937523</v>
      </c>
      <c r="U16" s="63" t="str">
        <f t="shared" si="2"/>
        <v/>
      </c>
      <c r="Y16" s="60">
        <v>9</v>
      </c>
      <c r="Z16" s="77" t="s">
        <v>35</v>
      </c>
      <c r="AA16" s="63">
        <f t="shared" si="10"/>
        <v>1</v>
      </c>
      <c r="AB16" s="83"/>
      <c r="AC16" s="63">
        <f t="shared" si="11"/>
        <v>0.89857142857142858</v>
      </c>
      <c r="AD16" s="63" t="str">
        <f t="shared" si="3"/>
        <v/>
      </c>
    </row>
    <row r="17" spans="2:30" x14ac:dyDescent="0.25">
      <c r="B17" s="60">
        <v>10</v>
      </c>
      <c r="C17" s="57" t="s">
        <v>36</v>
      </c>
      <c r="D17" s="61">
        <f t="shared" si="4"/>
        <v>0.995</v>
      </c>
      <c r="E17" s="64"/>
      <c r="F17" s="62">
        <f t="shared" si="5"/>
        <v>0.65637756177223228</v>
      </c>
      <c r="G17" s="63" t="str">
        <f t="shared" si="0"/>
        <v/>
      </c>
      <c r="I17" s="60">
        <v>10</v>
      </c>
      <c r="J17" s="57" t="s">
        <v>36</v>
      </c>
      <c r="K17" s="61">
        <f t="shared" si="6"/>
        <v>0.99</v>
      </c>
      <c r="L17" s="64"/>
      <c r="M17" s="62">
        <f t="shared" si="7"/>
        <v>0.7835204189150895</v>
      </c>
      <c r="N17" s="63" t="str">
        <f t="shared" si="1"/>
        <v/>
      </c>
      <c r="P17" s="60">
        <v>10</v>
      </c>
      <c r="Q17" s="58" t="s">
        <v>36</v>
      </c>
      <c r="R17" s="61">
        <f t="shared" si="8"/>
        <v>0.9</v>
      </c>
      <c r="S17" s="64"/>
      <c r="T17" s="62">
        <f t="shared" si="9"/>
        <v>0.84923470462937523</v>
      </c>
      <c r="U17" s="63" t="str">
        <f t="shared" si="2"/>
        <v/>
      </c>
      <c r="Y17" s="60">
        <v>10</v>
      </c>
      <c r="Z17" s="77" t="s">
        <v>36</v>
      </c>
      <c r="AA17" s="63">
        <f t="shared" si="10"/>
        <v>1</v>
      </c>
      <c r="AB17" s="83"/>
      <c r="AC17" s="63">
        <f t="shared" si="11"/>
        <v>0.89857142857142858</v>
      </c>
      <c r="AD17" s="63" t="str">
        <f t="shared" si="3"/>
        <v/>
      </c>
    </row>
    <row r="18" spans="2:30" x14ac:dyDescent="0.25">
      <c r="B18" s="60">
        <v>11</v>
      </c>
      <c r="C18" s="57" t="s">
        <v>37</v>
      </c>
      <c r="D18" s="61">
        <f t="shared" si="4"/>
        <v>0.995</v>
      </c>
      <c r="E18" s="64"/>
      <c r="F18" s="62">
        <f t="shared" si="5"/>
        <v>0.65637756177223228</v>
      </c>
      <c r="G18" s="63" t="str">
        <f t="shared" si="0"/>
        <v/>
      </c>
      <c r="I18" s="60">
        <v>11</v>
      </c>
      <c r="J18" s="57" t="s">
        <v>37</v>
      </c>
      <c r="K18" s="61">
        <f t="shared" si="6"/>
        <v>0.99</v>
      </c>
      <c r="L18" s="64"/>
      <c r="M18" s="62">
        <f t="shared" si="7"/>
        <v>0.7835204189150895</v>
      </c>
      <c r="N18" s="63" t="str">
        <f t="shared" si="1"/>
        <v/>
      </c>
      <c r="P18" s="60">
        <v>11</v>
      </c>
      <c r="Q18" s="58" t="s">
        <v>37</v>
      </c>
      <c r="R18" s="61">
        <f t="shared" si="8"/>
        <v>0.9</v>
      </c>
      <c r="S18" s="64"/>
      <c r="T18" s="62">
        <f t="shared" si="9"/>
        <v>0.84923470462937523</v>
      </c>
      <c r="U18" s="63" t="str">
        <f t="shared" si="2"/>
        <v/>
      </c>
      <c r="Y18" s="60">
        <v>11</v>
      </c>
      <c r="Z18" s="77" t="s">
        <v>37</v>
      </c>
      <c r="AA18" s="63">
        <f t="shared" si="10"/>
        <v>1</v>
      </c>
      <c r="AB18" s="83"/>
      <c r="AC18" s="63">
        <f t="shared" si="11"/>
        <v>0.89857142857142858</v>
      </c>
      <c r="AD18" s="63" t="str">
        <f t="shared" si="3"/>
        <v/>
      </c>
    </row>
    <row r="19" spans="2:30" x14ac:dyDescent="0.25">
      <c r="B19" s="60">
        <v>12</v>
      </c>
      <c r="C19" s="57" t="s">
        <v>38</v>
      </c>
      <c r="D19" s="61">
        <f t="shared" si="4"/>
        <v>0.995</v>
      </c>
      <c r="E19" s="64"/>
      <c r="F19" s="62">
        <f t="shared" si="5"/>
        <v>0.65637756177223228</v>
      </c>
      <c r="G19" s="63" t="str">
        <f t="shared" si="0"/>
        <v/>
      </c>
      <c r="I19" s="60">
        <v>12</v>
      </c>
      <c r="J19" s="57" t="s">
        <v>38</v>
      </c>
      <c r="K19" s="61">
        <f t="shared" si="6"/>
        <v>0.99</v>
      </c>
      <c r="L19" s="64"/>
      <c r="M19" s="62">
        <f t="shared" si="7"/>
        <v>0.7835204189150895</v>
      </c>
      <c r="N19" s="63" t="str">
        <f t="shared" si="1"/>
        <v/>
      </c>
      <c r="P19" s="60">
        <v>12</v>
      </c>
      <c r="Q19" s="58" t="s">
        <v>38</v>
      </c>
      <c r="R19" s="61">
        <f t="shared" si="8"/>
        <v>0.9</v>
      </c>
      <c r="S19" s="64"/>
      <c r="T19" s="62">
        <f t="shared" si="9"/>
        <v>0.84923470462937523</v>
      </c>
      <c r="U19" s="63" t="str">
        <f t="shared" si="2"/>
        <v/>
      </c>
      <c r="Y19" s="60">
        <v>12</v>
      </c>
      <c r="Z19" s="77" t="s">
        <v>38</v>
      </c>
      <c r="AA19" s="63">
        <f t="shared" si="10"/>
        <v>1</v>
      </c>
      <c r="AB19" s="83"/>
      <c r="AC19" s="63">
        <f t="shared" si="11"/>
        <v>0.89857142857142858</v>
      </c>
      <c r="AD19" s="63" t="str">
        <f t="shared" si="3"/>
        <v/>
      </c>
    </row>
    <row r="21" spans="2:30" x14ac:dyDescent="0.25">
      <c r="B21" s="235" t="s">
        <v>56</v>
      </c>
      <c r="C21" s="235"/>
      <c r="D21" s="66" t="s">
        <v>57</v>
      </c>
      <c r="I21" s="235" t="s">
        <v>56</v>
      </c>
      <c r="J21" s="235"/>
      <c r="K21" s="66" t="s">
        <v>57</v>
      </c>
      <c r="P21" s="235" t="s">
        <v>56</v>
      </c>
      <c r="Q21" s="235"/>
      <c r="R21" s="66" t="s">
        <v>57</v>
      </c>
      <c r="Y21" s="235" t="s">
        <v>56</v>
      </c>
      <c r="Z21" s="235"/>
      <c r="AA21" s="66" t="s">
        <v>57</v>
      </c>
    </row>
    <row r="22" spans="2:30" x14ac:dyDescent="0.25">
      <c r="B22" s="236" t="s">
        <v>58</v>
      </c>
      <c r="C22" s="236"/>
      <c r="D22" s="65">
        <v>0.3</v>
      </c>
      <c r="F22" s="71" t="str">
        <f>IF(D26&lt;=D22,"L",IF(AND(D26&gt;D22,D26&lt;=D23),"L",IF(AND(D26&gt;D23,D26&lt;=D24),"K",IF(D26&gt;D24,"J",""))))</f>
        <v>L</v>
      </c>
      <c r="I22" s="236" t="s">
        <v>58</v>
      </c>
      <c r="J22" s="236"/>
      <c r="K22" s="65">
        <v>0.3</v>
      </c>
      <c r="M22" s="71" t="str">
        <f>IF(K26&lt;=K22,"L",IF(AND(K26&gt;K22,K26&lt;=K23),"L",IF(AND(K26&gt;K23,K26&lt;=K24),"K",IF(K26&gt;K24,"J",""))))</f>
        <v>K</v>
      </c>
      <c r="P22" s="236" t="s">
        <v>58</v>
      </c>
      <c r="Q22" s="236"/>
      <c r="R22" s="65">
        <v>0.3</v>
      </c>
      <c r="T22" s="71" t="str">
        <f>IF(R26&lt;=R22,"L",IF(AND(R26&gt;R22,R26&lt;=R23),"L",IF(AND(R26&gt;R23,R26&lt;=R24),"K",IF(R26&gt;R24,"J",""))))</f>
        <v>J</v>
      </c>
      <c r="Y22" s="236" t="s">
        <v>58</v>
      </c>
      <c r="Z22" s="236"/>
      <c r="AA22" s="65">
        <v>0.2</v>
      </c>
      <c r="AC22" s="71" t="str">
        <f>IF(AA26&lt;=AA22,"L",IF(AND(AA26&gt;AA22,AA26&lt;=AA23),"L",IF(AND(AA26&gt;AA23,AA26&lt;=AA24),"K",IF(AA26&gt;AA24,"J",""))))</f>
        <v>K</v>
      </c>
    </row>
    <row r="23" spans="2:30" x14ac:dyDescent="0.25">
      <c r="B23" s="236" t="s">
        <v>59</v>
      </c>
      <c r="C23" s="236"/>
      <c r="D23" s="65">
        <v>0.5</v>
      </c>
      <c r="I23" s="236" t="s">
        <v>59</v>
      </c>
      <c r="J23" s="236"/>
      <c r="K23" s="65">
        <v>0.5</v>
      </c>
      <c r="P23" s="236" t="s">
        <v>59</v>
      </c>
      <c r="Q23" s="236"/>
      <c r="R23" s="65">
        <v>0.5</v>
      </c>
      <c r="Y23" s="236" t="s">
        <v>59</v>
      </c>
      <c r="Z23" s="236"/>
      <c r="AA23" s="65">
        <v>0.5</v>
      </c>
    </row>
    <row r="24" spans="2:30" x14ac:dyDescent="0.25">
      <c r="B24" s="236" t="s">
        <v>60</v>
      </c>
      <c r="C24" s="236"/>
      <c r="D24" s="65">
        <v>0.8</v>
      </c>
      <c r="I24" s="236" t="s">
        <v>60</v>
      </c>
      <c r="J24" s="236"/>
      <c r="K24" s="65">
        <v>0.8</v>
      </c>
      <c r="P24" s="236" t="s">
        <v>60</v>
      </c>
      <c r="Q24" s="236"/>
      <c r="R24" s="65">
        <v>0.8</v>
      </c>
      <c r="Y24" s="236" t="s">
        <v>60</v>
      </c>
      <c r="Z24" s="236"/>
      <c r="AA24" s="65">
        <v>0.8</v>
      </c>
    </row>
    <row r="25" spans="2:30" x14ac:dyDescent="0.25">
      <c r="B25" s="237" t="s">
        <v>61</v>
      </c>
      <c r="C25" s="237"/>
      <c r="D25" s="72">
        <v>1</v>
      </c>
      <c r="I25" s="237" t="s">
        <v>61</v>
      </c>
      <c r="J25" s="237"/>
      <c r="K25" s="72">
        <v>1</v>
      </c>
      <c r="P25" s="237" t="s">
        <v>61</v>
      </c>
      <c r="Q25" s="237"/>
      <c r="R25" s="72">
        <v>1</v>
      </c>
      <c r="Y25" s="237" t="s">
        <v>61</v>
      </c>
      <c r="Z25" s="237"/>
      <c r="AA25" s="72">
        <v>1</v>
      </c>
    </row>
    <row r="26" spans="2:30" x14ac:dyDescent="0.25">
      <c r="B26" s="238" t="s">
        <v>78</v>
      </c>
      <c r="C26" s="238"/>
      <c r="D26" s="55">
        <f>VLOOKUP(E6,B8:E19,4,0)</f>
        <v>0.5</v>
      </c>
      <c r="I26" s="238" t="s">
        <v>78</v>
      </c>
      <c r="J26" s="238"/>
      <c r="K26" s="55">
        <f>VLOOKUP(L6,I8:L19,4,0)</f>
        <v>0.77</v>
      </c>
      <c r="P26" s="238" t="s">
        <v>78</v>
      </c>
      <c r="Q26" s="238"/>
      <c r="R26" s="55">
        <f>VLOOKUP(S6,P8:S19,4,0)</f>
        <v>0.95</v>
      </c>
      <c r="Y26" s="238" t="s">
        <v>78</v>
      </c>
      <c r="Z26" s="238"/>
      <c r="AA26" s="55">
        <f>VLOOKUP(AB6,Y8:AB19,4,0)</f>
        <v>0.75</v>
      </c>
    </row>
    <row r="27" spans="2:30" x14ac:dyDescent="0.25">
      <c r="B27" s="76"/>
      <c r="C27" s="76"/>
      <c r="D27" s="73"/>
      <c r="E27" s="73"/>
      <c r="F27" s="73"/>
      <c r="G27" s="73"/>
      <c r="H27" s="73"/>
      <c r="I27" s="76"/>
      <c r="J27" s="76"/>
      <c r="K27" s="73"/>
      <c r="L27" s="73"/>
      <c r="M27" s="73"/>
      <c r="N27" s="73"/>
      <c r="O27" s="73"/>
      <c r="P27" s="76"/>
      <c r="Q27" s="76"/>
      <c r="R27" s="73"/>
      <c r="S27" s="73"/>
      <c r="T27" s="73"/>
      <c r="U27" s="73"/>
      <c r="V27" s="73"/>
      <c r="Y27" s="76"/>
      <c r="Z27" s="76"/>
      <c r="AA27" s="73"/>
      <c r="AB27" s="73"/>
      <c r="AC27" s="73"/>
      <c r="AD27" s="73"/>
    </row>
    <row r="28" spans="2:30" s="75" customFormat="1" ht="14.25" customHeight="1" x14ac:dyDescent="0.25">
      <c r="B28" s="234" t="s">
        <v>62</v>
      </c>
      <c r="C28" s="234"/>
      <c r="D28" s="73" t="s">
        <v>63</v>
      </c>
      <c r="E28" s="73"/>
      <c r="F28" s="73" t="s">
        <v>64</v>
      </c>
      <c r="G28" s="73"/>
      <c r="H28" s="73"/>
      <c r="I28" s="234" t="s">
        <v>62</v>
      </c>
      <c r="J28" s="234"/>
      <c r="K28" s="73" t="s">
        <v>63</v>
      </c>
      <c r="L28" s="73"/>
      <c r="M28" s="73" t="s">
        <v>64</v>
      </c>
      <c r="N28" s="73"/>
      <c r="O28" s="73"/>
      <c r="P28" s="234" t="s">
        <v>62</v>
      </c>
      <c r="Q28" s="234"/>
      <c r="R28" s="73" t="s">
        <v>63</v>
      </c>
      <c r="S28" s="73"/>
      <c r="T28" s="73" t="s">
        <v>64</v>
      </c>
      <c r="U28" s="73"/>
      <c r="V28" s="73"/>
      <c r="Y28" s="234" t="s">
        <v>62</v>
      </c>
      <c r="Z28" s="234"/>
      <c r="AA28" s="73" t="s">
        <v>63</v>
      </c>
      <c r="AB28" s="73"/>
      <c r="AC28" s="73" t="s">
        <v>64</v>
      </c>
      <c r="AD28" s="73"/>
    </row>
    <row r="29" spans="2:30" s="75" customFormat="1" ht="14.25" customHeight="1" x14ac:dyDescent="0.25">
      <c r="B29" s="234" t="s">
        <v>65</v>
      </c>
      <c r="C29" s="234"/>
      <c r="D29" s="74">
        <f>SUM(D30:D33)</f>
        <v>1</v>
      </c>
      <c r="E29" s="73"/>
      <c r="F29" s="73" t="s">
        <v>66</v>
      </c>
      <c r="G29" s="73" t="s">
        <v>67</v>
      </c>
      <c r="H29" s="73"/>
      <c r="I29" s="234" t="s">
        <v>65</v>
      </c>
      <c r="J29" s="234"/>
      <c r="K29" s="74">
        <f>SUM(K30:K33)</f>
        <v>1</v>
      </c>
      <c r="L29" s="73"/>
      <c r="M29" s="73" t="s">
        <v>66</v>
      </c>
      <c r="N29" s="73" t="s">
        <v>67</v>
      </c>
      <c r="O29" s="73"/>
      <c r="P29" s="234" t="s">
        <v>65</v>
      </c>
      <c r="Q29" s="234"/>
      <c r="R29" s="74">
        <f>SUM(R30:R33)</f>
        <v>1</v>
      </c>
      <c r="S29" s="73"/>
      <c r="T29" s="73" t="s">
        <v>66</v>
      </c>
      <c r="U29" s="73" t="s">
        <v>67</v>
      </c>
      <c r="V29" s="73"/>
      <c r="Y29" s="234" t="s">
        <v>65</v>
      </c>
      <c r="Z29" s="234"/>
      <c r="AA29" s="74">
        <f>SUM(AA30:AA33)</f>
        <v>1</v>
      </c>
      <c r="AB29" s="73"/>
      <c r="AC29" s="73" t="s">
        <v>66</v>
      </c>
      <c r="AD29" s="73" t="s">
        <v>67</v>
      </c>
    </row>
    <row r="30" spans="2:30" s="75" customFormat="1" ht="14.25" customHeight="1" x14ac:dyDescent="0.25">
      <c r="B30" s="234" t="s">
        <v>58</v>
      </c>
      <c r="C30" s="234"/>
      <c r="D30" s="74">
        <f>ABS(D22)</f>
        <v>0.3</v>
      </c>
      <c r="E30" s="73"/>
      <c r="F30" s="74">
        <v>0</v>
      </c>
      <c r="G30" s="74">
        <v>0</v>
      </c>
      <c r="H30" s="73"/>
      <c r="I30" s="234" t="s">
        <v>58</v>
      </c>
      <c r="J30" s="234"/>
      <c r="K30" s="74">
        <f>ABS(K22)</f>
        <v>0.3</v>
      </c>
      <c r="L30" s="73"/>
      <c r="M30" s="74">
        <v>0</v>
      </c>
      <c r="N30" s="74">
        <v>0</v>
      </c>
      <c r="O30" s="73"/>
      <c r="P30" s="234" t="s">
        <v>58</v>
      </c>
      <c r="Q30" s="234"/>
      <c r="R30" s="74">
        <f>ABS(R22)</f>
        <v>0.3</v>
      </c>
      <c r="S30" s="73"/>
      <c r="T30" s="74">
        <v>0</v>
      </c>
      <c r="U30" s="74">
        <v>0</v>
      </c>
      <c r="V30" s="73"/>
      <c r="Y30" s="234" t="s">
        <v>58</v>
      </c>
      <c r="Z30" s="234"/>
      <c r="AA30" s="74">
        <f>ABS(AA22)</f>
        <v>0.2</v>
      </c>
      <c r="AB30" s="73"/>
      <c r="AC30" s="74">
        <v>0</v>
      </c>
      <c r="AD30" s="74">
        <v>0</v>
      </c>
    </row>
    <row r="31" spans="2:30" s="75" customFormat="1" ht="14.25" customHeight="1" x14ac:dyDescent="0.25">
      <c r="B31" s="234" t="s">
        <v>59</v>
      </c>
      <c r="C31" s="234"/>
      <c r="D31" s="74">
        <f>ABS(D23-D22)</f>
        <v>0.2</v>
      </c>
      <c r="E31" s="73"/>
      <c r="F31" s="74">
        <f xml:space="preserve"> - COS(PI() * ABS($D$26 / $D$29))</f>
        <v>-6.1257422745431001E-17</v>
      </c>
      <c r="G31" s="74">
        <f xml:space="preserve"> SIN(PI() * ABS($D$26 / $D$29))</f>
        <v>1</v>
      </c>
      <c r="H31" s="73"/>
      <c r="I31" s="234" t="s">
        <v>59</v>
      </c>
      <c r="J31" s="234"/>
      <c r="K31" s="74">
        <f>ABS(K23-K22)</f>
        <v>0.2</v>
      </c>
      <c r="L31" s="73"/>
      <c r="M31" s="74">
        <f xml:space="preserve"> - COS(PI() * ABS($K$26 / $K$29))</f>
        <v>0.75011106963045959</v>
      </c>
      <c r="N31" s="74">
        <f xml:space="preserve"> SIN(PI() * ABS($K$26 / $K$29))</f>
        <v>0.66131186532365183</v>
      </c>
      <c r="O31" s="73"/>
      <c r="P31" s="234" t="s">
        <v>59</v>
      </c>
      <c r="Q31" s="234"/>
      <c r="R31" s="74">
        <f>ABS(R23-R22)</f>
        <v>0.2</v>
      </c>
      <c r="S31" s="73"/>
      <c r="T31" s="74">
        <f xml:space="preserve"> - COS(PI() * ABS(R26 / R29))</f>
        <v>0.98768834059513766</v>
      </c>
      <c r="U31" s="74">
        <f xml:space="preserve"> SIN(PI() * ABS(R26 / R29))</f>
        <v>0.15643446504023098</v>
      </c>
      <c r="V31" s="73"/>
      <c r="Y31" s="234" t="s">
        <v>59</v>
      </c>
      <c r="Z31" s="234"/>
      <c r="AA31" s="74">
        <f>ABS(AA23-AA22)</f>
        <v>0.3</v>
      </c>
      <c r="AB31" s="73"/>
      <c r="AC31" s="74">
        <f xml:space="preserve"> - COS(PI() * ABS(AA26 / AA29))</f>
        <v>0.70710678118654746</v>
      </c>
      <c r="AD31" s="74">
        <f xml:space="preserve"> SIN(PI() * ABS(AA26 / AA29))</f>
        <v>0.70710678118654757</v>
      </c>
    </row>
    <row r="32" spans="2:30" s="75" customFormat="1" ht="14.25" customHeight="1" x14ac:dyDescent="0.25">
      <c r="B32" s="234" t="s">
        <v>60</v>
      </c>
      <c r="C32" s="234"/>
      <c r="D32" s="74">
        <f>ABS(D24-D23)</f>
        <v>0.30000000000000004</v>
      </c>
      <c r="E32" s="73"/>
      <c r="F32" s="73"/>
      <c r="G32" s="73"/>
      <c r="H32" s="73"/>
      <c r="I32" s="234" t="s">
        <v>60</v>
      </c>
      <c r="J32" s="234"/>
      <c r="K32" s="74">
        <f>ABS(K24-K23)</f>
        <v>0.30000000000000004</v>
      </c>
      <c r="L32" s="73"/>
      <c r="M32" s="73"/>
      <c r="N32" s="73"/>
      <c r="O32" s="73"/>
      <c r="P32" s="234" t="s">
        <v>60</v>
      </c>
      <c r="Q32" s="234"/>
      <c r="R32" s="74">
        <f>ABS(R24-R23)</f>
        <v>0.30000000000000004</v>
      </c>
      <c r="S32" s="73"/>
      <c r="T32" s="73"/>
      <c r="U32" s="73"/>
      <c r="V32" s="73"/>
      <c r="Y32" s="234" t="s">
        <v>60</v>
      </c>
      <c r="Z32" s="234"/>
      <c r="AA32" s="74">
        <f>ABS(AA24-AA23)</f>
        <v>0.30000000000000004</v>
      </c>
      <c r="AB32" s="73"/>
      <c r="AC32" s="73"/>
      <c r="AD32" s="73"/>
    </row>
    <row r="33" spans="2:30" s="75" customFormat="1" ht="14.25" customHeight="1" x14ac:dyDescent="0.25">
      <c r="B33" s="234" t="s">
        <v>61</v>
      </c>
      <c r="C33" s="234"/>
      <c r="D33" s="74">
        <f>ABS(D25-D24)</f>
        <v>0.19999999999999996</v>
      </c>
      <c r="E33" s="73"/>
      <c r="F33" s="73"/>
      <c r="G33" s="73"/>
      <c r="H33" s="73"/>
      <c r="I33" s="234" t="s">
        <v>61</v>
      </c>
      <c r="J33" s="234"/>
      <c r="K33" s="74">
        <f>ABS(K25-K24)</f>
        <v>0.19999999999999996</v>
      </c>
      <c r="L33" s="73"/>
      <c r="M33" s="73"/>
      <c r="N33" s="73"/>
      <c r="O33" s="73"/>
      <c r="P33" s="234" t="s">
        <v>61</v>
      </c>
      <c r="Q33" s="234"/>
      <c r="R33" s="74">
        <f>ABS(R25-R24)</f>
        <v>0.19999999999999996</v>
      </c>
      <c r="S33" s="73"/>
      <c r="T33" s="73"/>
      <c r="U33" s="73"/>
      <c r="V33" s="73"/>
      <c r="Y33" s="234" t="s">
        <v>61</v>
      </c>
      <c r="Z33" s="234"/>
      <c r="AA33" s="74">
        <f>ABS(AA25-AA24)</f>
        <v>0.19999999999999996</v>
      </c>
      <c r="AB33" s="73"/>
      <c r="AC33" s="73"/>
      <c r="AD33" s="73"/>
    </row>
    <row r="34" spans="2:30" s="75" customFormat="1" ht="14.25" customHeight="1" x14ac:dyDescent="0.25"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Y34" s="73"/>
      <c r="Z34" s="73"/>
      <c r="AA34" s="73"/>
      <c r="AB34" s="73"/>
      <c r="AC34" s="73"/>
      <c r="AD34" s="73"/>
    </row>
    <row r="35" spans="2:30" ht="14.25" customHeight="1" x14ac:dyDescent="0.25"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Y35" s="73"/>
      <c r="Z35" s="73"/>
      <c r="AA35" s="73"/>
      <c r="AB35" s="73"/>
      <c r="AC35" s="73"/>
      <c r="AD35" s="73"/>
    </row>
    <row r="36" spans="2:30" x14ac:dyDescent="0.25"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Y36" s="73"/>
      <c r="Z36" s="73"/>
      <c r="AA36" s="73"/>
      <c r="AB36" s="73"/>
      <c r="AC36" s="73"/>
      <c r="AD36" s="73"/>
    </row>
    <row r="37" spans="2:30" x14ac:dyDescent="0.25"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Y37" s="73"/>
      <c r="Z37" s="73"/>
      <c r="AA37" s="73"/>
      <c r="AB37" s="73"/>
      <c r="AC37" s="73"/>
      <c r="AD37" s="73"/>
    </row>
    <row r="38" spans="2:30" x14ac:dyDescent="0.25"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Y38" s="73"/>
      <c r="Z38" s="73"/>
      <c r="AA38" s="73"/>
      <c r="AB38" s="73"/>
      <c r="AC38" s="73"/>
      <c r="AD38" s="73"/>
    </row>
    <row r="39" spans="2:30" x14ac:dyDescent="0.25"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Y39" s="73"/>
      <c r="Z39" s="73"/>
      <c r="AA39" s="73"/>
      <c r="AB39" s="73"/>
      <c r="AC39" s="73"/>
      <c r="AD39" s="73"/>
    </row>
  </sheetData>
  <mergeCells count="62">
    <mergeCell ref="Y33:Z33"/>
    <mergeCell ref="Y2:AD2"/>
    <mergeCell ref="Y4:AD4"/>
    <mergeCell ref="Y5:AD5"/>
    <mergeCell ref="Y6:AA6"/>
    <mergeCell ref="Y21:Z21"/>
    <mergeCell ref="Y22:Z22"/>
    <mergeCell ref="Y23:Z23"/>
    <mergeCell ref="Y24:Z24"/>
    <mergeCell ref="Y25:Z25"/>
    <mergeCell ref="Y26:Z26"/>
    <mergeCell ref="Y28:Z28"/>
    <mergeCell ref="Y29:Z29"/>
    <mergeCell ref="Y30:Z30"/>
    <mergeCell ref="Y31:Z31"/>
    <mergeCell ref="Y32:Z32"/>
    <mergeCell ref="B4:G4"/>
    <mergeCell ref="B5:G5"/>
    <mergeCell ref="B6:D6"/>
    <mergeCell ref="P33:Q33"/>
    <mergeCell ref="P23:Q23"/>
    <mergeCell ref="P24:Q24"/>
    <mergeCell ref="P25:Q25"/>
    <mergeCell ref="P26:Q26"/>
    <mergeCell ref="P28:Q28"/>
    <mergeCell ref="I33:J33"/>
    <mergeCell ref="I21:J21"/>
    <mergeCell ref="I22:J22"/>
    <mergeCell ref="I23:J23"/>
    <mergeCell ref="I24:J24"/>
    <mergeCell ref="I25:J25"/>
    <mergeCell ref="I26:J26"/>
    <mergeCell ref="B2:U2"/>
    <mergeCell ref="P29:Q29"/>
    <mergeCell ref="P30:Q30"/>
    <mergeCell ref="P31:Q31"/>
    <mergeCell ref="P32:Q32"/>
    <mergeCell ref="P4:U4"/>
    <mergeCell ref="P5:U5"/>
    <mergeCell ref="P6:R6"/>
    <mergeCell ref="P21:Q21"/>
    <mergeCell ref="P22:Q22"/>
    <mergeCell ref="B30:C30"/>
    <mergeCell ref="B31:C31"/>
    <mergeCell ref="B32:C32"/>
    <mergeCell ref="I4:N4"/>
    <mergeCell ref="I5:N5"/>
    <mergeCell ref="I6:K6"/>
    <mergeCell ref="I28:J28"/>
    <mergeCell ref="I29:J29"/>
    <mergeCell ref="I30:J30"/>
    <mergeCell ref="I31:J31"/>
    <mergeCell ref="I32:J32"/>
    <mergeCell ref="B33:C33"/>
    <mergeCell ref="B21:C21"/>
    <mergeCell ref="B22:C22"/>
    <mergeCell ref="B23:C23"/>
    <mergeCell ref="B24:C24"/>
    <mergeCell ref="B25:C25"/>
    <mergeCell ref="B26:C26"/>
    <mergeCell ref="B28:C28"/>
    <mergeCell ref="B29:C29"/>
  </mergeCells>
  <conditionalFormatting sqref="G8:G19">
    <cfRule type="iconSet" priority="14">
      <iconSet showValue="0">
        <cfvo type="percent" val="0"/>
        <cfvo type="num" val="0.8"/>
        <cfvo type="num" val="1"/>
      </iconSet>
    </cfRule>
  </conditionalFormatting>
  <conditionalFormatting sqref="N8:N19">
    <cfRule type="iconSet" priority="12">
      <iconSet showValue="0">
        <cfvo type="percent" val="0"/>
        <cfvo type="num" val="0.8"/>
        <cfvo type="num" val="1"/>
      </iconSet>
    </cfRule>
  </conditionalFormatting>
  <conditionalFormatting sqref="U8:U19">
    <cfRule type="iconSet" priority="11">
      <iconSet showValue="0">
        <cfvo type="percent" val="0"/>
        <cfvo type="num" val="0.8"/>
        <cfvo type="num" val="1"/>
      </iconSet>
    </cfRule>
  </conditionalFormatting>
  <conditionalFormatting sqref="AD8:AD19">
    <cfRule type="iconSet" priority="1">
      <iconSet showValue="0">
        <cfvo type="percent" val="0"/>
        <cfvo type="num" val="0.8"/>
        <cfvo type="num" val="1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workbookViewId="0">
      <selection activeCell="D2" sqref="D2"/>
    </sheetView>
  </sheetViews>
  <sheetFormatPr defaultRowHeight="15" x14ac:dyDescent="0.25"/>
  <sheetData>
    <row r="2" spans="1:7" x14ac:dyDescent="0.25">
      <c r="B2" t="s">
        <v>39</v>
      </c>
      <c r="C2">
        <v>5</v>
      </c>
      <c r="D2">
        <f>VLOOKUP(C2,A3:B12,2,TRUE)</f>
        <v>2015</v>
      </c>
      <c r="F2" t="s">
        <v>40</v>
      </c>
      <c r="G2">
        <v>3</v>
      </c>
    </row>
    <row r="3" spans="1:7" x14ac:dyDescent="0.25">
      <c r="A3">
        <v>1</v>
      </c>
      <c r="B3">
        <v>2010</v>
      </c>
      <c r="E3">
        <v>1</v>
      </c>
      <c r="F3" t="s">
        <v>27</v>
      </c>
      <c r="G3" t="s">
        <v>41</v>
      </c>
    </row>
    <row r="4" spans="1:7" x14ac:dyDescent="0.25">
      <c r="A4">
        <v>2</v>
      </c>
      <c r="B4">
        <v>2011</v>
      </c>
      <c r="E4">
        <v>2</v>
      </c>
      <c r="F4" t="s">
        <v>28</v>
      </c>
      <c r="G4" t="s">
        <v>42</v>
      </c>
    </row>
    <row r="5" spans="1:7" x14ac:dyDescent="0.25">
      <c r="A5">
        <v>3</v>
      </c>
      <c r="B5">
        <v>2013</v>
      </c>
      <c r="E5">
        <v>3</v>
      </c>
      <c r="F5" t="s">
        <v>29</v>
      </c>
      <c r="G5" t="s">
        <v>43</v>
      </c>
    </row>
    <row r="6" spans="1:7" x14ac:dyDescent="0.25">
      <c r="A6">
        <v>4</v>
      </c>
      <c r="B6">
        <v>2014</v>
      </c>
      <c r="E6">
        <v>4</v>
      </c>
      <c r="F6" t="s">
        <v>30</v>
      </c>
      <c r="G6" t="s">
        <v>44</v>
      </c>
    </row>
    <row r="7" spans="1:7" x14ac:dyDescent="0.25">
      <c r="A7">
        <v>5</v>
      </c>
      <c r="B7">
        <v>2015</v>
      </c>
      <c r="E7">
        <v>5</v>
      </c>
      <c r="F7" t="s">
        <v>31</v>
      </c>
      <c r="G7" t="s">
        <v>45</v>
      </c>
    </row>
    <row r="8" spans="1:7" x14ac:dyDescent="0.25">
      <c r="A8">
        <v>6</v>
      </c>
      <c r="B8">
        <v>2016</v>
      </c>
      <c r="E8">
        <v>6</v>
      </c>
      <c r="F8" t="s">
        <v>32</v>
      </c>
      <c r="G8" t="s">
        <v>46</v>
      </c>
    </row>
    <row r="9" spans="1:7" x14ac:dyDescent="0.25">
      <c r="A9">
        <v>7</v>
      </c>
      <c r="B9">
        <v>2017</v>
      </c>
      <c r="E9">
        <v>7</v>
      </c>
      <c r="F9" t="s">
        <v>33</v>
      </c>
      <c r="G9" t="s">
        <v>47</v>
      </c>
    </row>
    <row r="10" spans="1:7" x14ac:dyDescent="0.25">
      <c r="A10">
        <v>8</v>
      </c>
      <c r="B10">
        <v>2018</v>
      </c>
      <c r="E10">
        <v>8</v>
      </c>
      <c r="F10" t="s">
        <v>34</v>
      </c>
      <c r="G10" t="s">
        <v>48</v>
      </c>
    </row>
    <row r="11" spans="1:7" x14ac:dyDescent="0.25">
      <c r="A11">
        <v>9</v>
      </c>
      <c r="B11">
        <v>2019</v>
      </c>
      <c r="E11">
        <v>9</v>
      </c>
      <c r="F11" t="s">
        <v>35</v>
      </c>
      <c r="G11" t="s">
        <v>49</v>
      </c>
    </row>
    <row r="12" spans="1:7" x14ac:dyDescent="0.25">
      <c r="A12">
        <v>10</v>
      </c>
      <c r="B12">
        <v>2020</v>
      </c>
      <c r="E12">
        <v>10</v>
      </c>
      <c r="F12" t="s">
        <v>36</v>
      </c>
      <c r="G12" t="s">
        <v>50</v>
      </c>
    </row>
    <row r="13" spans="1:7" x14ac:dyDescent="0.25">
      <c r="E13">
        <v>11</v>
      </c>
      <c r="F13" t="s">
        <v>37</v>
      </c>
      <c r="G13" t="s">
        <v>51</v>
      </c>
    </row>
    <row r="14" spans="1:7" x14ac:dyDescent="0.25">
      <c r="E14">
        <v>12</v>
      </c>
      <c r="F14" t="s">
        <v>38</v>
      </c>
      <c r="G14" t="s">
        <v>52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24"/>
  <sheetViews>
    <sheetView showGridLines="0" showRowColHeaders="0" tabSelected="1" workbookViewId="0">
      <selection activeCell="C15" sqref="C15"/>
    </sheetView>
  </sheetViews>
  <sheetFormatPr defaultRowHeight="15" x14ac:dyDescent="0.25"/>
  <cols>
    <col min="1" max="1" width="86.5703125" style="141" bestFit="1" customWidth="1"/>
    <col min="2" max="16384" width="9.140625" style="141"/>
  </cols>
  <sheetData>
    <row r="5" spans="1:1" x14ac:dyDescent="0.25">
      <c r="A5" s="141" t="s">
        <v>96</v>
      </c>
    </row>
    <row r="7" spans="1:1" x14ac:dyDescent="0.25">
      <c r="A7" s="142" t="s">
        <v>97</v>
      </c>
    </row>
    <row r="9" spans="1:1" x14ac:dyDescent="0.25">
      <c r="A9" s="142" t="s">
        <v>98</v>
      </c>
    </row>
    <row r="11" spans="1:1" x14ac:dyDescent="0.25">
      <c r="A11" s="141" t="s">
        <v>99</v>
      </c>
    </row>
    <row r="14" spans="1:1" x14ac:dyDescent="0.25">
      <c r="A14" s="141" t="s">
        <v>100</v>
      </c>
    </row>
    <row r="16" spans="1:1" x14ac:dyDescent="0.25">
      <c r="A16" s="142" t="s">
        <v>101</v>
      </c>
    </row>
    <row r="20" spans="1:1" x14ac:dyDescent="0.25">
      <c r="A20" s="141" t="s">
        <v>103</v>
      </c>
    </row>
    <row r="22" spans="1:1" x14ac:dyDescent="0.25">
      <c r="A22" s="141" t="s">
        <v>105</v>
      </c>
    </row>
    <row r="24" spans="1:1" x14ac:dyDescent="0.25">
      <c r="A24" s="142" t="s">
        <v>104</v>
      </c>
    </row>
  </sheetData>
  <hyperlinks>
    <hyperlink ref="A9" r:id="rId1"/>
    <hyperlink ref="A7" r:id="rId2"/>
    <hyperlink ref="A16" r:id="rId3"/>
    <hyperlink ref="A24" r:id="rId4"/>
  </hyperlinks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8</vt:i4>
      </vt:variant>
    </vt:vector>
  </HeadingPairs>
  <TitlesOfParts>
    <vt:vector size="16" baseType="lpstr">
      <vt:lpstr>Painel</vt:lpstr>
      <vt:lpstr>Frete  -  Acuracidade</vt:lpstr>
      <vt:lpstr>Frete  -  Não Conformidade</vt:lpstr>
      <vt:lpstr>Frete  -  Custo</vt:lpstr>
      <vt:lpstr>Satisfação do Cliente</vt:lpstr>
      <vt:lpstr>Tabelas</vt:lpstr>
      <vt:lpstr>listas</vt:lpstr>
      <vt:lpstr>sobre</vt:lpstr>
      <vt:lpstr>'Frete  -  Acuracidade'!Area_de_impressao</vt:lpstr>
      <vt:lpstr>Painel!Area_de_impressao</vt:lpstr>
      <vt:lpstr>lstacuracidadefrete</vt:lpstr>
      <vt:lpstr>lstano</vt:lpstr>
      <vt:lpstr>lstcustofrete</vt:lpstr>
      <vt:lpstr>lstfretenaoconformidade</vt:lpstr>
      <vt:lpstr>lstmeses</vt:lpstr>
      <vt:lpstr>lstsatisfacaocliente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</dc:creator>
  <cp:lastModifiedBy>Usuario Consistem gerson</cp:lastModifiedBy>
  <cp:lastPrinted>2015-02-22T13:48:52Z</cp:lastPrinted>
  <dcterms:created xsi:type="dcterms:W3CDTF">2013-09-28T23:27:22Z</dcterms:created>
  <dcterms:modified xsi:type="dcterms:W3CDTF">2015-03-09T19:48:54Z</dcterms:modified>
</cp:coreProperties>
</file>